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-120" yWindow="-120" windowWidth="29040" windowHeight="15840" tabRatio="792" activeTab="8"/>
  </bookViews>
  <sheets>
    <sheet name="Overview" sheetId="3" r:id="rId1"/>
    <sheet name="Factor Summary" sheetId="4" r:id="rId2"/>
    <sheet name="Commercial" sheetId="5" r:id="rId3"/>
    <sheet name="Tribal" sheetId="7" r:id="rId4"/>
    <sheet name="Recreational" sheetId="6" r:id="rId5"/>
    <sheet name="Const Demand" sheetId="8" r:id="rId6"/>
    <sheet name="Rebuilding" sheetId="9" r:id="rId7"/>
    <sheet name="Abundance" sheetId="11" r:id="rId8"/>
    <sheet name="Fishing mortality" sheetId="50" r:id="rId9"/>
    <sheet name="Ecosystem" sheetId="34" r:id="rId10"/>
    <sheet name="New Information" sheetId="13" r:id="rId11"/>
    <sheet name="Assess Freq" sheetId="14" r:id="rId12"/>
    <sheet name="2023 SPEX Limiting" sheetId="49" r:id="rId13"/>
    <sheet name="2023 Scoring" sheetId="51" r:id="rId14"/>
  </sheets>
  <definedNames>
    <definedName name="solver_adj" localSheetId="3" hidden="1">Tribal!#REF!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Tribal!#REF!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10</definedName>
    <definedName name="solver_ver" localSheetId="3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5" l="1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7" i="49"/>
  <c r="O28" i="14"/>
  <c r="O16" i="14"/>
  <c r="O7" i="14"/>
  <c r="D14" i="34"/>
  <c r="F7" i="11" l="1"/>
  <c r="F8" i="11"/>
  <c r="F9" i="11"/>
  <c r="F10" i="11"/>
  <c r="F11" i="11"/>
  <c r="F12" i="11"/>
  <c r="F13" i="11"/>
  <c r="F14" i="11"/>
  <c r="F15" i="11"/>
  <c r="F16" i="11"/>
  <c r="F17" i="11"/>
  <c r="F18" i="11"/>
  <c r="T18" i="11"/>
  <c r="U18" i="11"/>
  <c r="V18" i="11"/>
  <c r="F19" i="11"/>
  <c r="F20" i="11"/>
  <c r="F21" i="11"/>
  <c r="F22" i="11"/>
  <c r="F23" i="11"/>
  <c r="F24" i="11"/>
  <c r="F25" i="11"/>
  <c r="F26" i="11"/>
  <c r="F27" i="11"/>
  <c r="F28" i="11"/>
  <c r="F29" i="11"/>
  <c r="T29" i="11"/>
  <c r="U29" i="11"/>
  <c r="V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T42" i="11"/>
  <c r="U42" i="11"/>
  <c r="V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U22" i="51" l="1"/>
  <c r="O22" i="51"/>
  <c r="P22" i="51" s="1"/>
  <c r="N22" i="51"/>
  <c r="J22" i="51"/>
  <c r="K22" i="51" s="1"/>
  <c r="L22" i="51" s="1"/>
  <c r="U18" i="51"/>
  <c r="O18" i="51"/>
  <c r="P18" i="51" s="1"/>
  <c r="N18" i="51"/>
  <c r="J18" i="51"/>
  <c r="K18" i="51" s="1"/>
  <c r="L18" i="51" s="1"/>
  <c r="U38" i="51"/>
  <c r="O38" i="51"/>
  <c r="P38" i="51" s="1"/>
  <c r="N38" i="51"/>
  <c r="J38" i="51"/>
  <c r="K38" i="51" s="1"/>
  <c r="L38" i="51" s="1"/>
  <c r="U8" i="51"/>
  <c r="N8" i="51"/>
  <c r="O8" i="51" s="1"/>
  <c r="P8" i="51" s="1"/>
  <c r="J8" i="51"/>
  <c r="K8" i="51" s="1"/>
  <c r="L8" i="51" s="1"/>
  <c r="U17" i="51"/>
  <c r="O17" i="51"/>
  <c r="P17" i="51" s="1"/>
  <c r="N17" i="51"/>
  <c r="J17" i="51"/>
  <c r="K17" i="51" s="1"/>
  <c r="L17" i="51" s="1"/>
  <c r="U26" i="51"/>
  <c r="O26" i="51"/>
  <c r="P26" i="51" s="1"/>
  <c r="N26" i="51"/>
  <c r="J26" i="51"/>
  <c r="K26" i="51" s="1"/>
  <c r="L26" i="51" s="1"/>
  <c r="U51" i="51"/>
  <c r="O51" i="51"/>
  <c r="P51" i="51" s="1"/>
  <c r="N51" i="51"/>
  <c r="J51" i="51"/>
  <c r="K51" i="51" s="1"/>
  <c r="L51" i="51" s="1"/>
  <c r="U24" i="51"/>
  <c r="O24" i="51"/>
  <c r="P24" i="51" s="1"/>
  <c r="N24" i="51"/>
  <c r="J24" i="51"/>
  <c r="K24" i="51" s="1"/>
  <c r="L24" i="51" s="1"/>
  <c r="U28" i="51"/>
  <c r="O28" i="51"/>
  <c r="P28" i="51" s="1"/>
  <c r="N28" i="51"/>
  <c r="J28" i="51"/>
  <c r="K28" i="51" s="1"/>
  <c r="L28" i="51" s="1"/>
  <c r="U32" i="51"/>
  <c r="O32" i="51"/>
  <c r="P32" i="51" s="1"/>
  <c r="N32" i="51"/>
  <c r="J32" i="51"/>
  <c r="K32" i="51" s="1"/>
  <c r="L32" i="51" s="1"/>
  <c r="U33" i="51"/>
  <c r="O33" i="51"/>
  <c r="P33" i="51" s="1"/>
  <c r="N33" i="51"/>
  <c r="J33" i="51"/>
  <c r="K33" i="51" s="1"/>
  <c r="L33" i="51" s="1"/>
  <c r="U34" i="51"/>
  <c r="O34" i="51"/>
  <c r="P34" i="51" s="1"/>
  <c r="N34" i="51"/>
  <c r="J34" i="51"/>
  <c r="K34" i="51" s="1"/>
  <c r="L34" i="51" s="1"/>
  <c r="Q34" i="51" s="1"/>
  <c r="U63" i="51"/>
  <c r="O63" i="51"/>
  <c r="P63" i="51" s="1"/>
  <c r="N63" i="51"/>
  <c r="J63" i="51"/>
  <c r="K63" i="51" s="1"/>
  <c r="L63" i="51" s="1"/>
  <c r="U46" i="51"/>
  <c r="O46" i="51"/>
  <c r="P46" i="51" s="1"/>
  <c r="N46" i="51"/>
  <c r="J46" i="51"/>
  <c r="K46" i="51" s="1"/>
  <c r="L46" i="51" s="1"/>
  <c r="U12" i="51"/>
  <c r="O12" i="51"/>
  <c r="P12" i="51" s="1"/>
  <c r="N12" i="51"/>
  <c r="J12" i="51"/>
  <c r="K12" i="51" s="1"/>
  <c r="L12" i="51" s="1"/>
  <c r="U29" i="51"/>
  <c r="O29" i="51"/>
  <c r="P29" i="51" s="1"/>
  <c r="N29" i="51"/>
  <c r="J29" i="51"/>
  <c r="K29" i="51" s="1"/>
  <c r="L29" i="51" s="1"/>
  <c r="U53" i="51"/>
  <c r="O53" i="51"/>
  <c r="P53" i="51" s="1"/>
  <c r="N53" i="51"/>
  <c r="J53" i="51"/>
  <c r="K53" i="51" s="1"/>
  <c r="L53" i="51" s="1"/>
  <c r="U31" i="51"/>
  <c r="O31" i="51"/>
  <c r="P31" i="51" s="1"/>
  <c r="N31" i="51"/>
  <c r="J31" i="51"/>
  <c r="K31" i="51" s="1"/>
  <c r="L31" i="51" s="1"/>
  <c r="U20" i="51"/>
  <c r="O20" i="51"/>
  <c r="P20" i="51" s="1"/>
  <c r="N20" i="51"/>
  <c r="J20" i="51"/>
  <c r="K20" i="51" s="1"/>
  <c r="L20" i="51" s="1"/>
  <c r="U13" i="51"/>
  <c r="O13" i="51"/>
  <c r="P13" i="51" s="1"/>
  <c r="N13" i="51"/>
  <c r="J13" i="51"/>
  <c r="K13" i="51" s="1"/>
  <c r="L13" i="51" s="1"/>
  <c r="U19" i="51"/>
  <c r="O19" i="51"/>
  <c r="P19" i="51" s="1"/>
  <c r="N19" i="51"/>
  <c r="J19" i="51"/>
  <c r="K19" i="51" s="1"/>
  <c r="L19" i="51" s="1"/>
  <c r="U21" i="51"/>
  <c r="O21" i="51"/>
  <c r="P21" i="51" s="1"/>
  <c r="N21" i="51"/>
  <c r="J21" i="51"/>
  <c r="K21" i="51" s="1"/>
  <c r="L21" i="51" s="1"/>
  <c r="U27" i="51"/>
  <c r="O27" i="51"/>
  <c r="P27" i="51" s="1"/>
  <c r="N27" i="51"/>
  <c r="J27" i="51"/>
  <c r="K27" i="51" s="1"/>
  <c r="L27" i="51" s="1"/>
  <c r="U61" i="51"/>
  <c r="O61" i="51"/>
  <c r="P61" i="51" s="1"/>
  <c r="N61" i="51"/>
  <c r="J61" i="51"/>
  <c r="K61" i="51" s="1"/>
  <c r="L61" i="51" s="1"/>
  <c r="U16" i="51"/>
  <c r="O16" i="51"/>
  <c r="P16" i="51" s="1"/>
  <c r="N16" i="51"/>
  <c r="J16" i="51"/>
  <c r="K16" i="51" s="1"/>
  <c r="L16" i="51" s="1"/>
  <c r="U41" i="51"/>
  <c r="O41" i="51"/>
  <c r="P41" i="51" s="1"/>
  <c r="N41" i="51"/>
  <c r="J41" i="51"/>
  <c r="K41" i="51" s="1"/>
  <c r="L41" i="51" s="1"/>
  <c r="U45" i="51"/>
  <c r="O45" i="51"/>
  <c r="P45" i="51" s="1"/>
  <c r="N45" i="51"/>
  <c r="J45" i="51"/>
  <c r="K45" i="51" s="1"/>
  <c r="L45" i="51" s="1"/>
  <c r="Q45" i="51" s="1"/>
  <c r="U47" i="51"/>
  <c r="O47" i="51"/>
  <c r="P47" i="51" s="1"/>
  <c r="N47" i="51"/>
  <c r="J47" i="51"/>
  <c r="K47" i="51" s="1"/>
  <c r="L47" i="51" s="1"/>
  <c r="U14" i="51"/>
  <c r="O14" i="51"/>
  <c r="P14" i="51" s="1"/>
  <c r="N14" i="51"/>
  <c r="J14" i="51"/>
  <c r="K14" i="51" s="1"/>
  <c r="L14" i="51" s="1"/>
  <c r="U43" i="51"/>
  <c r="O43" i="51"/>
  <c r="P43" i="51" s="1"/>
  <c r="N43" i="51"/>
  <c r="J43" i="51"/>
  <c r="K43" i="51" s="1"/>
  <c r="L43" i="51" s="1"/>
  <c r="U39" i="51"/>
  <c r="O39" i="51"/>
  <c r="P39" i="51" s="1"/>
  <c r="N39" i="51"/>
  <c r="J39" i="51"/>
  <c r="K39" i="51" s="1"/>
  <c r="L39" i="51" s="1"/>
  <c r="U54" i="51"/>
  <c r="O54" i="51"/>
  <c r="P54" i="51" s="1"/>
  <c r="N54" i="51"/>
  <c r="J54" i="51"/>
  <c r="K54" i="51" s="1"/>
  <c r="L54" i="51" s="1"/>
  <c r="U44" i="51"/>
  <c r="O44" i="51"/>
  <c r="P44" i="51" s="1"/>
  <c r="N44" i="51"/>
  <c r="J44" i="51"/>
  <c r="K44" i="51" s="1"/>
  <c r="L44" i="51" s="1"/>
  <c r="U49" i="51"/>
  <c r="O49" i="51"/>
  <c r="P49" i="51" s="1"/>
  <c r="N49" i="51"/>
  <c r="J49" i="51"/>
  <c r="K49" i="51" s="1"/>
  <c r="L49" i="51" s="1"/>
  <c r="U25" i="51"/>
  <c r="O25" i="51"/>
  <c r="P25" i="51" s="1"/>
  <c r="N25" i="51"/>
  <c r="J25" i="51"/>
  <c r="K25" i="51" s="1"/>
  <c r="L25" i="51" s="1"/>
  <c r="U37" i="51"/>
  <c r="O37" i="51"/>
  <c r="P37" i="51" s="1"/>
  <c r="N37" i="51"/>
  <c r="J37" i="51"/>
  <c r="K37" i="51" s="1"/>
  <c r="L37" i="51" s="1"/>
  <c r="U35" i="51"/>
  <c r="O35" i="51"/>
  <c r="P35" i="51" s="1"/>
  <c r="N35" i="51"/>
  <c r="K35" i="51"/>
  <c r="L35" i="51" s="1"/>
  <c r="J35" i="51"/>
  <c r="U48" i="51"/>
  <c r="O48" i="51"/>
  <c r="P48" i="51" s="1"/>
  <c r="N48" i="51"/>
  <c r="J48" i="51"/>
  <c r="K48" i="51" s="1"/>
  <c r="L48" i="51" s="1"/>
  <c r="U40" i="51"/>
  <c r="O40" i="51"/>
  <c r="P40" i="51" s="1"/>
  <c r="N40" i="51"/>
  <c r="J40" i="51"/>
  <c r="K40" i="51" s="1"/>
  <c r="L40" i="51" s="1"/>
  <c r="U15" i="51"/>
  <c r="N15" i="51"/>
  <c r="O15" i="51" s="1"/>
  <c r="P15" i="51" s="1"/>
  <c r="J15" i="51"/>
  <c r="K15" i="51" s="1"/>
  <c r="L15" i="51" s="1"/>
  <c r="U56" i="51"/>
  <c r="O56" i="51"/>
  <c r="P56" i="51" s="1"/>
  <c r="N56" i="51"/>
  <c r="K56" i="51"/>
  <c r="L56" i="51" s="1"/>
  <c r="J56" i="51"/>
  <c r="U64" i="51"/>
  <c r="O64" i="51"/>
  <c r="P64" i="51" s="1"/>
  <c r="N64" i="51"/>
  <c r="J64" i="51"/>
  <c r="K64" i="51" s="1"/>
  <c r="L64" i="51" s="1"/>
  <c r="U11" i="51"/>
  <c r="N11" i="51"/>
  <c r="O11" i="51" s="1"/>
  <c r="P11" i="51" s="1"/>
  <c r="K11" i="51"/>
  <c r="L11" i="51" s="1"/>
  <c r="J11" i="51"/>
  <c r="U50" i="51"/>
  <c r="O50" i="51"/>
  <c r="P50" i="51" s="1"/>
  <c r="N50" i="51"/>
  <c r="J50" i="51"/>
  <c r="K50" i="51" s="1"/>
  <c r="L50" i="51" s="1"/>
  <c r="U55" i="51"/>
  <c r="O55" i="51"/>
  <c r="P55" i="51" s="1"/>
  <c r="N55" i="51"/>
  <c r="J55" i="51"/>
  <c r="K55" i="51" s="1"/>
  <c r="L55" i="51" s="1"/>
  <c r="U23" i="51"/>
  <c r="O23" i="51"/>
  <c r="P23" i="51" s="1"/>
  <c r="N23" i="51"/>
  <c r="J23" i="51"/>
  <c r="K23" i="51" s="1"/>
  <c r="L23" i="51" s="1"/>
  <c r="U57" i="51"/>
  <c r="O57" i="51"/>
  <c r="P57" i="51" s="1"/>
  <c r="N57" i="51"/>
  <c r="J57" i="51"/>
  <c r="K57" i="51" s="1"/>
  <c r="L57" i="51" s="1"/>
  <c r="U52" i="51"/>
  <c r="O52" i="51"/>
  <c r="P52" i="51" s="1"/>
  <c r="N52" i="51"/>
  <c r="J52" i="51"/>
  <c r="K52" i="51" s="1"/>
  <c r="L52" i="51" s="1"/>
  <c r="U10" i="51"/>
  <c r="N10" i="51"/>
  <c r="O10" i="51" s="1"/>
  <c r="P10" i="51" s="1"/>
  <c r="J10" i="51"/>
  <c r="K10" i="51" s="1"/>
  <c r="L10" i="51" s="1"/>
  <c r="U36" i="51"/>
  <c r="O36" i="51"/>
  <c r="P36" i="51" s="1"/>
  <c r="N36" i="51"/>
  <c r="J36" i="51"/>
  <c r="K36" i="51" s="1"/>
  <c r="L36" i="51" s="1"/>
  <c r="U42" i="51"/>
  <c r="O42" i="51"/>
  <c r="P42" i="51" s="1"/>
  <c r="N42" i="51"/>
  <c r="K42" i="51"/>
  <c r="L42" i="51" s="1"/>
  <c r="J42" i="51"/>
  <c r="U60" i="51"/>
  <c r="O60" i="51"/>
  <c r="P60" i="51" s="1"/>
  <c r="N60" i="51"/>
  <c r="J60" i="51"/>
  <c r="K60" i="51" s="1"/>
  <c r="L60" i="51" s="1"/>
  <c r="U9" i="51"/>
  <c r="O9" i="51"/>
  <c r="P9" i="51" s="1"/>
  <c r="N9" i="51"/>
  <c r="J9" i="51"/>
  <c r="K9" i="51" s="1"/>
  <c r="L9" i="51" s="1"/>
  <c r="Q9" i="51" s="1"/>
  <c r="U59" i="51"/>
  <c r="O59" i="51"/>
  <c r="P59" i="51" s="1"/>
  <c r="N59" i="51"/>
  <c r="J59" i="51"/>
  <c r="K59" i="51" s="1"/>
  <c r="L59" i="51" s="1"/>
  <c r="U30" i="51"/>
  <c r="O30" i="51"/>
  <c r="P30" i="51" s="1"/>
  <c r="N30" i="51"/>
  <c r="J30" i="51"/>
  <c r="K30" i="51" s="1"/>
  <c r="L30" i="51" s="1"/>
  <c r="U62" i="51"/>
  <c r="O62" i="51"/>
  <c r="P62" i="51" s="1"/>
  <c r="N62" i="51"/>
  <c r="J62" i="51"/>
  <c r="K62" i="51" s="1"/>
  <c r="L62" i="51" s="1"/>
  <c r="U58" i="51"/>
  <c r="O58" i="51"/>
  <c r="P58" i="51" s="1"/>
  <c r="N58" i="51"/>
  <c r="J58" i="51"/>
  <c r="K58" i="51" s="1"/>
  <c r="L58" i="51" s="1"/>
  <c r="L63" i="49"/>
  <c r="H63" i="49"/>
  <c r="G63" i="49"/>
  <c r="F63" i="49"/>
  <c r="K63" i="49" s="1"/>
  <c r="L62" i="49"/>
  <c r="H62" i="49"/>
  <c r="G62" i="49"/>
  <c r="F62" i="49"/>
  <c r="L61" i="49"/>
  <c r="H61" i="49"/>
  <c r="G61" i="49"/>
  <c r="F61" i="49"/>
  <c r="L60" i="49"/>
  <c r="H60" i="49"/>
  <c r="G60" i="49"/>
  <c r="F60" i="49"/>
  <c r="L59" i="49"/>
  <c r="H59" i="49"/>
  <c r="G59" i="49"/>
  <c r="F59" i="49"/>
  <c r="L58" i="49"/>
  <c r="H58" i="49"/>
  <c r="G58" i="49"/>
  <c r="K58" i="49" s="1"/>
  <c r="F58" i="49"/>
  <c r="L57" i="49"/>
  <c r="H57" i="49"/>
  <c r="G57" i="49"/>
  <c r="F57" i="49"/>
  <c r="L56" i="49"/>
  <c r="H56" i="49"/>
  <c r="G56" i="49"/>
  <c r="F56" i="49"/>
  <c r="L55" i="49"/>
  <c r="H55" i="49"/>
  <c r="G55" i="49"/>
  <c r="F55" i="49"/>
  <c r="L54" i="49"/>
  <c r="H54" i="49"/>
  <c r="G54" i="49"/>
  <c r="K54" i="49" s="1"/>
  <c r="F54" i="49"/>
  <c r="L53" i="49"/>
  <c r="H53" i="49"/>
  <c r="G53" i="49"/>
  <c r="F53" i="49"/>
  <c r="L52" i="49"/>
  <c r="H52" i="49"/>
  <c r="G52" i="49"/>
  <c r="F52" i="49"/>
  <c r="L51" i="49"/>
  <c r="H51" i="49"/>
  <c r="G51" i="49"/>
  <c r="F51" i="49"/>
  <c r="L50" i="49"/>
  <c r="H50" i="49"/>
  <c r="G50" i="49"/>
  <c r="F50" i="49"/>
  <c r="L49" i="49"/>
  <c r="H49" i="49"/>
  <c r="G49" i="49"/>
  <c r="F49" i="49"/>
  <c r="L48" i="49"/>
  <c r="H48" i="49"/>
  <c r="G48" i="49"/>
  <c r="F48" i="49"/>
  <c r="L47" i="49"/>
  <c r="H47" i="49"/>
  <c r="G47" i="49"/>
  <c r="F47" i="49"/>
  <c r="L46" i="49"/>
  <c r="H46" i="49"/>
  <c r="G46" i="49"/>
  <c r="K46" i="49" s="1"/>
  <c r="F46" i="49"/>
  <c r="L45" i="49"/>
  <c r="H45" i="49"/>
  <c r="G45" i="49"/>
  <c r="F45" i="49"/>
  <c r="L44" i="49"/>
  <c r="H44" i="49"/>
  <c r="G44" i="49"/>
  <c r="F44" i="49"/>
  <c r="L43" i="49"/>
  <c r="H43" i="49"/>
  <c r="G43" i="49"/>
  <c r="F43" i="49"/>
  <c r="K43" i="49" s="1"/>
  <c r="L42" i="49"/>
  <c r="H42" i="49"/>
  <c r="G42" i="49"/>
  <c r="F42" i="49"/>
  <c r="L41" i="49"/>
  <c r="H41" i="49"/>
  <c r="G41" i="49"/>
  <c r="F41" i="49"/>
  <c r="K41" i="49" s="1"/>
  <c r="L40" i="49"/>
  <c r="H40" i="49"/>
  <c r="G40" i="49"/>
  <c r="F40" i="49"/>
  <c r="L39" i="49"/>
  <c r="H39" i="49"/>
  <c r="G39" i="49"/>
  <c r="F39" i="49"/>
  <c r="K39" i="49" s="1"/>
  <c r="L38" i="49"/>
  <c r="H38" i="49"/>
  <c r="G38" i="49"/>
  <c r="F38" i="49"/>
  <c r="L37" i="49"/>
  <c r="H37" i="49"/>
  <c r="G37" i="49"/>
  <c r="F37" i="49"/>
  <c r="K37" i="49" s="1"/>
  <c r="L36" i="49"/>
  <c r="H36" i="49"/>
  <c r="G36" i="49"/>
  <c r="F36" i="49"/>
  <c r="L35" i="49"/>
  <c r="H35" i="49"/>
  <c r="G35" i="49"/>
  <c r="F35" i="49"/>
  <c r="L34" i="49"/>
  <c r="H34" i="49"/>
  <c r="G34" i="49"/>
  <c r="F34" i="49"/>
  <c r="K34" i="49" s="1"/>
  <c r="L33" i="49"/>
  <c r="H33" i="49"/>
  <c r="G33" i="49"/>
  <c r="F33" i="49"/>
  <c r="L32" i="49"/>
  <c r="H32" i="49"/>
  <c r="G32" i="49"/>
  <c r="F32" i="49"/>
  <c r="L31" i="49"/>
  <c r="H31" i="49"/>
  <c r="G31" i="49"/>
  <c r="F31" i="49"/>
  <c r="L30" i="49"/>
  <c r="H30" i="49"/>
  <c r="G30" i="49"/>
  <c r="F30" i="49"/>
  <c r="L29" i="49"/>
  <c r="H29" i="49"/>
  <c r="G29" i="49"/>
  <c r="F29" i="49"/>
  <c r="L28" i="49"/>
  <c r="H28" i="49"/>
  <c r="G28" i="49"/>
  <c r="F28" i="49"/>
  <c r="K28" i="49" s="1"/>
  <c r="L27" i="49"/>
  <c r="H27" i="49"/>
  <c r="G27" i="49"/>
  <c r="F27" i="49"/>
  <c r="L26" i="49"/>
  <c r="H26" i="49"/>
  <c r="G26" i="49"/>
  <c r="F26" i="49"/>
  <c r="K26" i="49" s="1"/>
  <c r="L25" i="49"/>
  <c r="H25" i="49"/>
  <c r="G25" i="49"/>
  <c r="F25" i="49"/>
  <c r="L24" i="49"/>
  <c r="H24" i="49"/>
  <c r="G24" i="49"/>
  <c r="F24" i="49"/>
  <c r="K24" i="49" s="1"/>
  <c r="L23" i="49"/>
  <c r="H23" i="49"/>
  <c r="G23" i="49"/>
  <c r="F23" i="49"/>
  <c r="L22" i="49"/>
  <c r="H22" i="49"/>
  <c r="G22" i="49"/>
  <c r="F22" i="49"/>
  <c r="L21" i="49"/>
  <c r="H21" i="49"/>
  <c r="G21" i="49"/>
  <c r="F21" i="49"/>
  <c r="L20" i="49"/>
  <c r="H20" i="49"/>
  <c r="G20" i="49"/>
  <c r="F20" i="49"/>
  <c r="L19" i="49"/>
  <c r="H19" i="49"/>
  <c r="G19" i="49"/>
  <c r="F19" i="49"/>
  <c r="L18" i="49"/>
  <c r="H18" i="49"/>
  <c r="G18" i="49"/>
  <c r="F18" i="49"/>
  <c r="L17" i="49"/>
  <c r="H17" i="49"/>
  <c r="G17" i="49"/>
  <c r="F17" i="49"/>
  <c r="L16" i="49"/>
  <c r="H16" i="49"/>
  <c r="G16" i="49"/>
  <c r="F16" i="49"/>
  <c r="L15" i="49"/>
  <c r="H15" i="49"/>
  <c r="G15" i="49"/>
  <c r="F15" i="49"/>
  <c r="L14" i="49"/>
  <c r="H14" i="49"/>
  <c r="G14" i="49"/>
  <c r="F14" i="49"/>
  <c r="L13" i="49"/>
  <c r="H13" i="49"/>
  <c r="G13" i="49"/>
  <c r="F13" i="49"/>
  <c r="L12" i="49"/>
  <c r="H12" i="49"/>
  <c r="G12" i="49"/>
  <c r="F12" i="49"/>
  <c r="L11" i="49"/>
  <c r="H11" i="49"/>
  <c r="G11" i="49"/>
  <c r="F11" i="49"/>
  <c r="L10" i="49"/>
  <c r="H10" i="49"/>
  <c r="G10" i="49"/>
  <c r="F10" i="49"/>
  <c r="L9" i="49"/>
  <c r="H9" i="49"/>
  <c r="G9" i="49"/>
  <c r="F9" i="49"/>
  <c r="L8" i="49"/>
  <c r="H8" i="49"/>
  <c r="G8" i="49"/>
  <c r="F8" i="49"/>
  <c r="L7" i="49"/>
  <c r="H7" i="49"/>
  <c r="G7" i="49"/>
  <c r="F7" i="49"/>
  <c r="O55" i="14"/>
  <c r="R55" i="14" s="1"/>
  <c r="H55" i="14"/>
  <c r="K55" i="14" s="1"/>
  <c r="G55" i="14"/>
  <c r="O54" i="14"/>
  <c r="R54" i="14" s="1"/>
  <c r="H54" i="14"/>
  <c r="K54" i="14" s="1"/>
  <c r="G54" i="14"/>
  <c r="O63" i="14"/>
  <c r="R63" i="14" s="1"/>
  <c r="H63" i="14"/>
  <c r="K63" i="14" s="1"/>
  <c r="G63" i="14"/>
  <c r="T10" i="14"/>
  <c r="R10" i="14"/>
  <c r="P10" i="14"/>
  <c r="K10" i="14"/>
  <c r="Q10" i="14" s="1"/>
  <c r="T18" i="14"/>
  <c r="R18" i="14"/>
  <c r="P18" i="14"/>
  <c r="K18" i="14"/>
  <c r="Q18" i="14" s="1"/>
  <c r="T17" i="14"/>
  <c r="R17" i="14"/>
  <c r="P17" i="14"/>
  <c r="K17" i="14"/>
  <c r="Q17" i="14" s="1"/>
  <c r="T38" i="14"/>
  <c r="R38" i="14"/>
  <c r="P38" i="14"/>
  <c r="K38" i="14"/>
  <c r="Q38" i="14" s="1"/>
  <c r="T28" i="14"/>
  <c r="R28" i="14"/>
  <c r="P28" i="14"/>
  <c r="K28" i="14"/>
  <c r="Q28" i="14" s="1"/>
  <c r="O9" i="14"/>
  <c r="H9" i="14"/>
  <c r="K9" i="14" s="1"/>
  <c r="G9" i="14"/>
  <c r="T27" i="14"/>
  <c r="R27" i="14"/>
  <c r="P27" i="14"/>
  <c r="K27" i="14"/>
  <c r="Q27" i="14" s="1"/>
  <c r="O41" i="14"/>
  <c r="R41" i="14" s="1"/>
  <c r="H41" i="14"/>
  <c r="K41" i="14" s="1"/>
  <c r="G41" i="14"/>
  <c r="T26" i="14"/>
  <c r="R26" i="14"/>
  <c r="P26" i="14"/>
  <c r="K26" i="14"/>
  <c r="Q26" i="14" s="1"/>
  <c r="O53" i="14"/>
  <c r="H53" i="14"/>
  <c r="K53" i="14" s="1"/>
  <c r="G53" i="14"/>
  <c r="T37" i="14"/>
  <c r="R37" i="14"/>
  <c r="P37" i="14"/>
  <c r="K37" i="14"/>
  <c r="Q37" i="14" s="1"/>
  <c r="O60" i="14"/>
  <c r="R60" i="14" s="1"/>
  <c r="H60" i="14"/>
  <c r="K60" i="14" s="1"/>
  <c r="G60" i="14"/>
  <c r="O36" i="14"/>
  <c r="R36" i="14" s="1"/>
  <c r="H36" i="14"/>
  <c r="K36" i="14" s="1"/>
  <c r="G36" i="14"/>
  <c r="T35" i="14"/>
  <c r="R35" i="14"/>
  <c r="P35" i="14"/>
  <c r="K35" i="14"/>
  <c r="Q35" i="14" s="1"/>
  <c r="O25" i="14"/>
  <c r="R25" i="14" s="1"/>
  <c r="H25" i="14"/>
  <c r="K25" i="14" s="1"/>
  <c r="G25" i="14"/>
  <c r="T24" i="14"/>
  <c r="R24" i="14"/>
  <c r="P24" i="14"/>
  <c r="K24" i="14"/>
  <c r="Q24" i="14" s="1"/>
  <c r="T16" i="14"/>
  <c r="R16" i="14"/>
  <c r="P16" i="14"/>
  <c r="K16" i="14"/>
  <c r="Q16" i="14" s="1"/>
  <c r="O62" i="14"/>
  <c r="S62" i="14" s="1"/>
  <c r="H62" i="14"/>
  <c r="K62" i="14" s="1"/>
  <c r="G62" i="14"/>
  <c r="O15" i="14"/>
  <c r="R15" i="14" s="1"/>
  <c r="H15" i="14"/>
  <c r="K15" i="14" s="1"/>
  <c r="G15" i="14"/>
  <c r="T14" i="14"/>
  <c r="R14" i="14"/>
  <c r="P14" i="14"/>
  <c r="K14" i="14"/>
  <c r="Q14" i="14" s="1"/>
  <c r="O52" i="14"/>
  <c r="R52" i="14" s="1"/>
  <c r="H52" i="14"/>
  <c r="K52" i="14" s="1"/>
  <c r="G52" i="14"/>
  <c r="T13" i="14"/>
  <c r="R13" i="14"/>
  <c r="P13" i="14"/>
  <c r="K13" i="14"/>
  <c r="Q13" i="14" s="1"/>
  <c r="T23" i="14"/>
  <c r="R23" i="14"/>
  <c r="P23" i="14"/>
  <c r="K23" i="14"/>
  <c r="Q23" i="14" s="1"/>
  <c r="O40" i="14"/>
  <c r="R40" i="14" s="1"/>
  <c r="H40" i="14"/>
  <c r="K40" i="14" s="1"/>
  <c r="G40" i="14"/>
  <c r="O59" i="14"/>
  <c r="R59" i="14" s="1"/>
  <c r="K59" i="14"/>
  <c r="G59" i="14"/>
  <c r="O46" i="14"/>
  <c r="R46" i="14" s="1"/>
  <c r="H46" i="14"/>
  <c r="K46" i="14" s="1"/>
  <c r="G46" i="14"/>
  <c r="T34" i="14"/>
  <c r="R34" i="14"/>
  <c r="P34" i="14"/>
  <c r="K34" i="14"/>
  <c r="Q34" i="14" s="1"/>
  <c r="O33" i="14"/>
  <c r="R33" i="14" s="1"/>
  <c r="H33" i="14"/>
  <c r="K33" i="14" s="1"/>
  <c r="G33" i="14"/>
  <c r="T32" i="14"/>
  <c r="R32" i="14"/>
  <c r="P32" i="14"/>
  <c r="K32" i="14"/>
  <c r="Q32" i="14" s="1"/>
  <c r="O22" i="14"/>
  <c r="R22" i="14" s="1"/>
  <c r="H22" i="14"/>
  <c r="K22" i="14" s="1"/>
  <c r="G22" i="14"/>
  <c r="O31" i="14"/>
  <c r="R31" i="14" s="1"/>
  <c r="H31" i="14"/>
  <c r="K31" i="14" s="1"/>
  <c r="G31" i="14"/>
  <c r="T21" i="14"/>
  <c r="R21" i="14"/>
  <c r="P21" i="14"/>
  <c r="K21" i="14"/>
  <c r="Q21" i="14" s="1"/>
  <c r="O58" i="14"/>
  <c r="R58" i="14" s="1"/>
  <c r="H58" i="14"/>
  <c r="K58" i="14" s="1"/>
  <c r="G58" i="14"/>
  <c r="T20" i="14"/>
  <c r="R20" i="14"/>
  <c r="P20" i="14"/>
  <c r="K20" i="14"/>
  <c r="Q20" i="14" s="1"/>
  <c r="T30" i="14"/>
  <c r="R30" i="14"/>
  <c r="P30" i="14"/>
  <c r="K30" i="14"/>
  <c r="Q30" i="14" s="1"/>
  <c r="O29" i="14"/>
  <c r="R29" i="14" s="1"/>
  <c r="H29" i="14"/>
  <c r="K29" i="14" s="1"/>
  <c r="G29" i="14"/>
  <c r="O12" i="14"/>
  <c r="R12" i="14" s="1"/>
  <c r="H12" i="14"/>
  <c r="K12" i="14" s="1"/>
  <c r="G12" i="14"/>
  <c r="O51" i="14"/>
  <c r="R51" i="14" s="1"/>
  <c r="H51" i="14"/>
  <c r="K51" i="14" s="1"/>
  <c r="G51" i="14"/>
  <c r="O61" i="14"/>
  <c r="R61" i="14" s="1"/>
  <c r="K61" i="14"/>
  <c r="G61" i="14"/>
  <c r="T7" i="14"/>
  <c r="P7" i="14"/>
  <c r="K7" i="14"/>
  <c r="Q7" i="14" s="1"/>
  <c r="O45" i="14"/>
  <c r="H45" i="14"/>
  <c r="K45" i="14" s="1"/>
  <c r="G45" i="14"/>
  <c r="O44" i="14"/>
  <c r="H44" i="14"/>
  <c r="K44" i="14" s="1"/>
  <c r="G44" i="14"/>
  <c r="O39" i="14"/>
  <c r="H39" i="14"/>
  <c r="K39" i="14" s="1"/>
  <c r="G39" i="14"/>
  <c r="O50" i="14"/>
  <c r="S50" i="14" s="1"/>
  <c r="H50" i="14"/>
  <c r="K50" i="14" s="1"/>
  <c r="G50" i="14"/>
  <c r="O57" i="14"/>
  <c r="H57" i="14"/>
  <c r="K57" i="14" s="1"/>
  <c r="G57" i="14"/>
  <c r="T8" i="14"/>
  <c r="P8" i="14"/>
  <c r="K8" i="14"/>
  <c r="Q8" i="14" s="1"/>
  <c r="O43" i="14"/>
  <c r="S43" i="14" s="1"/>
  <c r="H43" i="14"/>
  <c r="K43" i="14" s="1"/>
  <c r="G43" i="14"/>
  <c r="O49" i="14"/>
  <c r="S49" i="14" s="1"/>
  <c r="H49" i="14"/>
  <c r="K49" i="14" s="1"/>
  <c r="G49" i="14"/>
  <c r="O48" i="14"/>
  <c r="S48" i="14" s="1"/>
  <c r="H48" i="14"/>
  <c r="K48" i="14" s="1"/>
  <c r="G48" i="14"/>
  <c r="O11" i="14"/>
  <c r="H11" i="14"/>
  <c r="K11" i="14" s="1"/>
  <c r="G11" i="14"/>
  <c r="O56" i="14"/>
  <c r="K56" i="14"/>
  <c r="G56" i="14"/>
  <c r="T19" i="14"/>
  <c r="P19" i="14"/>
  <c r="K19" i="14"/>
  <c r="Q19" i="14" s="1"/>
  <c r="O42" i="14"/>
  <c r="H42" i="14"/>
  <c r="K42" i="14" s="1"/>
  <c r="G42" i="14"/>
  <c r="O47" i="14"/>
  <c r="H47" i="14"/>
  <c r="K47" i="14" s="1"/>
  <c r="G47" i="14"/>
  <c r="G63" i="13"/>
  <c r="G62" i="13"/>
  <c r="G61" i="13"/>
  <c r="G9" i="13"/>
  <c r="G22" i="13"/>
  <c r="G21" i="13"/>
  <c r="G37" i="13"/>
  <c r="G30" i="13"/>
  <c r="G7" i="13"/>
  <c r="G35" i="13"/>
  <c r="G20" i="13"/>
  <c r="G34" i="13"/>
  <c r="G36" i="13"/>
  <c r="G60" i="13"/>
  <c r="G59" i="13"/>
  <c r="G58" i="13"/>
  <c r="G28" i="13"/>
  <c r="G14" i="13"/>
  <c r="G13" i="13"/>
  <c r="G27" i="13"/>
  <c r="G33" i="13"/>
  <c r="G57" i="13"/>
  <c r="G56" i="13"/>
  <c r="G26" i="13"/>
  <c r="G25" i="13"/>
  <c r="G32" i="13"/>
  <c r="G55" i="13"/>
  <c r="G19" i="13"/>
  <c r="G18" i="13"/>
  <c r="G54" i="13"/>
  <c r="G17" i="13"/>
  <c r="G8" i="13"/>
  <c r="G53" i="13"/>
  <c r="G16" i="13"/>
  <c r="G52" i="13"/>
  <c r="G31" i="13"/>
  <c r="G15" i="13"/>
  <c r="G12" i="13"/>
  <c r="G24" i="13"/>
  <c r="G51" i="13"/>
  <c r="G50" i="13"/>
  <c r="G23" i="13"/>
  <c r="G49" i="13"/>
  <c r="G48" i="13"/>
  <c r="G47" i="13"/>
  <c r="G46" i="13"/>
  <c r="G45" i="13"/>
  <c r="G11" i="13"/>
  <c r="G44" i="13"/>
  <c r="G43" i="13"/>
  <c r="G42" i="13"/>
  <c r="G41" i="13"/>
  <c r="G40" i="13"/>
  <c r="G10" i="13"/>
  <c r="G39" i="13"/>
  <c r="G38" i="13"/>
  <c r="B51" i="50"/>
  <c r="B36" i="50"/>
  <c r="B55" i="50"/>
  <c r="B24" i="50"/>
  <c r="B16" i="50"/>
  <c r="B35" i="50"/>
  <c r="B20" i="50"/>
  <c r="B50" i="50"/>
  <c r="B21" i="50"/>
  <c r="B26" i="50"/>
  <c r="B32" i="50"/>
  <c r="B40" i="50"/>
  <c r="B54" i="50"/>
  <c r="B25" i="50"/>
  <c r="B18" i="50"/>
  <c r="B60" i="50"/>
  <c r="B33" i="50"/>
  <c r="B52" i="50"/>
  <c r="B58" i="50"/>
  <c r="B28" i="50"/>
  <c r="B11" i="50"/>
  <c r="B23" i="50"/>
  <c r="B38" i="50"/>
  <c r="B44" i="50"/>
  <c r="B62" i="50"/>
  <c r="B27" i="50"/>
  <c r="B45" i="50"/>
  <c r="B29" i="50"/>
  <c r="B41" i="50"/>
  <c r="B34" i="50"/>
  <c r="B47" i="50"/>
  <c r="B43" i="50"/>
  <c r="B53" i="50"/>
  <c r="B49" i="50"/>
  <c r="B57" i="50"/>
  <c r="B30" i="50"/>
  <c r="B12" i="50"/>
  <c r="B8" i="50"/>
  <c r="B14" i="50"/>
  <c r="B46" i="50"/>
  <c r="B48" i="50"/>
  <c r="B13" i="50"/>
  <c r="B17" i="50"/>
  <c r="B61" i="50"/>
  <c r="B59" i="50"/>
  <c r="B15" i="50"/>
  <c r="B37" i="50"/>
  <c r="B42" i="50"/>
  <c r="B56" i="50"/>
  <c r="B7" i="50"/>
  <c r="B63" i="50"/>
  <c r="B19" i="50"/>
  <c r="B10" i="50"/>
  <c r="B9" i="50"/>
  <c r="B22" i="50"/>
  <c r="B39" i="50"/>
  <c r="B31" i="50"/>
  <c r="K50" i="49" l="1"/>
  <c r="K62" i="49"/>
  <c r="K27" i="49"/>
  <c r="Q60" i="51"/>
  <c r="Q37" i="51"/>
  <c r="Q63" i="51"/>
  <c r="L55" i="14"/>
  <c r="M55" i="14" s="1"/>
  <c r="K18" i="49"/>
  <c r="K42" i="49"/>
  <c r="K44" i="49"/>
  <c r="K60" i="49"/>
  <c r="L56" i="14"/>
  <c r="M56" i="14" s="1"/>
  <c r="T56" i="14" s="1"/>
  <c r="V56" i="14" s="1"/>
  <c r="L44" i="14"/>
  <c r="M44" i="14" s="1"/>
  <c r="T44" i="14" s="1"/>
  <c r="L59" i="14"/>
  <c r="M59" i="14" s="1"/>
  <c r="T59" i="14" s="1"/>
  <c r="V59" i="14" s="1"/>
  <c r="V10" i="14"/>
  <c r="K20" i="49"/>
  <c r="K29" i="49"/>
  <c r="K31" i="49"/>
  <c r="K32" i="49"/>
  <c r="K33" i="49"/>
  <c r="K61" i="49"/>
  <c r="Q51" i="51"/>
  <c r="Q26" i="51"/>
  <c r="V20" i="14"/>
  <c r="L63" i="14"/>
  <c r="M63" i="14" s="1"/>
  <c r="T63" i="14" s="1"/>
  <c r="V63" i="14" s="1"/>
  <c r="L29" i="14"/>
  <c r="M29" i="14" s="1"/>
  <c r="T29" i="14" s="1"/>
  <c r="S54" i="14"/>
  <c r="K7" i="49"/>
  <c r="K9" i="49"/>
  <c r="K10" i="49"/>
  <c r="K12" i="49"/>
  <c r="K15" i="49"/>
  <c r="K16" i="49"/>
  <c r="K17" i="49"/>
  <c r="K36" i="49"/>
  <c r="K38" i="49"/>
  <c r="K52" i="49"/>
  <c r="K53" i="49"/>
  <c r="K55" i="49"/>
  <c r="K57" i="49"/>
  <c r="Q20" i="51"/>
  <c r="V19" i="14"/>
  <c r="L57" i="14"/>
  <c r="M57" i="14" s="1"/>
  <c r="T57" i="14" s="1"/>
  <c r="V57" i="14" s="1"/>
  <c r="S51" i="14"/>
  <c r="V30" i="14"/>
  <c r="K13" i="49"/>
  <c r="K19" i="49"/>
  <c r="K30" i="49"/>
  <c r="K45" i="49"/>
  <c r="K47" i="49"/>
  <c r="K49" i="49"/>
  <c r="V35" i="14"/>
  <c r="L60" i="14"/>
  <c r="M60" i="14" s="1"/>
  <c r="T60" i="14" s="1"/>
  <c r="V60" i="14" s="1"/>
  <c r="K8" i="49"/>
  <c r="K21" i="49"/>
  <c r="K23" i="49"/>
  <c r="K25" i="49"/>
  <c r="K40" i="49"/>
  <c r="K51" i="49"/>
  <c r="G66" i="49"/>
  <c r="G67" i="49" s="1"/>
  <c r="G68" i="49" s="1"/>
  <c r="G69" i="49" s="1"/>
  <c r="G70" i="49" s="1"/>
  <c r="Q11" i="51"/>
  <c r="L33" i="14"/>
  <c r="M33" i="14" s="1"/>
  <c r="P33" i="14" s="1"/>
  <c r="G71" i="49"/>
  <c r="L40" i="14"/>
  <c r="M40" i="14" s="1"/>
  <c r="T40" i="14" s="1"/>
  <c r="V13" i="14"/>
  <c r="K59" i="49"/>
  <c r="L42" i="14"/>
  <c r="M42" i="14" s="1"/>
  <c r="T42" i="14" s="1"/>
  <c r="K14" i="49"/>
  <c r="K35" i="49"/>
  <c r="K48" i="49"/>
  <c r="Q21" i="51"/>
  <c r="R21" i="51" s="1"/>
  <c r="V26" i="14"/>
  <c r="V28" i="14"/>
  <c r="K11" i="49"/>
  <c r="K22" i="49"/>
  <c r="K56" i="49"/>
  <c r="Q10" i="51"/>
  <c r="V7" i="14"/>
  <c r="Q16" i="51"/>
  <c r="R16" i="51" s="1"/>
  <c r="L49" i="14"/>
  <c r="M49" i="14" s="1"/>
  <c r="T49" i="14" s="1"/>
  <c r="V14" i="14"/>
  <c r="P63" i="14"/>
  <c r="V8" i="14"/>
  <c r="L45" i="14"/>
  <c r="M45" i="14" s="1"/>
  <c r="T45" i="14" s="1"/>
  <c r="L31" i="14"/>
  <c r="M31" i="14" s="1"/>
  <c r="T31" i="14" s="1"/>
  <c r="V32" i="14"/>
  <c r="S46" i="14"/>
  <c r="L62" i="14"/>
  <c r="M62" i="14" s="1"/>
  <c r="T62" i="14" s="1"/>
  <c r="S63" i="14"/>
  <c r="L51" i="14"/>
  <c r="M51" i="14" s="1"/>
  <c r="P51" i="14" s="1"/>
  <c r="V34" i="14"/>
  <c r="L52" i="14"/>
  <c r="M52" i="14" s="1"/>
  <c r="L54" i="14"/>
  <c r="M54" i="14" s="1"/>
  <c r="T54" i="14" s="1"/>
  <c r="L11" i="14"/>
  <c r="M11" i="14" s="1"/>
  <c r="T11" i="14" s="1"/>
  <c r="L58" i="14"/>
  <c r="M58" i="14" s="1"/>
  <c r="T58" i="14" s="1"/>
  <c r="V58" i="14" s="1"/>
  <c r="V17" i="14"/>
  <c r="L47" i="14"/>
  <c r="M47" i="14" s="1"/>
  <c r="T47" i="14" s="1"/>
  <c r="L48" i="14"/>
  <c r="M48" i="14" s="1"/>
  <c r="P48" i="14" s="1"/>
  <c r="L43" i="14"/>
  <c r="M43" i="14" s="1"/>
  <c r="P43" i="14" s="1"/>
  <c r="L39" i="14"/>
  <c r="M39" i="14" s="1"/>
  <c r="T39" i="14" s="1"/>
  <c r="L22" i="14"/>
  <c r="M22" i="14" s="1"/>
  <c r="T22" i="14" s="1"/>
  <c r="V23" i="14"/>
  <c r="R62" i="14"/>
  <c r="L53" i="14"/>
  <c r="M53" i="14" s="1"/>
  <c r="T53" i="14" s="1"/>
  <c r="L41" i="14"/>
  <c r="M41" i="14" s="1"/>
  <c r="T41" i="14" s="1"/>
  <c r="L9" i="14"/>
  <c r="M9" i="14" s="1"/>
  <c r="T9" i="14" s="1"/>
  <c r="S55" i="14"/>
  <c r="L12" i="14"/>
  <c r="M12" i="14" s="1"/>
  <c r="P12" i="14" s="1"/>
  <c r="V21" i="14"/>
  <c r="L15" i="14"/>
  <c r="M15" i="14" s="1"/>
  <c r="T15" i="14" s="1"/>
  <c r="V18" i="14"/>
  <c r="L46" i="14"/>
  <c r="M46" i="14" s="1"/>
  <c r="P46" i="14" s="1"/>
  <c r="V16" i="14"/>
  <c r="L25" i="14"/>
  <c r="M25" i="14" s="1"/>
  <c r="T25" i="14" s="1"/>
  <c r="L36" i="14"/>
  <c r="M36" i="14" s="1"/>
  <c r="T36" i="14" s="1"/>
  <c r="R53" i="14"/>
  <c r="R9" i="14"/>
  <c r="L50" i="14"/>
  <c r="M50" i="14" s="1"/>
  <c r="T50" i="14" s="1"/>
  <c r="L61" i="14"/>
  <c r="M61" i="14" s="1"/>
  <c r="T61" i="14" s="1"/>
  <c r="V61" i="14" s="1"/>
  <c r="V37" i="14"/>
  <c r="V27" i="14"/>
  <c r="Q44" i="51"/>
  <c r="R44" i="51" s="1"/>
  <c r="Q53" i="51"/>
  <c r="Q12" i="51"/>
  <c r="Q28" i="51"/>
  <c r="R28" i="51" s="1"/>
  <c r="Q29" i="51"/>
  <c r="R29" i="51" s="1"/>
  <c r="Q38" i="51"/>
  <c r="R38" i="51" s="1"/>
  <c r="Q40" i="51"/>
  <c r="R40" i="51" s="1"/>
  <c r="Q62" i="51"/>
  <c r="R62" i="51" s="1"/>
  <c r="Q39" i="51"/>
  <c r="R39" i="51" s="1"/>
  <c r="Q32" i="51"/>
  <c r="R32" i="51" s="1"/>
  <c r="Q22" i="51"/>
  <c r="Q30" i="51"/>
  <c r="Q56" i="51"/>
  <c r="R56" i="51" s="1"/>
  <c r="Q57" i="51"/>
  <c r="R57" i="51" s="1"/>
  <c r="Q35" i="51"/>
  <c r="R35" i="51" s="1"/>
  <c r="Q27" i="51"/>
  <c r="R27" i="51" s="1"/>
  <c r="Q14" i="51"/>
  <c r="R14" i="51" s="1"/>
  <c r="Q24" i="51"/>
  <c r="R24" i="51" s="1"/>
  <c r="Q55" i="51"/>
  <c r="R55" i="51" s="1"/>
  <c r="Q54" i="51"/>
  <c r="R54" i="51" s="1"/>
  <c r="Q19" i="51"/>
  <c r="R19" i="51" s="1"/>
  <c r="Q33" i="51"/>
  <c r="Q17" i="51"/>
  <c r="R17" i="51" s="1"/>
  <c r="Q58" i="51"/>
  <c r="R58" i="51" s="1"/>
  <c r="Q52" i="51"/>
  <c r="R52" i="51" s="1"/>
  <c r="Q15" i="51"/>
  <c r="R15" i="51" s="1"/>
  <c r="Q48" i="51"/>
  <c r="R48" i="51" s="1"/>
  <c r="Q61" i="51"/>
  <c r="R61" i="51" s="1"/>
  <c r="Q31" i="51"/>
  <c r="R31" i="51" s="1"/>
  <c r="Q18" i="51"/>
  <c r="R60" i="51"/>
  <c r="R30" i="51"/>
  <c r="Q36" i="51"/>
  <c r="Q25" i="51"/>
  <c r="Q43" i="51"/>
  <c r="R12" i="51"/>
  <c r="Q23" i="51"/>
  <c r="R45" i="51"/>
  <c r="R34" i="51"/>
  <c r="R26" i="51"/>
  <c r="R9" i="51"/>
  <c r="R11" i="51"/>
  <c r="R20" i="51"/>
  <c r="R63" i="51"/>
  <c r="R37" i="51"/>
  <c r="R22" i="51"/>
  <c r="Q42" i="51"/>
  <c r="R10" i="51"/>
  <c r="Q49" i="51"/>
  <c r="Q47" i="51"/>
  <c r="R53" i="51"/>
  <c r="R51" i="51"/>
  <c r="Q59" i="51"/>
  <c r="Q50" i="51"/>
  <c r="Q64" i="51"/>
  <c r="Q41" i="51"/>
  <c r="Q13" i="51"/>
  <c r="Q46" i="51"/>
  <c r="Q8" i="51"/>
  <c r="T55" i="14"/>
  <c r="P55" i="14"/>
  <c r="V24" i="14"/>
  <c r="T51" i="14"/>
  <c r="T52" i="14"/>
  <c r="P52" i="14"/>
  <c r="T48" i="14"/>
  <c r="T43" i="14"/>
  <c r="V38" i="14"/>
  <c r="P62" i="14"/>
  <c r="P40" i="14"/>
  <c r="V40" i="14" s="1"/>
  <c r="P25" i="14"/>
  <c r="V25" i="14" s="1"/>
  <c r="P41" i="14"/>
  <c r="V41" i="14" s="1"/>
  <c r="T63" i="34"/>
  <c r="D63" i="34"/>
  <c r="T62" i="34"/>
  <c r="D62" i="34"/>
  <c r="T61" i="34"/>
  <c r="D61" i="34"/>
  <c r="T60" i="34"/>
  <c r="D60" i="34"/>
  <c r="T59" i="34"/>
  <c r="D59" i="34"/>
  <c r="T58" i="34"/>
  <c r="D58" i="34"/>
  <c r="T57" i="34"/>
  <c r="D57" i="34"/>
  <c r="T56" i="34"/>
  <c r="D56" i="34"/>
  <c r="T55" i="34"/>
  <c r="D55" i="34"/>
  <c r="T54" i="34"/>
  <c r="D54" i="34"/>
  <c r="T53" i="34"/>
  <c r="D53" i="34"/>
  <c r="T52" i="34"/>
  <c r="D52" i="34"/>
  <c r="T51" i="34"/>
  <c r="D51" i="34"/>
  <c r="T50" i="34"/>
  <c r="D50" i="34"/>
  <c r="T49" i="34"/>
  <c r="D49" i="34"/>
  <c r="T48" i="34"/>
  <c r="D48" i="34"/>
  <c r="T47" i="34"/>
  <c r="D47" i="34"/>
  <c r="T46" i="34"/>
  <c r="D46" i="34"/>
  <c r="T45" i="34"/>
  <c r="D45" i="34"/>
  <c r="T44" i="34"/>
  <c r="D44" i="34"/>
  <c r="T43" i="34"/>
  <c r="D43" i="34"/>
  <c r="T42" i="34"/>
  <c r="D42" i="34"/>
  <c r="T41" i="34"/>
  <c r="D41" i="34"/>
  <c r="T40" i="34"/>
  <c r="D40" i="34"/>
  <c r="D39" i="34"/>
  <c r="T38" i="34"/>
  <c r="D38" i="34"/>
  <c r="T37" i="34"/>
  <c r="D37" i="34"/>
  <c r="T36" i="34"/>
  <c r="D36" i="34"/>
  <c r="T35" i="34"/>
  <c r="D35" i="34"/>
  <c r="T34" i="34"/>
  <c r="D34" i="34"/>
  <c r="T33" i="34"/>
  <c r="D33" i="34"/>
  <c r="T32" i="34"/>
  <c r="D32" i="34"/>
  <c r="T31" i="34"/>
  <c r="D31" i="34"/>
  <c r="T30" i="34"/>
  <c r="D30" i="34"/>
  <c r="T29" i="34"/>
  <c r="D29" i="34"/>
  <c r="T28" i="34"/>
  <c r="D28" i="34"/>
  <c r="T27" i="34"/>
  <c r="D27" i="34"/>
  <c r="T26" i="34"/>
  <c r="D26" i="34"/>
  <c r="T25" i="34"/>
  <c r="D25" i="34"/>
  <c r="T24" i="34"/>
  <c r="D24" i="34"/>
  <c r="T23" i="34"/>
  <c r="D23" i="34"/>
  <c r="T22" i="34"/>
  <c r="D22" i="34"/>
  <c r="T21" i="34"/>
  <c r="D21" i="34"/>
  <c r="T20" i="34"/>
  <c r="D20" i="34"/>
  <c r="T19" i="34"/>
  <c r="D19" i="34"/>
  <c r="T18" i="34"/>
  <c r="D18" i="34"/>
  <c r="T17" i="34"/>
  <c r="D17" i="34"/>
  <c r="T16" i="34"/>
  <c r="D16" i="34"/>
  <c r="T15" i="34"/>
  <c r="D15" i="34"/>
  <c r="T14" i="34"/>
  <c r="T13" i="34"/>
  <c r="D13" i="34"/>
  <c r="T12" i="34"/>
  <c r="D12" i="34"/>
  <c r="T11" i="34"/>
  <c r="D11" i="34"/>
  <c r="T10" i="34"/>
  <c r="D10" i="34"/>
  <c r="T9" i="34"/>
  <c r="D9" i="34"/>
  <c r="T8" i="34"/>
  <c r="D8" i="34"/>
  <c r="T7" i="34"/>
  <c r="D7" i="34"/>
  <c r="P31" i="14" l="1"/>
  <c r="V31" i="14" s="1"/>
  <c r="T12" i="14"/>
  <c r="P47" i="14"/>
  <c r="P29" i="14"/>
  <c r="V29" i="14" s="1"/>
  <c r="T33" i="14"/>
  <c r="P44" i="14"/>
  <c r="P50" i="14"/>
  <c r="V50" i="14" s="1"/>
  <c r="P53" i="14"/>
  <c r="V53" i="14" s="1"/>
  <c r="V62" i="14"/>
  <c r="V44" i="14"/>
  <c r="P39" i="14"/>
  <c r="V39" i="14" s="1"/>
  <c r="P36" i="14"/>
  <c r="V36" i="14" s="1"/>
  <c r="P42" i="14"/>
  <c r="V42" i="14" s="1"/>
  <c r="T46" i="14"/>
  <c r="V46" i="14" s="1"/>
  <c r="V43" i="14"/>
  <c r="S18" i="51"/>
  <c r="T18" i="51" s="1"/>
  <c r="S33" i="51"/>
  <c r="T33" i="51" s="1"/>
  <c r="V52" i="14"/>
  <c r="P45" i="14"/>
  <c r="V45" i="14" s="1"/>
  <c r="V47" i="14"/>
  <c r="P15" i="14"/>
  <c r="V15" i="14" s="1"/>
  <c r="P54" i="14"/>
  <c r="V54" i="14" s="1"/>
  <c r="P11" i="14"/>
  <c r="V11" i="14" s="1"/>
  <c r="P49" i="14"/>
  <c r="V49" i="14" s="1"/>
  <c r="P22" i="14"/>
  <c r="V22" i="14" s="1"/>
  <c r="P9" i="14"/>
  <c r="V9" i="14" s="1"/>
  <c r="V51" i="14"/>
  <c r="S37" i="51"/>
  <c r="T37" i="51" s="1"/>
  <c r="S24" i="51"/>
  <c r="T24" i="51" s="1"/>
  <c r="S19" i="51"/>
  <c r="T19" i="51" s="1"/>
  <c r="R18" i="51"/>
  <c r="R33" i="51"/>
  <c r="S30" i="51"/>
  <c r="T30" i="51" s="1"/>
  <c r="S52" i="51"/>
  <c r="T52" i="51" s="1"/>
  <c r="S59" i="51"/>
  <c r="T59" i="51" s="1"/>
  <c r="R59" i="51"/>
  <c r="S28" i="51"/>
  <c r="T28" i="51" s="1"/>
  <c r="S31" i="51"/>
  <c r="T31" i="51" s="1"/>
  <c r="S46" i="51"/>
  <c r="T46" i="51" s="1"/>
  <c r="R46" i="51"/>
  <c r="S61" i="51"/>
  <c r="T61" i="51" s="1"/>
  <c r="S54" i="51"/>
  <c r="T54" i="51" s="1"/>
  <c r="S13" i="51"/>
  <c r="T13" i="51" s="1"/>
  <c r="R13" i="51"/>
  <c r="S51" i="51"/>
  <c r="T51" i="51" s="1"/>
  <c r="S12" i="51"/>
  <c r="T12" i="51" s="1"/>
  <c r="S58" i="51"/>
  <c r="T58" i="51" s="1"/>
  <c r="S41" i="51"/>
  <c r="T41" i="51" s="1"/>
  <c r="R41" i="51"/>
  <c r="S57" i="51"/>
  <c r="T57" i="51" s="1"/>
  <c r="S32" i="51"/>
  <c r="T32" i="51" s="1"/>
  <c r="S38" i="51"/>
  <c r="T38" i="51" s="1"/>
  <c r="S40" i="51"/>
  <c r="T40" i="51" s="1"/>
  <c r="S26" i="51"/>
  <c r="T26" i="51" s="1"/>
  <c r="S45" i="51"/>
  <c r="T45" i="51" s="1"/>
  <c r="S43" i="51"/>
  <c r="T43" i="51" s="1"/>
  <c r="R43" i="51"/>
  <c r="S47" i="51"/>
  <c r="T47" i="51" s="1"/>
  <c r="R47" i="51"/>
  <c r="S20" i="51"/>
  <c r="T20" i="51" s="1"/>
  <c r="S62" i="51"/>
  <c r="T62" i="51" s="1"/>
  <c r="S35" i="51"/>
  <c r="T35" i="51" s="1"/>
  <c r="S60" i="51"/>
  <c r="T60" i="51" s="1"/>
  <c r="S53" i="51"/>
  <c r="T53" i="51" s="1"/>
  <c r="S48" i="51"/>
  <c r="T48" i="51" s="1"/>
  <c r="S17" i="51"/>
  <c r="T17" i="51" s="1"/>
  <c r="S14" i="51"/>
  <c r="T14" i="51" s="1"/>
  <c r="S39" i="51"/>
  <c r="T39" i="51" s="1"/>
  <c r="S11" i="51"/>
  <c r="T11" i="51" s="1"/>
  <c r="S34" i="51"/>
  <c r="T34" i="51" s="1"/>
  <c r="S44" i="51"/>
  <c r="T44" i="51" s="1"/>
  <c r="S36" i="51"/>
  <c r="T36" i="51" s="1"/>
  <c r="R36" i="51"/>
  <c r="S50" i="51"/>
  <c r="T50" i="51" s="1"/>
  <c r="R50" i="51"/>
  <c r="S42" i="51"/>
  <c r="T42" i="51" s="1"/>
  <c r="R42" i="51"/>
  <c r="S56" i="51"/>
  <c r="T56" i="51" s="1"/>
  <c r="S49" i="51"/>
  <c r="T49" i="51" s="1"/>
  <c r="R49" i="51"/>
  <c r="S9" i="51"/>
  <c r="T9" i="51" s="1"/>
  <c r="S22" i="51"/>
  <c r="T22" i="51" s="1"/>
  <c r="S16" i="51"/>
  <c r="T16" i="51" s="1"/>
  <c r="S21" i="51"/>
  <c r="T21" i="51" s="1"/>
  <c r="S55" i="51"/>
  <c r="T55" i="51" s="1"/>
  <c r="S63" i="51"/>
  <c r="T63" i="51" s="1"/>
  <c r="S25" i="51"/>
  <c r="T25" i="51" s="1"/>
  <c r="R25" i="51"/>
  <c r="S15" i="51"/>
  <c r="T15" i="51" s="1"/>
  <c r="S8" i="51"/>
  <c r="T8" i="51" s="1"/>
  <c r="R8" i="51"/>
  <c r="S64" i="51"/>
  <c r="T64" i="51" s="1"/>
  <c r="R64" i="51"/>
  <c r="S27" i="51"/>
  <c r="T27" i="51" s="1"/>
  <c r="S10" i="51"/>
  <c r="T10" i="51" s="1"/>
  <c r="S29" i="51"/>
  <c r="T29" i="51" s="1"/>
  <c r="S23" i="51"/>
  <c r="T23" i="51" s="1"/>
  <c r="R23" i="51"/>
  <c r="G72" i="49"/>
  <c r="V55" i="14"/>
  <c r="V33" i="14"/>
  <c r="V48" i="14"/>
  <c r="V12" i="14"/>
  <c r="C27" i="34"/>
  <c r="C16" i="34"/>
  <c r="C12" i="34"/>
  <c r="C41" i="34"/>
  <c r="C45" i="34"/>
  <c r="C49" i="34"/>
  <c r="C53" i="34"/>
  <c r="C60" i="34"/>
  <c r="C33" i="34"/>
  <c r="C37" i="34"/>
  <c r="C10" i="34"/>
  <c r="C14" i="34"/>
  <c r="C18" i="34"/>
  <c r="C22" i="34"/>
  <c r="C26" i="34"/>
  <c r="C30" i="34"/>
  <c r="C34" i="34"/>
  <c r="C38" i="34"/>
  <c r="C17" i="34"/>
  <c r="C40" i="34"/>
  <c r="C44" i="34"/>
  <c r="C48" i="34"/>
  <c r="C52" i="34"/>
  <c r="C56" i="34"/>
  <c r="C59" i="34"/>
  <c r="C63" i="34"/>
  <c r="C20" i="34"/>
  <c r="C24" i="34"/>
  <c r="C28" i="34"/>
  <c r="C32" i="34"/>
  <c r="C36" i="34"/>
  <c r="C43" i="34"/>
  <c r="C47" i="34"/>
  <c r="C62" i="34"/>
  <c r="C19" i="34"/>
  <c r="C23" i="34"/>
  <c r="C42" i="34"/>
  <c r="C46" i="34"/>
  <c r="C50" i="34"/>
  <c r="C54" i="34"/>
  <c r="C57" i="34"/>
  <c r="C61" i="34"/>
  <c r="C7" i="34"/>
  <c r="C11" i="34"/>
  <c r="C35" i="34"/>
  <c r="C51" i="34"/>
  <c r="C55" i="34"/>
  <c r="C15" i="34"/>
  <c r="C31" i="34"/>
  <c r="C39" i="34"/>
  <c r="C9" i="34"/>
  <c r="C13" i="34"/>
  <c r="C21" i="34"/>
  <c r="C25" i="34"/>
  <c r="C29" i="34"/>
  <c r="C8" i="34"/>
  <c r="C58" i="34"/>
  <c r="B7" i="14" l="1"/>
  <c r="B27" i="14"/>
  <c r="B40" i="14"/>
  <c r="B33" i="14"/>
  <c r="B61" i="14"/>
  <c r="B12" i="14"/>
  <c r="B25" i="14"/>
  <c r="B57" i="14"/>
  <c r="B16" i="14"/>
  <c r="B8" i="14"/>
  <c r="B63" i="14"/>
  <c r="B50" i="14"/>
  <c r="B29" i="14"/>
  <c r="B44" i="14"/>
  <c r="B20" i="14"/>
  <c r="B42" i="14"/>
  <c r="B10" i="14"/>
  <c r="B54" i="14"/>
  <c r="B43" i="14"/>
  <c r="B55" i="14"/>
  <c r="B24" i="14"/>
  <c r="B48" i="14"/>
  <c r="B17" i="14"/>
  <c r="B62" i="14"/>
  <c r="B18" i="14"/>
  <c r="B51" i="14"/>
  <c r="B28" i="14"/>
  <c r="B41" i="14"/>
  <c r="B26" i="14"/>
  <c r="B53" i="14"/>
  <c r="B30" i="14"/>
  <c r="B35" i="14"/>
  <c r="B58" i="14"/>
  <c r="B32" i="14"/>
  <c r="B56" i="14"/>
  <c r="B21" i="14"/>
  <c r="B38" i="14"/>
  <c r="B59" i="14"/>
  <c r="B39" i="14"/>
  <c r="B46" i="14"/>
  <c r="B49" i="14"/>
  <c r="B13" i="14"/>
  <c r="B60" i="14"/>
  <c r="B14" i="14"/>
  <c r="B23" i="14"/>
  <c r="B45" i="14"/>
  <c r="B52" i="14"/>
  <c r="B22" i="14"/>
  <c r="B34" i="14"/>
  <c r="B11" i="14"/>
  <c r="B36" i="14"/>
  <c r="B31" i="14"/>
  <c r="B9" i="14"/>
  <c r="B19" i="14"/>
  <c r="B37" i="14"/>
  <c r="B15" i="14"/>
  <c r="B47" i="14"/>
  <c r="E49" i="34"/>
  <c r="F49" i="34" s="1"/>
  <c r="E18" i="34"/>
  <c r="F18" i="34" s="1"/>
  <c r="E29" i="34"/>
  <c r="F29" i="34" s="1"/>
  <c r="B29" i="34"/>
  <c r="E48" i="34"/>
  <c r="F48" i="34" s="1"/>
  <c r="B33" i="34"/>
  <c r="B20" i="34"/>
  <c r="E33" i="34"/>
  <c r="F33" i="34" s="1"/>
  <c r="E21" i="34"/>
  <c r="F21" i="34" s="1"/>
  <c r="B21" i="34"/>
  <c r="B35" i="34"/>
  <c r="E35" i="34"/>
  <c r="F35" i="34" s="1"/>
  <c r="E42" i="34"/>
  <c r="F42" i="34" s="1"/>
  <c r="B42" i="34"/>
  <c r="E32" i="34"/>
  <c r="F32" i="34" s="1"/>
  <c r="E59" i="34"/>
  <c r="F59" i="34" s="1"/>
  <c r="B10" i="34"/>
  <c r="B38" i="34"/>
  <c r="E27" i="34"/>
  <c r="F27" i="34" s="1"/>
  <c r="B60" i="34"/>
  <c r="B37" i="34"/>
  <c r="B49" i="34"/>
  <c r="E36" i="34"/>
  <c r="F36" i="34" s="1"/>
  <c r="B51" i="34"/>
  <c r="E51" i="34"/>
  <c r="F51" i="34" s="1"/>
  <c r="B40" i="34"/>
  <c r="E13" i="34"/>
  <c r="F13" i="34" s="1"/>
  <c r="B13" i="34"/>
  <c r="B11" i="34"/>
  <c r="E11" i="34"/>
  <c r="F11" i="34" s="1"/>
  <c r="B23" i="34"/>
  <c r="E23" i="34"/>
  <c r="F23" i="34" s="1"/>
  <c r="B32" i="34"/>
  <c r="B59" i="34"/>
  <c r="E10" i="34"/>
  <c r="F10" i="34" s="1"/>
  <c r="E38" i="34"/>
  <c r="F38" i="34" s="1"/>
  <c r="B27" i="34"/>
  <c r="E60" i="34"/>
  <c r="F60" i="34" s="1"/>
  <c r="E37" i="34"/>
  <c r="F37" i="34" s="1"/>
  <c r="B55" i="34"/>
  <c r="E55" i="34"/>
  <c r="F55" i="34" s="1"/>
  <c r="B18" i="34"/>
  <c r="B36" i="34"/>
  <c r="B9" i="34"/>
  <c r="E9" i="34"/>
  <c r="F9" i="34" s="1"/>
  <c r="E7" i="34"/>
  <c r="F7" i="34" s="1"/>
  <c r="B7" i="34"/>
  <c r="B19" i="34"/>
  <c r="E19" i="34"/>
  <c r="F19" i="34" s="1"/>
  <c r="E28" i="34"/>
  <c r="F28" i="34" s="1"/>
  <c r="B17" i="34"/>
  <c r="B53" i="34"/>
  <c r="B26" i="34"/>
  <c r="E44" i="34"/>
  <c r="F44" i="34" s="1"/>
  <c r="B41" i="34"/>
  <c r="B45" i="34"/>
  <c r="E12" i="34"/>
  <c r="F12" i="34" s="1"/>
  <c r="B50" i="34"/>
  <c r="E50" i="34"/>
  <c r="F50" i="34" s="1"/>
  <c r="E46" i="34"/>
  <c r="F46" i="34" s="1"/>
  <c r="B46" i="34"/>
  <c r="E39" i="34"/>
  <c r="F39" i="34" s="1"/>
  <c r="B39" i="34"/>
  <c r="E61" i="34"/>
  <c r="F61" i="34" s="1"/>
  <c r="B61" i="34"/>
  <c r="B62" i="34"/>
  <c r="E62" i="34"/>
  <c r="F62" i="34" s="1"/>
  <c r="B28" i="34"/>
  <c r="E17" i="34"/>
  <c r="F17" i="34" s="1"/>
  <c r="E53" i="34"/>
  <c r="F53" i="34" s="1"/>
  <c r="E26" i="34"/>
  <c r="F26" i="34" s="1"/>
  <c r="B44" i="34"/>
  <c r="E41" i="34"/>
  <c r="F41" i="34" s="1"/>
  <c r="E45" i="34"/>
  <c r="F45" i="34" s="1"/>
  <c r="B12" i="34"/>
  <c r="B22" i="34"/>
  <c r="E25" i="34"/>
  <c r="F25" i="34" s="1"/>
  <c r="B25" i="34"/>
  <c r="B48" i="34"/>
  <c r="B58" i="34"/>
  <c r="E58" i="34"/>
  <c r="F58" i="34" s="1"/>
  <c r="B31" i="34"/>
  <c r="E31" i="34"/>
  <c r="F31" i="34" s="1"/>
  <c r="E57" i="34"/>
  <c r="F57" i="34" s="1"/>
  <c r="B57" i="34"/>
  <c r="B47" i="34"/>
  <c r="E47" i="34"/>
  <c r="F47" i="34" s="1"/>
  <c r="E24" i="34"/>
  <c r="F24" i="34" s="1"/>
  <c r="B30" i="34"/>
  <c r="E16" i="34"/>
  <c r="F16" i="34" s="1"/>
  <c r="B14" i="34"/>
  <c r="B34" i="34"/>
  <c r="B63" i="34"/>
  <c r="B52" i="34"/>
  <c r="E56" i="34"/>
  <c r="F56" i="34" s="1"/>
  <c r="E20" i="34"/>
  <c r="F20" i="34" s="1"/>
  <c r="E40" i="34"/>
  <c r="F40" i="34" s="1"/>
  <c r="E22" i="34"/>
  <c r="F22" i="34" s="1"/>
  <c r="B8" i="34"/>
  <c r="E8" i="34"/>
  <c r="F8" i="34" s="1"/>
  <c r="E15" i="34"/>
  <c r="F15" i="34" s="1"/>
  <c r="B15" i="34"/>
  <c r="B54" i="34"/>
  <c r="E54" i="34"/>
  <c r="F54" i="34" s="1"/>
  <c r="B43" i="34"/>
  <c r="E43" i="34"/>
  <c r="F43" i="34" s="1"/>
  <c r="B24" i="34"/>
  <c r="E30" i="34"/>
  <c r="F30" i="34" s="1"/>
  <c r="B16" i="34"/>
  <c r="E14" i="34"/>
  <c r="F14" i="34" s="1"/>
  <c r="E34" i="34"/>
  <c r="F34" i="34" s="1"/>
  <c r="E63" i="34"/>
  <c r="F63" i="34" s="1"/>
  <c r="E52" i="34"/>
  <c r="F52" i="34" s="1"/>
  <c r="B56" i="34"/>
  <c r="Q8" i="4" l="1"/>
  <c r="O65" i="6" l="1"/>
  <c r="P65" i="6"/>
  <c r="Q65" i="6"/>
  <c r="N65" i="6"/>
  <c r="F14" i="6"/>
  <c r="G14" i="6"/>
  <c r="H14" i="6"/>
  <c r="F24" i="6"/>
  <c r="G24" i="6"/>
  <c r="H24" i="6"/>
  <c r="F30" i="6"/>
  <c r="G30" i="6"/>
  <c r="H30" i="6"/>
  <c r="F9" i="6"/>
  <c r="G9" i="6"/>
  <c r="H9" i="6"/>
  <c r="F34" i="6"/>
  <c r="G34" i="6"/>
  <c r="H34" i="6"/>
  <c r="F22" i="6"/>
  <c r="G22" i="6"/>
  <c r="H22" i="6"/>
  <c r="F40" i="6"/>
  <c r="G40" i="6"/>
  <c r="H40" i="6"/>
  <c r="F20" i="6"/>
  <c r="G20" i="6"/>
  <c r="H20" i="6"/>
  <c r="F63" i="6"/>
  <c r="G63" i="6"/>
  <c r="H63" i="6"/>
  <c r="F23" i="6"/>
  <c r="G23" i="6"/>
  <c r="H23" i="6"/>
  <c r="F62" i="6"/>
  <c r="G62" i="6"/>
  <c r="H62" i="6"/>
  <c r="F61" i="6"/>
  <c r="G61" i="6"/>
  <c r="H61" i="6"/>
  <c r="F60" i="6"/>
  <c r="G60" i="6"/>
  <c r="H60" i="6"/>
  <c r="F44" i="6"/>
  <c r="G44" i="6"/>
  <c r="H44" i="6"/>
  <c r="F37" i="6"/>
  <c r="G37" i="6"/>
  <c r="H37" i="6"/>
  <c r="F59" i="6"/>
  <c r="G59" i="6"/>
  <c r="H59" i="6"/>
  <c r="F43" i="6"/>
  <c r="G43" i="6"/>
  <c r="H43" i="6"/>
  <c r="F58" i="6"/>
  <c r="G58" i="6"/>
  <c r="H58" i="6"/>
  <c r="F57" i="6"/>
  <c r="G57" i="6"/>
  <c r="H57" i="6"/>
  <c r="F31" i="6"/>
  <c r="G31" i="6"/>
  <c r="H31" i="6"/>
  <c r="F36" i="6"/>
  <c r="G36" i="6"/>
  <c r="H36" i="6"/>
  <c r="F56" i="6"/>
  <c r="G56" i="6"/>
  <c r="H56" i="6"/>
  <c r="F21" i="6"/>
  <c r="G21" i="6"/>
  <c r="H21" i="6"/>
  <c r="F55" i="6"/>
  <c r="G55" i="6"/>
  <c r="H55" i="6"/>
  <c r="F41" i="6"/>
  <c r="G41" i="6"/>
  <c r="H41" i="6"/>
  <c r="F19" i="6"/>
  <c r="G19" i="6"/>
  <c r="H19" i="6"/>
  <c r="F54" i="6"/>
  <c r="G54" i="6"/>
  <c r="H54" i="6"/>
  <c r="F45" i="6"/>
  <c r="G45" i="6"/>
  <c r="H45" i="6"/>
  <c r="F7" i="6"/>
  <c r="G7" i="6"/>
  <c r="H7" i="6"/>
  <c r="F29" i="6"/>
  <c r="G29" i="6"/>
  <c r="H29" i="6"/>
  <c r="F25" i="6"/>
  <c r="G25" i="6"/>
  <c r="H25" i="6"/>
  <c r="F35" i="6"/>
  <c r="G35" i="6"/>
  <c r="H35" i="6"/>
  <c r="F42" i="6"/>
  <c r="G42" i="6"/>
  <c r="H42" i="6"/>
  <c r="F27" i="6"/>
  <c r="G27" i="6"/>
  <c r="H27" i="6"/>
  <c r="F33" i="6"/>
  <c r="G33" i="6"/>
  <c r="H33" i="6"/>
  <c r="F18" i="6"/>
  <c r="G18" i="6"/>
  <c r="H18" i="6"/>
  <c r="F53" i="6"/>
  <c r="G53" i="6"/>
  <c r="H53" i="6"/>
  <c r="F28" i="6"/>
  <c r="G28" i="6"/>
  <c r="H28" i="6"/>
  <c r="F52" i="6"/>
  <c r="G52" i="6"/>
  <c r="H52" i="6"/>
  <c r="F51" i="6"/>
  <c r="G51" i="6"/>
  <c r="H51" i="6"/>
  <c r="F50" i="6"/>
  <c r="G50" i="6"/>
  <c r="H50" i="6"/>
  <c r="F38" i="6"/>
  <c r="G38" i="6"/>
  <c r="H38" i="6"/>
  <c r="F11" i="6"/>
  <c r="G11" i="6"/>
  <c r="H11" i="6"/>
  <c r="F26" i="6"/>
  <c r="G26" i="6"/>
  <c r="H26" i="6"/>
  <c r="F32" i="6"/>
  <c r="G32" i="6"/>
  <c r="H32" i="6"/>
  <c r="F16" i="6"/>
  <c r="G16" i="6"/>
  <c r="H16" i="6"/>
  <c r="F13" i="6"/>
  <c r="G13" i="6"/>
  <c r="H13" i="6"/>
  <c r="F17" i="6"/>
  <c r="G17" i="6"/>
  <c r="H17" i="6"/>
  <c r="F15" i="6"/>
  <c r="G15" i="6"/>
  <c r="H15" i="6"/>
  <c r="F12" i="6"/>
  <c r="G12" i="6"/>
  <c r="H12" i="6"/>
  <c r="F10" i="6"/>
  <c r="G10" i="6"/>
  <c r="H10" i="6"/>
  <c r="F49" i="6"/>
  <c r="G49" i="6"/>
  <c r="H49" i="6"/>
  <c r="F8" i="6"/>
  <c r="G8" i="6"/>
  <c r="H8" i="6"/>
  <c r="F48" i="6"/>
  <c r="G48" i="6"/>
  <c r="H48" i="6"/>
  <c r="F39" i="6"/>
  <c r="G39" i="6"/>
  <c r="H39" i="6"/>
  <c r="F47" i="6"/>
  <c r="G47" i="6"/>
  <c r="H47" i="6"/>
  <c r="F46" i="6"/>
  <c r="G46" i="6"/>
  <c r="H46" i="6"/>
  <c r="E55" i="6" l="1"/>
  <c r="D55" i="6" s="1"/>
  <c r="E47" i="6"/>
  <c r="E51" i="6"/>
  <c r="E20" i="6"/>
  <c r="E17" i="6"/>
  <c r="D17" i="6" s="1"/>
  <c r="E35" i="6"/>
  <c r="E59" i="6"/>
  <c r="E61" i="6"/>
  <c r="D61" i="6" s="1"/>
  <c r="E9" i="6"/>
  <c r="E27" i="6"/>
  <c r="D27" i="6" s="1"/>
  <c r="E19" i="6"/>
  <c r="D19" i="6" s="1"/>
  <c r="E58" i="6"/>
  <c r="E23" i="6"/>
  <c r="E24" i="6"/>
  <c r="E39" i="6"/>
  <c r="D39" i="6" s="1"/>
  <c r="E13" i="6"/>
  <c r="E52" i="6"/>
  <c r="D52" i="6" s="1"/>
  <c r="E25" i="6"/>
  <c r="E21" i="6"/>
  <c r="E37" i="6"/>
  <c r="D37" i="6" s="1"/>
  <c r="E40" i="6"/>
  <c r="D40" i="6" s="1"/>
  <c r="E31" i="6"/>
  <c r="D31" i="6" s="1"/>
  <c r="E15" i="6"/>
  <c r="D15" i="6" s="1"/>
  <c r="E63" i="6"/>
  <c r="E14" i="6"/>
  <c r="E12" i="6"/>
  <c r="D12" i="6" s="1"/>
  <c r="E49" i="6"/>
  <c r="E26" i="6"/>
  <c r="E45" i="6"/>
  <c r="D45" i="6" s="1"/>
  <c r="E46" i="6"/>
  <c r="E50" i="6"/>
  <c r="E42" i="6"/>
  <c r="E43" i="6"/>
  <c r="D43" i="6" s="1"/>
  <c r="E48" i="6"/>
  <c r="E16" i="6"/>
  <c r="D16" i="6" s="1"/>
  <c r="E28" i="6"/>
  <c r="D28" i="6" s="1"/>
  <c r="E29" i="6"/>
  <c r="D29" i="6" s="1"/>
  <c r="E56" i="6"/>
  <c r="E44" i="6"/>
  <c r="D44" i="6" s="1"/>
  <c r="E22" i="6"/>
  <c r="E38" i="6"/>
  <c r="E18" i="6"/>
  <c r="D18" i="6" s="1"/>
  <c r="E41" i="6"/>
  <c r="E10" i="6"/>
  <c r="D10" i="6" s="1"/>
  <c r="E11" i="6"/>
  <c r="E33" i="6"/>
  <c r="E54" i="6"/>
  <c r="E57" i="6"/>
  <c r="E62" i="6"/>
  <c r="E30" i="6"/>
  <c r="E8" i="6"/>
  <c r="E32" i="6"/>
  <c r="E53" i="6"/>
  <c r="D53" i="6" s="1"/>
  <c r="E7" i="6"/>
  <c r="E36" i="6"/>
  <c r="E60" i="6"/>
  <c r="E34" i="6"/>
  <c r="D59" i="6" l="1"/>
  <c r="D30" i="6"/>
  <c r="D25" i="6"/>
  <c r="D60" i="6"/>
  <c r="D26" i="6"/>
  <c r="D36" i="6"/>
  <c r="D33" i="6"/>
  <c r="D57" i="6"/>
  <c r="D50" i="6"/>
  <c r="D62" i="6"/>
  <c r="D9" i="6"/>
  <c r="D63" i="6"/>
  <c r="D24" i="6"/>
  <c r="D21" i="6"/>
  <c r="D35" i="6"/>
  <c r="D38" i="6"/>
  <c r="D13" i="6"/>
  <c r="D22" i="6"/>
  <c r="D32" i="6"/>
  <c r="D41" i="6"/>
  <c r="D8" i="6"/>
  <c r="D42" i="6"/>
  <c r="D14" i="6"/>
  <c r="D11" i="6"/>
  <c r="D56" i="6"/>
  <c r="D49" i="6"/>
  <c r="D48" i="6"/>
  <c r="D20" i="6"/>
  <c r="D54" i="6"/>
  <c r="D7" i="6"/>
  <c r="D34" i="6"/>
  <c r="D58" i="6"/>
  <c r="D23" i="6"/>
  <c r="D46" i="6"/>
  <c r="D51" i="6"/>
  <c r="D47" i="6"/>
  <c r="D6" i="6" l="1"/>
  <c r="C36" i="6" s="1"/>
  <c r="C59" i="6" l="1"/>
  <c r="C57" i="6"/>
  <c r="C39" i="6"/>
  <c r="C63" i="6"/>
  <c r="C25" i="6"/>
  <c r="C53" i="6"/>
  <c r="C30" i="6"/>
  <c r="C23" i="6"/>
  <c r="C13" i="6"/>
  <c r="C29" i="6"/>
  <c r="C40" i="6"/>
  <c r="C24" i="6"/>
  <c r="C28" i="6"/>
  <c r="C45" i="6"/>
  <c r="C49" i="6"/>
  <c r="C16" i="6"/>
  <c r="C26" i="6"/>
  <c r="C61" i="6"/>
  <c r="C50" i="6"/>
  <c r="C7" i="6"/>
  <c r="C56" i="6"/>
  <c r="C20" i="6"/>
  <c r="C21" i="6"/>
  <c r="C22" i="6"/>
  <c r="C9" i="6"/>
  <c r="C44" i="6"/>
  <c r="C35" i="6"/>
  <c r="C51" i="6"/>
  <c r="C12" i="6"/>
  <c r="C10" i="6"/>
  <c r="C48" i="6"/>
  <c r="C62" i="6"/>
  <c r="C27" i="6"/>
  <c r="C18" i="6"/>
  <c r="C38" i="6"/>
  <c r="C52" i="6"/>
  <c r="C31" i="6"/>
  <c r="C15" i="6"/>
  <c r="C33" i="6"/>
  <c r="C47" i="6"/>
  <c r="C58" i="6"/>
  <c r="C43" i="6"/>
  <c r="C46" i="6"/>
  <c r="C34" i="6"/>
  <c r="C14" i="6"/>
  <c r="C8" i="6"/>
  <c r="C55" i="6"/>
  <c r="C32" i="6"/>
  <c r="C54" i="6"/>
  <c r="C41" i="6"/>
  <c r="C60" i="6"/>
  <c r="C11" i="6"/>
  <c r="C37" i="6"/>
  <c r="C19" i="6"/>
  <c r="C42" i="6"/>
  <c r="C17" i="6"/>
  <c r="B29" i="6" l="1"/>
  <c r="B28" i="6"/>
  <c r="B22" i="6"/>
  <c r="B58" i="6"/>
  <c r="B27" i="6"/>
  <c r="B54" i="6"/>
  <c r="B26" i="6"/>
  <c r="B59" i="6"/>
  <c r="B32" i="6"/>
  <c r="B47" i="6"/>
  <c r="B46" i="6"/>
  <c r="B10" i="6"/>
  <c r="B45" i="6"/>
  <c r="B53" i="6"/>
  <c r="B25" i="6"/>
  <c r="B51" i="6"/>
  <c r="B23" i="6"/>
  <c r="B19" i="6"/>
  <c r="B20" i="6"/>
  <c r="B12" i="6"/>
  <c r="B40" i="6"/>
  <c r="B16" i="6"/>
  <c r="B41" i="6"/>
  <c r="B43" i="6"/>
  <c r="B33" i="6"/>
  <c r="B44" i="6"/>
  <c r="B61" i="6"/>
  <c r="B57" i="6"/>
  <c r="B17" i="6"/>
  <c r="B55" i="6"/>
  <c r="B63" i="6"/>
  <c r="B21" i="6"/>
  <c r="B14" i="6"/>
  <c r="B49" i="6"/>
  <c r="B39" i="6"/>
  <c r="B34" i="6"/>
  <c r="B18" i="6"/>
  <c r="B8" i="6"/>
  <c r="B15" i="6"/>
  <c r="B31" i="6"/>
  <c r="B62" i="6"/>
  <c r="B36" i="6"/>
  <c r="B11" i="6"/>
  <c r="B50" i="6"/>
  <c r="B9" i="6"/>
  <c r="B60" i="6"/>
  <c r="B38" i="6"/>
  <c r="B24" i="6"/>
  <c r="B13" i="6"/>
  <c r="B35" i="6"/>
  <c r="B42" i="6"/>
  <c r="B37" i="6"/>
  <c r="B7" i="6"/>
  <c r="B30" i="6"/>
  <c r="B56" i="6"/>
  <c r="B52" i="6"/>
  <c r="B48" i="6"/>
  <c r="G8" i="7" l="1"/>
  <c r="G23" i="7"/>
  <c r="G17" i="7"/>
  <c r="G63" i="7"/>
  <c r="G62" i="7"/>
  <c r="G61" i="7"/>
  <c r="G28" i="7"/>
  <c r="G60" i="7"/>
  <c r="G45" i="7"/>
  <c r="G59" i="7"/>
  <c r="G24" i="7"/>
  <c r="G22" i="7"/>
  <c r="G46" i="7"/>
  <c r="G18" i="7"/>
  <c r="G7" i="7"/>
  <c r="G15" i="7"/>
  <c r="G34" i="7"/>
  <c r="G13" i="7"/>
  <c r="G26" i="7"/>
  <c r="G27" i="7"/>
  <c r="G10" i="7"/>
  <c r="G33" i="7"/>
  <c r="G37" i="7"/>
  <c r="G32" i="7"/>
  <c r="G9" i="7"/>
  <c r="G58" i="7"/>
  <c r="G40" i="7"/>
  <c r="G20" i="7"/>
  <c r="G11" i="7"/>
  <c r="G57" i="7"/>
  <c r="G36" i="7"/>
  <c r="G56" i="7"/>
  <c r="G42" i="7"/>
  <c r="G43" i="7"/>
  <c r="G55" i="7"/>
  <c r="G54" i="7"/>
  <c r="G53" i="7"/>
  <c r="G52" i="7"/>
  <c r="G16" i="7"/>
  <c r="G14" i="7"/>
  <c r="G41" i="7"/>
  <c r="G51" i="7"/>
  <c r="G25" i="7"/>
  <c r="G31" i="7"/>
  <c r="G50" i="7"/>
  <c r="G12" i="7"/>
  <c r="G49" i="7"/>
  <c r="G35" i="7"/>
  <c r="G30" i="7"/>
  <c r="G39" i="7"/>
  <c r="G29" i="7"/>
  <c r="G44" i="7"/>
  <c r="G19" i="7"/>
  <c r="G21" i="7"/>
  <c r="G48" i="7"/>
  <c r="G47" i="7"/>
  <c r="G38" i="7"/>
  <c r="G6" i="7" l="1"/>
  <c r="F32" i="7" s="1"/>
  <c r="C32" i="7" s="1"/>
  <c r="D13" i="5"/>
  <c r="D63" i="5"/>
  <c r="D11" i="5"/>
  <c r="D22" i="5"/>
  <c r="D41" i="5"/>
  <c r="D54" i="5"/>
  <c r="D46" i="5"/>
  <c r="D61" i="5"/>
  <c r="D44" i="5"/>
  <c r="D57" i="5"/>
  <c r="D10" i="5"/>
  <c r="D49" i="5"/>
  <c r="D56" i="5"/>
  <c r="D42" i="5"/>
  <c r="D7" i="5"/>
  <c r="D35" i="5"/>
  <c r="D58" i="5"/>
  <c r="D19" i="5"/>
  <c r="D40" i="5"/>
  <c r="D45" i="5"/>
  <c r="D8" i="5"/>
  <c r="D43" i="5"/>
  <c r="D27" i="5"/>
  <c r="D39" i="5"/>
  <c r="D23" i="5"/>
  <c r="D55" i="5"/>
  <c r="D15" i="5"/>
  <c r="D17" i="5"/>
  <c r="D12" i="5"/>
  <c r="D51" i="5"/>
  <c r="D26" i="5"/>
  <c r="D62" i="5"/>
  <c r="D53" i="5"/>
  <c r="D50" i="5"/>
  <c r="D24" i="5"/>
  <c r="D16" i="5"/>
  <c r="D59" i="5"/>
  <c r="D29" i="5"/>
  <c r="D9" i="5"/>
  <c r="D32" i="5"/>
  <c r="D60" i="5"/>
  <c r="D34" i="5"/>
  <c r="D36" i="5"/>
  <c r="D21" i="5"/>
  <c r="D31" i="5"/>
  <c r="D48" i="5"/>
  <c r="D18" i="5"/>
  <c r="D20" i="5"/>
  <c r="D30" i="5"/>
  <c r="D38" i="5"/>
  <c r="D33" i="5"/>
  <c r="D14" i="5"/>
  <c r="D28" i="5"/>
  <c r="D37" i="5"/>
  <c r="D47" i="5"/>
  <c r="D25" i="5"/>
  <c r="D6" i="5" l="1"/>
  <c r="C53" i="5" s="1"/>
  <c r="F37" i="7"/>
  <c r="C37" i="7" s="1"/>
  <c r="F23" i="7"/>
  <c r="C23" i="7" s="1"/>
  <c r="F24" i="7"/>
  <c r="C24" i="7" s="1"/>
  <c r="F26" i="7"/>
  <c r="C26" i="7" s="1"/>
  <c r="F50" i="7"/>
  <c r="C50" i="7" s="1"/>
  <c r="F60" i="7"/>
  <c r="C60" i="7" s="1"/>
  <c r="F43" i="7"/>
  <c r="C43" i="7" s="1"/>
  <c r="F15" i="7"/>
  <c r="C15" i="7" s="1"/>
  <c r="F10" i="7"/>
  <c r="C10" i="7" s="1"/>
  <c r="F63" i="7"/>
  <c r="C63" i="7" s="1"/>
  <c r="F61" i="7"/>
  <c r="C61" i="7" s="1"/>
  <c r="F46" i="7"/>
  <c r="C46" i="7" s="1"/>
  <c r="F20" i="7"/>
  <c r="C20" i="7" s="1"/>
  <c r="F55" i="7"/>
  <c r="C55" i="7" s="1"/>
  <c r="F53" i="7"/>
  <c r="C53" i="7" s="1"/>
  <c r="F16" i="7"/>
  <c r="C16" i="7" s="1"/>
  <c r="F35" i="7"/>
  <c r="C35" i="7" s="1"/>
  <c r="F39" i="7"/>
  <c r="C39" i="7" s="1"/>
  <c r="F44" i="7"/>
  <c r="C44" i="7" s="1"/>
  <c r="F21" i="7"/>
  <c r="C21" i="7" s="1"/>
  <c r="F12" i="7"/>
  <c r="C12" i="7" s="1"/>
  <c r="F48" i="7"/>
  <c r="C48" i="7" s="1"/>
  <c r="F59" i="7"/>
  <c r="C59" i="7" s="1"/>
  <c r="F7" i="7"/>
  <c r="C7" i="7" s="1"/>
  <c r="F9" i="7"/>
  <c r="C9" i="7" s="1"/>
  <c r="F58" i="7"/>
  <c r="C58" i="7" s="1"/>
  <c r="F51" i="7"/>
  <c r="C51" i="7" s="1"/>
  <c r="F57" i="7"/>
  <c r="C57" i="7" s="1"/>
  <c r="F56" i="7"/>
  <c r="C56" i="7" s="1"/>
  <c r="F41" i="7"/>
  <c r="C41" i="7" s="1"/>
  <c r="F31" i="7"/>
  <c r="C31" i="7" s="1"/>
  <c r="F62" i="7"/>
  <c r="C62" i="7" s="1"/>
  <c r="F28" i="7"/>
  <c r="C28" i="7" s="1"/>
  <c r="F33" i="7"/>
  <c r="C33" i="7" s="1"/>
  <c r="F54" i="7"/>
  <c r="C54" i="7" s="1"/>
  <c r="F49" i="7"/>
  <c r="C49" i="7" s="1"/>
  <c r="F30" i="7"/>
  <c r="C30" i="7" s="1"/>
  <c r="F29" i="7"/>
  <c r="C29" i="7" s="1"/>
  <c r="F34" i="7"/>
  <c r="C34" i="7" s="1"/>
  <c r="F52" i="7"/>
  <c r="C52" i="7" s="1"/>
  <c r="F47" i="7"/>
  <c r="C47" i="7" s="1"/>
  <c r="F36" i="7"/>
  <c r="C36" i="7" s="1"/>
  <c r="F11" i="7"/>
  <c r="C11" i="7" s="1"/>
  <c r="F14" i="7"/>
  <c r="C14" i="7" s="1"/>
  <c r="F17" i="7"/>
  <c r="C17" i="7" s="1"/>
  <c r="F22" i="7"/>
  <c r="C22" i="7" s="1"/>
  <c r="F8" i="7"/>
  <c r="C8" i="7" s="1"/>
  <c r="F40" i="7"/>
  <c r="C40" i="7" s="1"/>
  <c r="F45" i="7"/>
  <c r="C45" i="7" s="1"/>
  <c r="F19" i="7"/>
  <c r="C19" i="7" s="1"/>
  <c r="F18" i="7"/>
  <c r="C18" i="7" s="1"/>
  <c r="F25" i="7"/>
  <c r="C25" i="7" s="1"/>
  <c r="F38" i="7"/>
  <c r="C38" i="7" s="1"/>
  <c r="F42" i="7"/>
  <c r="C42" i="7" s="1"/>
  <c r="F13" i="7"/>
  <c r="C13" i="7" s="1"/>
  <c r="F27" i="7"/>
  <c r="C27" i="7" s="1"/>
  <c r="C48" i="5"/>
  <c r="C9" i="5"/>
  <c r="C37" i="5"/>
  <c r="C50" i="5"/>
  <c r="C42" i="5"/>
  <c r="C56" i="5"/>
  <c r="C8" i="5"/>
  <c r="C12" i="5"/>
  <c r="C38" i="5"/>
  <c r="C62" i="5"/>
  <c r="C31" i="5"/>
  <c r="C61" i="5"/>
  <c r="C35" i="5"/>
  <c r="C11" i="5"/>
  <c r="C10" i="5"/>
  <c r="C40" i="5"/>
  <c r="C15" i="5"/>
  <c r="C24" i="5"/>
  <c r="C14" i="5"/>
  <c r="C26" i="5"/>
  <c r="C21" i="5"/>
  <c r="C30" i="5"/>
  <c r="C46" i="5"/>
  <c r="C49" i="5"/>
  <c r="C45" i="5"/>
  <c r="C17" i="5"/>
  <c r="C16" i="5"/>
  <c r="C60" i="5"/>
  <c r="C34" i="5"/>
  <c r="C39" i="5"/>
  <c r="C25" i="5"/>
  <c r="C36" i="5" l="1"/>
  <c r="C22" i="5"/>
  <c r="C51" i="5"/>
  <c r="C27" i="5"/>
  <c r="C20" i="5"/>
  <c r="C7" i="5"/>
  <c r="C59" i="5"/>
  <c r="C47" i="5"/>
  <c r="C44" i="5"/>
  <c r="C57" i="5"/>
  <c r="C55" i="5"/>
  <c r="C32" i="5"/>
  <c r="C41" i="5"/>
  <c r="C23" i="5"/>
  <c r="C18" i="5"/>
  <c r="C28" i="5"/>
  <c r="C54" i="5"/>
  <c r="C63" i="5"/>
  <c r="C33" i="5"/>
  <c r="C58" i="5"/>
  <c r="C43" i="5"/>
  <c r="C19" i="5"/>
  <c r="C29" i="5"/>
  <c r="C13" i="5"/>
  <c r="B13" i="7"/>
  <c r="B8" i="7"/>
  <c r="B34" i="7"/>
  <c r="B31" i="7"/>
  <c r="B59" i="7"/>
  <c r="B53" i="7"/>
  <c r="B43" i="7"/>
  <c r="B29" i="7"/>
  <c r="B41" i="7"/>
  <c r="B48" i="7"/>
  <c r="B55" i="7"/>
  <c r="B60" i="7"/>
  <c r="B38" i="7"/>
  <c r="C65" i="7"/>
  <c r="B30" i="7"/>
  <c r="B56" i="7"/>
  <c r="B12" i="7"/>
  <c r="B20" i="7"/>
  <c r="B50" i="7"/>
  <c r="B42" i="7"/>
  <c r="B17" i="7"/>
  <c r="B25" i="7"/>
  <c r="B14" i="7"/>
  <c r="B49" i="7"/>
  <c r="B57" i="7"/>
  <c r="B21" i="7"/>
  <c r="B46" i="7"/>
  <c r="B26" i="7"/>
  <c r="B18" i="7"/>
  <c r="B11" i="7"/>
  <c r="B54" i="7"/>
  <c r="B51" i="7"/>
  <c r="B44" i="7"/>
  <c r="B61" i="7"/>
  <c r="B24" i="7"/>
  <c r="B22" i="7"/>
  <c r="B19" i="7"/>
  <c r="B36" i="7"/>
  <c r="B33" i="7"/>
  <c r="B58" i="7"/>
  <c r="B39" i="7"/>
  <c r="B63" i="7"/>
  <c r="B23" i="7"/>
  <c r="B45" i="7"/>
  <c r="B28" i="7"/>
  <c r="B35" i="7"/>
  <c r="B10" i="7"/>
  <c r="B37" i="7"/>
  <c r="B47" i="7"/>
  <c r="B9" i="7"/>
  <c r="B27" i="7"/>
  <c r="B40" i="7"/>
  <c r="B52" i="7"/>
  <c r="B62" i="7"/>
  <c r="B7" i="7"/>
  <c r="B16" i="7"/>
  <c r="B15" i="7"/>
  <c r="B32" i="7"/>
  <c r="C65" i="5" l="1"/>
  <c r="C64" i="5"/>
  <c r="C63" i="8"/>
  <c r="C36" i="8"/>
  <c r="C37" i="8"/>
  <c r="C38" i="8"/>
  <c r="C39" i="8"/>
  <c r="C8" i="8"/>
  <c r="C40" i="8"/>
  <c r="C55" i="8"/>
  <c r="C9" i="8"/>
  <c r="C10" i="8"/>
  <c r="C56" i="8"/>
  <c r="C41" i="8"/>
  <c r="C11" i="8"/>
  <c r="C42" i="8"/>
  <c r="C43" i="8"/>
  <c r="C12" i="8"/>
  <c r="C13" i="8"/>
  <c r="C7" i="8"/>
  <c r="C14" i="8"/>
  <c r="C17" i="8"/>
  <c r="C16" i="8"/>
  <c r="C22" i="8"/>
  <c r="C23" i="8"/>
  <c r="C26" i="8"/>
  <c r="C29" i="8"/>
  <c r="C30" i="8"/>
  <c r="C32" i="8"/>
  <c r="C33" i="8"/>
  <c r="C34" i="8"/>
  <c r="C21" i="8"/>
  <c r="C35" i="8"/>
  <c r="C44" i="8"/>
  <c r="C24" i="8"/>
  <c r="C15" i="8"/>
  <c r="C45" i="8"/>
  <c r="C46" i="8"/>
  <c r="C48" i="8"/>
  <c r="C49" i="8"/>
  <c r="C27" i="8"/>
  <c r="C19" i="8"/>
  <c r="C28" i="8"/>
  <c r="C20" i="8"/>
  <c r="C31" i="8"/>
  <c r="C50" i="8"/>
  <c r="C51" i="8"/>
  <c r="C53" i="8"/>
  <c r="C57" i="8"/>
  <c r="C58" i="8"/>
  <c r="C59" i="8"/>
  <c r="C25" i="8"/>
  <c r="C47" i="8"/>
  <c r="C60" i="8"/>
  <c r="C61" i="8"/>
  <c r="C18" i="8"/>
  <c r="C62" i="8"/>
  <c r="C52" i="8"/>
  <c r="C54" i="8"/>
  <c r="T23" i="4"/>
  <c r="U23" i="4"/>
  <c r="V23" i="4"/>
  <c r="W23" i="4"/>
  <c r="X23" i="4"/>
  <c r="Y23" i="4"/>
  <c r="Z23" i="4"/>
  <c r="AA23" i="4"/>
  <c r="AB23" i="4"/>
  <c r="AC23" i="4"/>
  <c r="T19" i="4"/>
  <c r="U19" i="4"/>
  <c r="V19" i="4"/>
  <c r="W19" i="4"/>
  <c r="X19" i="4"/>
  <c r="Y19" i="4"/>
  <c r="Z19" i="4"/>
  <c r="AA19" i="4"/>
  <c r="AB19" i="4"/>
  <c r="AC19" i="4"/>
  <c r="T39" i="4"/>
  <c r="U39" i="4"/>
  <c r="V39" i="4"/>
  <c r="W39" i="4"/>
  <c r="X39" i="4"/>
  <c r="Y39" i="4"/>
  <c r="Z39" i="4"/>
  <c r="AA39" i="4"/>
  <c r="AB39" i="4"/>
  <c r="AC39" i="4"/>
  <c r="T9" i="4"/>
  <c r="U9" i="4"/>
  <c r="V9" i="4"/>
  <c r="W9" i="4"/>
  <c r="X9" i="4"/>
  <c r="Y9" i="4"/>
  <c r="Z9" i="4"/>
  <c r="AA9" i="4"/>
  <c r="AB9" i="4"/>
  <c r="AC9" i="4"/>
  <c r="T18" i="4"/>
  <c r="U18" i="4"/>
  <c r="V18" i="4"/>
  <c r="W18" i="4"/>
  <c r="X18" i="4"/>
  <c r="Y18" i="4"/>
  <c r="Z18" i="4"/>
  <c r="AA18" i="4"/>
  <c r="AB18" i="4"/>
  <c r="AC18" i="4"/>
  <c r="T27" i="4"/>
  <c r="U27" i="4"/>
  <c r="V27" i="4"/>
  <c r="W27" i="4"/>
  <c r="X27" i="4"/>
  <c r="Y27" i="4"/>
  <c r="Z27" i="4"/>
  <c r="AA27" i="4"/>
  <c r="AB27" i="4"/>
  <c r="AC27" i="4"/>
  <c r="T52" i="4"/>
  <c r="U52" i="4"/>
  <c r="V52" i="4"/>
  <c r="W52" i="4"/>
  <c r="X52" i="4"/>
  <c r="Y52" i="4"/>
  <c r="Z52" i="4"/>
  <c r="AA52" i="4"/>
  <c r="AB52" i="4"/>
  <c r="AC52" i="4"/>
  <c r="T25" i="4"/>
  <c r="U25" i="4"/>
  <c r="V25" i="4"/>
  <c r="W25" i="4"/>
  <c r="X25" i="4"/>
  <c r="Y25" i="4"/>
  <c r="Z25" i="4"/>
  <c r="AA25" i="4"/>
  <c r="AB25" i="4"/>
  <c r="AC25" i="4"/>
  <c r="T29" i="4"/>
  <c r="U29" i="4"/>
  <c r="V29" i="4"/>
  <c r="W29" i="4"/>
  <c r="X29" i="4"/>
  <c r="Y29" i="4"/>
  <c r="Z29" i="4"/>
  <c r="AA29" i="4"/>
  <c r="AB29" i="4"/>
  <c r="AC29" i="4"/>
  <c r="T33" i="4"/>
  <c r="U33" i="4"/>
  <c r="V33" i="4"/>
  <c r="W33" i="4"/>
  <c r="X33" i="4"/>
  <c r="Y33" i="4"/>
  <c r="Z33" i="4"/>
  <c r="AA33" i="4"/>
  <c r="AB33" i="4"/>
  <c r="AC33" i="4"/>
  <c r="T34" i="4"/>
  <c r="U34" i="4"/>
  <c r="V34" i="4"/>
  <c r="W34" i="4"/>
  <c r="X34" i="4"/>
  <c r="Y34" i="4"/>
  <c r="Z34" i="4"/>
  <c r="AA34" i="4"/>
  <c r="AB34" i="4"/>
  <c r="AC34" i="4"/>
  <c r="T35" i="4"/>
  <c r="U35" i="4"/>
  <c r="V35" i="4"/>
  <c r="W35" i="4"/>
  <c r="X35" i="4"/>
  <c r="Y35" i="4"/>
  <c r="Z35" i="4"/>
  <c r="AA35" i="4"/>
  <c r="AB35" i="4"/>
  <c r="AC35" i="4"/>
  <c r="T64" i="4"/>
  <c r="U64" i="4"/>
  <c r="V64" i="4"/>
  <c r="W64" i="4"/>
  <c r="X64" i="4"/>
  <c r="Y64" i="4"/>
  <c r="Z64" i="4"/>
  <c r="AA64" i="4"/>
  <c r="AB64" i="4"/>
  <c r="AC64" i="4"/>
  <c r="T47" i="4"/>
  <c r="U47" i="4"/>
  <c r="V47" i="4"/>
  <c r="W47" i="4"/>
  <c r="X47" i="4"/>
  <c r="Y47" i="4"/>
  <c r="Z47" i="4"/>
  <c r="AA47" i="4"/>
  <c r="AB47" i="4"/>
  <c r="AC47" i="4"/>
  <c r="T13" i="4"/>
  <c r="U13" i="4"/>
  <c r="V13" i="4"/>
  <c r="W13" i="4"/>
  <c r="X13" i="4"/>
  <c r="Y13" i="4"/>
  <c r="Z13" i="4"/>
  <c r="AA13" i="4"/>
  <c r="AB13" i="4"/>
  <c r="AC13" i="4"/>
  <c r="T30" i="4"/>
  <c r="U30" i="4"/>
  <c r="V30" i="4"/>
  <c r="W30" i="4"/>
  <c r="X30" i="4"/>
  <c r="Y30" i="4"/>
  <c r="Y59" i="4"/>
  <c r="Y63" i="4"/>
  <c r="Y31" i="4"/>
  <c r="Y60" i="4"/>
  <c r="Y10" i="4"/>
  <c r="Y61" i="4"/>
  <c r="Y43" i="4"/>
  <c r="Y37" i="4"/>
  <c r="Y11" i="4"/>
  <c r="Y53" i="4"/>
  <c r="Y58" i="4"/>
  <c r="Y24" i="4"/>
  <c r="Y56" i="4"/>
  <c r="Y51" i="4"/>
  <c r="Y12" i="4"/>
  <c r="Y65" i="4"/>
  <c r="Y57" i="4"/>
  <c r="Y16" i="4"/>
  <c r="Y41" i="4"/>
  <c r="Y49" i="4"/>
  <c r="Y36" i="4"/>
  <c r="Y38" i="4"/>
  <c r="Y26" i="4"/>
  <c r="Y50" i="4"/>
  <c r="Y45" i="4"/>
  <c r="Y55" i="4"/>
  <c r="Y40" i="4"/>
  <c r="Y44" i="4"/>
  <c r="Y15" i="4"/>
  <c r="Y48" i="4"/>
  <c r="Y46" i="4"/>
  <c r="Y42" i="4"/>
  <c r="Y17" i="4"/>
  <c r="Y62" i="4"/>
  <c r="Y28" i="4"/>
  <c r="Y22" i="4"/>
  <c r="Y20" i="4"/>
  <c r="Y14" i="4"/>
  <c r="Y21" i="4"/>
  <c r="Y32" i="4"/>
  <c r="Y54" i="4"/>
  <c r="Z30" i="4"/>
  <c r="AA30" i="4"/>
  <c r="AB30" i="4"/>
  <c r="AB48" i="4"/>
  <c r="AB38" i="4"/>
  <c r="AB53" i="4"/>
  <c r="AB65" i="4"/>
  <c r="AB10" i="4"/>
  <c r="AB17" i="4"/>
  <c r="AB11" i="4"/>
  <c r="AB12" i="4"/>
  <c r="AB22" i="4"/>
  <c r="AB16" i="4"/>
  <c r="AB60" i="4"/>
  <c r="AB31" i="4"/>
  <c r="AB20" i="4"/>
  <c r="AB26" i="4"/>
  <c r="AB28" i="4"/>
  <c r="AB15" i="4"/>
  <c r="AB14" i="4"/>
  <c r="AB24" i="4"/>
  <c r="AB42" i="4"/>
  <c r="AB44" i="4"/>
  <c r="AB21" i="4"/>
  <c r="AB36" i="4"/>
  <c r="AB45" i="4"/>
  <c r="AB41" i="4"/>
  <c r="AB54" i="4"/>
  <c r="AB49" i="4"/>
  <c r="AB51" i="4"/>
  <c r="AB56" i="4"/>
  <c r="AB55" i="4"/>
  <c r="AB37" i="4"/>
  <c r="AB32" i="4"/>
  <c r="AB58" i="4"/>
  <c r="AB46" i="4"/>
  <c r="AB43" i="4"/>
  <c r="AB59" i="4"/>
  <c r="AB40" i="4"/>
  <c r="AB50" i="4"/>
  <c r="AB57" i="4"/>
  <c r="AB61" i="4"/>
  <c r="AB63" i="4"/>
  <c r="AB62" i="4"/>
  <c r="AC30" i="4"/>
  <c r="T54" i="4"/>
  <c r="U54" i="4"/>
  <c r="V54" i="4"/>
  <c r="W54" i="4"/>
  <c r="X54" i="4"/>
  <c r="Z54" i="4"/>
  <c r="AA54" i="4"/>
  <c r="AC54" i="4"/>
  <c r="T32" i="4"/>
  <c r="U32" i="4"/>
  <c r="V32" i="4"/>
  <c r="W32" i="4"/>
  <c r="X32" i="4"/>
  <c r="Z32" i="4"/>
  <c r="AA32" i="4"/>
  <c r="AC32" i="4"/>
  <c r="T21" i="4"/>
  <c r="U21" i="4"/>
  <c r="V21" i="4"/>
  <c r="W21" i="4"/>
  <c r="X21" i="4"/>
  <c r="Z21" i="4"/>
  <c r="AA21" i="4"/>
  <c r="AC21" i="4"/>
  <c r="T14" i="4"/>
  <c r="U14" i="4"/>
  <c r="V14" i="4"/>
  <c r="W14" i="4"/>
  <c r="X14" i="4"/>
  <c r="Z14" i="4"/>
  <c r="AA14" i="4"/>
  <c r="AC14" i="4"/>
  <c r="T20" i="4"/>
  <c r="U20" i="4"/>
  <c r="V20" i="4"/>
  <c r="W20" i="4"/>
  <c r="X20" i="4"/>
  <c r="Z20" i="4"/>
  <c r="AA20" i="4"/>
  <c r="AC20" i="4"/>
  <c r="T22" i="4"/>
  <c r="U22" i="4"/>
  <c r="V22" i="4"/>
  <c r="W22" i="4"/>
  <c r="X22" i="4"/>
  <c r="Z22" i="4"/>
  <c r="AA22" i="4"/>
  <c r="AC22" i="4"/>
  <c r="T28" i="4"/>
  <c r="U28" i="4"/>
  <c r="V28" i="4"/>
  <c r="W28" i="4"/>
  <c r="X28" i="4"/>
  <c r="Z28" i="4"/>
  <c r="AA28" i="4"/>
  <c r="AC28" i="4"/>
  <c r="T62" i="4"/>
  <c r="U62" i="4"/>
  <c r="V62" i="4"/>
  <c r="W62" i="4"/>
  <c r="X62" i="4"/>
  <c r="Z62" i="4"/>
  <c r="AA62" i="4"/>
  <c r="AC62" i="4"/>
  <c r="T17" i="4"/>
  <c r="U17" i="4"/>
  <c r="V17" i="4"/>
  <c r="W17" i="4"/>
  <c r="X17" i="4"/>
  <c r="Z17" i="4"/>
  <c r="AA17" i="4"/>
  <c r="AC17" i="4"/>
  <c r="T42" i="4"/>
  <c r="U42" i="4"/>
  <c r="V42" i="4"/>
  <c r="W42" i="4"/>
  <c r="X42" i="4"/>
  <c r="Z42" i="4"/>
  <c r="AA42" i="4"/>
  <c r="AC42" i="4"/>
  <c r="T46" i="4"/>
  <c r="U46" i="4"/>
  <c r="V46" i="4"/>
  <c r="W46" i="4"/>
  <c r="X46" i="4"/>
  <c r="Z46" i="4"/>
  <c r="AA46" i="4"/>
  <c r="AC46" i="4"/>
  <c r="T48" i="4"/>
  <c r="U48" i="4"/>
  <c r="V48" i="4"/>
  <c r="W48" i="4"/>
  <c r="X48" i="4"/>
  <c r="Z48" i="4"/>
  <c r="AA48" i="4"/>
  <c r="AC48" i="4"/>
  <c r="T15" i="4"/>
  <c r="U15" i="4"/>
  <c r="V15" i="4"/>
  <c r="W15" i="4"/>
  <c r="X15" i="4"/>
  <c r="Z15" i="4"/>
  <c r="AA15" i="4"/>
  <c r="AC15" i="4"/>
  <c r="T44" i="4"/>
  <c r="U44" i="4"/>
  <c r="V44" i="4"/>
  <c r="W44" i="4"/>
  <c r="X44" i="4"/>
  <c r="Z44" i="4"/>
  <c r="AA44" i="4"/>
  <c r="AC44" i="4"/>
  <c r="T40" i="4"/>
  <c r="U40" i="4"/>
  <c r="V40" i="4"/>
  <c r="W40" i="4"/>
  <c r="X40" i="4"/>
  <c r="Z40" i="4"/>
  <c r="AA40" i="4"/>
  <c r="AC40" i="4"/>
  <c r="T55" i="4"/>
  <c r="U55" i="4"/>
  <c r="V55" i="4"/>
  <c r="W55" i="4"/>
  <c r="X55" i="4"/>
  <c r="Z55" i="4"/>
  <c r="AA55" i="4"/>
  <c r="AC55" i="4"/>
  <c r="T45" i="4"/>
  <c r="U45" i="4"/>
  <c r="V45" i="4"/>
  <c r="W45" i="4"/>
  <c r="X45" i="4"/>
  <c r="Z45" i="4"/>
  <c r="AA45" i="4"/>
  <c r="AC45" i="4"/>
  <c r="T50" i="4"/>
  <c r="U50" i="4"/>
  <c r="V50" i="4"/>
  <c r="W50" i="4"/>
  <c r="X50" i="4"/>
  <c r="Z50" i="4"/>
  <c r="AA50" i="4"/>
  <c r="AC50" i="4"/>
  <c r="T26" i="4"/>
  <c r="U26" i="4"/>
  <c r="V26" i="4"/>
  <c r="W26" i="4"/>
  <c r="X26" i="4"/>
  <c r="Z26" i="4"/>
  <c r="AA26" i="4"/>
  <c r="AC26" i="4"/>
  <c r="T38" i="4"/>
  <c r="U38" i="4"/>
  <c r="V38" i="4"/>
  <c r="V59" i="4"/>
  <c r="V63" i="4"/>
  <c r="V31" i="4"/>
  <c r="V60" i="4"/>
  <c r="V10" i="4"/>
  <c r="T10" i="4"/>
  <c r="U10" i="4"/>
  <c r="W10" i="4"/>
  <c r="X10" i="4"/>
  <c r="Z10" i="4"/>
  <c r="AA10" i="4"/>
  <c r="AC10" i="4"/>
  <c r="V61" i="4"/>
  <c r="V43" i="4"/>
  <c r="V37" i="4"/>
  <c r="V11" i="4"/>
  <c r="V53" i="4"/>
  <c r="V58" i="4"/>
  <c r="T58" i="4"/>
  <c r="U58" i="4"/>
  <c r="W58" i="4"/>
  <c r="X58" i="4"/>
  <c r="Z58" i="4"/>
  <c r="AA58" i="4"/>
  <c r="AC58" i="4"/>
  <c r="V24" i="4"/>
  <c r="V56" i="4"/>
  <c r="V51" i="4"/>
  <c r="V12" i="4"/>
  <c r="V65" i="4"/>
  <c r="V57" i="4"/>
  <c r="V16" i="4"/>
  <c r="V41" i="4"/>
  <c r="V49" i="4"/>
  <c r="V36" i="4"/>
  <c r="W38" i="4"/>
  <c r="X38" i="4"/>
  <c r="Z38" i="4"/>
  <c r="Z53" i="4"/>
  <c r="Z65" i="4"/>
  <c r="Z11" i="4"/>
  <c r="Z12" i="4"/>
  <c r="Z16" i="4"/>
  <c r="Z60" i="4"/>
  <c r="Z31" i="4"/>
  <c r="Z24" i="4"/>
  <c r="Z36" i="4"/>
  <c r="Z41" i="4"/>
  <c r="Z49" i="4"/>
  <c r="Z51" i="4"/>
  <c r="Z56" i="4"/>
  <c r="Z37" i="4"/>
  <c r="Z43" i="4"/>
  <c r="Z59" i="4"/>
  <c r="Z57" i="4"/>
  <c r="Z61" i="4"/>
  <c r="Z63" i="4"/>
  <c r="AA38" i="4"/>
  <c r="AC38" i="4"/>
  <c r="T36" i="4"/>
  <c r="U36" i="4"/>
  <c r="W36" i="4"/>
  <c r="X36" i="4"/>
  <c r="AA36" i="4"/>
  <c r="AC36" i="4"/>
  <c r="T49" i="4"/>
  <c r="U49" i="4"/>
  <c r="W49" i="4"/>
  <c r="X49" i="4"/>
  <c r="AA49" i="4"/>
  <c r="AC49" i="4"/>
  <c r="T41" i="4"/>
  <c r="U41" i="4"/>
  <c r="W41" i="4"/>
  <c r="X41" i="4"/>
  <c r="AA41" i="4"/>
  <c r="AC41" i="4"/>
  <c r="T16" i="4"/>
  <c r="U16" i="4"/>
  <c r="W16" i="4"/>
  <c r="X16" i="4"/>
  <c r="AA16" i="4"/>
  <c r="AC16" i="4"/>
  <c r="T57" i="4"/>
  <c r="U57" i="4"/>
  <c r="W57" i="4"/>
  <c r="X57" i="4"/>
  <c r="AA57" i="4"/>
  <c r="AC57" i="4"/>
  <c r="T65" i="4"/>
  <c r="U65" i="4"/>
  <c r="W65" i="4"/>
  <c r="X65" i="4"/>
  <c r="AA65" i="4"/>
  <c r="AC65" i="4"/>
  <c r="T12" i="4"/>
  <c r="U12" i="4"/>
  <c r="W12" i="4"/>
  <c r="X12" i="4"/>
  <c r="AA12" i="4"/>
  <c r="AC12" i="4"/>
  <c r="T51" i="4"/>
  <c r="U51" i="4"/>
  <c r="W51" i="4"/>
  <c r="X51" i="4"/>
  <c r="AA51" i="4"/>
  <c r="AC51" i="4"/>
  <c r="T56" i="4"/>
  <c r="U56" i="4"/>
  <c r="W56" i="4"/>
  <c r="X56" i="4"/>
  <c r="AA56" i="4"/>
  <c r="AC56" i="4"/>
  <c r="T24" i="4"/>
  <c r="U24" i="4"/>
  <c r="W24" i="4"/>
  <c r="X24" i="4"/>
  <c r="AA24" i="4"/>
  <c r="AC24" i="4"/>
  <c r="T53" i="4"/>
  <c r="U53" i="4"/>
  <c r="W53" i="4"/>
  <c r="X53" i="4"/>
  <c r="AA53" i="4"/>
  <c r="AC53" i="4"/>
  <c r="T11" i="4"/>
  <c r="U11" i="4"/>
  <c r="W11" i="4"/>
  <c r="X11" i="4"/>
  <c r="AA11" i="4"/>
  <c r="AC11" i="4"/>
  <c r="T37" i="4"/>
  <c r="U37" i="4"/>
  <c r="W37" i="4"/>
  <c r="X37" i="4"/>
  <c r="AA37" i="4"/>
  <c r="AC37" i="4"/>
  <c r="T43" i="4"/>
  <c r="U43" i="4"/>
  <c r="W43" i="4"/>
  <c r="X43" i="4"/>
  <c r="AA43" i="4"/>
  <c r="AC43" i="4"/>
  <c r="T61" i="4"/>
  <c r="U61" i="4"/>
  <c r="W61" i="4"/>
  <c r="X61" i="4"/>
  <c r="AA61" i="4"/>
  <c r="AC61" i="4"/>
  <c r="T60" i="4"/>
  <c r="U60" i="4"/>
  <c r="W60" i="4"/>
  <c r="X60" i="4"/>
  <c r="AA60" i="4"/>
  <c r="AC60" i="4"/>
  <c r="T31" i="4"/>
  <c r="U31" i="4"/>
  <c r="W31" i="4"/>
  <c r="X31" i="4"/>
  <c r="AA31" i="4"/>
  <c r="AC31" i="4"/>
  <c r="T63" i="4"/>
  <c r="U63" i="4"/>
  <c r="W63" i="4"/>
  <c r="X63" i="4"/>
  <c r="AA63" i="4"/>
  <c r="AC63" i="4"/>
  <c r="T59" i="4"/>
  <c r="U59" i="4"/>
  <c r="W59" i="4"/>
  <c r="X59" i="4"/>
  <c r="AA59" i="4"/>
  <c r="AC59" i="4"/>
  <c r="W36" i="8"/>
  <c r="X36" i="8"/>
  <c r="Y36" i="8"/>
  <c r="Z36" i="8"/>
  <c r="AA36" i="8"/>
  <c r="AC36" i="8"/>
  <c r="AD36" i="8"/>
  <c r="AE36" i="8"/>
  <c r="AF36" i="8"/>
  <c r="AG36" i="8"/>
  <c r="AR36" i="8"/>
  <c r="AS36" i="8"/>
  <c r="AT36" i="8"/>
  <c r="AV36" i="8"/>
  <c r="AW36" i="8"/>
  <c r="AX36" i="8"/>
  <c r="AC70" i="4"/>
  <c r="AB70" i="4"/>
  <c r="AA70" i="4"/>
  <c r="Z70" i="4"/>
  <c r="Y70" i="4"/>
  <c r="X70" i="4"/>
  <c r="W70" i="4"/>
  <c r="V70" i="4"/>
  <c r="U70" i="4"/>
  <c r="T70" i="4"/>
  <c r="O8" i="4"/>
  <c r="AG35" i="8"/>
  <c r="AF35" i="8"/>
  <c r="AE35" i="8"/>
  <c r="AD35" i="8"/>
  <c r="AC35" i="8"/>
  <c r="AA35" i="8"/>
  <c r="Z35" i="8"/>
  <c r="Y35" i="8"/>
  <c r="X35" i="8"/>
  <c r="W35" i="8"/>
  <c r="AG7" i="8"/>
  <c r="AF7" i="8"/>
  <c r="AE7" i="8"/>
  <c r="AD7" i="8"/>
  <c r="AC7" i="8"/>
  <c r="AA7" i="8"/>
  <c r="Z7" i="8"/>
  <c r="Y7" i="8"/>
  <c r="X7" i="8"/>
  <c r="W7" i="8"/>
  <c r="AG22" i="8"/>
  <c r="AF22" i="8"/>
  <c r="AE22" i="8"/>
  <c r="AD22" i="8"/>
  <c r="AC22" i="8"/>
  <c r="AA22" i="8"/>
  <c r="Z22" i="8"/>
  <c r="Y22" i="8"/>
  <c r="X22" i="8"/>
  <c r="W22" i="8"/>
  <c r="AG21" i="8"/>
  <c r="AF21" i="8"/>
  <c r="AE21" i="8"/>
  <c r="AD21" i="8"/>
  <c r="AC21" i="8"/>
  <c r="AA21" i="8"/>
  <c r="Z21" i="8"/>
  <c r="Y21" i="8"/>
  <c r="X21" i="8"/>
  <c r="W21" i="8"/>
  <c r="AG34" i="8"/>
  <c r="AF34" i="8"/>
  <c r="AE34" i="8"/>
  <c r="AD34" i="8"/>
  <c r="AC34" i="8"/>
  <c r="AA34" i="8"/>
  <c r="Z34" i="8"/>
  <c r="Y34" i="8"/>
  <c r="X34" i="8"/>
  <c r="W34" i="8"/>
  <c r="AG54" i="8"/>
  <c r="AF54" i="8"/>
  <c r="AE54" i="8"/>
  <c r="AD54" i="8"/>
  <c r="AC54" i="8"/>
  <c r="AA54" i="8"/>
  <c r="Z54" i="8"/>
  <c r="Y54" i="8"/>
  <c r="X54" i="8"/>
  <c r="W54" i="8"/>
  <c r="AG53" i="8"/>
  <c r="AF53" i="8"/>
  <c r="AE53" i="8"/>
  <c r="AD53" i="8"/>
  <c r="AC53" i="8"/>
  <c r="AA53" i="8"/>
  <c r="Z53" i="8"/>
  <c r="Y53" i="8"/>
  <c r="X53" i="8"/>
  <c r="W53" i="8"/>
  <c r="AG52" i="8"/>
  <c r="AF52" i="8"/>
  <c r="AE52" i="8"/>
  <c r="AD52" i="8"/>
  <c r="AC52" i="8"/>
  <c r="AA52" i="8"/>
  <c r="Z52" i="8"/>
  <c r="Y52" i="8"/>
  <c r="X52" i="8"/>
  <c r="W52" i="8"/>
  <c r="AG51" i="8"/>
  <c r="AF51" i="8"/>
  <c r="AE51" i="8"/>
  <c r="AD51" i="8"/>
  <c r="AC51" i="8"/>
  <c r="AA51" i="8"/>
  <c r="Z51" i="8"/>
  <c r="Y51" i="8"/>
  <c r="X51" i="8"/>
  <c r="W51" i="8"/>
  <c r="AG33" i="8"/>
  <c r="AF33" i="8"/>
  <c r="AE33" i="8"/>
  <c r="AD33" i="8"/>
  <c r="AC33" i="8"/>
  <c r="AA33" i="8"/>
  <c r="Z33" i="8"/>
  <c r="Y33" i="8"/>
  <c r="X33" i="8"/>
  <c r="W33" i="8"/>
  <c r="AG63" i="8"/>
  <c r="AF63" i="8"/>
  <c r="AE63" i="8"/>
  <c r="AD63" i="8"/>
  <c r="AC63" i="8"/>
  <c r="AA63" i="8"/>
  <c r="Z63" i="8"/>
  <c r="Y63" i="8"/>
  <c r="X63" i="8"/>
  <c r="W63" i="8"/>
  <c r="AG62" i="8"/>
  <c r="AF62" i="8"/>
  <c r="AE62" i="8"/>
  <c r="AD62" i="8"/>
  <c r="AC62" i="8"/>
  <c r="AA62" i="8"/>
  <c r="Z62" i="8"/>
  <c r="Y62" i="8"/>
  <c r="X62" i="8"/>
  <c r="W62" i="8"/>
  <c r="AG32" i="8"/>
  <c r="AF32" i="8"/>
  <c r="AE32" i="8"/>
  <c r="AD32" i="8"/>
  <c r="AC32" i="8"/>
  <c r="AA32" i="8"/>
  <c r="Z32" i="8"/>
  <c r="Y32" i="8"/>
  <c r="X32" i="8"/>
  <c r="W32" i="8"/>
  <c r="AG50" i="8"/>
  <c r="AF50" i="8"/>
  <c r="AE50" i="8"/>
  <c r="AD50" i="8"/>
  <c r="AC50" i="8"/>
  <c r="AA50" i="8"/>
  <c r="Z50" i="8"/>
  <c r="Y50" i="8"/>
  <c r="X50" i="8"/>
  <c r="W50" i="8"/>
  <c r="AG31" i="8"/>
  <c r="AF31" i="8"/>
  <c r="AE31" i="8"/>
  <c r="AD31" i="8"/>
  <c r="AC31" i="8"/>
  <c r="AA31" i="8"/>
  <c r="Z31" i="8"/>
  <c r="Y31" i="8"/>
  <c r="X31" i="8"/>
  <c r="W31" i="8"/>
  <c r="AG20" i="8"/>
  <c r="AF20" i="8"/>
  <c r="AE20" i="8"/>
  <c r="AD20" i="8"/>
  <c r="AC20" i="8"/>
  <c r="AA20" i="8"/>
  <c r="Z20" i="8"/>
  <c r="Y20" i="8"/>
  <c r="X20" i="8"/>
  <c r="W20" i="8"/>
  <c r="AG30" i="8"/>
  <c r="AF30" i="8"/>
  <c r="AE30" i="8"/>
  <c r="AD30" i="8"/>
  <c r="AC30" i="8"/>
  <c r="AA30" i="8"/>
  <c r="Z30" i="8"/>
  <c r="Y30" i="8"/>
  <c r="X30" i="8"/>
  <c r="W30" i="8"/>
  <c r="AG29" i="8"/>
  <c r="AF29" i="8"/>
  <c r="AE29" i="8"/>
  <c r="AD29" i="8"/>
  <c r="AC29" i="8"/>
  <c r="AA29" i="8"/>
  <c r="Z29" i="8"/>
  <c r="Y29" i="8"/>
  <c r="X29" i="8"/>
  <c r="W29" i="8"/>
  <c r="AG28" i="8"/>
  <c r="AF28" i="8"/>
  <c r="AE28" i="8"/>
  <c r="AD28" i="8"/>
  <c r="AC28" i="8"/>
  <c r="AA28" i="8"/>
  <c r="Z28" i="8"/>
  <c r="Y28" i="8"/>
  <c r="X28" i="8"/>
  <c r="W28" i="8"/>
  <c r="AG19" i="8"/>
  <c r="AF19" i="8"/>
  <c r="AE19" i="8"/>
  <c r="AD19" i="8"/>
  <c r="AC19" i="8"/>
  <c r="AA19" i="8"/>
  <c r="Z19" i="8"/>
  <c r="Y19" i="8"/>
  <c r="X19" i="8"/>
  <c r="W19" i="8"/>
  <c r="AG27" i="8"/>
  <c r="AF27" i="8"/>
  <c r="AE27" i="8"/>
  <c r="AD27" i="8"/>
  <c r="AC27" i="8"/>
  <c r="AA27" i="8"/>
  <c r="Z27" i="8"/>
  <c r="Y27" i="8"/>
  <c r="X27" i="8"/>
  <c r="W27" i="8"/>
  <c r="AG18" i="8"/>
  <c r="AF18" i="8"/>
  <c r="AE18" i="8"/>
  <c r="AD18" i="8"/>
  <c r="AC18" i="8"/>
  <c r="AA18" i="8"/>
  <c r="Z18" i="8"/>
  <c r="Y18" i="8"/>
  <c r="X18" i="8"/>
  <c r="W18" i="8"/>
  <c r="AG49" i="8"/>
  <c r="AF49" i="8"/>
  <c r="AE49" i="8"/>
  <c r="AD49" i="8"/>
  <c r="AC49" i="8"/>
  <c r="AA49" i="8"/>
  <c r="Z49" i="8"/>
  <c r="Y49" i="8"/>
  <c r="X49" i="8"/>
  <c r="W49" i="8"/>
  <c r="AG17" i="8"/>
  <c r="AF17" i="8"/>
  <c r="AE17" i="8"/>
  <c r="AD17" i="8"/>
  <c r="AC17" i="8"/>
  <c r="AA17" i="8"/>
  <c r="Z17" i="8"/>
  <c r="Y17" i="8"/>
  <c r="X17" i="8"/>
  <c r="W17" i="8"/>
  <c r="AG16" i="8"/>
  <c r="AF16" i="8"/>
  <c r="AE16" i="8"/>
  <c r="AD16" i="8"/>
  <c r="AC16" i="8"/>
  <c r="AA16" i="8"/>
  <c r="Z16" i="8"/>
  <c r="Y16" i="8"/>
  <c r="X16" i="8"/>
  <c r="W16" i="8"/>
  <c r="AG61" i="8"/>
  <c r="AF61" i="8"/>
  <c r="AE61" i="8"/>
  <c r="AD61" i="8"/>
  <c r="AC61" i="8"/>
  <c r="AA61" i="8"/>
  <c r="Z61" i="8"/>
  <c r="Y61" i="8"/>
  <c r="X61" i="8"/>
  <c r="W61" i="8"/>
  <c r="AG48" i="8"/>
  <c r="AF48" i="8"/>
  <c r="AE48" i="8"/>
  <c r="AD48" i="8"/>
  <c r="AC48" i="8"/>
  <c r="AA48" i="8"/>
  <c r="Z48" i="8"/>
  <c r="Y48" i="8"/>
  <c r="X48" i="8"/>
  <c r="W48" i="8"/>
  <c r="AG26" i="8"/>
  <c r="AF26" i="8"/>
  <c r="AE26" i="8"/>
  <c r="AD26" i="8"/>
  <c r="AC26" i="8"/>
  <c r="AA26" i="8"/>
  <c r="Z26" i="8"/>
  <c r="Y26" i="8"/>
  <c r="X26" i="8"/>
  <c r="W26" i="8"/>
  <c r="AG60" i="8"/>
  <c r="AF60" i="8"/>
  <c r="AE60" i="8"/>
  <c r="AD60" i="8"/>
  <c r="AC60" i="8"/>
  <c r="AA60" i="8"/>
  <c r="Z60" i="8"/>
  <c r="Y60" i="8"/>
  <c r="X60" i="8"/>
  <c r="W60" i="8"/>
  <c r="AG47" i="8"/>
  <c r="AF47" i="8"/>
  <c r="AE47" i="8"/>
  <c r="AD47" i="8"/>
  <c r="AC47" i="8"/>
  <c r="AA47" i="8"/>
  <c r="Z47" i="8"/>
  <c r="Y47" i="8"/>
  <c r="X47" i="8"/>
  <c r="W47" i="8"/>
  <c r="AG25" i="8"/>
  <c r="AF25" i="8"/>
  <c r="AE25" i="8"/>
  <c r="AD25" i="8"/>
  <c r="AC25" i="8"/>
  <c r="AA25" i="8"/>
  <c r="Z25" i="8"/>
  <c r="Y25" i="8"/>
  <c r="X25" i="8"/>
  <c r="W25" i="8"/>
  <c r="AG59" i="8"/>
  <c r="AF59" i="8"/>
  <c r="AE59" i="8"/>
  <c r="AD59" i="8"/>
  <c r="AC59" i="8"/>
  <c r="AA59" i="8"/>
  <c r="Z59" i="8"/>
  <c r="Y59" i="8"/>
  <c r="X59" i="8"/>
  <c r="W59" i="8"/>
  <c r="AG46" i="8"/>
  <c r="AF46" i="8"/>
  <c r="AE46" i="8"/>
  <c r="AD46" i="8"/>
  <c r="AC46" i="8"/>
  <c r="AA46" i="8"/>
  <c r="Z46" i="8"/>
  <c r="Y46" i="8"/>
  <c r="X46" i="8"/>
  <c r="W46" i="8"/>
  <c r="AG58" i="8"/>
  <c r="AF58" i="8"/>
  <c r="AE58" i="8"/>
  <c r="AD58" i="8"/>
  <c r="AC58" i="8"/>
  <c r="AA58" i="8"/>
  <c r="Z58" i="8"/>
  <c r="Y58" i="8"/>
  <c r="X58" i="8"/>
  <c r="W58" i="8"/>
  <c r="AG45" i="8"/>
  <c r="AF45" i="8"/>
  <c r="AE45" i="8"/>
  <c r="AD45" i="8"/>
  <c r="AC45" i="8"/>
  <c r="AA45" i="8"/>
  <c r="Z45" i="8"/>
  <c r="Y45" i="8"/>
  <c r="X45" i="8"/>
  <c r="W45" i="8"/>
  <c r="AG15" i="8"/>
  <c r="AF15" i="8"/>
  <c r="AE15" i="8"/>
  <c r="AD15" i="8"/>
  <c r="AC15" i="8"/>
  <c r="AA15" i="8"/>
  <c r="Z15" i="8"/>
  <c r="Y15" i="8"/>
  <c r="X15" i="8"/>
  <c r="W15" i="8"/>
  <c r="AG24" i="8"/>
  <c r="AF24" i="8"/>
  <c r="AE24" i="8"/>
  <c r="AD24" i="8"/>
  <c r="AC24" i="8"/>
  <c r="AA24" i="8"/>
  <c r="Z24" i="8"/>
  <c r="Y24" i="8"/>
  <c r="X24" i="8"/>
  <c r="W24" i="8"/>
  <c r="AG57" i="8"/>
  <c r="AF57" i="8"/>
  <c r="AE57" i="8"/>
  <c r="AD57" i="8"/>
  <c r="AC57" i="8"/>
  <c r="AA57" i="8"/>
  <c r="Z57" i="8"/>
  <c r="Y57" i="8"/>
  <c r="X57" i="8"/>
  <c r="W57" i="8"/>
  <c r="AG23" i="8"/>
  <c r="AF23" i="8"/>
  <c r="AE23" i="8"/>
  <c r="AD23" i="8"/>
  <c r="AC23" i="8"/>
  <c r="AA23" i="8"/>
  <c r="Z23" i="8"/>
  <c r="Y23" i="8"/>
  <c r="X23" i="8"/>
  <c r="W23" i="8"/>
  <c r="AG44" i="8"/>
  <c r="AF44" i="8"/>
  <c r="AE44" i="8"/>
  <c r="AD44" i="8"/>
  <c r="AC44" i="8"/>
  <c r="AA44" i="8"/>
  <c r="Z44" i="8"/>
  <c r="Y44" i="8"/>
  <c r="X44" i="8"/>
  <c r="W44" i="8"/>
  <c r="AG14" i="8"/>
  <c r="AF14" i="8"/>
  <c r="AE14" i="8"/>
  <c r="AD14" i="8"/>
  <c r="AC14" i="8"/>
  <c r="AA14" i="8"/>
  <c r="Z14" i="8"/>
  <c r="Y14" i="8"/>
  <c r="X14" i="8"/>
  <c r="W14" i="8"/>
  <c r="AG13" i="8"/>
  <c r="AF13" i="8"/>
  <c r="AE13" i="8"/>
  <c r="AD13" i="8"/>
  <c r="AC13" i="8"/>
  <c r="AA13" i="8"/>
  <c r="Z13" i="8"/>
  <c r="Y13" i="8"/>
  <c r="X13" i="8"/>
  <c r="W13" i="8"/>
  <c r="AG12" i="8"/>
  <c r="AF12" i="8"/>
  <c r="AE12" i="8"/>
  <c r="AD12" i="8"/>
  <c r="AC12" i="8"/>
  <c r="AA12" i="8"/>
  <c r="Z12" i="8"/>
  <c r="Y12" i="8"/>
  <c r="X12" i="8"/>
  <c r="W12" i="8"/>
  <c r="AG43" i="8"/>
  <c r="AF43" i="8"/>
  <c r="AE43" i="8"/>
  <c r="AD43" i="8"/>
  <c r="AC43" i="8"/>
  <c r="AA43" i="8"/>
  <c r="Z43" i="8"/>
  <c r="Y43" i="8"/>
  <c r="X43" i="8"/>
  <c r="W43" i="8"/>
  <c r="AG42" i="8"/>
  <c r="AF42" i="8"/>
  <c r="AE42" i="8"/>
  <c r="AD42" i="8"/>
  <c r="AC42" i="8"/>
  <c r="AA42" i="8"/>
  <c r="Z42" i="8"/>
  <c r="Y42" i="8"/>
  <c r="X42" i="8"/>
  <c r="W42" i="8"/>
  <c r="AG11" i="8"/>
  <c r="AF11" i="8"/>
  <c r="AE11" i="8"/>
  <c r="AD11" i="8"/>
  <c r="AC11" i="8"/>
  <c r="AA11" i="8"/>
  <c r="Z11" i="8"/>
  <c r="Y11" i="8"/>
  <c r="X11" i="8"/>
  <c r="W11" i="8"/>
  <c r="AG41" i="8"/>
  <c r="AF41" i="8"/>
  <c r="AE41" i="8"/>
  <c r="AD41" i="8"/>
  <c r="AC41" i="8"/>
  <c r="AA41" i="8"/>
  <c r="Z41" i="8"/>
  <c r="Y41" i="8"/>
  <c r="X41" i="8"/>
  <c r="W41" i="8"/>
  <c r="AG56" i="8"/>
  <c r="AF56" i="8"/>
  <c r="AE56" i="8"/>
  <c r="AD56" i="8"/>
  <c r="AC56" i="8"/>
  <c r="AA56" i="8"/>
  <c r="Z56" i="8"/>
  <c r="Y56" i="8"/>
  <c r="X56" i="8"/>
  <c r="W56" i="8"/>
  <c r="AG10" i="8"/>
  <c r="AF10" i="8"/>
  <c r="AE10" i="8"/>
  <c r="AD10" i="8"/>
  <c r="AC10" i="8"/>
  <c r="AA10" i="8"/>
  <c r="Z10" i="8"/>
  <c r="Y10" i="8"/>
  <c r="X10" i="8"/>
  <c r="W10" i="8"/>
  <c r="AG9" i="8"/>
  <c r="AF9" i="8"/>
  <c r="AE9" i="8"/>
  <c r="AD9" i="8"/>
  <c r="AC9" i="8"/>
  <c r="AA9" i="8"/>
  <c r="Z9" i="8"/>
  <c r="Y9" i="8"/>
  <c r="X9" i="8"/>
  <c r="W9" i="8"/>
  <c r="AG55" i="8"/>
  <c r="AF55" i="8"/>
  <c r="AE55" i="8"/>
  <c r="AD55" i="8"/>
  <c r="AC55" i="8"/>
  <c r="AA55" i="8"/>
  <c r="Z55" i="8"/>
  <c r="Y55" i="8"/>
  <c r="X55" i="8"/>
  <c r="W55" i="8"/>
  <c r="AG40" i="8"/>
  <c r="AF40" i="8"/>
  <c r="AE40" i="8"/>
  <c r="AD40" i="8"/>
  <c r="AC40" i="8"/>
  <c r="AA40" i="8"/>
  <c r="Z40" i="8"/>
  <c r="Y40" i="8"/>
  <c r="X40" i="8"/>
  <c r="W40" i="8"/>
  <c r="AG8" i="8"/>
  <c r="AF8" i="8"/>
  <c r="AE8" i="8"/>
  <c r="AD8" i="8"/>
  <c r="AC8" i="8"/>
  <c r="AA8" i="8"/>
  <c r="Z8" i="8"/>
  <c r="Y8" i="8"/>
  <c r="X8" i="8"/>
  <c r="W8" i="8"/>
  <c r="AG39" i="8"/>
  <c r="AF39" i="8"/>
  <c r="AE39" i="8"/>
  <c r="AD39" i="8"/>
  <c r="AC39" i="8"/>
  <c r="AA39" i="8"/>
  <c r="Z39" i="8"/>
  <c r="Y39" i="8"/>
  <c r="X39" i="8"/>
  <c r="W39" i="8"/>
  <c r="AG38" i="8"/>
  <c r="AF38" i="8"/>
  <c r="AE38" i="8"/>
  <c r="AD38" i="8"/>
  <c r="AC38" i="8"/>
  <c r="AA38" i="8"/>
  <c r="Z38" i="8"/>
  <c r="Y38" i="8"/>
  <c r="X38" i="8"/>
  <c r="W38" i="8"/>
  <c r="AG37" i="8"/>
  <c r="AF37" i="8"/>
  <c r="AE37" i="8"/>
  <c r="AD37" i="8"/>
  <c r="AC37" i="8"/>
  <c r="AA37" i="8"/>
  <c r="Z37" i="8"/>
  <c r="Y37" i="8"/>
  <c r="X37" i="8"/>
  <c r="W37" i="8"/>
  <c r="AT35" i="8"/>
  <c r="AX35" i="8"/>
  <c r="AS35" i="8"/>
  <c r="AW35" i="8"/>
  <c r="AR35" i="8"/>
  <c r="AV35" i="8"/>
  <c r="AT7" i="8"/>
  <c r="AX7" i="8"/>
  <c r="AS7" i="8"/>
  <c r="AW7" i="8"/>
  <c r="AR7" i="8"/>
  <c r="AV7" i="8"/>
  <c r="AT22" i="8"/>
  <c r="AX22" i="8"/>
  <c r="AS22" i="8"/>
  <c r="AW22" i="8"/>
  <c r="AR22" i="8"/>
  <c r="AV22" i="8"/>
  <c r="AT21" i="8"/>
  <c r="AX21" i="8"/>
  <c r="AS21" i="8"/>
  <c r="AW21" i="8"/>
  <c r="AR21" i="8"/>
  <c r="AV21" i="8"/>
  <c r="AT34" i="8"/>
  <c r="AX34" i="8"/>
  <c r="AS34" i="8"/>
  <c r="AW34" i="8"/>
  <c r="AR34" i="8"/>
  <c r="AV34" i="8"/>
  <c r="AT54" i="8"/>
  <c r="AX54" i="8"/>
  <c r="AS54" i="8"/>
  <c r="AW54" i="8"/>
  <c r="AR54" i="8"/>
  <c r="AV54" i="8"/>
  <c r="AT53" i="8"/>
  <c r="AX53" i="8"/>
  <c r="AS53" i="8"/>
  <c r="AW53" i="8"/>
  <c r="AR53" i="8"/>
  <c r="AV53" i="8"/>
  <c r="AT52" i="8"/>
  <c r="AX52" i="8"/>
  <c r="AS52" i="8"/>
  <c r="AW52" i="8"/>
  <c r="AR52" i="8"/>
  <c r="AV52" i="8"/>
  <c r="AT51" i="8"/>
  <c r="AX51" i="8"/>
  <c r="AS51" i="8"/>
  <c r="AW51" i="8"/>
  <c r="AR51" i="8"/>
  <c r="AV51" i="8"/>
  <c r="AT33" i="8"/>
  <c r="AX33" i="8"/>
  <c r="AS33" i="8"/>
  <c r="AW33" i="8"/>
  <c r="AR33" i="8"/>
  <c r="AV33" i="8"/>
  <c r="AT63" i="8"/>
  <c r="AX63" i="8"/>
  <c r="AS63" i="8"/>
  <c r="AW63" i="8"/>
  <c r="AR63" i="8"/>
  <c r="AV63" i="8"/>
  <c r="AT62" i="8"/>
  <c r="AX62" i="8"/>
  <c r="AS62" i="8"/>
  <c r="AW62" i="8"/>
  <c r="AR62" i="8"/>
  <c r="AV62" i="8"/>
  <c r="AT32" i="8"/>
  <c r="AX32" i="8"/>
  <c r="AS32" i="8"/>
  <c r="AW32" i="8"/>
  <c r="AR32" i="8"/>
  <c r="AV32" i="8"/>
  <c r="AT50" i="8"/>
  <c r="AX50" i="8"/>
  <c r="AS50" i="8"/>
  <c r="AW50" i="8"/>
  <c r="AR50" i="8"/>
  <c r="AV50" i="8"/>
  <c r="AT31" i="8"/>
  <c r="AX31" i="8"/>
  <c r="AS31" i="8"/>
  <c r="AW31" i="8"/>
  <c r="AR31" i="8"/>
  <c r="AV31" i="8"/>
  <c r="AT20" i="8"/>
  <c r="AX20" i="8"/>
  <c r="AS20" i="8"/>
  <c r="AW20" i="8"/>
  <c r="AR20" i="8"/>
  <c r="AV20" i="8"/>
  <c r="AT30" i="8"/>
  <c r="AX30" i="8"/>
  <c r="AS30" i="8"/>
  <c r="AW30" i="8"/>
  <c r="AR30" i="8"/>
  <c r="AV30" i="8"/>
  <c r="AT29" i="8"/>
  <c r="AX29" i="8"/>
  <c r="AS29" i="8"/>
  <c r="AW29" i="8"/>
  <c r="AR29" i="8"/>
  <c r="AV29" i="8"/>
  <c r="AT28" i="8"/>
  <c r="AX28" i="8"/>
  <c r="AS28" i="8"/>
  <c r="AW28" i="8"/>
  <c r="AR28" i="8"/>
  <c r="AV28" i="8"/>
  <c r="AT19" i="8"/>
  <c r="AX19" i="8"/>
  <c r="AS19" i="8"/>
  <c r="AW19" i="8"/>
  <c r="AR19" i="8"/>
  <c r="AV19" i="8"/>
  <c r="AT27" i="8"/>
  <c r="AX27" i="8"/>
  <c r="AS27" i="8"/>
  <c r="AW27" i="8"/>
  <c r="AR27" i="8"/>
  <c r="AV27" i="8"/>
  <c r="AT18" i="8"/>
  <c r="AX18" i="8"/>
  <c r="AS18" i="8"/>
  <c r="AW18" i="8"/>
  <c r="AR18" i="8"/>
  <c r="AV18" i="8"/>
  <c r="AT49" i="8"/>
  <c r="AX49" i="8"/>
  <c r="AS49" i="8"/>
  <c r="AW49" i="8"/>
  <c r="AR49" i="8"/>
  <c r="AV49" i="8"/>
  <c r="AT17" i="8"/>
  <c r="AX17" i="8"/>
  <c r="AS17" i="8"/>
  <c r="AW17" i="8"/>
  <c r="AR17" i="8"/>
  <c r="AV17" i="8"/>
  <c r="AT16" i="8"/>
  <c r="AX16" i="8"/>
  <c r="AS16" i="8"/>
  <c r="AW16" i="8"/>
  <c r="AR16" i="8"/>
  <c r="AV16" i="8"/>
  <c r="AT61" i="8"/>
  <c r="AX61" i="8"/>
  <c r="AS61" i="8"/>
  <c r="AW61" i="8"/>
  <c r="AR61" i="8"/>
  <c r="AV61" i="8"/>
  <c r="AT48" i="8"/>
  <c r="AX48" i="8"/>
  <c r="AS48" i="8"/>
  <c r="AW48" i="8"/>
  <c r="AR48" i="8"/>
  <c r="AV48" i="8"/>
  <c r="AT26" i="8"/>
  <c r="AX26" i="8"/>
  <c r="AS26" i="8"/>
  <c r="AW26" i="8"/>
  <c r="AR26" i="8"/>
  <c r="AV26" i="8"/>
  <c r="AT60" i="8"/>
  <c r="AX60" i="8"/>
  <c r="AS60" i="8"/>
  <c r="AW60" i="8"/>
  <c r="AR60" i="8"/>
  <c r="AV60" i="8"/>
  <c r="AT47" i="8"/>
  <c r="AX47" i="8"/>
  <c r="AS47" i="8"/>
  <c r="AW47" i="8"/>
  <c r="AR47" i="8"/>
  <c r="AV47" i="8"/>
  <c r="AT25" i="8"/>
  <c r="AX25" i="8"/>
  <c r="AS25" i="8"/>
  <c r="AW25" i="8"/>
  <c r="AR25" i="8"/>
  <c r="AV25" i="8"/>
  <c r="AT59" i="8"/>
  <c r="AX59" i="8"/>
  <c r="AS59" i="8"/>
  <c r="AW59" i="8"/>
  <c r="AR59" i="8"/>
  <c r="AV59" i="8"/>
  <c r="AT46" i="8"/>
  <c r="AX46" i="8"/>
  <c r="AS46" i="8"/>
  <c r="AW46" i="8"/>
  <c r="AR46" i="8"/>
  <c r="AV46" i="8"/>
  <c r="AT58" i="8"/>
  <c r="AX58" i="8"/>
  <c r="AS58" i="8"/>
  <c r="AW58" i="8"/>
  <c r="AR58" i="8"/>
  <c r="AV58" i="8"/>
  <c r="AT45" i="8"/>
  <c r="AX45" i="8"/>
  <c r="AS45" i="8"/>
  <c r="AW45" i="8"/>
  <c r="AR45" i="8"/>
  <c r="AV45" i="8"/>
  <c r="AT15" i="8"/>
  <c r="AX15" i="8"/>
  <c r="AS15" i="8"/>
  <c r="AW15" i="8"/>
  <c r="AR15" i="8"/>
  <c r="AV15" i="8"/>
  <c r="AT24" i="8"/>
  <c r="AX24" i="8"/>
  <c r="AS24" i="8"/>
  <c r="AW24" i="8"/>
  <c r="AR24" i="8"/>
  <c r="AV24" i="8"/>
  <c r="AT57" i="8"/>
  <c r="AX57" i="8"/>
  <c r="AS57" i="8"/>
  <c r="AW57" i="8"/>
  <c r="AR57" i="8"/>
  <c r="AV57" i="8"/>
  <c r="AT23" i="8"/>
  <c r="AX23" i="8"/>
  <c r="AS23" i="8"/>
  <c r="AW23" i="8"/>
  <c r="AR23" i="8"/>
  <c r="AV23" i="8"/>
  <c r="AT44" i="8"/>
  <c r="AX44" i="8"/>
  <c r="AS44" i="8"/>
  <c r="AW44" i="8"/>
  <c r="AR44" i="8"/>
  <c r="AV44" i="8"/>
  <c r="AT14" i="8"/>
  <c r="AX14" i="8"/>
  <c r="AS14" i="8"/>
  <c r="AW14" i="8"/>
  <c r="AR14" i="8"/>
  <c r="AV14" i="8"/>
  <c r="AT13" i="8"/>
  <c r="AX13" i="8"/>
  <c r="AS13" i="8"/>
  <c r="AW13" i="8"/>
  <c r="AR13" i="8"/>
  <c r="AV13" i="8"/>
  <c r="AT12" i="8"/>
  <c r="AX12" i="8"/>
  <c r="AS12" i="8"/>
  <c r="AW12" i="8"/>
  <c r="AR12" i="8"/>
  <c r="AV12" i="8"/>
  <c r="AT43" i="8"/>
  <c r="AX43" i="8"/>
  <c r="AS43" i="8"/>
  <c r="AW43" i="8"/>
  <c r="AR43" i="8"/>
  <c r="AV43" i="8"/>
  <c r="AT42" i="8"/>
  <c r="AX42" i="8"/>
  <c r="AS42" i="8"/>
  <c r="AW42" i="8"/>
  <c r="AR42" i="8"/>
  <c r="AV42" i="8"/>
  <c r="AT11" i="8"/>
  <c r="AX11" i="8"/>
  <c r="AS11" i="8"/>
  <c r="AW11" i="8"/>
  <c r="AR11" i="8"/>
  <c r="AV11" i="8"/>
  <c r="AT41" i="8"/>
  <c r="AX41" i="8"/>
  <c r="AS41" i="8"/>
  <c r="AW41" i="8"/>
  <c r="AR41" i="8"/>
  <c r="AV41" i="8"/>
  <c r="AT56" i="8"/>
  <c r="AX56" i="8"/>
  <c r="AS56" i="8"/>
  <c r="AW56" i="8"/>
  <c r="AR56" i="8"/>
  <c r="AV56" i="8"/>
  <c r="AT10" i="8"/>
  <c r="AX10" i="8"/>
  <c r="AS10" i="8"/>
  <c r="AW10" i="8"/>
  <c r="AR10" i="8"/>
  <c r="AV10" i="8"/>
  <c r="AT9" i="8"/>
  <c r="AX9" i="8"/>
  <c r="AS9" i="8"/>
  <c r="AW9" i="8"/>
  <c r="AR9" i="8"/>
  <c r="AV9" i="8"/>
  <c r="AT55" i="8"/>
  <c r="AX55" i="8"/>
  <c r="AS55" i="8"/>
  <c r="AW55" i="8"/>
  <c r="AR55" i="8"/>
  <c r="AV55" i="8"/>
  <c r="AT40" i="8"/>
  <c r="AX40" i="8"/>
  <c r="AS40" i="8"/>
  <c r="AW40" i="8"/>
  <c r="AR40" i="8"/>
  <c r="AV40" i="8"/>
  <c r="AT8" i="8"/>
  <c r="AX8" i="8"/>
  <c r="AS8" i="8"/>
  <c r="AW8" i="8"/>
  <c r="AR8" i="8"/>
  <c r="AV8" i="8"/>
  <c r="AT39" i="8"/>
  <c r="AX39" i="8"/>
  <c r="AS39" i="8"/>
  <c r="AW39" i="8"/>
  <c r="AR39" i="8"/>
  <c r="AV39" i="8"/>
  <c r="AT38" i="8"/>
  <c r="AX38" i="8"/>
  <c r="AS38" i="8"/>
  <c r="AW38" i="8"/>
  <c r="AR38" i="8"/>
  <c r="AV38" i="8"/>
  <c r="AT37" i="8"/>
  <c r="AX37" i="8"/>
  <c r="AS37" i="8"/>
  <c r="AW37" i="8"/>
  <c r="AR37" i="8"/>
  <c r="AV37" i="8"/>
  <c r="H8" i="4"/>
  <c r="H70" i="4" s="1"/>
  <c r="Q70" i="4"/>
  <c r="P8" i="4"/>
  <c r="P70" i="4" s="1"/>
  <c r="N8" i="4"/>
  <c r="N70" i="4" s="1"/>
  <c r="M8" i="4"/>
  <c r="M70" i="4" s="1"/>
  <c r="L8" i="4"/>
  <c r="L70" i="4" s="1"/>
  <c r="K8" i="4"/>
  <c r="K70" i="4" s="1"/>
  <c r="J8" i="4"/>
  <c r="J70" i="4" s="1"/>
  <c r="I8" i="4"/>
  <c r="I70" i="4" s="1"/>
  <c r="Q67" i="4"/>
  <c r="Q68" i="4"/>
  <c r="P67" i="4"/>
  <c r="P68" i="4"/>
  <c r="N67" i="4"/>
  <c r="N68" i="4"/>
  <c r="M67" i="4"/>
  <c r="M68" i="4"/>
  <c r="L67" i="4"/>
  <c r="L68" i="4"/>
  <c r="K67" i="4"/>
  <c r="K68" i="4"/>
  <c r="J67" i="4"/>
  <c r="J68" i="4"/>
  <c r="I67" i="4"/>
  <c r="I68" i="4"/>
  <c r="H67" i="4"/>
  <c r="H68" i="4"/>
  <c r="S7" i="4"/>
  <c r="Q69" i="4" l="1"/>
  <c r="H32" i="13"/>
  <c r="H24" i="13"/>
  <c r="H12" i="13"/>
  <c r="H35" i="13"/>
  <c r="H33" i="13"/>
  <c r="H23" i="13"/>
  <c r="H27" i="13"/>
  <c r="H11" i="13"/>
  <c r="H19" i="13"/>
  <c r="X68" i="4"/>
  <c r="AE58" i="4"/>
  <c r="AA68" i="4"/>
  <c r="C49" i="4"/>
  <c r="C22" i="4"/>
  <c r="C20" i="4"/>
  <c r="C15" i="4"/>
  <c r="C14" i="4"/>
  <c r="AE19" i="4"/>
  <c r="AE9" i="4"/>
  <c r="C45" i="4"/>
  <c r="H20" i="13"/>
  <c r="H29" i="13"/>
  <c r="H15" i="13"/>
  <c r="H25" i="13"/>
  <c r="H7" i="13"/>
  <c r="H31" i="13"/>
  <c r="H26" i="13"/>
  <c r="H30" i="13"/>
  <c r="H13" i="13"/>
  <c r="H37" i="13"/>
  <c r="H16" i="13"/>
  <c r="H14" i="13"/>
  <c r="H21" i="13"/>
  <c r="H8" i="13"/>
  <c r="H28" i="13"/>
  <c r="H22" i="13"/>
  <c r="H10" i="13"/>
  <c r="H17" i="13"/>
  <c r="H36" i="13"/>
  <c r="H9" i="13"/>
  <c r="H18" i="13"/>
  <c r="H34" i="13"/>
  <c r="M69" i="4"/>
  <c r="AE43" i="4"/>
  <c r="C29" i="4"/>
  <c r="AE23" i="4"/>
  <c r="AE24" i="4"/>
  <c r="C43" i="4"/>
  <c r="I69" i="4"/>
  <c r="C39" i="4"/>
  <c r="C12" i="4"/>
  <c r="AE38" i="4"/>
  <c r="AE36" i="4"/>
  <c r="P69" i="4"/>
  <c r="C65" i="4"/>
  <c r="J69" i="4"/>
  <c r="AE60" i="4"/>
  <c r="AE14" i="4"/>
  <c r="AE21" i="4"/>
  <c r="AE65" i="4"/>
  <c r="U67" i="4"/>
  <c r="W68" i="4"/>
  <c r="T67" i="4"/>
  <c r="C36" i="4"/>
  <c r="L69" i="4"/>
  <c r="B39" i="8"/>
  <c r="B31" i="8"/>
  <c r="B25" i="8"/>
  <c r="B54" i="8"/>
  <c r="B53" i="8"/>
  <c r="AE45" i="4"/>
  <c r="AE44" i="4"/>
  <c r="AE15" i="4"/>
  <c r="C48" i="4"/>
  <c r="C46" i="4"/>
  <c r="C42" i="4"/>
  <c r="AE17" i="4"/>
  <c r="C62" i="4"/>
  <c r="C28" i="4"/>
  <c r="AE34" i="4"/>
  <c r="C33" i="4"/>
  <c r="AE29" i="4"/>
  <c r="C25" i="4"/>
  <c r="C52" i="4"/>
  <c r="AE27" i="4"/>
  <c r="AE18" i="4"/>
  <c r="AE50" i="4"/>
  <c r="AE32" i="4"/>
  <c r="C35" i="4"/>
  <c r="AE26" i="4"/>
  <c r="C40" i="4"/>
  <c r="AE47" i="4"/>
  <c r="AE31" i="4"/>
  <c r="C31" i="4"/>
  <c r="C10" i="4"/>
  <c r="AE30" i="4"/>
  <c r="C13" i="4"/>
  <c r="N69" i="4"/>
  <c r="AE63" i="4"/>
  <c r="AA67" i="4"/>
  <c r="V67" i="4"/>
  <c r="AB67" i="4"/>
  <c r="Y67" i="4"/>
  <c r="AE49" i="4"/>
  <c r="K69" i="4"/>
  <c r="C24" i="4"/>
  <c r="U68" i="4"/>
  <c r="Z67" i="4"/>
  <c r="C51" i="4"/>
  <c r="H69" i="4"/>
  <c r="AE56" i="4"/>
  <c r="C58" i="4"/>
  <c r="C32" i="4"/>
  <c r="C54" i="4"/>
  <c r="C55" i="4"/>
  <c r="AE64" i="4"/>
  <c r="AE61" i="4"/>
  <c r="C37" i="4"/>
  <c r="C11" i="4"/>
  <c r="C53" i="4"/>
  <c r="AE12" i="4"/>
  <c r="AC68" i="4"/>
  <c r="AE16" i="4"/>
  <c r="C41" i="4"/>
  <c r="C21" i="4"/>
  <c r="Y68" i="4"/>
  <c r="C38" i="4"/>
  <c r="AE57" i="4"/>
  <c r="AE42" i="4"/>
  <c r="AC67" i="4"/>
  <c r="AE55" i="4"/>
  <c r="AE46" i="4"/>
  <c r="AB68" i="4"/>
  <c r="AE25" i="4"/>
  <c r="C60" i="4"/>
  <c r="C27" i="4"/>
  <c r="AE51" i="4"/>
  <c r="AE41" i="4"/>
  <c r="X67" i="4"/>
  <c r="Z68" i="4"/>
  <c r="AE10" i="4"/>
  <c r="C61" i="4"/>
  <c r="AE11" i="4"/>
  <c r="T68" i="4"/>
  <c r="C26" i="4"/>
  <c r="C57" i="4"/>
  <c r="AE48" i="4"/>
  <c r="C44" i="4"/>
  <c r="C64" i="4"/>
  <c r="C50" i="4"/>
  <c r="AE37" i="4"/>
  <c r="C56" i="4"/>
  <c r="C63" i="4"/>
  <c r="C18" i="4"/>
  <c r="C30" i="4"/>
  <c r="AE52" i="4"/>
  <c r="C47" i="4"/>
  <c r="AE53" i="4"/>
  <c r="AE22" i="4"/>
  <c r="C19" i="4"/>
  <c r="AE62" i="4"/>
  <c r="AE33" i="4"/>
  <c r="AE54" i="4"/>
  <c r="V68" i="4"/>
  <c r="C34" i="4"/>
  <c r="C9" i="4"/>
  <c r="AE20" i="4"/>
  <c r="W67" i="4"/>
  <c r="AE39" i="4"/>
  <c r="C23" i="4"/>
  <c r="C16" i="4"/>
  <c r="AE28" i="4"/>
  <c r="C17" i="4"/>
  <c r="C59" i="4"/>
  <c r="AE59" i="4"/>
  <c r="AE40" i="4"/>
  <c r="AE35" i="4"/>
  <c r="AE13" i="4"/>
  <c r="B15" i="8"/>
  <c r="B23" i="8"/>
  <c r="B41" i="8"/>
  <c r="B63" i="8"/>
  <c r="B7" i="8"/>
  <c r="B20" i="8"/>
  <c r="B10" i="8"/>
  <c r="B49" i="8"/>
  <c r="B30" i="8"/>
  <c r="B11" i="8"/>
  <c r="B57" i="8"/>
  <c r="B47" i="8"/>
  <c r="B18" i="8"/>
  <c r="B50" i="8"/>
  <c r="B34" i="8"/>
  <c r="B8" i="8"/>
  <c r="B42" i="8"/>
  <c r="B24" i="8"/>
  <c r="B60" i="8"/>
  <c r="B27" i="8"/>
  <c r="B32" i="8"/>
  <c r="B21" i="8"/>
  <c r="B40" i="8"/>
  <c r="B43" i="8"/>
  <c r="B26" i="8"/>
  <c r="B19" i="8"/>
  <c r="B62" i="8"/>
  <c r="B22" i="8"/>
  <c r="B55" i="8"/>
  <c r="B12" i="8"/>
  <c r="B45" i="8"/>
  <c r="B48" i="8"/>
  <c r="B28" i="8"/>
  <c r="B33" i="8"/>
  <c r="B36" i="8"/>
  <c r="B9" i="8"/>
  <c r="B13" i="8"/>
  <c r="B58" i="8"/>
  <c r="B61" i="8"/>
  <c r="B29" i="8"/>
  <c r="B51" i="8"/>
  <c r="B35" i="8"/>
  <c r="B37" i="8"/>
  <c r="B14" i="8"/>
  <c r="B46" i="8"/>
  <c r="B16" i="8"/>
  <c r="B52" i="8"/>
  <c r="B38" i="8"/>
  <c r="B56" i="8"/>
  <c r="B44" i="8"/>
  <c r="B59" i="8"/>
  <c r="B17" i="8"/>
  <c r="AA69" i="4" l="1"/>
  <c r="X69" i="4"/>
  <c r="Y69" i="4"/>
  <c r="AB69" i="4"/>
  <c r="AC69" i="4"/>
  <c r="AD34" i="4"/>
  <c r="U69" i="4"/>
  <c r="W69" i="4"/>
  <c r="T69" i="4"/>
  <c r="AD33" i="4"/>
  <c r="AD13" i="4"/>
  <c r="AD29" i="4"/>
  <c r="B29" i="4"/>
  <c r="B30" i="4"/>
  <c r="B23" i="4"/>
  <c r="V69" i="4"/>
  <c r="Z69" i="4"/>
  <c r="B37" i="4"/>
  <c r="AD62" i="4"/>
  <c r="B57" i="4"/>
  <c r="AD41" i="4"/>
  <c r="AD17" i="4"/>
  <c r="B22" i="4"/>
  <c r="AD14" i="4"/>
  <c r="AD61" i="4"/>
  <c r="B15" i="4"/>
  <c r="B40" i="4"/>
  <c r="B14" i="4"/>
  <c r="AD39" i="4"/>
  <c r="B63" i="4"/>
  <c r="B26" i="4"/>
  <c r="AD51" i="4"/>
  <c r="AD42" i="4"/>
  <c r="B42" i="4"/>
  <c r="B49" i="4"/>
  <c r="B54" i="4"/>
  <c r="B58" i="4"/>
  <c r="AD18" i="4"/>
  <c r="AD58" i="4"/>
  <c r="B55" i="4"/>
  <c r="AD48" i="4"/>
  <c r="B18" i="4"/>
  <c r="B56" i="4"/>
  <c r="B27" i="4"/>
  <c r="AD57" i="4"/>
  <c r="B46" i="4"/>
  <c r="B20" i="4"/>
  <c r="B32" i="4"/>
  <c r="B41" i="4"/>
  <c r="B35" i="4"/>
  <c r="AD27" i="4"/>
  <c r="AD50" i="4"/>
  <c r="AD32" i="4"/>
  <c r="AD20" i="4"/>
  <c r="B59" i="4"/>
  <c r="B31" i="4"/>
  <c r="B65" i="4"/>
  <c r="B36" i="4"/>
  <c r="B9" i="4"/>
  <c r="AD22" i="4"/>
  <c r="AD37" i="4"/>
  <c r="AD11" i="4"/>
  <c r="B60" i="4"/>
  <c r="B38" i="4"/>
  <c r="B48" i="4"/>
  <c r="AD60" i="4"/>
  <c r="B24" i="4"/>
  <c r="AD16" i="4"/>
  <c r="AD64" i="4"/>
  <c r="B52" i="4"/>
  <c r="AD23" i="4"/>
  <c r="AD26" i="4"/>
  <c r="B62" i="4"/>
  <c r="B19" i="4"/>
  <c r="B17" i="4"/>
  <c r="B34" i="4"/>
  <c r="AD53" i="4"/>
  <c r="B50" i="4"/>
  <c r="B61" i="4"/>
  <c r="AD25" i="4"/>
  <c r="AD15" i="4"/>
  <c r="AD45" i="4"/>
  <c r="AD63" i="4"/>
  <c r="AD12" i="4"/>
  <c r="AD47" i="4"/>
  <c r="B25" i="4"/>
  <c r="AD19" i="4"/>
  <c r="AD38" i="4"/>
  <c r="AD24" i="4"/>
  <c r="AD35" i="4"/>
  <c r="B47" i="4"/>
  <c r="B64" i="4"/>
  <c r="AD10" i="4"/>
  <c r="AD44" i="4"/>
  <c r="B21" i="4"/>
  <c r="B13" i="4"/>
  <c r="B53" i="4"/>
  <c r="B51" i="4"/>
  <c r="B39" i="4"/>
  <c r="B10" i="4"/>
  <c r="AD55" i="4"/>
  <c r="AD56" i="4"/>
  <c r="AD40" i="4"/>
  <c r="AD21" i="4"/>
  <c r="AD43" i="4"/>
  <c r="AD59" i="4"/>
  <c r="AD31" i="4"/>
  <c r="AD36" i="4"/>
  <c r="AD49" i="4"/>
  <c r="AD65" i="4"/>
  <c r="AD28" i="4"/>
  <c r="B16" i="4"/>
  <c r="AD54" i="4"/>
  <c r="AD52" i="4"/>
  <c r="B44" i="4"/>
  <c r="AD46" i="4"/>
  <c r="B28" i="4"/>
  <c r="B12" i="4"/>
  <c r="B43" i="4"/>
  <c r="AD30" i="4"/>
  <c r="B11" i="4"/>
  <c r="B33" i="4"/>
  <c r="AD9" i="4"/>
  <c r="B45" i="4"/>
</calcChain>
</file>

<file path=xl/sharedStrings.xml><?xml version="1.0" encoding="utf-8"?>
<sst xmlns="http://schemas.openxmlformats.org/spreadsheetml/2006/main" count="1799" uniqueCount="608">
  <si>
    <t>Comm</t>
  </si>
  <si>
    <t xml:space="preserve">Factor </t>
  </si>
  <si>
    <t>Score</t>
  </si>
  <si>
    <t>Rank</t>
  </si>
  <si>
    <t>Species</t>
  </si>
  <si>
    <t>Average of  all values in column -&gt;</t>
  </si>
  <si>
    <t>Black rockfish</t>
  </si>
  <si>
    <t>Dover sole</t>
  </si>
  <si>
    <t>Petrale sole</t>
  </si>
  <si>
    <t>Vermilion Rockfish</t>
  </si>
  <si>
    <t>Copper Rockfish</t>
  </si>
  <si>
    <t>Longnose Skate</t>
  </si>
  <si>
    <t>Brown Rockfish</t>
  </si>
  <si>
    <t>Quillback Rockfish</t>
  </si>
  <si>
    <t>Cabezon</t>
  </si>
  <si>
    <t>Arrowtooth flounder</t>
  </si>
  <si>
    <t>Yelloweye Rockfish</t>
  </si>
  <si>
    <t>Pacific Sanddab</t>
  </si>
  <si>
    <t>Olive Rockfish</t>
  </si>
  <si>
    <t>Kelp Greenling</t>
  </si>
  <si>
    <t>Rex Sole</t>
  </si>
  <si>
    <t>Starry Rockfish</t>
  </si>
  <si>
    <t>Blackgill Rockfish</t>
  </si>
  <si>
    <t>Kelp Rockfish</t>
  </si>
  <si>
    <t>China Rockfish</t>
  </si>
  <si>
    <t>Widow Rockfish</t>
  </si>
  <si>
    <t>Treefish Rockfish</t>
  </si>
  <si>
    <t>Greenspotted Rockfish</t>
  </si>
  <si>
    <t>Grass Rockfish</t>
  </si>
  <si>
    <t>Squarespot Rockfish</t>
  </si>
  <si>
    <t>Speckled Rockfish</t>
  </si>
  <si>
    <t>Shortraker Rockfish</t>
  </si>
  <si>
    <t>Leopard Shark</t>
  </si>
  <si>
    <t>Darkblotched rockfish</t>
  </si>
  <si>
    <t>Flag Rockfish</t>
  </si>
  <si>
    <t>Tiger Rockfish</t>
  </si>
  <si>
    <t>Canary rockfish</t>
  </si>
  <si>
    <t>Sand Sole</t>
  </si>
  <si>
    <t>English sole</t>
  </si>
  <si>
    <t>Honeycomb Rockfish</t>
  </si>
  <si>
    <t>Pacific ocean perch</t>
  </si>
  <si>
    <t>Bank Rockfish</t>
  </si>
  <si>
    <t>Rosy Rockfish</t>
  </si>
  <si>
    <t>Spiny dogfish</t>
  </si>
  <si>
    <t>Greenstriped Rockfish</t>
  </si>
  <si>
    <t>Starry flounder</t>
  </si>
  <si>
    <t>Redbanded Rockfish</t>
  </si>
  <si>
    <t>Splitnose Rockfish</t>
  </si>
  <si>
    <t>Rock Sole</t>
  </si>
  <si>
    <t>Aurora Rockfish</t>
  </si>
  <si>
    <t>Greenblotched Rockfish</t>
  </si>
  <si>
    <t>Big Skate</t>
  </si>
  <si>
    <t>Calico Rockfish</t>
  </si>
  <si>
    <t>Yellowmouth Rockfish</t>
  </si>
  <si>
    <t>Butter Sole</t>
  </si>
  <si>
    <t>Sharpchin Rockfish</t>
  </si>
  <si>
    <t>Curlfin sole</t>
  </si>
  <si>
    <t>Rosethorn Rockfish</t>
  </si>
  <si>
    <t>Flathead Sole</t>
  </si>
  <si>
    <t>Redstripe Rockfish</t>
  </si>
  <si>
    <t>Silvergray Rockfish</t>
  </si>
  <si>
    <t>Stripetail Rockfish</t>
  </si>
  <si>
    <t>Shortbelly Rockfish</t>
  </si>
  <si>
    <t>Sum of values</t>
  </si>
  <si>
    <t>Number of non-zero entries</t>
  </si>
  <si>
    <t>Average of non-zero values -&gt;</t>
  </si>
  <si>
    <t>Total</t>
  </si>
  <si>
    <t>CA</t>
  </si>
  <si>
    <t>OR</t>
  </si>
  <si>
    <t>WA</t>
  </si>
  <si>
    <t>Halfbanded Rockfish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</si>
  <si>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</si>
  <si>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</si>
  <si>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</si>
  <si>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</si>
  <si>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</si>
  <si>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</si>
  <si>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</si>
  <si>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</si>
  <si>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</si>
  <si>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</si>
  <si>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</si>
  <si>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</si>
  <si>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</si>
  <si>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</si>
  <si>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</si>
  <si>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</si>
  <si>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</si>
  <si>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</si>
  <si>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</si>
  <si>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</si>
  <si>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</si>
  <si>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</si>
  <si>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</si>
  <si>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</si>
  <si>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Unexp</t>
  </si>
  <si>
    <t>Weighted</t>
  </si>
  <si>
    <t>Last</t>
  </si>
  <si>
    <t>Factor</t>
  </si>
  <si>
    <t>Status</t>
  </si>
  <si>
    <t>Info</t>
  </si>
  <si>
    <t>Trend</t>
  </si>
  <si>
    <t>Assessment</t>
  </si>
  <si>
    <t>score</t>
  </si>
  <si>
    <t>Pink shading indicates no prior benchmark</t>
  </si>
  <si>
    <t>Max value</t>
  </si>
  <si>
    <t>* not including revenue from tribal landings</t>
  </si>
  <si>
    <t>California</t>
  </si>
  <si>
    <t>Oregon</t>
  </si>
  <si>
    <t>Washington</t>
  </si>
  <si>
    <t>All HKL+POT</t>
  </si>
  <si>
    <t>Relative weights</t>
  </si>
  <si>
    <t>Pseudo values</t>
  </si>
  <si>
    <t>(landed mts * rel. weights)</t>
  </si>
  <si>
    <t>to anglers)</t>
  </si>
  <si>
    <t>Coastwide</t>
  </si>
  <si>
    <t>Subsistence</t>
  </si>
  <si>
    <t>Tribal "Commercial"</t>
  </si>
  <si>
    <t>Initial</t>
  </si>
  <si>
    <t>Dollars</t>
  </si>
  <si>
    <t>Greater</t>
  </si>
  <si>
    <t>Choke</t>
  </si>
  <si>
    <t>stock</t>
  </si>
  <si>
    <t>*</t>
  </si>
  <si>
    <t>**</t>
  </si>
  <si>
    <t>#</t>
  </si>
  <si>
    <t>*#</t>
  </si>
  <si>
    <t>Rebuilding</t>
  </si>
  <si>
    <t>Not in rebuilding</t>
  </si>
  <si>
    <t>Projected to rebuild in over 20 years</t>
  </si>
  <si>
    <t>Projected to rebuild within 20 years</t>
  </si>
  <si>
    <t>In rebuilding and projected to be rebuilt by next assessment</t>
  </si>
  <si>
    <t>Stock</t>
  </si>
  <si>
    <t>Dep %</t>
  </si>
  <si>
    <t>PSA</t>
  </si>
  <si>
    <t>Scoring of Stock Spawning Biomass Status</t>
  </si>
  <si>
    <t>• 5 points = stock is overfished and show signs of decline</t>
  </si>
  <si>
    <t>As expanded and used here, providing a 10-point range</t>
  </si>
  <si>
    <t>25% for flatfish, 40% for all other groundfish stocks</t>
  </si>
  <si>
    <t>12.5% for flatfish, 25% for all other groundfish stocks</t>
  </si>
  <si>
    <t>Scoring of Stock Harvest Status</t>
  </si>
  <si>
    <t>• 5 points = stock has been determined to be experiencing overfishing</t>
  </si>
  <si>
    <t>no OFLc</t>
  </si>
  <si>
    <t>Yellowtail Rockfish</t>
  </si>
  <si>
    <t>Bronzespotted Rockfish</t>
  </si>
  <si>
    <t>Freckled Rockfish</t>
  </si>
  <si>
    <t>Harlequin Rockfish</t>
  </si>
  <si>
    <t>Mexican Rockfish</t>
  </si>
  <si>
    <t>Pink Rockfish</t>
  </si>
  <si>
    <t>Pinkrose Rockfish</t>
  </si>
  <si>
    <t>Pygmy Rockfish</t>
  </si>
  <si>
    <t>Swordspine Rockfish</t>
  </si>
  <si>
    <t xml:space="preserve">New </t>
  </si>
  <si>
    <t>Prior</t>
  </si>
  <si>
    <t>addressed</t>
  </si>
  <si>
    <t xml:space="preserve">Additive adjustments for </t>
  </si>
  <si>
    <t>Recruit Var.</t>
  </si>
  <si>
    <t xml:space="preserve">Mean age in Catch </t>
  </si>
  <si>
    <t>fishery import.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</si>
  <si>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</si>
  <si>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</si>
  <si>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</si>
  <si>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</si>
  <si>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</si>
  <si>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</si>
  <si>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</si>
  <si>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</si>
  <si>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</si>
  <si>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</si>
  <si>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>Demand</t>
  </si>
  <si>
    <t xml:space="preserve">Cowcod </t>
  </si>
  <si>
    <t>Pacific cod</t>
  </si>
  <si>
    <t>Bocaccio</t>
  </si>
  <si>
    <t xml:space="preserve">"*" =  </t>
  </si>
  <si>
    <t xml:space="preserve">"#" =  </t>
  </si>
  <si>
    <t>Greater sub-area/fleet importance: commercial</t>
  </si>
  <si>
    <t>Greater sub-area/fleet importance: recreational</t>
  </si>
  <si>
    <t xml:space="preserve">Notes on Scoring </t>
  </si>
  <si>
    <t xml:space="preserve">Chilipepper rockfish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</si>
  <si>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</si>
  <si>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</si>
  <si>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</si>
  <si>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</si>
  <si>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</si>
  <si>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</si>
  <si>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</si>
  <si>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</si>
  <si>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</si>
  <si>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</si>
  <si>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</si>
  <si>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</si>
  <si>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</si>
  <si>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</si>
  <si>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</si>
  <si>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</si>
  <si>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Shortraker rockfish</t>
  </si>
  <si>
    <t>Speckled rockfish</t>
  </si>
  <si>
    <t>Squarespot rockfish</t>
  </si>
  <si>
    <t>Starry rockfish</t>
  </si>
  <si>
    <r>
      <t>• 1 point = stock biomass is above target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1.25*SBMSY)</t>
    </r>
  </si>
  <si>
    <r>
      <t>• 2 points = stock biomass is near target (MSST &lt;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1.25*SBMSY)</t>
    </r>
  </si>
  <si>
    <r>
      <t>• 3 points = caution -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or MSST is unknown not determinable</t>
    </r>
  </si>
  <si>
    <r>
      <t>• 4 points = stock is overfished (SB</t>
    </r>
    <r>
      <rPr>
        <b/>
        <vertAlign val="subscript"/>
        <sz val="14"/>
        <color theme="1"/>
        <rFont val="Calibri"/>
        <family val="2"/>
        <scheme val="minor"/>
      </rPr>
      <t xml:space="preserve">C </t>
    </r>
    <r>
      <rPr>
        <sz val="14"/>
        <color theme="1"/>
        <rFont val="Calibri"/>
        <family val="2"/>
        <scheme val="minor"/>
      </rPr>
      <t>≤ MSST)</t>
    </r>
  </si>
  <si>
    <r>
      <t xml:space="preserve"> points = stock biomass is above target ( 2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1.5*SB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>)</t>
    </r>
  </si>
  <si>
    <r>
      <t xml:space="preserve"> points 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is unknown and Vulnerability is high (PSA &gt;= 2)</t>
    </r>
  </si>
  <si>
    <r>
      <t xml:space="preserve"> points = stock is overfished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MSST) and increasing</t>
    </r>
  </si>
  <si>
    <r>
      <t xml:space="preserve"> points = stock is overfished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MSST) and stable</t>
    </r>
  </si>
  <si>
    <r>
      <t xml:space="preserve"> points = stock is overfished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MSST) and declining</t>
    </r>
  </si>
  <si>
    <r>
      <rPr>
        <b/>
        <sz val="14"/>
        <color theme="1"/>
        <rFont val="Calibri"/>
        <family val="2"/>
        <scheme val="minor"/>
      </rPr>
      <t>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= Current Spawning Biomass</t>
    </r>
  </si>
  <si>
    <r>
      <rPr>
        <b/>
        <sz val="14"/>
        <color theme="1"/>
        <rFont val="Calibri"/>
        <family val="2"/>
        <scheme val="minor"/>
      </rPr>
      <t>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= Spawning Biomass @ MSY, or target proxy</t>
    </r>
  </si>
  <si>
    <r>
      <rPr>
        <b/>
        <sz val="14"/>
        <color theme="1"/>
        <rFont val="Calibri"/>
        <family val="2"/>
        <scheme val="minor"/>
      </rPr>
      <t>MSST</t>
    </r>
    <r>
      <rPr>
        <sz val="14"/>
        <color theme="1"/>
        <rFont val="Calibri"/>
        <family val="2"/>
        <scheme val="minor"/>
      </rPr>
      <t xml:space="preserve"> = Minimum Stock Size Threshold; level below which stocks are considered overfished</t>
    </r>
  </si>
  <si>
    <r>
      <t>• 1 point = low fisheries impact on stock (F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0.25*OFL)</t>
    </r>
  </si>
  <si>
    <r>
      <t>• 2 points = moderate fisheries impact on stock (0.25*F</t>
    </r>
    <r>
      <rPr>
        <vertAlign val="subscript"/>
        <sz val="14"/>
        <color theme="1"/>
        <rFont val="Calibri"/>
        <family val="2"/>
        <scheme val="minor"/>
      </rPr>
      <t>L</t>
    </r>
    <r>
      <rPr>
        <sz val="14"/>
        <color theme="1"/>
        <rFont val="Calibri"/>
        <family val="2"/>
        <scheme val="minor"/>
      </rPr>
      <t xml:space="preserve">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0.9*OFL)</t>
    </r>
  </si>
  <si>
    <r>
      <t>• 3 points = caution -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or OFL</t>
    </r>
    <r>
      <rPr>
        <vertAlign val="subscript"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is unknown and status cannot be determined</t>
    </r>
  </si>
  <si>
    <r>
      <t>• 4 points = high impact of fisheries on stock (F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0.9*OFL)</t>
    </r>
  </si>
  <si>
    <r>
      <t>• 1 point = negligible fisheries impact on stock (F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0.1*OFL)</t>
    </r>
  </si>
  <si>
    <r>
      <t>• 2 points = low fisheries impact on stock (0.1*OFL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0.25*OFL)</t>
    </r>
  </si>
  <si>
    <r>
      <t>• 3 points = moderately low fisheries impact on stock (0.25*OFL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0.5*OFL)</t>
    </r>
  </si>
  <si>
    <r>
      <t>• 4 points = caution -OFL</t>
    </r>
    <r>
      <rPr>
        <vertAlign val="subscript"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is unknown and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&lt;= 5 mt</t>
    </r>
  </si>
  <si>
    <r>
      <t>• 5 points = moderate fisheries impact on stock (0.5*OFL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0.75*OFL)</t>
    </r>
  </si>
  <si>
    <r>
      <t>• 6 points = caution -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 is unknown orOFL</t>
    </r>
    <r>
      <rPr>
        <vertAlign val="subscript"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is unknown and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5 mt</t>
    </r>
  </si>
  <si>
    <r>
      <t>• 7 points = moderately high fisheries impact on stock (0.75*OFL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0.9*OFL)</t>
    </r>
  </si>
  <si>
    <r>
      <t>• 8 points =high impact, potential overfishing (0.9*OFL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OFL)</t>
    </r>
  </si>
  <si>
    <r>
      <rPr>
        <b/>
        <sz val="14"/>
        <color theme="1"/>
        <rFont val="Calibri"/>
        <family val="2"/>
        <scheme val="minor"/>
      </rPr>
      <t>F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= current/recent fishing mortality</t>
    </r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</si>
  <si>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= Overfishing Level</t>
    </r>
  </si>
  <si>
    <t>Steepness</t>
  </si>
  <si>
    <t>trans-formed Mean catch age</t>
  </si>
  <si>
    <t>Rec</t>
  </si>
  <si>
    <t>Source/Basis</t>
  </si>
  <si>
    <t>Range</t>
  </si>
  <si>
    <t>Recreational Fishery Importance</t>
  </si>
  <si>
    <t>Key Role in Ecosystem</t>
  </si>
  <si>
    <t>Const.</t>
  </si>
  <si>
    <t xml:space="preserve">"@" =  </t>
  </si>
  <si>
    <t>Industry concern expressed</t>
  </si>
  <si>
    <t>Sorted by PSA score</t>
  </si>
  <si>
    <t>Sorted by depletion ratio,</t>
  </si>
  <si>
    <t>within each of the 3 PSA ranges</t>
  </si>
  <si>
    <t>Importance related to rebuilding status of a stock</t>
  </si>
  <si>
    <t>Importance of relative stock abundance</t>
  </si>
  <si>
    <t>Based on the % of OFL attainment, calculated at a coastwide level, except where benchmark-dervied OFLs do not cover the entire coast (e.g. bocaccio, yellowtail).</t>
  </si>
  <si>
    <t>assessment</t>
  </si>
  <si>
    <t>Issues can be</t>
  </si>
  <si>
    <t xml:space="preserve">sources </t>
  </si>
  <si>
    <t>of trend</t>
  </si>
  <si>
    <t>information</t>
  </si>
  <si>
    <t>on stock</t>
  </si>
  <si>
    <t>structure/</t>
  </si>
  <si>
    <t>dynamics</t>
  </si>
  <si>
    <t>Importance of new and relevant sources or types of information or methods</t>
  </si>
  <si>
    <t>Meaning</t>
  </si>
  <si>
    <t>Fishery Factors</t>
  </si>
  <si>
    <t>Assessment Information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</si>
  <si>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</si>
  <si>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</si>
  <si>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</si>
  <si>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</si>
  <si>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</si>
  <si>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</si>
  <si>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</si>
  <si>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</si>
  <si>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</si>
  <si>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</si>
  <si>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</si>
  <si>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</si>
  <si>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</si>
  <si>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</si>
  <si>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>Component</t>
  </si>
  <si>
    <t>Scores</t>
  </si>
  <si>
    <t>In rebuilding, with declining spawning biomass</t>
  </si>
  <si>
    <t>Mean Dep % =</t>
  </si>
  <si>
    <t>As described in the tech memo (not used)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</si>
  <si>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</si>
  <si>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</si>
  <si>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</si>
  <si>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</si>
  <si>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</si>
  <si>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Pacific Spiny Dogfish</t>
  </si>
  <si>
    <t>Aurora rockfish</t>
  </si>
  <si>
    <t>Blackgill rockfish</t>
  </si>
  <si>
    <t>Sharpchin rockfish</t>
  </si>
  <si>
    <t>Shortspine thornyhead</t>
  </si>
  <si>
    <t>Splitnose rockfish</t>
  </si>
  <si>
    <t>Yelloweye rockfish</t>
  </si>
  <si>
    <t>Yellowtail rockfish</t>
  </si>
  <si>
    <t>or SBC is unknown and Vulnerability is intermediate (2 &gt; PSA &gt;= 1.8)</t>
  </si>
  <si>
    <r>
      <t xml:space="preserve"> points = stock biomass is near target ( 1.1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0.9*SB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), </t>
    </r>
  </si>
  <si>
    <t>or SBC is unknown and Vulnerability is low (1.8 &gt; PSA)</t>
  </si>
  <si>
    <r>
      <t xml:space="preserve"> points = stock biomass is above target ( 1.5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1.1*SB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), </t>
    </r>
  </si>
  <si>
    <t>Blue/Deacon Rockfish</t>
  </si>
  <si>
    <r>
      <t xml:space="preserve"> point = stock biomass is way above target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2 * SB</t>
    </r>
    <r>
      <rPr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>)</t>
    </r>
  </si>
  <si>
    <t>Canary Rockfish</t>
  </si>
  <si>
    <t>Area outside of Benchmark Asessment</t>
  </si>
  <si>
    <t>Cabezon (WA)</t>
  </si>
  <si>
    <t>No target Fishing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</si>
  <si>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OFL contribution</t>
    </r>
    <r>
      <rPr>
        <sz val="14"/>
        <rFont val="Calibri"/>
        <family val="2"/>
        <scheme val="minor"/>
      </rPr>
      <t>) (mt)</t>
    </r>
  </si>
  <si>
    <t>Retained catch mts</t>
  </si>
  <si>
    <t>Factor Score</t>
  </si>
  <si>
    <t>All TWL</t>
  </si>
  <si>
    <t>TWL</t>
  </si>
  <si>
    <t>NTWL</t>
  </si>
  <si>
    <t>Rank difference, max of 0</t>
  </si>
  <si>
    <t>Score difference, min of 0</t>
  </si>
  <si>
    <t>[Fleet value - Coastwide value]</t>
  </si>
  <si>
    <t>State-level scores and ranks</t>
  </si>
  <si>
    <t>Eco-</t>
  </si>
  <si>
    <t>system</t>
  </si>
  <si>
    <t>Rank difference</t>
  </si>
  <si>
    <t>Score difference</t>
  </si>
  <si>
    <t>(max of 0)</t>
  </si>
  <si>
    <t>(min of 0)</t>
  </si>
  <si>
    <t>Commercial fleet scores and rankings used to evaluate Consituent Demand</t>
  </si>
  <si>
    <t>Recreational state scores and rankings used to evaluate Consituent Demand</t>
  </si>
  <si>
    <t>Gear Group scores/ranks</t>
  </si>
  <si>
    <t>[State/Fleet value - Coastwide value]</t>
  </si>
  <si>
    <t>**#</t>
  </si>
  <si>
    <t>Top-down Score</t>
  </si>
  <si>
    <t>QB*B</t>
  </si>
  <si>
    <t>diet*QB*B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</si>
  <si>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</si>
  <si>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</si>
  <si>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</si>
  <si>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</si>
  <si>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</si>
  <si>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</si>
  <si>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</si>
  <si>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</si>
  <si>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Scaled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</si>
  <si>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</si>
  <si>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</si>
  <si>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</si>
  <si>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</si>
  <si>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</si>
  <si>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</si>
  <si>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</si>
  <si>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</si>
  <si>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</si>
  <si>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</si>
  <si>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value to a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</si>
  <si>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</si>
  <si>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</si>
  <si>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</si>
  <si>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</si>
  <si>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</si>
  <si>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</si>
  <si>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</si>
  <si>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</si>
  <si>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</si>
  <si>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 xml:space="preserve">Average -&gt; </t>
  </si>
  <si>
    <t xml:space="preserve"> Weights -&gt;</t>
  </si>
  <si>
    <t>Bocaccio Rockfish N. of 40°10'</t>
  </si>
  <si>
    <t>Chilipepper Rockfish N. of 40°10'</t>
  </si>
  <si>
    <t>Cowcod Rockfish N. of 40°10'</t>
  </si>
  <si>
    <t>Yellowtail Rockfish S. of 40°10'</t>
  </si>
  <si>
    <t>Ecosystem  Factor Score</t>
  </si>
  <si>
    <t>Top-down + bottom-up scores</t>
  </si>
  <si>
    <t>Proportion of 
Total Consumption 
in Ecosystem</t>
  </si>
  <si>
    <t>Target Frequency:</t>
  </si>
  <si>
    <t>Assess.</t>
  </si>
  <si>
    <t>Freq.</t>
  </si>
  <si>
    <t>Removed from detailed analysis</t>
  </si>
  <si>
    <t xml:space="preserve">of </t>
  </si>
  <si>
    <t>managed or protected species</t>
  </si>
  <si>
    <t>Average</t>
  </si>
  <si>
    <t>Importance of fishing mortality relative to catch limit or related benchmark</t>
  </si>
  <si>
    <t xml:space="preserve"> Adult group</t>
  </si>
  <si>
    <t xml:space="preserve"> Juvenile group</t>
  </si>
  <si>
    <t>Percent of OFL 
in Ecopath:</t>
  </si>
  <si>
    <t>Proportion of diet from</t>
  </si>
  <si>
    <t>Eco-system import.</t>
  </si>
  <si>
    <t>Factor Ranks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</si>
  <si>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</si>
  <si>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</si>
  <si>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</si>
  <si>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</si>
  <si>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</si>
  <si>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</si>
  <si>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</si>
  <si>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Proportion of 
species available 
for consumption</t>
  </si>
  <si>
    <t>"$" =</t>
  </si>
  <si>
    <t>5-year landings history was greatly reduced by prior rebuilding restricitions</t>
  </si>
  <si>
    <t>Update</t>
  </si>
  <si>
    <t>F</t>
  </si>
  <si>
    <t>U</t>
  </si>
  <si>
    <r>
      <t>• 9 points =mortality slightly above OFL or OFL contribution (OFL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1.1*OFL)</t>
    </r>
  </si>
  <si>
    <r>
      <t>• 10 points = mortality significantly above OFL or OFL contribution (1.1*OFL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>)</t>
    </r>
  </si>
  <si>
    <t>$$*</t>
  </si>
  <si>
    <t>Total adjust-ments</t>
  </si>
  <si>
    <t>Commercial importance of species, based on coastwide ex-vessel revenue</t>
  </si>
  <si>
    <t>Recreational importance of species, based on coastwide landed tonnage and weighting reflecting relative species desirability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</si>
  <si>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</si>
  <si>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</si>
  <si>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(-3)-10</t>
  </si>
  <si>
    <t>All</t>
  </si>
  <si>
    <t>X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</si>
  <si>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</si>
  <si>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</si>
  <si>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</si>
  <si>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</si>
  <si>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</si>
  <si>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</si>
  <si>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</si>
  <si>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</si>
  <si>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</si>
  <si>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</si>
  <si>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</si>
  <si>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</si>
  <si>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Tribal Factor</t>
  </si>
  <si>
    <t>Rec. Factor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</si>
  <si>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</si>
  <si>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</si>
  <si>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</si>
  <si>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</si>
  <si>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</si>
  <si>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</si>
  <si>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</si>
  <si>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N'shore; 3-area + d-p</t>
  </si>
  <si>
    <t>Gopher/B&amp;Y rockfish</t>
  </si>
  <si>
    <t>Kelp rockfish</t>
  </si>
  <si>
    <t>Treefish rockfish</t>
  </si>
  <si>
    <t>Rougheye/Blackspotted Rockfish</t>
  </si>
  <si>
    <t>Blue/Deacon rockfish</t>
  </si>
  <si>
    <t>Rougheye/Blcksptd rockfish</t>
  </si>
  <si>
    <t>Tribal fishery importance, based on commercial ex-vessel revenue and subsistence importance</t>
  </si>
  <si>
    <t>Gopher/Black and Yellow Rockfish</t>
  </si>
  <si>
    <t>Rather than relying entirely on PSA for species w/o estimated abundance, we could also factor in 5-year attainment of OFL.</t>
  </si>
  <si>
    <t>arrowtooth flounder</t>
  </si>
  <si>
    <t>aurora rockfish</t>
  </si>
  <si>
    <t>bank rockfish</t>
  </si>
  <si>
    <t>big skate</t>
  </si>
  <si>
    <t>black rockfish</t>
  </si>
  <si>
    <t>blackgill rockfish</t>
  </si>
  <si>
    <t>blue/deacon rockfish</t>
  </si>
  <si>
    <t>bocaccio</t>
  </si>
  <si>
    <t>brown rockfish</t>
  </si>
  <si>
    <t>cabezon</t>
  </si>
  <si>
    <t>canary rockfish</t>
  </si>
  <si>
    <t>chilipepper</t>
  </si>
  <si>
    <t>copper rockfish</t>
  </si>
  <si>
    <t>cowcod</t>
  </si>
  <si>
    <t>darkblotched rockfish</t>
  </si>
  <si>
    <t>flag rockfish</t>
  </si>
  <si>
    <t>flathead sole</t>
  </si>
  <si>
    <t>gopher rockfish</t>
  </si>
  <si>
    <t>grass rockfish</t>
  </si>
  <si>
    <t>greenspotted rockfish</t>
  </si>
  <si>
    <t>greenstriped rockfish</t>
  </si>
  <si>
    <t>honeycomb rockfish</t>
  </si>
  <si>
    <t>kelp greenling</t>
  </si>
  <si>
    <t>kelp rockfish</t>
  </si>
  <si>
    <t>longnose skate</t>
  </si>
  <si>
    <t>longspine thornyhead</t>
  </si>
  <si>
    <t>olive rockfish</t>
  </si>
  <si>
    <t>Pacific spiny dogfish</t>
  </si>
  <si>
    <t>petrale sole</t>
  </si>
  <si>
    <t>quillback rockfish</t>
  </si>
  <si>
    <t>redbanded rockfish</t>
  </si>
  <si>
    <t>rex sole</t>
  </si>
  <si>
    <t>rock sole</t>
  </si>
  <si>
    <t>rougheye/blackspotted rockfish</t>
  </si>
  <si>
    <t>sablefish</t>
  </si>
  <si>
    <t>sand sole</t>
  </si>
  <si>
    <t>sharpchin rockfish</t>
  </si>
  <si>
    <t>shortraker rockfish</t>
  </si>
  <si>
    <t>Shortspine Thornyhead</t>
  </si>
  <si>
    <t>speckled rockfish</t>
  </si>
  <si>
    <t>splitnose rockfish</t>
  </si>
  <si>
    <t>squarespot rockfish</t>
  </si>
  <si>
    <t>starry flounder</t>
  </si>
  <si>
    <t>starry rockfish</t>
  </si>
  <si>
    <t>treefish rockfish</t>
  </si>
  <si>
    <t>vermilion rockfish</t>
  </si>
  <si>
    <t>widow rockfish</t>
  </si>
  <si>
    <t>yelloweye rockfish</t>
  </si>
  <si>
    <t>yellowtail rockfish</t>
  </si>
  <si>
    <r>
      <rPr>
        <b/>
        <sz val="14"/>
        <color theme="1"/>
        <rFont val="Calibri"/>
        <family val="2"/>
        <scheme val="minor"/>
      </rPr>
      <t>Factor Score for Ecosystem Importance (unchanged from 2018 analysis)</t>
    </r>
  </si>
  <si>
    <t>25-50%</t>
  </si>
  <si>
    <t>50-75%</t>
  </si>
  <si>
    <t>75-100%</t>
  </si>
  <si>
    <t>&gt;100%</t>
  </si>
  <si>
    <t>Avg mts, 2016-18</t>
  </si>
  <si>
    <t xml:space="preserve">/ ABC (2022) </t>
  </si>
  <si>
    <t>10-25%</t>
  </si>
  <si>
    <t>&lt;10%</t>
  </si>
  <si>
    <t>Percent of OFL attained</t>
  </si>
  <si>
    <r>
      <t xml:space="preserve">OFL </t>
    </r>
    <r>
      <rPr>
        <b/>
        <sz val="16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Catch (mt)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</si>
  <si>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ABC contribution</t>
    </r>
    <r>
      <rPr>
        <sz val="14"/>
        <rFont val="Calibri"/>
        <family val="2"/>
        <scheme val="minor"/>
      </rPr>
      <t>) (mt)</t>
    </r>
  </si>
  <si>
    <t>Percent of ABC attained</t>
  </si>
  <si>
    <t>Very low average fishing mortality during 2016-18</t>
  </si>
  <si>
    <t>Rougheye/Blksptd rockfish</t>
  </si>
  <si>
    <t>Kelp greenling</t>
  </si>
  <si>
    <t>Pacific Ocean perch</t>
  </si>
  <si>
    <t>adjusted,</t>
  </si>
  <si>
    <t>$$$</t>
  </si>
  <si>
    <r>
      <rPr>
        <b/>
        <sz val="16"/>
        <color theme="1"/>
        <rFont val="Calibri"/>
        <family val="2"/>
      </rPr>
      <t>Σ</t>
    </r>
    <r>
      <rPr>
        <sz val="14"/>
        <color theme="1"/>
        <rFont val="Calibri"/>
        <family val="2"/>
        <scheme val="minor"/>
      </rPr>
      <t xml:space="preserve"> of *,#,@,$</t>
    </r>
  </si>
  <si>
    <t>Year of</t>
  </si>
  <si>
    <t xml:space="preserve"> last asmt</t>
  </si>
  <si>
    <t xml:space="preserve"> F or G</t>
  </si>
  <si>
    <t>B or C</t>
  </si>
  <si>
    <t>modi-fier</t>
  </si>
  <si>
    <t>Final</t>
  </si>
  <si>
    <t>prelim-inary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</si>
  <si>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</si>
  <si>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</si>
  <si>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</si>
  <si>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</si>
  <si>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Max of columns</t>
  </si>
  <si>
    <t>Assessment output, Fishery and Ecosystem Factor scores, recent mortality vs draft 2022 ABCs</t>
  </si>
  <si>
    <t>Sum of Initial Score and the next 4 additive adjustments</t>
  </si>
  <si>
    <t>= Initial value if 'assessed last cycle'</t>
  </si>
  <si>
    <t>Is sp. Beyond target freq?</t>
  </si>
  <si>
    <r>
      <rPr>
        <b/>
        <sz val="14"/>
        <color theme="1"/>
        <rFont val="Calibri"/>
        <family val="2"/>
        <scheme val="minor"/>
      </rPr>
      <t>+2 to -1</t>
    </r>
    <r>
      <rPr>
        <sz val="14"/>
        <color theme="1"/>
        <rFont val="Calibri"/>
        <family val="2"/>
        <scheme val="minor"/>
      </rPr>
      <t xml:space="preserve"> modifier reflecting the degree to which recent catches will be constrained in 2022, if not assessed in 2019</t>
    </r>
  </si>
  <si>
    <t>$1,000s</t>
  </si>
  <si>
    <t xml:space="preserve"> Revenue</t>
  </si>
  <si>
    <t>Commercial*</t>
  </si>
  <si>
    <r>
      <rPr>
        <b/>
        <sz val="14"/>
        <color theme="1"/>
        <rFont val="Calibri"/>
        <family val="2"/>
        <scheme val="minor"/>
      </rPr>
      <t xml:space="preserve">by rebuilding </t>
    </r>
    <r>
      <rPr>
        <sz val="14"/>
        <color theme="1"/>
        <rFont val="Calibri"/>
        <family val="2"/>
        <scheme val="minor"/>
      </rPr>
      <t xml:space="preserve">
(see legend, below)</t>
    </r>
  </si>
  <si>
    <t>state/fleet; 5-yr catch suppresed</t>
  </si>
  <si>
    <t>ABCs not used in scoring</t>
  </si>
  <si>
    <t>Vermilion/Sunset rockfish</t>
  </si>
  <si>
    <t>(Benchmark)</t>
  </si>
  <si>
    <t>Last Full</t>
  </si>
  <si>
    <t>Updated</t>
  </si>
  <si>
    <t>Rockfish</t>
  </si>
  <si>
    <t>Over 200K lengths and 80K ages not used in 2013 D-M assessment</t>
  </si>
  <si>
    <t>Over 90K lengths collected since last assessment</t>
  </si>
  <si>
    <t>Over 85K lengths collected since last assessment</t>
  </si>
  <si>
    <t>Over 25K lengths collected since last assessment</t>
  </si>
  <si>
    <t>New ecosystem driver of recruitment available</t>
  </si>
  <si>
    <t>~100K lengths (none used in 2013 D-M assessment)</t>
  </si>
  <si>
    <t>~12K lengths (none used in 2013 D-M assessment)</t>
  </si>
  <si>
    <t>~25K lengths (none used in 2013 D-M assessment)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</si>
  <si>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</si>
  <si>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Over 35K lengths have been collected</t>
  </si>
  <si>
    <t>Over 50K lengths have been collected</t>
  </si>
  <si>
    <t>Over 30K lengths collected since last assessment</t>
  </si>
  <si>
    <t>adjusts</t>
  </si>
  <si>
    <t xml:space="preserve">for </t>
  </si>
  <si>
    <t>ecosys/</t>
  </si>
  <si>
    <r>
      <t xml:space="preserve">fishery impor-tance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</t>
    </r>
  </si>
  <si>
    <t xml:space="preserve">/ OFL (2022) </t>
  </si>
  <si>
    <t>Not used in scoring</t>
  </si>
  <si>
    <t xml:space="preserve">Based on the most recently assessed % of Unfished Spawning Biomass/Output, calculated at a coastwide level, except where benchmark-derived OFLs do not </t>
  </si>
  <si>
    <t>cover the entire coast (e.g. bocaccio, yellowtail); or, on the stock's PSA (Vulnerability) score, where relative abundance has not been estimated</t>
  </si>
  <si>
    <t>% of Unfished</t>
  </si>
  <si>
    <t>Est.</t>
  </si>
  <si>
    <t>Target</t>
  </si>
  <si>
    <r>
      <t xml:space="preserve"> points = stock biomass is below target ( 0.9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MSST)) </t>
    </r>
    <r>
      <rPr>
        <u/>
        <sz val="14"/>
        <color theme="1"/>
        <rFont val="Calibri"/>
        <family val="2"/>
        <scheme val="minor"/>
      </rPr>
      <t>and is declining</t>
    </r>
    <r>
      <rPr>
        <sz val="14"/>
        <color theme="1"/>
        <rFont val="Calibri"/>
        <family val="2"/>
        <scheme val="minor"/>
      </rPr>
      <t xml:space="preserve"> or recent trend unknown</t>
    </r>
  </si>
  <si>
    <r>
      <t xml:space="preserve"> points = stock biomass is below target ((0.9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>) &gt;= SB</t>
    </r>
    <r>
      <rPr>
        <b/>
        <vertAlign val="subscript"/>
        <sz val="14"/>
        <color theme="1"/>
        <rFont val="Calibri"/>
        <family val="2"/>
        <scheme val="minor"/>
      </rPr>
      <t>C)</t>
    </r>
    <r>
      <rPr>
        <sz val="14"/>
        <color theme="1"/>
        <rFont val="Calibri"/>
        <family val="2"/>
        <scheme val="minor"/>
      </rPr>
      <t xml:space="preserve"> &gt; MSST) </t>
    </r>
    <r>
      <rPr>
        <b/>
        <u/>
        <sz val="14"/>
        <color theme="1"/>
        <rFont val="Calibri"/>
        <family val="2"/>
        <scheme val="minor"/>
      </rPr>
      <t>and</t>
    </r>
    <r>
      <rPr>
        <u/>
        <sz val="14"/>
        <color theme="1"/>
        <rFont val="Calibri"/>
        <family val="2"/>
        <scheme val="minor"/>
      </rPr>
      <t xml:space="preserve"> is not declining</t>
    </r>
  </si>
  <si>
    <t xml:space="preserve">Mean Catch-Age </t>
  </si>
  <si>
    <t>Wt.'d</t>
  </si>
  <si>
    <t>Asmnt</t>
  </si>
  <si>
    <t>Options</t>
  </si>
  <si>
    <t>Full/Upd</t>
  </si>
  <si>
    <t>F/D-M</t>
  </si>
  <si>
    <t xml:space="preserve">This modifier is included in the final score for </t>
  </si>
  <si>
    <t>the Assessment Freqency Factor (Column T)</t>
  </si>
  <si>
    <r>
      <rPr>
        <b/>
        <sz val="14"/>
        <color theme="1"/>
        <rFont val="Calibri"/>
        <family val="2"/>
        <scheme val="minor"/>
      </rPr>
      <t>OFL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</si>
  <si>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r>
      <rPr>
        <b/>
        <sz val="14"/>
        <color theme="1"/>
        <rFont val="Calibri"/>
        <family val="2"/>
        <scheme val="minor"/>
      </rPr>
      <t>ABC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</si>
  <si>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Value used for 2023, if NOT assessed in 2021</t>
  </si>
  <si>
    <t>Worksheet for projecting scores and ratings for species in 2021, given selection of species for assessment in 2019.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</si>
  <si>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</si>
  <si>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</si>
  <si>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</si>
  <si>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</si>
  <si>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</si>
  <si>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Resulting 2023 Scores and Ranks</t>
  </si>
  <si>
    <t>Weight</t>
  </si>
  <si>
    <t>2023 Factor Score</t>
  </si>
  <si>
    <t>Overall Score</t>
  </si>
  <si>
    <t>2021 Factor Score</t>
  </si>
  <si>
    <t>Indicator for 'stock selected for 2021'</t>
  </si>
  <si>
    <t>IF assessed in 2021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</si>
  <si>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2021</t>
    </r>
  </si>
  <si>
    <t>2023 score, if X'd species are assessed in 2021</t>
  </si>
  <si>
    <t>New  score minus 2021 base</t>
  </si>
  <si>
    <t>Weighted Diff-erence</t>
  </si>
  <si>
    <t>New Base Score</t>
  </si>
  <si>
    <t>New Base minus 2021 Base</t>
  </si>
  <si>
    <t>New Base Rank</t>
  </si>
  <si>
    <t>2021 minus 2023 Rank</t>
  </si>
  <si>
    <t>Chosen for 2021</t>
  </si>
  <si>
    <t>2-3 areas</t>
  </si>
  <si>
    <t>2-area; CalCOFI genetic ID</t>
  </si>
  <si>
    <t>Vermilion rockfish</t>
  </si>
  <si>
    <t>Pink cells denote species w/o prior benchmark assessments</t>
  </si>
  <si>
    <t>Currently</t>
  </si>
  <si>
    <t>checked as</t>
  </si>
  <si>
    <t>examples</t>
  </si>
  <si>
    <t>Attachment 2 (Electronic Only)</t>
  </si>
  <si>
    <t>Agenda Item F.2</t>
  </si>
  <si>
    <t>March 2022</t>
  </si>
  <si>
    <t>Full</t>
  </si>
  <si>
    <t>2016-20 Coastwide</t>
  </si>
  <si>
    <t>Sum from 2016-20</t>
  </si>
  <si>
    <t>Revenue (sum 2016-20)</t>
  </si>
  <si>
    <t>Avg mts, (2018-20)</t>
  </si>
  <si>
    <t xml:space="preserve">/ ABC (2024) </t>
  </si>
  <si>
    <t>Average over 2018-20</t>
  </si>
  <si>
    <r>
      <t>2018-20 avg. OFL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</si>
  <si>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Average 2018-20</t>
  </si>
  <si>
    <t>2023 draft 
spex values</t>
  </si>
  <si>
    <t>2020 mts</t>
  </si>
  <si>
    <t>Avg mts, 2018-20</t>
  </si>
  <si>
    <t xml:space="preserve">/ OFL (2023) </t>
  </si>
  <si>
    <t>New forward look at degree to which recent catches would be constrained by 2023 draft SPEX.</t>
  </si>
  <si>
    <t>to Initial</t>
  </si>
  <si>
    <t>Score Sdded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</si>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</sst>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69" formatCode="0.0%"/>
    <numFmt numFmtId="170" formatCode="#,##0.000"/>
    <numFmt numFmtId="171" formatCode="\+0"/>
    <numFmt numFmtId="172" formatCode="#,##0\ "/>
    <numFmt numFmtId="174" formatCode="0.000"/>
    <numFmt numFmtId="175" formatCode="\+\ 0;\-\ 0"/>
  </numFmts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name val="Arial"/>
      <family val="2"/>
    </font>
    <font>
      <b/>
      <vertAlign val="subscript"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i/>
      <sz val="14"/>
      <color rgb="FFCC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rgb="FF303C18"/>
      <name val="Calibri"/>
      <family val="2"/>
      <scheme val="minor"/>
    </font>
    <font>
      <b/>
      <u/>
      <sz val="14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"/>
      <name val="Arial Narrow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b/>
      <sz val="16"/>
      <color theme="1"/>
      <name val="Calibri"/>
      <family val="2"/>
    </font>
    <font>
      <i/>
      <sz val="14"/>
      <name val="Calibri"/>
      <family val="2"/>
      <scheme val="minor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i/>
      <sz val="14"/>
      <color rgb="FFB2292E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rgb="FFD20000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7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rgb="FF99CC00"/>
      </patternFill>
    </fill>
    <fill>
      <patternFill patternType="solid">
        <fgColor rgb="FFFF7979"/>
        <bgColor indexed="64"/>
      </patternFill>
    </fill>
    <fill>
      <patternFill patternType="solid">
        <fgColor rgb="FFF7AC47"/>
        <bgColor rgb="FFF7AC47"/>
      </patternFill>
    </fill>
    <fill>
      <patternFill patternType="darkUp">
        <fgColor rgb="FF99CC00"/>
        <bgColor rgb="FF99CC00"/>
      </patternFill>
    </fill>
    <fill>
      <patternFill patternType="darkTrellis">
        <fgColor rgb="FF99CC00"/>
        <bgColor rgb="FF99CC00"/>
      </patternFill>
    </fill>
    <fill>
      <patternFill patternType="darkUp">
        <fgColor rgb="FFF7AC47"/>
        <bgColor rgb="FFF7AC47"/>
      </patternFill>
    </fill>
    <fill>
      <patternFill patternType="darkTrellis">
        <fgColor rgb="FFF7AC47"/>
        <bgColor rgb="FFF7AC47"/>
      </patternFill>
    </fill>
    <fill>
      <patternFill patternType="solid">
        <fgColor rgb="FF47FFC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8B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EFB8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745B"/>
        <bgColor indexed="64"/>
      </patternFill>
    </fill>
    <fill>
      <patternFill patternType="solid">
        <fgColor rgb="FFFFEBE1"/>
        <bgColor indexed="64"/>
      </patternFill>
    </fill>
    <fill>
      <patternFill patternType="solid">
        <fgColor rgb="FFE1FFE6"/>
        <bgColor indexed="64"/>
      </patternFill>
    </fill>
    <fill>
      <patternFill patternType="solid">
        <fgColor rgb="FF7AC88E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FFDD"/>
        <bgColor indexed="64"/>
      </patternFill>
    </fill>
  </fills>
  <borders count="1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230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9" fillId="0" borderId="0"/>
    <xf numFmtId="0" fontId="32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0" fontId="33" fillId="0" borderId="0"/>
    <xf numFmtId="0" fontId="9" fillId="0" borderId="0"/>
    <xf numFmtId="0" fontId="32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8" fillId="0" borderId="0"/>
    <xf numFmtId="9" fontId="18" fillId="0" borderId="0" applyFont="0" applyFill="0" applyBorder="0" applyAlignment="0" applyProtection="0"/>
    <xf numFmtId="0" fontId="2" fillId="0" borderId="0"/>
    <xf numFmtId="0" fontId="1" fillId="0" borderId="0"/>
    <xf numFmtId="49" fontId="64" fillId="68" borderId="0" applyBorder="0" applyProtection="0">
      <alignment horizontal="left" vertical="top" wrapText="1"/>
    </xf>
    <xf numFmtId="0" fontId="1" fillId="0" borderId="0"/>
  </cellStyleXfs>
  <cellXfs count="1443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0" xfId="1" applyNumberFormat="1" applyFont="1"/>
    <xf numFmtId="3" fontId="7" fillId="0" borderId="0" xfId="0" applyNumberFormat="1" applyFont="1"/>
    <xf numFmtId="0" fontId="7" fillId="0" borderId="0" xfId="0" applyFont="1" applyBorder="1"/>
    <xf numFmtId="165" fontId="7" fillId="0" borderId="14" xfId="1" applyNumberFormat="1" applyFont="1" applyBorder="1"/>
    <xf numFmtId="165" fontId="7" fillId="0" borderId="19" xfId="1" applyNumberFormat="1" applyFont="1" applyBorder="1"/>
    <xf numFmtId="165" fontId="7" fillId="0" borderId="21" xfId="1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4" fillId="0" borderId="0" xfId="0" applyFont="1" applyBorder="1" applyAlignment="1">
      <alignment horizontal="center"/>
    </xf>
    <xf numFmtId="3" fontId="15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4" fontId="7" fillId="17" borderId="37" xfId="2" applyNumberFormat="1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4" fontId="8" fillId="0" borderId="39" xfId="0" applyNumberFormat="1" applyFont="1" applyFill="1" applyBorder="1" applyAlignment="1">
      <alignment horizontal="center"/>
    </xf>
    <xf numFmtId="0" fontId="7" fillId="28" borderId="41" xfId="0" applyFont="1" applyFill="1" applyBorder="1"/>
    <xf numFmtId="4" fontId="7" fillId="0" borderId="40" xfId="0" applyNumberFormat="1" applyFont="1" applyBorder="1" applyAlignment="1">
      <alignment horizontal="center"/>
    </xf>
    <xf numFmtId="4" fontId="7" fillId="0" borderId="50" xfId="0" applyNumberFormat="1" applyFont="1" applyBorder="1" applyAlignment="1">
      <alignment horizontal="center"/>
    </xf>
    <xf numFmtId="0" fontId="7" fillId="28" borderId="8" xfId="0" applyFont="1" applyFill="1" applyBorder="1"/>
    <xf numFmtId="0" fontId="7" fillId="0" borderId="27" xfId="0" applyFont="1" applyFill="1" applyBorder="1"/>
    <xf numFmtId="4" fontId="7" fillId="0" borderId="9" xfId="0" applyNumberFormat="1" applyFont="1" applyFill="1" applyBorder="1"/>
    <xf numFmtId="4" fontId="7" fillId="0" borderId="51" xfId="0" applyNumberFormat="1" applyFont="1" applyFill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51" xfId="0" applyNumberFormat="1" applyFont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67" fontId="8" fillId="0" borderId="53" xfId="0" applyNumberFormat="1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167" fontId="8" fillId="0" borderId="54" xfId="0" applyNumberFormat="1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167" fontId="8" fillId="0" borderId="44" xfId="0" applyNumberFormat="1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15" fillId="0" borderId="0" xfId="0" applyFont="1"/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11" xfId="0" applyFont="1" applyFill="1" applyBorder="1" applyAlignment="1">
      <alignment horizontal="center"/>
    </xf>
    <xf numFmtId="0" fontId="8" fillId="17" borderId="48" xfId="0" applyFont="1" applyFill="1" applyBorder="1" applyAlignment="1">
      <alignment horizontal="center"/>
    </xf>
    <xf numFmtId="0" fontId="8" fillId="17" borderId="8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10" fillId="0" borderId="0" xfId="3" applyFont="1"/>
    <xf numFmtId="9" fontId="18" fillId="0" borderId="0" xfId="2" applyFont="1" applyAlignment="1">
      <alignment horizontal="center"/>
    </xf>
    <xf numFmtId="0" fontId="18" fillId="0" borderId="0" xfId="0" applyFont="1"/>
    <xf numFmtId="0" fontId="11" fillId="0" borderId="0" xfId="3" applyFont="1" applyAlignment="1">
      <alignment vertical="center"/>
    </xf>
    <xf numFmtId="9" fontId="7" fillId="0" borderId="0" xfId="2" applyFont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3" applyFont="1"/>
    <xf numFmtId="0" fontId="10" fillId="0" borderId="0" xfId="3" applyFont="1" applyBorder="1" applyAlignment="1">
      <alignment vertical="center"/>
    </xf>
    <xf numFmtId="9" fontId="8" fillId="0" borderId="12" xfId="2" applyFont="1" applyBorder="1" applyAlignment="1">
      <alignment horizontal="center"/>
    </xf>
    <xf numFmtId="3" fontId="8" fillId="0" borderId="36" xfId="2" applyNumberFormat="1" applyFont="1" applyBorder="1" applyAlignment="1">
      <alignment horizontal="center" vertical="center"/>
    </xf>
    <xf numFmtId="9" fontId="7" fillId="0" borderId="19" xfId="2" applyFont="1" applyBorder="1" applyAlignment="1">
      <alignment horizontal="center" vertical="center"/>
    </xf>
    <xf numFmtId="3" fontId="8" fillId="0" borderId="26" xfId="2" applyNumberFormat="1" applyFont="1" applyBorder="1" applyAlignment="1">
      <alignment horizontal="center" vertical="center"/>
    </xf>
    <xf numFmtId="9" fontId="11" fillId="0" borderId="19" xfId="2" applyFont="1" applyFill="1" applyBorder="1" applyAlignment="1" applyProtection="1">
      <alignment horizontal="center" vertical="center"/>
    </xf>
    <xf numFmtId="9" fontId="7" fillId="0" borderId="19" xfId="2" applyFont="1" applyFill="1" applyBorder="1" applyAlignment="1">
      <alignment horizontal="center" vertical="center"/>
    </xf>
    <xf numFmtId="3" fontId="10" fillId="0" borderId="26" xfId="0" applyNumberFormat="1" applyFont="1" applyFill="1" applyBorder="1" applyAlignment="1" applyProtection="1">
      <alignment horizontal="center" vertical="center"/>
    </xf>
    <xf numFmtId="0" fontId="21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7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17" borderId="0" xfId="0" applyFont="1" applyFill="1" applyBorder="1"/>
    <xf numFmtId="0" fontId="8" fillId="17" borderId="31" xfId="0" applyFont="1" applyFill="1" applyBorder="1" applyAlignment="1">
      <alignment horizontal="center"/>
    </xf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0" fontId="8" fillId="17" borderId="38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9" fontId="8" fillId="17" borderId="15" xfId="2" applyFont="1" applyFill="1" applyBorder="1" applyAlignment="1">
      <alignment horizontal="center"/>
    </xf>
    <xf numFmtId="3" fontId="8" fillId="17" borderId="30" xfId="0" applyNumberFormat="1" applyFont="1" applyFill="1" applyBorder="1" applyAlignment="1">
      <alignment horizontal="center"/>
    </xf>
    <xf numFmtId="3" fontId="8" fillId="17" borderId="33" xfId="0" applyNumberFormat="1" applyFont="1" applyFill="1" applyBorder="1" applyAlignment="1">
      <alignment horizontal="center"/>
    </xf>
    <xf numFmtId="0" fontId="10" fillId="17" borderId="33" xfId="3" applyFont="1" applyFill="1" applyBorder="1"/>
    <xf numFmtId="0" fontId="10" fillId="17" borderId="36" xfId="4" applyFont="1" applyFill="1" applyBorder="1" applyAlignment="1">
      <alignment vertical="center"/>
    </xf>
    <xf numFmtId="0" fontId="10" fillId="17" borderId="26" xfId="4" applyFont="1" applyFill="1" applyBorder="1" applyAlignment="1">
      <alignment vertical="center"/>
    </xf>
    <xf numFmtId="0" fontId="10" fillId="0" borderId="26" xfId="3" applyFont="1" applyBorder="1" applyAlignment="1">
      <alignment vertical="center"/>
    </xf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5" fillId="16" borderId="32" xfId="0" applyNumberFormat="1" applyFont="1" applyFill="1" applyBorder="1" applyAlignment="1">
      <alignment horizontal="center"/>
    </xf>
    <xf numFmtId="4" fontId="6" fillId="16" borderId="32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4" fontId="6" fillId="16" borderId="47" xfId="0" applyNumberFormat="1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0" fontId="34" fillId="17" borderId="0" xfId="0" applyFont="1" applyFill="1" applyAlignment="1">
      <alignment vertical="center"/>
    </xf>
    <xf numFmtId="0" fontId="34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6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8" fillId="17" borderId="47" xfId="0" applyFont="1" applyFill="1" applyBorder="1" applyAlignment="1">
      <alignment horizontal="centerContinuous"/>
    </xf>
    <xf numFmtId="0" fontId="7" fillId="17" borderId="48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Continuous"/>
    </xf>
    <xf numFmtId="0" fontId="7" fillId="28" borderId="7" xfId="0" applyFont="1" applyFill="1" applyBorder="1"/>
    <xf numFmtId="165" fontId="7" fillId="17" borderId="0" xfId="1" applyNumberFormat="1" applyFont="1" applyFill="1" applyBorder="1"/>
    <xf numFmtId="0" fontId="7" fillId="28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4" fontId="8" fillId="17" borderId="12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45" borderId="0" xfId="0" applyFont="1" applyFill="1"/>
    <xf numFmtId="0" fontId="34" fillId="45" borderId="0" xfId="0" applyFont="1" applyFill="1" applyAlignment="1">
      <alignment horizontal="centerContinuous"/>
    </xf>
    <xf numFmtId="0" fontId="7" fillId="45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8" fillId="25" borderId="0" xfId="0" applyFont="1" applyFill="1" applyAlignment="1">
      <alignment horizontal="left" indent="2"/>
    </xf>
    <xf numFmtId="0" fontId="7" fillId="25" borderId="0" xfId="0" applyFont="1" applyFill="1"/>
    <xf numFmtId="0" fontId="11" fillId="25" borderId="0" xfId="3" applyFont="1" applyFill="1"/>
    <xf numFmtId="0" fontId="7" fillId="25" borderId="0" xfId="0" applyFont="1" applyFill="1" applyAlignment="1">
      <alignment horizontal="left" vertical="center"/>
    </xf>
    <xf numFmtId="0" fontId="10" fillId="0" borderId="43" xfId="3" applyFont="1" applyBorder="1" applyAlignment="1">
      <alignment vertical="center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17" borderId="33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67" fontId="0" fillId="0" borderId="7" xfId="0" applyNumberFormat="1" applyBorder="1"/>
    <xf numFmtId="0" fontId="10" fillId="0" borderId="26" xfId="4" applyFont="1" applyFill="1" applyBorder="1" applyAlignment="1">
      <alignment vertical="center"/>
    </xf>
    <xf numFmtId="0" fontId="10" fillId="0" borderId="26" xfId="3" applyFont="1" applyFill="1" applyBorder="1" applyAlignment="1">
      <alignment vertical="center"/>
    </xf>
    <xf numFmtId="9" fontId="7" fillId="0" borderId="39" xfId="2" applyFont="1" applyBorder="1" applyAlignment="1">
      <alignment horizontal="center" vertical="center"/>
    </xf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43" xfId="0" applyNumberFormat="1" applyFont="1" applyFill="1" applyBorder="1"/>
    <xf numFmtId="9" fontId="7" fillId="46" borderId="19" xfId="2" applyFont="1" applyFill="1" applyBorder="1" applyAlignment="1">
      <alignment horizontal="center" vertical="center"/>
    </xf>
    <xf numFmtId="9" fontId="7" fillId="46" borderId="39" xfId="2" applyFont="1" applyFill="1" applyBorder="1" applyAlignment="1">
      <alignment horizontal="center" vertical="center"/>
    </xf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3" fontId="7" fillId="0" borderId="3" xfId="0" applyNumberFormat="1" applyFont="1" applyBorder="1" applyAlignment="1">
      <alignment horizontal="center"/>
    </xf>
    <xf numFmtId="3" fontId="7" fillId="0" borderId="47" xfId="0" applyNumberFormat="1" applyFont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167" fontId="7" fillId="0" borderId="47" xfId="0" applyNumberFormat="1" applyFont="1" applyBorder="1" applyAlignment="1">
      <alignment horizontal="center"/>
    </xf>
    <xf numFmtId="3" fontId="7" fillId="0" borderId="46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27" xfId="0" applyNumberFormat="1" applyFont="1" applyBorder="1" applyAlignment="1">
      <alignment horizontal="center"/>
    </xf>
    <xf numFmtId="167" fontId="7" fillId="0" borderId="9" xfId="0" applyNumberFormat="1" applyFont="1" applyBorder="1" applyAlignment="1">
      <alignment horizontal="center"/>
    </xf>
    <xf numFmtId="167" fontId="7" fillId="0" borderId="20" xfId="0" applyNumberFormat="1" applyFont="1" applyBorder="1" applyAlignment="1">
      <alignment horizontal="center"/>
    </xf>
    <xf numFmtId="167" fontId="7" fillId="0" borderId="27" xfId="0" applyNumberFormat="1" applyFont="1" applyBorder="1" applyAlignment="1">
      <alignment horizontal="center"/>
    </xf>
    <xf numFmtId="3" fontId="7" fillId="0" borderId="51" xfId="0" applyNumberFormat="1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3" fontId="7" fillId="0" borderId="68" xfId="0" applyNumberFormat="1" applyFont="1" applyBorder="1" applyAlignment="1">
      <alignment horizontal="center"/>
    </xf>
    <xf numFmtId="3" fontId="7" fillId="0" borderId="64" xfId="0" applyNumberFormat="1" applyFont="1" applyBorder="1" applyAlignment="1">
      <alignment horizontal="center"/>
    </xf>
    <xf numFmtId="167" fontId="7" fillId="0" borderId="24" xfId="0" applyNumberFormat="1" applyFont="1" applyBorder="1" applyAlignment="1">
      <alignment horizontal="center"/>
    </xf>
    <xf numFmtId="167" fontId="7" fillId="0" borderId="68" xfId="0" applyNumberFormat="1" applyFont="1" applyBorder="1" applyAlignment="1">
      <alignment horizontal="center"/>
    </xf>
    <xf numFmtId="167" fontId="7" fillId="0" borderId="64" xfId="0" applyNumberFormat="1" applyFont="1" applyBorder="1" applyAlignment="1">
      <alignment horizontal="center"/>
    </xf>
    <xf numFmtId="3" fontId="7" fillId="0" borderId="62" xfId="0" applyNumberFormat="1" applyFont="1" applyBorder="1" applyAlignment="1">
      <alignment horizontal="center"/>
    </xf>
    <xf numFmtId="167" fontId="7" fillId="0" borderId="46" xfId="0" applyNumberFormat="1" applyFont="1" applyBorder="1" applyAlignment="1">
      <alignment horizontal="center"/>
    </xf>
    <xf numFmtId="167" fontId="7" fillId="0" borderId="51" xfId="0" applyNumberFormat="1" applyFont="1" applyBorder="1" applyAlignment="1">
      <alignment horizontal="center"/>
    </xf>
    <xf numFmtId="167" fontId="7" fillId="0" borderId="62" xfId="0" applyNumberFormat="1" applyFont="1" applyBorder="1" applyAlignment="1">
      <alignment horizontal="center"/>
    </xf>
    <xf numFmtId="0" fontId="7" fillId="0" borderId="0" xfId="1819" applyFont="1"/>
    <xf numFmtId="0" fontId="7" fillId="47" borderId="0" xfId="1819" applyFont="1" applyFill="1"/>
    <xf numFmtId="0" fontId="7" fillId="15" borderId="0" xfId="1819" applyFont="1" applyFill="1"/>
    <xf numFmtId="0" fontId="34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41" fillId="17" borderId="0" xfId="2297" applyFont="1" applyFill="1"/>
    <xf numFmtId="0" fontId="7" fillId="17" borderId="13" xfId="0" applyFont="1" applyFill="1" applyBorder="1"/>
    <xf numFmtId="0" fontId="7" fillId="17" borderId="46" xfId="0" applyFont="1" applyFill="1" applyBorder="1"/>
    <xf numFmtId="0" fontId="7" fillId="17" borderId="7" xfId="0" applyFont="1" applyFill="1" applyBorder="1"/>
    <xf numFmtId="0" fontId="13" fillId="17" borderId="7" xfId="0" quotePrefix="1" applyFont="1" applyFill="1" applyBorder="1" applyAlignment="1">
      <alignment horizontal="centerContinuous" vertical="center"/>
    </xf>
    <xf numFmtId="0" fontId="13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40" borderId="0" xfId="0" applyFont="1" applyFill="1" applyAlignment="1">
      <alignment vertical="center"/>
    </xf>
    <xf numFmtId="0" fontId="7" fillId="40" borderId="0" xfId="0" applyFont="1" applyFill="1" applyAlignment="1">
      <alignment wrapText="1"/>
    </xf>
    <xf numFmtId="0" fontId="7" fillId="40" borderId="0" xfId="0" applyFont="1" applyFill="1" applyAlignment="1">
      <alignment horizontal="center" vertical="center"/>
    </xf>
    <xf numFmtId="0" fontId="7" fillId="53" borderId="0" xfId="0" applyFont="1" applyFill="1" applyAlignment="1">
      <alignment vertical="center"/>
    </xf>
    <xf numFmtId="0" fontId="7" fillId="53" borderId="0" xfId="0" applyFont="1" applyFill="1" applyAlignment="1">
      <alignment vertical="center" wrapText="1"/>
    </xf>
    <xf numFmtId="0" fontId="7" fillId="53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3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39" fillId="17" borderId="30" xfId="0" quotePrefix="1" applyFont="1" applyFill="1" applyBorder="1" applyAlignment="1">
      <alignment horizontal="center" wrapText="1"/>
    </xf>
    <xf numFmtId="0" fontId="8" fillId="17" borderId="30" xfId="0" applyFont="1" applyFill="1" applyBorder="1" applyAlignment="1">
      <alignment horizontal="center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48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9" fontId="7" fillId="0" borderId="0" xfId="2302" applyFont="1"/>
    <xf numFmtId="0" fontId="7" fillId="0" borderId="0" xfId="1819" applyFont="1" applyFill="1"/>
    <xf numFmtId="0" fontId="7" fillId="45" borderId="0" xfId="1819" applyFont="1" applyFill="1"/>
    <xf numFmtId="2" fontId="11" fillId="34" borderId="40" xfId="0" applyNumberFormat="1" applyFont="1" applyFill="1" applyBorder="1" applyAlignment="1">
      <alignment horizontal="center" vertical="center"/>
    </xf>
    <xf numFmtId="2" fontId="11" fillId="31" borderId="9" xfId="0" applyNumberFormat="1" applyFont="1" applyFill="1" applyBorder="1" applyAlignment="1">
      <alignment horizontal="center" vertical="center"/>
    </xf>
    <xf numFmtId="2" fontId="11" fillId="35" borderId="9" xfId="0" applyNumberFormat="1" applyFont="1" applyFill="1" applyBorder="1" applyAlignment="1">
      <alignment horizontal="center" vertical="center"/>
    </xf>
    <xf numFmtId="2" fontId="11" fillId="34" borderId="9" xfId="0" applyNumberFormat="1" applyFont="1" applyFill="1" applyBorder="1" applyAlignment="1">
      <alignment horizontal="center" vertical="center"/>
    </xf>
    <xf numFmtId="2" fontId="11" fillId="37" borderId="9" xfId="0" applyNumberFormat="1" applyFont="1" applyFill="1" applyBorder="1" applyAlignment="1">
      <alignment horizontal="center" vertical="center"/>
    </xf>
    <xf numFmtId="2" fontId="11" fillId="36" borderId="9" xfId="0" applyNumberFormat="1" applyFont="1" applyFill="1" applyBorder="1" applyAlignment="1">
      <alignment horizontal="center" vertical="center"/>
    </xf>
    <xf numFmtId="2" fontId="11" fillId="33" borderId="9" xfId="0" applyNumberFormat="1" applyFont="1" applyFill="1" applyBorder="1" applyAlignment="1">
      <alignment horizontal="center" vertical="center"/>
    </xf>
    <xf numFmtId="2" fontId="28" fillId="33" borderId="9" xfId="0" applyNumberFormat="1" applyFont="1" applyFill="1" applyBorder="1" applyAlignment="1">
      <alignment horizontal="center" vertical="center"/>
    </xf>
    <xf numFmtId="2" fontId="11" fillId="32" borderId="9" xfId="0" applyNumberFormat="1" applyFont="1" applyFill="1" applyBorder="1" applyAlignment="1">
      <alignment horizontal="center" vertical="center"/>
    </xf>
    <xf numFmtId="2" fontId="11" fillId="31" borderId="40" xfId="0" applyNumberFormat="1" applyFont="1" applyFill="1" applyBorder="1" applyAlignment="1">
      <alignment horizontal="center" vertical="center"/>
    </xf>
    <xf numFmtId="2" fontId="11" fillId="32" borderId="6" xfId="0" applyNumberFormat="1" applyFont="1" applyFill="1" applyBorder="1" applyAlignment="1">
      <alignment horizontal="center" vertical="center"/>
    </xf>
    <xf numFmtId="0" fontId="23" fillId="17" borderId="0" xfId="0" applyFont="1" applyFill="1" applyAlignment="1">
      <alignment horizontal="center"/>
    </xf>
    <xf numFmtId="0" fontId="6" fillId="55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9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0" fontId="0" fillId="0" borderId="69" xfId="0" applyFont="1" applyBorder="1"/>
    <xf numFmtId="0" fontId="19" fillId="0" borderId="69" xfId="0" applyFont="1" applyBorder="1" applyAlignment="1">
      <alignment horizontal="center"/>
    </xf>
    <xf numFmtId="0" fontId="0" fillId="0" borderId="69" xfId="0" quotePrefix="1" applyFont="1" applyBorder="1" applyAlignment="1">
      <alignment horizontal="center"/>
    </xf>
    <xf numFmtId="0" fontId="0" fillId="0" borderId="69" xfId="0" applyBorder="1"/>
    <xf numFmtId="3" fontId="8" fillId="0" borderId="18" xfId="0" applyNumberFormat="1" applyFont="1" applyBorder="1" applyAlignment="1">
      <alignment horizontal="center"/>
    </xf>
    <xf numFmtId="3" fontId="8" fillId="0" borderId="3" xfId="0" applyNumberFormat="1" applyFont="1" applyFill="1" applyBorder="1"/>
    <xf numFmtId="3" fontId="46" fillId="0" borderId="9" xfId="0" applyNumberFormat="1" applyFont="1" applyFill="1" applyBorder="1"/>
    <xf numFmtId="3" fontId="8" fillId="0" borderId="9" xfId="0" applyNumberFormat="1" applyFont="1" applyFill="1" applyBorder="1"/>
    <xf numFmtId="3" fontId="48" fillId="0" borderId="9" xfId="0" applyNumberFormat="1" applyFont="1" applyFill="1" applyBorder="1"/>
    <xf numFmtId="3" fontId="46" fillId="0" borderId="9" xfId="0" applyNumberFormat="1" applyFont="1" applyBorder="1"/>
    <xf numFmtId="3" fontId="47" fillId="0" borderId="9" xfId="0" applyNumberFormat="1" applyFont="1" applyFill="1" applyBorder="1"/>
    <xf numFmtId="3" fontId="30" fillId="0" borderId="9" xfId="0" applyNumberFormat="1" applyFont="1" applyFill="1" applyBorder="1"/>
    <xf numFmtId="0" fontId="7" fillId="45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9" fontId="7" fillId="0" borderId="0" xfId="2302" applyFont="1" applyFill="1"/>
    <xf numFmtId="0" fontId="7" fillId="17" borderId="0" xfId="1819" applyFont="1" applyFill="1"/>
    <xf numFmtId="0" fontId="7" fillId="17" borderId="0" xfId="1819" applyFont="1" applyFill="1" applyBorder="1"/>
    <xf numFmtId="9" fontId="7" fillId="17" borderId="0" xfId="2302" applyFont="1" applyFill="1"/>
    <xf numFmtId="0" fontId="8" fillId="45" borderId="32" xfId="1819" applyFont="1" applyFill="1" applyBorder="1" applyAlignment="1">
      <alignment horizontal="centerContinuous" vertical="center"/>
    </xf>
    <xf numFmtId="0" fontId="8" fillId="45" borderId="47" xfId="1819" applyFont="1" applyFill="1" applyBorder="1" applyAlignment="1">
      <alignment horizontal="centerContinuous" vertical="center"/>
    </xf>
    <xf numFmtId="0" fontId="8" fillId="45" borderId="3" xfId="1819" applyFont="1" applyFill="1" applyBorder="1" applyAlignment="1">
      <alignment horizontal="centerContinuous" vertical="center"/>
    </xf>
    <xf numFmtId="2" fontId="7" fillId="45" borderId="9" xfId="1819" applyNumberFormat="1" applyFont="1" applyFill="1" applyBorder="1" applyAlignment="1">
      <alignment horizontal="center"/>
    </xf>
    <xf numFmtId="0" fontId="7" fillId="0" borderId="9" xfId="1819" applyFont="1" applyBorder="1"/>
    <xf numFmtId="9" fontId="7" fillId="0" borderId="9" xfId="2302" applyFont="1" applyBorder="1"/>
    <xf numFmtId="170" fontId="7" fillId="47" borderId="9" xfId="1819" applyNumberFormat="1" applyFont="1" applyFill="1" applyBorder="1"/>
    <xf numFmtId="11" fontId="7" fillId="47" borderId="9" xfId="1819" applyNumberFormat="1" applyFont="1" applyFill="1" applyBorder="1"/>
    <xf numFmtId="168" fontId="8" fillId="47" borderId="9" xfId="1" applyNumberFormat="1" applyFont="1" applyFill="1" applyBorder="1"/>
    <xf numFmtId="0" fontId="7" fillId="0" borderId="9" xfId="1819" applyFont="1" applyFill="1" applyBorder="1"/>
    <xf numFmtId="3" fontId="7" fillId="47" borderId="9" xfId="1819" applyNumberFormat="1" applyFont="1" applyFill="1" applyBorder="1" applyAlignment="1">
      <alignment horizontal="center"/>
    </xf>
    <xf numFmtId="3" fontId="8" fillId="47" borderId="9" xfId="1819" applyNumberFormat="1" applyFont="1" applyFill="1" applyBorder="1" applyAlignment="1">
      <alignment horizontal="center"/>
    </xf>
    <xf numFmtId="168" fontId="8" fillId="45" borderId="27" xfId="1" applyNumberFormat="1" applyFont="1" applyFill="1" applyBorder="1"/>
    <xf numFmtId="3" fontId="8" fillId="0" borderId="26" xfId="0" applyNumberFormat="1" applyFont="1" applyBorder="1" applyAlignment="1">
      <alignment horizontal="center"/>
    </xf>
    <xf numFmtId="0" fontId="8" fillId="45" borderId="21" xfId="0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45" borderId="46" xfId="1819" applyFont="1" applyFill="1" applyBorder="1" applyAlignment="1">
      <alignment horizontal="centerContinuous" vertical="center"/>
    </xf>
    <xf numFmtId="2" fontId="7" fillId="45" borderId="51" xfId="1819" applyNumberFormat="1" applyFont="1" applyFill="1" applyBorder="1" applyAlignment="1">
      <alignment horizontal="center"/>
    </xf>
    <xf numFmtId="0" fontId="7" fillId="0" borderId="27" xfId="1819" applyFont="1" applyBorder="1"/>
    <xf numFmtId="0" fontId="30" fillId="0" borderId="27" xfId="1819" applyFont="1" applyBorder="1"/>
    <xf numFmtId="0" fontId="8" fillId="45" borderId="18" xfId="1819" applyFont="1" applyFill="1" applyBorder="1" applyAlignment="1">
      <alignment horizontal="centerContinuous" vertical="center"/>
    </xf>
    <xf numFmtId="0" fontId="7" fillId="45" borderId="20" xfId="1819" applyFont="1" applyFill="1" applyBorder="1" applyAlignment="1">
      <alignment horizontal="center"/>
    </xf>
    <xf numFmtId="168" fontId="8" fillId="45" borderId="47" xfId="1" applyNumberFormat="1" applyFont="1" applyFill="1" applyBorder="1"/>
    <xf numFmtId="2" fontId="7" fillId="45" borderId="3" xfId="1819" applyNumberFormat="1" applyFont="1" applyFill="1" applyBorder="1" applyAlignment="1">
      <alignment horizontal="center"/>
    </xf>
    <xf numFmtId="2" fontId="7" fillId="45" borderId="46" xfId="1819" applyNumberFormat="1" applyFont="1" applyFill="1" applyBorder="1" applyAlignment="1">
      <alignment horizontal="center"/>
    </xf>
    <xf numFmtId="0" fontId="7" fillId="45" borderId="18" xfId="1819" applyFont="1" applyFill="1" applyBorder="1" applyAlignment="1">
      <alignment horizontal="center"/>
    </xf>
    <xf numFmtId="0" fontId="7" fillId="0" borderId="47" xfId="1819" applyFont="1" applyBorder="1"/>
    <xf numFmtId="9" fontId="7" fillId="0" borderId="3" xfId="2302" applyFont="1" applyBorder="1"/>
    <xf numFmtId="170" fontId="7" fillId="47" borderId="3" xfId="1819" applyNumberFormat="1" applyFont="1" applyFill="1" applyBorder="1"/>
    <xf numFmtId="11" fontId="7" fillId="47" borderId="3" xfId="1819" applyNumberFormat="1" applyFont="1" applyFill="1" applyBorder="1"/>
    <xf numFmtId="168" fontId="8" fillId="47" borderId="3" xfId="1" applyNumberFormat="1" applyFont="1" applyFill="1" applyBorder="1"/>
    <xf numFmtId="0" fontId="8" fillId="45" borderId="6" xfId="1819" applyFont="1" applyFill="1" applyBorder="1" applyAlignment="1">
      <alignment horizontal="center" wrapText="1"/>
    </xf>
    <xf numFmtId="0" fontId="7" fillId="45" borderId="6" xfId="1819" applyFont="1" applyFill="1" applyBorder="1" applyAlignment="1">
      <alignment horizontal="center" wrapText="1"/>
    </xf>
    <xf numFmtId="0" fontId="7" fillId="45" borderId="52" xfId="1819" applyFont="1" applyFill="1" applyBorder="1" applyAlignment="1">
      <alignment horizontal="center"/>
    </xf>
    <xf numFmtId="0" fontId="8" fillId="45" borderId="22" xfId="1819" applyFont="1" applyFill="1" applyBorder="1" applyAlignment="1">
      <alignment horizontal="center" wrapText="1"/>
    </xf>
    <xf numFmtId="0" fontId="8" fillId="17" borderId="48" xfId="1819" applyFont="1" applyFill="1" applyBorder="1" applyAlignment="1">
      <alignment horizontal="center" wrapText="1"/>
    </xf>
    <xf numFmtId="0" fontId="7" fillId="17" borderId="6" xfId="1819" applyFont="1" applyFill="1" applyBorder="1" applyAlignment="1">
      <alignment horizontal="center" wrapText="1"/>
    </xf>
    <xf numFmtId="9" fontId="7" fillId="17" borderId="5" xfId="2302" applyFont="1" applyFill="1" applyBorder="1" applyAlignment="1">
      <alignment horizontal="center" wrapText="1"/>
    </xf>
    <xf numFmtId="0" fontId="7" fillId="47" borderId="5" xfId="1819" applyFont="1" applyFill="1" applyBorder="1" applyAlignment="1">
      <alignment horizontal="center" wrapText="1"/>
    </xf>
    <xf numFmtId="0" fontId="7" fillId="47" borderId="6" xfId="1819" applyFont="1" applyFill="1" applyBorder="1" applyAlignment="1">
      <alignment horizontal="center" wrapText="1"/>
    </xf>
    <xf numFmtId="0" fontId="8" fillId="47" borderId="6" xfId="1819" applyFont="1" applyFill="1" applyBorder="1" applyAlignment="1">
      <alignment horizontal="center" wrapText="1"/>
    </xf>
    <xf numFmtId="0" fontId="8" fillId="47" borderId="22" xfId="1819" applyFont="1" applyFill="1" applyBorder="1" applyAlignment="1">
      <alignment horizontal="center" wrapText="1"/>
    </xf>
    <xf numFmtId="0" fontId="8" fillId="47" borderId="7" xfId="1819" applyFont="1" applyFill="1" applyBorder="1" applyAlignment="1">
      <alignment horizontal="centerContinuous" vertical="center"/>
    </xf>
    <xf numFmtId="0" fontId="7" fillId="15" borderId="27" xfId="1819" applyFont="1" applyFill="1" applyBorder="1" applyAlignment="1">
      <alignment horizontal="center" wrapText="1"/>
    </xf>
    <xf numFmtId="168" fontId="8" fillId="15" borderId="9" xfId="1" applyNumberFormat="1" applyFont="1" applyFill="1" applyBorder="1" applyAlignment="1">
      <alignment horizontal="center" wrapText="1"/>
    </xf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20" xfId="1819" applyFont="1" applyFill="1" applyBorder="1" applyAlignment="1">
      <alignment horizontal="center" wrapText="1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168" fontId="8" fillId="45" borderId="28" xfId="1" applyNumberFormat="1" applyFont="1" applyFill="1" applyBorder="1"/>
    <xf numFmtId="2" fontId="7" fillId="45" borderId="6" xfId="1819" applyNumberFormat="1" applyFont="1" applyFill="1" applyBorder="1" applyAlignment="1">
      <alignment horizontal="center"/>
    </xf>
    <xf numFmtId="2" fontId="7" fillId="45" borderId="52" xfId="1819" applyNumberFormat="1" applyFont="1" applyFill="1" applyBorder="1" applyAlignment="1">
      <alignment horizontal="center"/>
    </xf>
    <xf numFmtId="0" fontId="7" fillId="45" borderId="22" xfId="1819" applyFont="1" applyFill="1" applyBorder="1" applyAlignment="1">
      <alignment horizontal="center"/>
    </xf>
    <xf numFmtId="0" fontId="7" fillId="0" borderId="28" xfId="1819" applyFont="1" applyBorder="1"/>
    <xf numFmtId="9" fontId="7" fillId="0" borderId="6" xfId="2302" applyFont="1" applyBorder="1"/>
    <xf numFmtId="170" fontId="7" fillId="47" borderId="6" xfId="1819" applyNumberFormat="1" applyFont="1" applyFill="1" applyBorder="1"/>
    <xf numFmtId="11" fontId="7" fillId="47" borderId="6" xfId="1819" applyNumberFormat="1" applyFont="1" applyFill="1" applyBorder="1"/>
    <xf numFmtId="168" fontId="8" fillId="47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8" fillId="47" borderId="62" xfId="1819" applyFont="1" applyFill="1" applyBorder="1" applyAlignment="1">
      <alignment horizontal="centerContinuous" vertical="center"/>
    </xf>
    <xf numFmtId="0" fontId="8" fillId="47" borderId="64" xfId="1819" applyFont="1" applyFill="1" applyBorder="1" applyAlignment="1">
      <alignment horizontal="centerContinuous" vertical="center"/>
    </xf>
    <xf numFmtId="0" fontId="15" fillId="0" borderId="63" xfId="0" applyFont="1" applyBorder="1" applyAlignment="1">
      <alignment horizontal="center"/>
    </xf>
    <xf numFmtId="4" fontId="15" fillId="16" borderId="48" xfId="0" applyNumberFormat="1" applyFont="1" applyFill="1" applyBorder="1" applyAlignment="1">
      <alignment horizontal="center"/>
    </xf>
    <xf numFmtId="4" fontId="7" fillId="0" borderId="39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17" borderId="28" xfId="0" applyFont="1" applyFill="1" applyBorder="1" applyAlignment="1">
      <alignment horizontal="center"/>
    </xf>
    <xf numFmtId="0" fontId="7" fillId="17" borderId="6" xfId="0" applyFont="1" applyFill="1" applyBorder="1" applyAlignment="1">
      <alignment horizontal="center"/>
    </xf>
    <xf numFmtId="0" fontId="7" fillId="17" borderId="22" xfId="0" applyFont="1" applyFill="1" applyBorder="1" applyAlignment="1">
      <alignment horizontal="center"/>
    </xf>
    <xf numFmtId="165" fontId="7" fillId="17" borderId="52" xfId="1" applyNumberFormat="1" applyFont="1" applyFill="1" applyBorder="1" applyAlignment="1">
      <alignment horizontal="center"/>
    </xf>
    <xf numFmtId="165" fontId="7" fillId="17" borderId="6" xfId="1" applyNumberFormat="1" applyFont="1" applyFill="1" applyBorder="1" applyAlignment="1">
      <alignment horizontal="center"/>
    </xf>
    <xf numFmtId="165" fontId="7" fillId="17" borderId="28" xfId="1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0" fontId="8" fillId="17" borderId="43" xfId="0" applyFont="1" applyFill="1" applyBorder="1" applyAlignment="1">
      <alignment horizontal="center"/>
    </xf>
    <xf numFmtId="4" fontId="8" fillId="56" borderId="57" xfId="0" applyNumberFormat="1" applyFont="1" applyFill="1" applyBorder="1" applyAlignment="1">
      <alignment horizontal="center"/>
    </xf>
    <xf numFmtId="4" fontId="8" fillId="29" borderId="57" xfId="0" applyNumberFormat="1" applyFont="1" applyFill="1" applyBorder="1" applyAlignment="1">
      <alignment horizontal="center"/>
    </xf>
    <xf numFmtId="4" fontId="8" fillId="29" borderId="65" xfId="0" applyNumberFormat="1" applyFont="1" applyFill="1" applyBorder="1" applyAlignment="1">
      <alignment horizontal="center"/>
    </xf>
    <xf numFmtId="4" fontId="7" fillId="0" borderId="66" xfId="0" applyNumberFormat="1" applyFont="1" applyFill="1" applyBorder="1" applyAlignment="1">
      <alignment horizontal="center"/>
    </xf>
    <xf numFmtId="4" fontId="10" fillId="56" borderId="57" xfId="0" quotePrefix="1" applyNumberFormat="1" applyFont="1" applyFill="1" applyBorder="1" applyAlignment="1">
      <alignment horizontal="center" wrapText="1"/>
    </xf>
    <xf numFmtId="0" fontId="7" fillId="28" borderId="4" xfId="0" applyFont="1" applyFill="1" applyBorder="1"/>
    <xf numFmtId="3" fontId="15" fillId="52" borderId="32" xfId="0" applyNumberFormat="1" applyFont="1" applyFill="1" applyBorder="1"/>
    <xf numFmtId="0" fontId="6" fillId="59" borderId="2" xfId="0" applyFont="1" applyFill="1" applyBorder="1" applyAlignment="1">
      <alignment horizontal="center"/>
    </xf>
    <xf numFmtId="3" fontId="6" fillId="59" borderId="3" xfId="0" applyNumberFormat="1" applyFont="1" applyFill="1" applyBorder="1" applyAlignment="1">
      <alignment horizontal="center"/>
    </xf>
    <xf numFmtId="3" fontId="6" fillId="60" borderId="2" xfId="0" applyNumberFormat="1" applyFont="1" applyFill="1" applyBorder="1" applyAlignment="1">
      <alignment horizontal="center"/>
    </xf>
    <xf numFmtId="3" fontId="6" fillId="60" borderId="3" xfId="0" applyNumberFormat="1" applyFont="1" applyFill="1" applyBorder="1" applyAlignment="1">
      <alignment horizontal="center"/>
    </xf>
    <xf numFmtId="0" fontId="6" fillId="61" borderId="2" xfId="0" applyFont="1" applyFill="1" applyBorder="1" applyAlignment="1">
      <alignment horizontal="center"/>
    </xf>
    <xf numFmtId="3" fontId="6" fillId="61" borderId="2" xfId="0" applyNumberFormat="1" applyFont="1" applyFill="1" applyBorder="1" applyAlignment="1">
      <alignment horizontal="center"/>
    </xf>
    <xf numFmtId="0" fontId="6" fillId="61" borderId="3" xfId="0" applyFont="1" applyFill="1" applyBorder="1" applyAlignment="1">
      <alignment horizontal="center"/>
    </xf>
    <xf numFmtId="3" fontId="6" fillId="61" borderId="3" xfId="0" applyNumberFormat="1" applyFont="1" applyFill="1" applyBorder="1" applyAlignment="1">
      <alignment horizontal="center"/>
    </xf>
    <xf numFmtId="0" fontId="6" fillId="61" borderId="3" xfId="0" applyFont="1" applyFill="1" applyBorder="1" applyAlignment="1">
      <alignment horizontal="center" wrapText="1"/>
    </xf>
    <xf numFmtId="0" fontId="6" fillId="62" borderId="32" xfId="0" applyFont="1" applyFill="1" applyBorder="1" applyAlignment="1">
      <alignment horizontal="center"/>
    </xf>
    <xf numFmtId="0" fontId="6" fillId="62" borderId="2" xfId="0" applyFont="1" applyFill="1" applyBorder="1" applyAlignment="1">
      <alignment horizontal="center"/>
    </xf>
    <xf numFmtId="0" fontId="6" fillId="62" borderId="2" xfId="0" quotePrefix="1" applyFont="1" applyFill="1" applyBorder="1" applyAlignment="1">
      <alignment horizontal="center"/>
    </xf>
    <xf numFmtId="0" fontId="6" fillId="62" borderId="47" xfId="0" applyFont="1" applyFill="1" applyBorder="1" applyAlignment="1">
      <alignment horizontal="center"/>
    </xf>
    <xf numFmtId="0" fontId="6" fillId="62" borderId="3" xfId="0" applyFont="1" applyFill="1" applyBorder="1" applyAlignment="1">
      <alignment horizontal="center"/>
    </xf>
    <xf numFmtId="0" fontId="0" fillId="0" borderId="70" xfId="0" applyBorder="1"/>
    <xf numFmtId="164" fontId="6" fillId="0" borderId="18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164" fontId="6" fillId="0" borderId="22" xfId="0" applyNumberFormat="1" applyFont="1" applyFill="1" applyBorder="1" applyAlignment="1">
      <alignment horizontal="center"/>
    </xf>
    <xf numFmtId="2" fontId="18" fillId="0" borderId="71" xfId="0" applyNumberFormat="1" applyFont="1" applyFill="1" applyBorder="1"/>
    <xf numFmtId="0" fontId="16" fillId="59" borderId="11" xfId="0" applyFont="1" applyFill="1" applyBorder="1" applyAlignment="1">
      <alignment horizontal="center"/>
    </xf>
    <xf numFmtId="0" fontId="16" fillId="59" borderId="18" xfId="0" applyFont="1" applyFill="1" applyBorder="1" applyAlignment="1">
      <alignment horizontal="center"/>
    </xf>
    <xf numFmtId="0" fontId="43" fillId="0" borderId="16" xfId="0" applyFont="1" applyBorder="1"/>
    <xf numFmtId="0" fontId="0" fillId="26" borderId="26" xfId="0" applyFill="1" applyBorder="1"/>
    <xf numFmtId="0" fontId="0" fillId="26" borderId="43" xfId="0" applyFill="1" applyBorder="1"/>
    <xf numFmtId="0" fontId="6" fillId="59" borderId="13" xfId="0" applyFont="1" applyFill="1" applyBorder="1" applyAlignment="1">
      <alignment horizontal="center"/>
    </xf>
    <xf numFmtId="3" fontId="6" fillId="59" borderId="46" xfId="0" applyNumberFormat="1" applyFont="1" applyFill="1" applyBorder="1" applyAlignment="1">
      <alignment horizontal="center"/>
    </xf>
    <xf numFmtId="0" fontId="6" fillId="55" borderId="30" xfId="0" applyFont="1" applyFill="1" applyBorder="1" applyAlignment="1">
      <alignment horizontal="centerContinuous"/>
    </xf>
    <xf numFmtId="0" fontId="6" fillId="59" borderId="68" xfId="0" applyFont="1" applyFill="1" applyBorder="1" applyAlignment="1">
      <alignment horizontal="center"/>
    </xf>
    <xf numFmtId="0" fontId="6" fillId="59" borderId="11" xfId="0" applyFont="1" applyFill="1" applyBorder="1" applyAlignment="1">
      <alignment horizontal="center"/>
    </xf>
    <xf numFmtId="3" fontId="6" fillId="59" borderId="18" xfId="0" applyNumberFormat="1" applyFont="1" applyFill="1" applyBorder="1" applyAlignment="1">
      <alignment horizontal="center"/>
    </xf>
    <xf numFmtId="0" fontId="0" fillId="26" borderId="25" xfId="0" applyFill="1" applyBorder="1"/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7" fillId="0" borderId="47" xfId="0" applyFont="1" applyFill="1" applyBorder="1"/>
    <xf numFmtId="0" fontId="11" fillId="0" borderId="47" xfId="3" applyFont="1" applyBorder="1"/>
    <xf numFmtId="0" fontId="11" fillId="0" borderId="27" xfId="3" applyFont="1" applyFill="1" applyBorder="1"/>
    <xf numFmtId="0" fontId="8" fillId="17" borderId="41" xfId="0" applyFont="1" applyFill="1" applyBorder="1" applyAlignment="1">
      <alignment horizontal="center"/>
    </xf>
    <xf numFmtId="0" fontId="8" fillId="17" borderId="10" xfId="0" applyFont="1" applyFill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48" fillId="17" borderId="0" xfId="0" applyFont="1" applyFill="1" applyAlignment="1">
      <alignment horizontal="left"/>
    </xf>
    <xf numFmtId="0" fontId="8" fillId="17" borderId="7" xfId="0" applyFont="1" applyFill="1" applyBorder="1" applyAlignment="1">
      <alignment horizontal="centerContinuous"/>
    </xf>
    <xf numFmtId="167" fontId="8" fillId="29" borderId="0" xfId="0" applyNumberFormat="1" applyFont="1" applyFill="1" applyBorder="1" applyAlignment="1">
      <alignment horizontal="centerContinuous"/>
    </xf>
    <xf numFmtId="0" fontId="8" fillId="29" borderId="0" xfId="0" applyFont="1" applyFill="1" applyAlignment="1">
      <alignment horizontal="centerContinuous"/>
    </xf>
    <xf numFmtId="0" fontId="7" fillId="29" borderId="0" xfId="0" applyFont="1" applyFill="1" applyBorder="1" applyAlignment="1">
      <alignment horizontal="centerContinuous"/>
    </xf>
    <xf numFmtId="0" fontId="8" fillId="29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46" fillId="0" borderId="9" xfId="2" applyFont="1" applyFill="1" applyBorder="1" applyAlignment="1">
      <alignment horizontal="right" indent="1"/>
    </xf>
    <xf numFmtId="9" fontId="8" fillId="0" borderId="9" xfId="2" applyFont="1" applyFill="1" applyBorder="1" applyAlignment="1">
      <alignment horizontal="right" indent="1"/>
    </xf>
    <xf numFmtId="9" fontId="48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30" fillId="0" borderId="9" xfId="2" applyFont="1" applyFill="1" applyBorder="1" applyAlignment="1">
      <alignment horizontal="right" indent="1"/>
    </xf>
    <xf numFmtId="9" fontId="46" fillId="0" borderId="3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48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30" fillId="0" borderId="9" xfId="0" applyNumberFormat="1" applyFont="1" applyFill="1" applyBorder="1" applyAlignment="1">
      <alignment horizontal="right" indent="1"/>
    </xf>
    <xf numFmtId="3" fontId="11" fillId="0" borderId="9" xfId="3" applyNumberFormat="1" applyFont="1" applyFill="1" applyBorder="1" applyAlignment="1">
      <alignment horizontal="right" indent="1"/>
    </xf>
    <xf numFmtId="3" fontId="11" fillId="0" borderId="9" xfId="3" applyNumberFormat="1" applyFont="1" applyBorder="1" applyAlignment="1">
      <alignment horizontal="right" indent="1"/>
    </xf>
    <xf numFmtId="167" fontId="11" fillId="0" borderId="9" xfId="3" applyNumberFormat="1" applyFont="1" applyBorder="1" applyAlignment="1">
      <alignment horizontal="right" indent="1"/>
    </xf>
    <xf numFmtId="3" fontId="11" fillId="0" borderId="6" xfId="3" applyNumberFormat="1" applyFont="1" applyBorder="1" applyAlignment="1">
      <alignment horizontal="right" indent="1"/>
    </xf>
    <xf numFmtId="0" fontId="8" fillId="54" borderId="26" xfId="0" applyFont="1" applyFill="1" applyBorder="1"/>
    <xf numFmtId="0" fontId="8" fillId="17" borderId="26" xfId="0" applyFont="1" applyFill="1" applyBorder="1"/>
    <xf numFmtId="0" fontId="8" fillId="17" borderId="43" xfId="0" applyFont="1" applyFill="1" applyBorder="1"/>
    <xf numFmtId="9" fontId="7" fillId="0" borderId="9" xfId="2302" applyFont="1" applyBorder="1" applyAlignment="1">
      <alignment horizontal="right" indent="1"/>
    </xf>
    <xf numFmtId="9" fontId="7" fillId="17" borderId="46" xfId="2302" applyFont="1" applyFill="1" applyBorder="1" applyAlignment="1">
      <alignment horizontal="centerContinuous" wrapText="1"/>
    </xf>
    <xf numFmtId="167" fontId="8" fillId="38" borderId="30" xfId="0" applyNumberFormat="1" applyFont="1" applyFill="1" applyBorder="1" applyAlignment="1">
      <alignment horizontal="center"/>
    </xf>
    <xf numFmtId="4" fontId="8" fillId="38" borderId="3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30" fillId="0" borderId="27" xfId="0" applyFont="1" applyBorder="1" applyAlignment="1">
      <alignment horizontal="center" vertical="center"/>
    </xf>
    <xf numFmtId="0" fontId="7" fillId="17" borderId="47" xfId="0" applyFont="1" applyFill="1" applyBorder="1" applyAlignment="1">
      <alignment horizontal="centerContinuous"/>
    </xf>
    <xf numFmtId="0" fontId="7" fillId="17" borderId="76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8" fillId="38" borderId="48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7" fillId="17" borderId="0" xfId="0" quotePrefix="1" applyFont="1" applyFill="1"/>
    <xf numFmtId="167" fontId="7" fillId="17" borderId="0" xfId="0" applyNumberFormat="1" applyFont="1" applyFill="1" applyAlignment="1">
      <alignment horizontal="center"/>
    </xf>
    <xf numFmtId="0" fontId="7" fillId="17" borderId="73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7" borderId="57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30" fillId="17" borderId="48" xfId="0" applyFont="1" applyFill="1" applyBorder="1" applyAlignment="1">
      <alignment horizontal="center" vertical="center" wrapText="1"/>
    </xf>
    <xf numFmtId="0" fontId="8" fillId="38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8" borderId="0" xfId="0" quotePrefix="1" applyNumberFormat="1" applyFont="1" applyFill="1" applyAlignment="1">
      <alignment horizontal="centerContinuous"/>
    </xf>
    <xf numFmtId="0" fontId="7" fillId="17" borderId="46" xfId="0" applyFont="1" applyFill="1" applyBorder="1" applyAlignment="1">
      <alignment horizontal="centerContinuous"/>
    </xf>
    <xf numFmtId="0" fontId="0" fillId="17" borderId="25" xfId="0" applyFill="1" applyBorder="1" applyAlignment="1">
      <alignment horizontal="centerContinuous"/>
    </xf>
    <xf numFmtId="170" fontId="0" fillId="17" borderId="0" xfId="0" applyNumberFormat="1" applyFill="1"/>
    <xf numFmtId="170" fontId="6" fillId="55" borderId="7" xfId="0" applyNumberFormat="1" applyFont="1" applyFill="1" applyBorder="1" applyAlignment="1">
      <alignment horizontal="centerContinuous"/>
    </xf>
    <xf numFmtId="170" fontId="6" fillId="60" borderId="2" xfId="0" applyNumberFormat="1" applyFont="1" applyFill="1" applyBorder="1" applyAlignment="1">
      <alignment horizontal="center"/>
    </xf>
    <xf numFmtId="170" fontId="6" fillId="60" borderId="3" xfId="0" applyNumberFormat="1" applyFont="1" applyFill="1" applyBorder="1" applyAlignment="1">
      <alignment horizontal="center"/>
    </xf>
    <xf numFmtId="170" fontId="0" fillId="17" borderId="4" xfId="0" applyNumberFormat="1" applyFill="1" applyBorder="1" applyAlignment="1">
      <alignment horizontal="centerContinuous"/>
    </xf>
    <xf numFmtId="170" fontId="0" fillId="17" borderId="69" xfId="0" applyNumberFormat="1" applyFill="1" applyBorder="1"/>
    <xf numFmtId="170" fontId="6" fillId="0" borderId="3" xfId="0" applyNumberFormat="1" applyFont="1" applyFill="1" applyBorder="1" applyAlignment="1">
      <alignment horizontal="center"/>
    </xf>
    <xf numFmtId="170" fontId="6" fillId="0" borderId="9" xfId="0" applyNumberFormat="1" applyFont="1" applyFill="1" applyBorder="1" applyAlignment="1">
      <alignment horizontal="center"/>
    </xf>
    <xf numFmtId="170" fontId="6" fillId="0" borderId="6" xfId="0" applyNumberFormat="1" applyFont="1" applyFill="1" applyBorder="1" applyAlignment="1">
      <alignment horizontal="center"/>
    </xf>
    <xf numFmtId="9" fontId="7" fillId="17" borderId="30" xfId="2302" applyFont="1" applyFill="1" applyBorder="1"/>
    <xf numFmtId="0" fontId="8" fillId="47" borderId="25" xfId="1819" applyFont="1" applyFill="1" applyBorder="1" applyAlignment="1">
      <alignment horizontal="centerContinuous" vertical="center"/>
    </xf>
    <xf numFmtId="0" fontId="7" fillId="47" borderId="32" xfId="1819" applyFont="1" applyFill="1" applyBorder="1" applyAlignment="1">
      <alignment horizontal="center" wrapText="1"/>
    </xf>
    <xf numFmtId="0" fontId="7" fillId="47" borderId="48" xfId="1819" applyFont="1" applyFill="1" applyBorder="1" applyAlignment="1">
      <alignment horizontal="center" wrapText="1"/>
    </xf>
    <xf numFmtId="168" fontId="7" fillId="47" borderId="47" xfId="1" applyNumberFormat="1" applyFont="1" applyFill="1" applyBorder="1"/>
    <xf numFmtId="168" fontId="7" fillId="47" borderId="27" xfId="1" applyNumberFormat="1" applyFont="1" applyFill="1" applyBorder="1"/>
    <xf numFmtId="170" fontId="7" fillId="47" borderId="27" xfId="1819" applyNumberFormat="1" applyFont="1" applyFill="1" applyBorder="1"/>
    <xf numFmtId="3" fontId="7" fillId="47" borderId="27" xfId="1819" applyNumberFormat="1" applyFont="1" applyFill="1" applyBorder="1" applyAlignment="1">
      <alignment horizontal="center"/>
    </xf>
    <xf numFmtId="168" fontId="7" fillId="47" borderId="28" xfId="1" applyNumberFormat="1" applyFont="1" applyFill="1" applyBorder="1"/>
    <xf numFmtId="2" fontId="7" fillId="17" borderId="25" xfId="2302" applyNumberFormat="1" applyFont="1" applyFill="1" applyBorder="1" applyAlignment="1">
      <alignment horizontal="centerContinuous"/>
    </xf>
    <xf numFmtId="9" fontId="7" fillId="17" borderId="16" xfId="2302" applyFont="1" applyFill="1" applyBorder="1" applyAlignment="1">
      <alignment horizontal="center" wrapText="1"/>
    </xf>
    <xf numFmtId="9" fontId="7" fillId="0" borderId="18" xfId="2302" applyFont="1" applyBorder="1"/>
    <xf numFmtId="9" fontId="7" fillId="0" borderId="20" xfId="2302" applyFont="1" applyBorder="1"/>
    <xf numFmtId="9" fontId="7" fillId="0" borderId="22" xfId="2302" applyFont="1" applyBorder="1"/>
    <xf numFmtId="0" fontId="7" fillId="17" borderId="0" xfId="1819" applyFont="1" applyFill="1" applyAlignment="1">
      <alignment horizontal="center"/>
    </xf>
    <xf numFmtId="0" fontId="7" fillId="47" borderId="3" xfId="1819" applyFont="1" applyFill="1" applyBorder="1" applyAlignment="1">
      <alignment horizontal="centerContinuous" vertical="center" wrapText="1"/>
    </xf>
    <xf numFmtId="0" fontId="8" fillId="47" borderId="3" xfId="1819" applyFont="1" applyFill="1" applyBorder="1" applyAlignment="1">
      <alignment horizontal="centerContinuous" vertical="center" wrapText="1"/>
    </xf>
    <xf numFmtId="0" fontId="8" fillId="47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8" fillId="17" borderId="51" xfId="0" applyFont="1" applyFill="1" applyBorder="1" applyAlignment="1">
      <alignment horizontal="right"/>
    </xf>
    <xf numFmtId="167" fontId="7" fillId="0" borderId="7" xfId="0" applyNumberFormat="1" applyFont="1" applyBorder="1" applyAlignment="1">
      <alignment horizontal="center"/>
    </xf>
    <xf numFmtId="167" fontId="7" fillId="0" borderId="23" xfId="0" applyNumberFormat="1" applyFont="1" applyBorder="1" applyAlignment="1">
      <alignment horizontal="center"/>
    </xf>
    <xf numFmtId="0" fontId="7" fillId="17" borderId="8" xfId="0" applyFont="1" applyFill="1" applyBorder="1" applyAlignment="1">
      <alignment horizontal="left"/>
    </xf>
    <xf numFmtId="167" fontId="7" fillId="0" borderId="8" xfId="0" applyNumberFormat="1" applyFont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7" fillId="17" borderId="57" xfId="0" applyFont="1" applyFill="1" applyBorder="1"/>
    <xf numFmtId="0" fontId="7" fillId="17" borderId="79" xfId="0" applyFont="1" applyFill="1" applyBorder="1" applyAlignment="1">
      <alignment horizontal="center"/>
    </xf>
    <xf numFmtId="0" fontId="7" fillId="27" borderId="78" xfId="0" applyFont="1" applyFill="1" applyBorder="1" applyAlignment="1">
      <alignment horizontal="center"/>
    </xf>
    <xf numFmtId="0" fontId="7" fillId="17" borderId="63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/>
    </xf>
    <xf numFmtId="0" fontId="7" fillId="0" borderId="60" xfId="0" applyFont="1" applyFill="1" applyBorder="1"/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/>
    </xf>
    <xf numFmtId="0" fontId="0" fillId="17" borderId="0" xfId="0" applyFill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64" borderId="7" xfId="0" applyFont="1" applyFill="1" applyBorder="1" applyAlignment="1">
      <alignment horizontal="centerContinuous"/>
    </xf>
    <xf numFmtId="0" fontId="7" fillId="64" borderId="25" xfId="0" applyFont="1" applyFill="1" applyBorder="1" applyAlignment="1">
      <alignment horizontal="centerContinuous"/>
    </xf>
    <xf numFmtId="0" fontId="7" fillId="64" borderId="57" xfId="0" applyFont="1" applyFill="1" applyBorder="1" applyAlignment="1">
      <alignment horizontal="left"/>
    </xf>
    <xf numFmtId="0" fontId="30" fillId="64" borderId="15" xfId="0" applyFont="1" applyFill="1" applyBorder="1" applyAlignment="1">
      <alignment horizontal="center" vertical="center" wrapText="1"/>
    </xf>
    <xf numFmtId="0" fontId="7" fillId="64" borderId="5" xfId="0" applyFont="1" applyFill="1" applyBorder="1" applyAlignment="1">
      <alignment horizontal="center" vertical="center" wrapText="1"/>
    </xf>
    <xf numFmtId="0" fontId="7" fillId="64" borderId="16" xfId="0" applyFont="1" applyFill="1" applyBorder="1" applyAlignment="1">
      <alignment horizontal="center" vertical="center" wrapText="1"/>
    </xf>
    <xf numFmtId="0" fontId="7" fillId="64" borderId="65" xfId="0" applyFont="1" applyFill="1" applyBorder="1" applyAlignment="1">
      <alignment horizontal="center" vertical="center" wrapText="1"/>
    </xf>
    <xf numFmtId="0" fontId="8" fillId="64" borderId="38" xfId="0" applyFont="1" applyFill="1" applyBorder="1" applyAlignment="1">
      <alignment horizontal="centerContinuous"/>
    </xf>
    <xf numFmtId="167" fontId="7" fillId="38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17" borderId="35" xfId="0" applyFont="1" applyFill="1" applyBorder="1" applyAlignment="1">
      <alignment horizontal="center" vertical="center" wrapText="1"/>
    </xf>
    <xf numFmtId="0" fontId="7" fillId="0" borderId="42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82" xfId="0" applyFont="1" applyBorder="1"/>
    <xf numFmtId="0" fontId="0" fillId="17" borderId="7" xfId="0" applyFill="1" applyBorder="1"/>
    <xf numFmtId="0" fontId="8" fillId="0" borderId="19" xfId="0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51" xfId="0" applyNumberFormat="1" applyFont="1" applyBorder="1" applyAlignment="1">
      <alignment horizontal="center"/>
    </xf>
    <xf numFmtId="3" fontId="8" fillId="0" borderId="68" xfId="0" applyNumberFormat="1" applyFont="1" applyBorder="1" applyAlignment="1">
      <alignment horizontal="center"/>
    </xf>
    <xf numFmtId="0" fontId="58" fillId="0" borderId="54" xfId="0" applyFont="1" applyBorder="1" applyAlignment="1">
      <alignment horizontal="center" vertical="center" wrapText="1"/>
    </xf>
    <xf numFmtId="0" fontId="7" fillId="0" borderId="83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8" fillId="17" borderId="55" xfId="0" applyFont="1" applyFill="1" applyBorder="1" applyAlignment="1">
      <alignment horizontal="center"/>
    </xf>
    <xf numFmtId="0" fontId="14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5" fillId="17" borderId="0" xfId="0" applyNumberFormat="1" applyFont="1" applyFill="1"/>
    <xf numFmtId="0" fontId="0" fillId="17" borderId="32" xfId="0" applyFill="1" applyBorder="1"/>
    <xf numFmtId="2" fontId="8" fillId="17" borderId="0" xfId="0" applyNumberFormat="1" applyFont="1" applyFill="1" applyAlignment="1">
      <alignment horizontal="center"/>
    </xf>
    <xf numFmtId="164" fontId="0" fillId="17" borderId="0" xfId="0" applyNumberFormat="1" applyFill="1" applyAlignment="1">
      <alignment horizontal="center"/>
    </xf>
    <xf numFmtId="2" fontId="6" fillId="17" borderId="0" xfId="0" applyNumberFormat="1" applyFont="1" applyFill="1" applyAlignment="1">
      <alignment horizontal="center"/>
    </xf>
    <xf numFmtId="2" fontId="15" fillId="17" borderId="0" xfId="0" applyNumberFormat="1" applyFont="1" applyFill="1" applyAlignment="1">
      <alignment horizontal="center"/>
    </xf>
    <xf numFmtId="0" fontId="0" fillId="17" borderId="0" xfId="0" applyFont="1" applyFill="1" applyAlignment="1">
      <alignment horizontal="right"/>
    </xf>
    <xf numFmtId="3" fontId="0" fillId="17" borderId="0" xfId="0" applyNumberFormat="1" applyFont="1" applyFill="1" applyAlignment="1">
      <alignment horizontal="center"/>
    </xf>
    <xf numFmtId="170" fontId="0" fillId="17" borderId="0" xfId="0" applyNumberFormat="1" applyFont="1" applyFill="1" applyAlignment="1">
      <alignment horizontal="center"/>
    </xf>
    <xf numFmtId="0" fontId="6" fillId="17" borderId="0" xfId="0" applyFont="1" applyFill="1" applyAlignment="1">
      <alignment horizontal="right"/>
    </xf>
    <xf numFmtId="170" fontId="6" fillId="17" borderId="0" xfId="0" applyNumberFormat="1" applyFont="1" applyFill="1" applyAlignment="1">
      <alignment horizontal="center"/>
    </xf>
    <xf numFmtId="0" fontId="22" fillId="17" borderId="0" xfId="0" applyFont="1" applyFill="1" applyAlignment="1">
      <alignment horizontal="right"/>
    </xf>
    <xf numFmtId="2" fontId="22" fillId="17" borderId="0" xfId="0" applyNumberFormat="1" applyFont="1" applyFill="1" applyAlignment="1">
      <alignment horizontal="center"/>
    </xf>
    <xf numFmtId="3" fontId="24" fillId="17" borderId="0" xfId="0" applyNumberFormat="1" applyFont="1" applyFill="1"/>
    <xf numFmtId="170" fontId="22" fillId="17" borderId="0" xfId="0" applyNumberFormat="1" applyFont="1" applyFill="1" applyAlignment="1">
      <alignment horizontal="center"/>
    </xf>
    <xf numFmtId="167" fontId="7" fillId="17" borderId="0" xfId="0" applyNumberFormat="1" applyFont="1" applyFill="1" applyAlignment="1">
      <alignment horizontal="centerContinuous"/>
    </xf>
    <xf numFmtId="0" fontId="8" fillId="17" borderId="12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Continuous"/>
    </xf>
    <xf numFmtId="0" fontId="8" fillId="17" borderId="34" xfId="0" applyFont="1" applyFill="1" applyBorder="1" applyAlignment="1">
      <alignment horizontal="center"/>
    </xf>
    <xf numFmtId="167" fontId="8" fillId="17" borderId="0" xfId="0" applyNumberFormat="1" applyFont="1" applyFill="1" applyAlignment="1">
      <alignment horizontal="center"/>
    </xf>
    <xf numFmtId="0" fontId="7" fillId="17" borderId="32" xfId="0" applyFont="1" applyFill="1" applyBorder="1"/>
    <xf numFmtId="167" fontId="7" fillId="17" borderId="8" xfId="0" applyNumberFormat="1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7" fillId="17" borderId="8" xfId="0" applyFont="1" applyFill="1" applyBorder="1"/>
    <xf numFmtId="0" fontId="7" fillId="17" borderId="27" xfId="0" applyFont="1" applyFill="1" applyBorder="1"/>
    <xf numFmtId="0" fontId="8" fillId="17" borderId="51" xfId="0" applyFont="1" applyFill="1" applyBorder="1" applyAlignment="1">
      <alignment horizontal="right" indent="1"/>
    </xf>
    <xf numFmtId="167" fontId="7" fillId="17" borderId="8" xfId="0" applyNumberFormat="1" applyFont="1" applyFill="1" applyBorder="1" applyAlignment="1">
      <alignment horizontal="left"/>
    </xf>
    <xf numFmtId="167" fontId="7" fillId="17" borderId="0" xfId="0" applyNumberFormat="1" applyFont="1" applyFill="1" applyBorder="1" applyAlignment="1">
      <alignment horizontal="center"/>
    </xf>
    <xf numFmtId="167" fontId="7" fillId="17" borderId="7" xfId="0" applyNumberFormat="1" applyFont="1" applyFill="1" applyBorder="1" applyAlignment="1">
      <alignment horizontal="centerContinuous"/>
    </xf>
    <xf numFmtId="167" fontId="8" fillId="17" borderId="7" xfId="0" applyNumberFormat="1" applyFont="1" applyFill="1" applyBorder="1" applyAlignment="1">
      <alignment horizontal="centerContinuous"/>
    </xf>
    <xf numFmtId="0" fontId="7" fillId="17" borderId="53" xfId="0" applyFont="1" applyFill="1" applyBorder="1" applyAlignment="1">
      <alignment horizontal="left"/>
    </xf>
    <xf numFmtId="0" fontId="8" fillId="17" borderId="25" xfId="0" applyFont="1" applyFill="1" applyBorder="1" applyAlignment="1">
      <alignment horizontal="centerContinuous"/>
    </xf>
    <xf numFmtId="0" fontId="8" fillId="17" borderId="7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17" borderId="25" xfId="0" applyFont="1" applyFill="1" applyBorder="1" applyAlignment="1">
      <alignment horizontal="centerContinuous"/>
    </xf>
    <xf numFmtId="167" fontId="7" fillId="17" borderId="20" xfId="0" applyNumberFormat="1" applyFont="1" applyFill="1" applyBorder="1" applyAlignment="1">
      <alignment horizontal="centerContinuous"/>
    </xf>
    <xf numFmtId="167" fontId="8" fillId="17" borderId="20" xfId="0" applyNumberFormat="1" applyFont="1" applyFill="1" applyBorder="1" applyAlignment="1">
      <alignment horizontal="centerContinuous"/>
    </xf>
    <xf numFmtId="167" fontId="7" fillId="17" borderId="30" xfId="0" applyNumberFormat="1" applyFont="1" applyFill="1" applyBorder="1" applyAlignment="1">
      <alignment horizontal="left"/>
    </xf>
    <xf numFmtId="167" fontId="8" fillId="17" borderId="8" xfId="0" applyNumberFormat="1" applyFont="1" applyFill="1" applyBorder="1" applyAlignment="1">
      <alignment horizontal="centerContinuous"/>
    </xf>
    <xf numFmtId="167" fontId="8" fillId="17" borderId="26" xfId="0" applyNumberFormat="1" applyFont="1" applyFill="1" applyBorder="1" applyAlignment="1">
      <alignment horizontal="centerContinuous"/>
    </xf>
    <xf numFmtId="0" fontId="8" fillId="17" borderId="8" xfId="0" applyFont="1" applyFill="1" applyBorder="1" applyAlignment="1">
      <alignment horizontal="centerContinuous"/>
    </xf>
    <xf numFmtId="0" fontId="8" fillId="17" borderId="14" xfId="0" applyFont="1" applyFill="1" applyBorder="1" applyAlignment="1">
      <alignment horizontal="centerContinuous"/>
    </xf>
    <xf numFmtId="167" fontId="7" fillId="17" borderId="25" xfId="0" applyNumberFormat="1" applyFont="1" applyFill="1" applyBorder="1" applyAlignment="1">
      <alignment horizontal="centerContinuous"/>
    </xf>
    <xf numFmtId="167" fontId="8" fillId="17" borderId="25" xfId="0" applyNumberFormat="1" applyFont="1" applyFill="1" applyBorder="1" applyAlignment="1">
      <alignment horizontal="centerContinuous"/>
    </xf>
    <xf numFmtId="167" fontId="8" fillId="17" borderId="4" xfId="0" applyNumberFormat="1" applyFont="1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167" fontId="8" fillId="17" borderId="28" xfId="0" applyNumberFormat="1" applyFont="1" applyFill="1" applyBorder="1" applyAlignment="1">
      <alignment horizontal="center"/>
    </xf>
    <xf numFmtId="167" fontId="8" fillId="17" borderId="21" xfId="0" applyNumberFormat="1" applyFont="1" applyFill="1" applyBorder="1" applyAlignment="1">
      <alignment horizontal="center"/>
    </xf>
    <xf numFmtId="167" fontId="8" fillId="17" borderId="10" xfId="0" applyNumberFormat="1" applyFont="1" applyFill="1" applyBorder="1" applyAlignment="1">
      <alignment horizontal="center"/>
    </xf>
    <xf numFmtId="3" fontId="7" fillId="17" borderId="0" xfId="0" applyNumberFormat="1" applyFont="1" applyFill="1" applyBorder="1" applyAlignment="1">
      <alignment horizontal="center"/>
    </xf>
    <xf numFmtId="0" fontId="53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15" fillId="17" borderId="47" xfId="0" applyFont="1" applyFill="1" applyBorder="1" applyAlignment="1">
      <alignment horizontal="centerContinuous"/>
    </xf>
    <xf numFmtId="0" fontId="6" fillId="17" borderId="0" xfId="0" applyFont="1" applyFill="1" applyBorder="1"/>
    <xf numFmtId="0" fontId="15" fillId="17" borderId="0" xfId="0" applyFont="1" applyFill="1"/>
    <xf numFmtId="0" fontId="6" fillId="17" borderId="48" xfId="0" applyFont="1" applyFill="1" applyBorder="1" applyAlignment="1">
      <alignment horizontal="center"/>
    </xf>
    <xf numFmtId="0" fontId="15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/>
    </xf>
    <xf numFmtId="0" fontId="44" fillId="17" borderId="30" xfId="0" applyFont="1" applyFill="1" applyBorder="1" applyAlignment="1">
      <alignment horizontal="left" indent="1"/>
    </xf>
    <xf numFmtId="0" fontId="44" fillId="17" borderId="33" xfId="0" applyFont="1" applyFill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15" fillId="17" borderId="30" xfId="0" applyFont="1" applyFill="1" applyBorder="1" applyAlignment="1">
      <alignment horizontal="centerContinuous"/>
    </xf>
    <xf numFmtId="0" fontId="15" fillId="17" borderId="25" xfId="0" applyFont="1" applyFill="1" applyBorder="1" applyAlignment="1">
      <alignment horizontal="centerContinuous"/>
    </xf>
    <xf numFmtId="0" fontId="6" fillId="17" borderId="33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61" fillId="17" borderId="26" xfId="0" applyFont="1" applyFill="1" applyBorder="1" applyAlignment="1">
      <alignment horizontal="center"/>
    </xf>
    <xf numFmtId="0" fontId="22" fillId="17" borderId="26" xfId="0" applyFont="1" applyFill="1" applyBorder="1" applyAlignment="1">
      <alignment horizontal="center"/>
    </xf>
    <xf numFmtId="0" fontId="60" fillId="17" borderId="26" xfId="0" applyFont="1" applyFill="1" applyBorder="1" applyAlignment="1">
      <alignment horizontal="center"/>
    </xf>
    <xf numFmtId="172" fontId="7" fillId="0" borderId="26" xfId="1" applyNumberFormat="1" applyFont="1" applyFill="1" applyBorder="1"/>
    <xf numFmtId="172" fontId="7" fillId="0" borderId="27" xfId="1" applyNumberFormat="1" applyFont="1" applyFill="1" applyBorder="1"/>
    <xf numFmtId="172" fontId="7" fillId="0" borderId="26" xfId="1" applyNumberFormat="1" applyFont="1" applyBorder="1"/>
    <xf numFmtId="172" fontId="7" fillId="0" borderId="27" xfId="1" applyNumberFormat="1" applyFont="1" applyBorder="1"/>
    <xf numFmtId="172" fontId="7" fillId="0" borderId="9" xfId="1" applyNumberFormat="1" applyFont="1" applyBorder="1"/>
    <xf numFmtId="172" fontId="7" fillId="0" borderId="30" xfId="1" applyNumberFormat="1" applyFont="1" applyBorder="1"/>
    <xf numFmtId="172" fontId="7" fillId="0" borderId="32" xfId="1" applyNumberFormat="1" applyFont="1" applyBorder="1"/>
    <xf numFmtId="172" fontId="7" fillId="0" borderId="2" xfId="1" applyNumberFormat="1" applyFont="1" applyBorder="1"/>
    <xf numFmtId="172" fontId="7" fillId="0" borderId="30" xfId="1" applyNumberFormat="1" applyFont="1" applyFill="1" applyBorder="1"/>
    <xf numFmtId="172" fontId="7" fillId="0" borderId="32" xfId="1" applyNumberFormat="1" applyFont="1" applyFill="1" applyBorder="1"/>
    <xf numFmtId="172" fontId="7" fillId="0" borderId="48" xfId="1" applyNumberFormat="1" applyFont="1" applyBorder="1"/>
    <xf numFmtId="172" fontId="7" fillId="0" borderId="5" xfId="1" applyNumberFormat="1" applyFont="1" applyBorder="1"/>
    <xf numFmtId="172" fontId="7" fillId="0" borderId="49" xfId="1" applyNumberFormat="1" applyFont="1" applyBorder="1"/>
    <xf numFmtId="172" fontId="7" fillId="0" borderId="40" xfId="1" applyNumberFormat="1" applyFont="1" applyBorder="1"/>
    <xf numFmtId="172" fontId="7" fillId="0" borderId="50" xfId="1" applyNumberFormat="1" applyFont="1" applyBorder="1"/>
    <xf numFmtId="172" fontId="7" fillId="0" borderId="51" xfId="1" applyNumberFormat="1" applyFont="1" applyBorder="1"/>
    <xf numFmtId="172" fontId="7" fillId="0" borderId="13" xfId="1" applyNumberFormat="1" applyFont="1" applyBorder="1"/>
    <xf numFmtId="172" fontId="7" fillId="0" borderId="17" xfId="1" applyNumberFormat="1" applyFont="1" applyBorder="1"/>
    <xf numFmtId="3" fontId="7" fillId="17" borderId="0" xfId="0" applyNumberFormat="1" applyFont="1" applyFill="1"/>
    <xf numFmtId="4" fontId="7" fillId="17" borderId="0" xfId="0" applyNumberFormat="1" applyFont="1" applyFill="1"/>
    <xf numFmtId="0" fontId="7" fillId="17" borderId="26" xfId="0" applyFont="1" applyFill="1" applyBorder="1"/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4" fontId="8" fillId="0" borderId="19" xfId="0" applyNumberFormat="1" applyFont="1" applyFill="1" applyBorder="1" applyAlignment="1">
      <alignment horizontal="center"/>
    </xf>
    <xf numFmtId="4" fontId="7" fillId="0" borderId="59" xfId="0" applyNumberFormat="1" applyFont="1" applyFill="1" applyBorder="1" applyAlignment="1">
      <alignment horizontal="center"/>
    </xf>
    <xf numFmtId="4" fontId="7" fillId="0" borderId="72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48" fillId="17" borderId="30" xfId="0" quotePrefix="1" applyFont="1" applyFill="1" applyBorder="1" applyAlignment="1">
      <alignment horizontal="centerContinuous"/>
    </xf>
    <xf numFmtId="0" fontId="8" fillId="17" borderId="30" xfId="0" quotePrefix="1" applyFont="1" applyFill="1" applyBorder="1" applyAlignment="1">
      <alignment horizontal="center"/>
    </xf>
    <xf numFmtId="167" fontId="7" fillId="0" borderId="22" xfId="0" applyNumberFormat="1" applyFont="1" applyBorder="1" applyAlignment="1">
      <alignment horizontal="center"/>
    </xf>
    <xf numFmtId="0" fontId="8" fillId="17" borderId="48" xfId="0" applyFont="1" applyFill="1" applyBorder="1"/>
    <xf numFmtId="0" fontId="8" fillId="17" borderId="4" xfId="0" applyFont="1" applyFill="1" applyBorder="1"/>
    <xf numFmtId="0" fontId="8" fillId="17" borderId="26" xfId="0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40" fillId="17" borderId="0" xfId="3" applyFont="1" applyFill="1"/>
    <xf numFmtId="9" fontId="18" fillId="17" borderId="0" xfId="2" applyFont="1" applyFill="1" applyAlignment="1">
      <alignment horizontal="center"/>
    </xf>
    <xf numFmtId="0" fontId="18" fillId="17" borderId="0" xfId="0" applyFont="1" applyFill="1"/>
    <xf numFmtId="0" fontId="36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9" fontId="8" fillId="17" borderId="48" xfId="2" applyFont="1" applyFill="1" applyBorder="1" applyAlignment="1">
      <alignment horizontal="center"/>
    </xf>
    <xf numFmtId="3" fontId="8" fillId="17" borderId="0" xfId="0" applyNumberFormat="1" applyFont="1" applyFill="1" applyAlignment="1">
      <alignment horizontal="center"/>
    </xf>
    <xf numFmtId="0" fontId="8" fillId="17" borderId="0" xfId="0" applyFont="1" applyFill="1" applyAlignment="1">
      <alignment horizontal="left" vertical="center"/>
    </xf>
    <xf numFmtId="0" fontId="11" fillId="17" borderId="0" xfId="3" applyFont="1" applyFill="1" applyAlignment="1">
      <alignment vertical="center"/>
    </xf>
    <xf numFmtId="9" fontId="7" fillId="17" borderId="0" xfId="2" applyFont="1" applyFill="1" applyAlignment="1">
      <alignment horizontal="center" vertical="center"/>
    </xf>
    <xf numFmtId="0" fontId="15" fillId="17" borderId="0" xfId="0" applyFont="1" applyFill="1" applyAlignment="1">
      <alignment horizontal="right"/>
    </xf>
    <xf numFmtId="9" fontId="15" fillId="17" borderId="0" xfId="2" applyFont="1" applyFill="1"/>
    <xf numFmtId="4" fontId="15" fillId="17" borderId="0" xfId="2" applyNumberFormat="1" applyFont="1" applyFill="1"/>
    <xf numFmtId="167" fontId="15" fillId="17" borderId="0" xfId="2" applyNumberFormat="1" applyFont="1" applyFill="1"/>
    <xf numFmtId="0" fontId="21" fillId="17" borderId="0" xfId="3" applyFont="1" applyFill="1"/>
    <xf numFmtId="0" fontId="8" fillId="17" borderId="0" xfId="0" applyFont="1" applyFill="1" applyAlignment="1">
      <alignment horizontal="left" indent="2"/>
    </xf>
    <xf numFmtId="0" fontId="8" fillId="17" borderId="0" xfId="0" applyFont="1" applyFill="1" applyAlignment="1">
      <alignment vertical="center"/>
    </xf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7" fillId="17" borderId="0" xfId="3" applyFont="1" applyFill="1"/>
    <xf numFmtId="0" fontId="11" fillId="17" borderId="4" xfId="3" applyFont="1" applyFill="1" applyBorder="1" applyAlignment="1">
      <alignment horizontal="centerContinuous"/>
    </xf>
    <xf numFmtId="0" fontId="11" fillId="17" borderId="48" xfId="3" applyFont="1" applyFill="1" applyBorder="1" applyAlignment="1">
      <alignment horizontal="centerContinuous"/>
    </xf>
    <xf numFmtId="3" fontId="27" fillId="17" borderId="0" xfId="3" applyNumberFormat="1" applyFont="1" applyFill="1" applyAlignment="1">
      <alignment horizontal="center"/>
    </xf>
    <xf numFmtId="0" fontId="11" fillId="17" borderId="5" xfId="3" applyFont="1" applyFill="1" applyBorder="1" applyAlignment="1">
      <alignment horizontal="center" wrapText="1"/>
    </xf>
    <xf numFmtId="3" fontId="8" fillId="17" borderId="17" xfId="0" applyNumberFormat="1" applyFont="1" applyFill="1" applyBorder="1" applyAlignment="1">
      <alignment horizontal="center"/>
    </xf>
    <xf numFmtId="0" fontId="10" fillId="17" borderId="0" xfId="3" applyFont="1" applyFill="1"/>
    <xf numFmtId="3" fontId="27" fillId="17" borderId="0" xfId="5" applyNumberFormat="1" applyFont="1" applyFill="1" applyAlignment="1">
      <alignment horizontal="center"/>
    </xf>
    <xf numFmtId="3" fontId="42" fillId="17" borderId="7" xfId="5" applyNumberFormat="1" applyFont="1" applyFill="1" applyBorder="1" applyAlignment="1">
      <alignment horizontal="centerContinuous" vertical="center"/>
    </xf>
    <xf numFmtId="3" fontId="42" fillId="17" borderId="0" xfId="5" applyNumberFormat="1" applyFont="1" applyFill="1" applyAlignment="1">
      <alignment horizontal="centerContinuous" vertical="center"/>
    </xf>
    <xf numFmtId="168" fontId="11" fillId="17" borderId="0" xfId="3" applyNumberFormat="1" applyFont="1" applyFill="1"/>
    <xf numFmtId="4" fontId="26" fillId="17" borderId="0" xfId="3" applyNumberFormat="1" applyFont="1" applyFill="1" applyAlignment="1">
      <alignment horizontal="center"/>
    </xf>
    <xf numFmtId="9" fontId="11" fillId="17" borderId="0" xfId="2" applyFont="1" applyFill="1" applyAlignment="1">
      <alignment horizontal="center"/>
    </xf>
    <xf numFmtId="49" fontId="52" fillId="17" borderId="0" xfId="5" applyNumberFormat="1" applyFont="1" applyFill="1" applyAlignment="1">
      <alignment horizontal="center"/>
    </xf>
    <xf numFmtId="9" fontId="11" fillId="17" borderId="0" xfId="5" applyFont="1" applyFill="1" applyAlignment="1">
      <alignment horizontal="center"/>
    </xf>
    <xf numFmtId="3" fontId="27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4" fontId="10" fillId="17" borderId="0" xfId="3" applyNumberFormat="1" applyFont="1" applyFill="1" applyAlignment="1">
      <alignment horizontal="center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3" fontId="11" fillId="17" borderId="7" xfId="3" applyNumberFormat="1" applyFont="1" applyFill="1" applyBorder="1" applyAlignment="1">
      <alignment horizontal="center"/>
    </xf>
    <xf numFmtId="0" fontId="57" fillId="17" borderId="0" xfId="3" applyFont="1" applyFill="1"/>
    <xf numFmtId="3" fontId="11" fillId="17" borderId="0" xfId="3" applyNumberFormat="1" applyFont="1" applyFill="1" applyAlignment="1">
      <alignment horizontal="right" indent="1"/>
    </xf>
    <xf numFmtId="9" fontId="11" fillId="17" borderId="0" xfId="5" applyFont="1" applyFill="1" applyAlignment="1">
      <alignment horizontal="right" indent="1"/>
    </xf>
    <xf numFmtId="0" fontId="57" fillId="17" borderId="0" xfId="3" applyFont="1" applyFill="1" applyAlignment="1">
      <alignment horizontal="left"/>
    </xf>
    <xf numFmtId="0" fontId="11" fillId="17" borderId="32" xfId="3" applyFont="1" applyFill="1" applyBorder="1"/>
    <xf numFmtId="3" fontId="11" fillId="17" borderId="0" xfId="3" applyNumberFormat="1" applyFont="1" applyFill="1"/>
    <xf numFmtId="4" fontId="15" fillId="16" borderId="57" xfId="0" applyNumberFormat="1" applyFont="1" applyFill="1" applyBorder="1" applyAlignment="1">
      <alignment horizontal="center"/>
    </xf>
    <xf numFmtId="4" fontId="15" fillId="16" borderId="65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4" fontId="6" fillId="16" borderId="59" xfId="0" applyNumberFormat="1" applyFont="1" applyFill="1" applyBorder="1" applyAlignment="1">
      <alignment horizontal="center"/>
    </xf>
    <xf numFmtId="4" fontId="6" fillId="16" borderId="72" xfId="0" applyNumberFormat="1" applyFont="1" applyFill="1" applyBorder="1" applyAlignment="1">
      <alignment horizontal="center"/>
    </xf>
    <xf numFmtId="0" fontId="18" fillId="17" borderId="32" xfId="0" applyFont="1" applyFill="1" applyBorder="1" applyAlignment="1">
      <alignment horizontal="center"/>
    </xf>
    <xf numFmtId="0" fontId="15" fillId="17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63" borderId="38" xfId="0" applyFont="1" applyFill="1" applyBorder="1" applyAlignment="1">
      <alignment horizontal="centerContinuous"/>
    </xf>
    <xf numFmtId="0" fontId="14" fillId="63" borderId="7" xfId="0" applyFont="1" applyFill="1" applyBorder="1" applyAlignment="1">
      <alignment horizontal="centerContinuous"/>
    </xf>
    <xf numFmtId="0" fontId="6" fillId="63" borderId="7" xfId="0" applyFont="1" applyFill="1" applyBorder="1" applyAlignment="1">
      <alignment horizontal="centerContinuous"/>
    </xf>
    <xf numFmtId="0" fontId="6" fillId="63" borderId="47" xfId="0" applyFont="1" applyFill="1" applyBorder="1" applyAlignment="1">
      <alignment horizontal="centerContinuous"/>
    </xf>
    <xf numFmtId="3" fontId="6" fillId="57" borderId="7" xfId="0" applyNumberFormat="1" applyFont="1" applyFill="1" applyBorder="1" applyAlignment="1">
      <alignment horizontal="centerContinuous"/>
    </xf>
    <xf numFmtId="3" fontId="6" fillId="19" borderId="7" xfId="0" applyNumberFormat="1" applyFont="1" applyFill="1" applyBorder="1" applyAlignment="1">
      <alignment horizontal="centerContinuous"/>
    </xf>
    <xf numFmtId="0" fontId="0" fillId="19" borderId="47" xfId="0" applyFill="1" applyBorder="1" applyAlignment="1">
      <alignment horizontal="centerContinuous"/>
    </xf>
    <xf numFmtId="0" fontId="6" fillId="58" borderId="46" xfId="0" applyFont="1" applyFill="1" applyBorder="1" applyAlignment="1">
      <alignment horizontal="centerContinuous"/>
    </xf>
    <xf numFmtId="0" fontId="6" fillId="20" borderId="7" xfId="0" applyFont="1" applyFill="1" applyBorder="1" applyAlignment="1">
      <alignment horizontal="centerContinuous"/>
    </xf>
    <xf numFmtId="0" fontId="6" fillId="20" borderId="25" xfId="0" applyFont="1" applyFill="1" applyBorder="1" applyAlignment="1">
      <alignment horizontal="centerContinuous"/>
    </xf>
    <xf numFmtId="9" fontId="0" fillId="17" borderId="0" xfId="0" applyNumberFormat="1" applyFill="1"/>
    <xf numFmtId="9" fontId="14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18" fillId="17" borderId="16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Continuous"/>
    </xf>
    <xf numFmtId="0" fontId="7" fillId="17" borderId="4" xfId="0" applyFont="1" applyFill="1" applyBorder="1" applyAlignment="1">
      <alignment horizontal="left" indent="2"/>
    </xf>
    <xf numFmtId="0" fontId="7" fillId="17" borderId="4" xfId="0" applyFont="1" applyFill="1" applyBorder="1"/>
    <xf numFmtId="4" fontId="7" fillId="17" borderId="4" xfId="0" applyNumberFormat="1" applyFont="1" applyFill="1" applyBorder="1" applyAlignment="1">
      <alignment horizontal="center"/>
    </xf>
    <xf numFmtId="0" fontId="0" fillId="0" borderId="77" xfId="0" applyFill="1" applyBorder="1" applyAlignment="1">
      <alignment horizontal="center" vertical="center"/>
    </xf>
    <xf numFmtId="0" fontId="7" fillId="29" borderId="0" xfId="0" applyFont="1" applyFill="1" applyAlignment="1">
      <alignment horizontal="centerContinuous"/>
    </xf>
    <xf numFmtId="4" fontId="7" fillId="29" borderId="0" xfId="0" applyNumberFormat="1" applyFont="1" applyFill="1" applyAlignment="1">
      <alignment horizontal="centerContinuous"/>
    </xf>
    <xf numFmtId="4" fontId="7" fillId="17" borderId="7" xfId="0" applyNumberFormat="1" applyFont="1" applyFill="1" applyBorder="1" applyAlignment="1">
      <alignment horizontal="centerContinuous"/>
    </xf>
    <xf numFmtId="4" fontId="7" fillId="17" borderId="25" xfId="0" applyNumberFormat="1" applyFont="1" applyFill="1" applyBorder="1" applyAlignment="1">
      <alignment horizontal="centerContinuous"/>
    </xf>
    <xf numFmtId="0" fontId="7" fillId="17" borderId="31" xfId="0" applyFont="1" applyFill="1" applyBorder="1" applyAlignment="1">
      <alignment horizontal="centerContinuous"/>
    </xf>
    <xf numFmtId="0" fontId="7" fillId="17" borderId="64" xfId="0" applyFont="1" applyFill="1" applyBorder="1" applyAlignment="1">
      <alignment horizontal="centerContinuous"/>
    </xf>
    <xf numFmtId="0" fontId="7" fillId="17" borderId="64" xfId="0" applyFont="1" applyFill="1" applyBorder="1"/>
    <xf numFmtId="4" fontId="7" fillId="17" borderId="0" xfId="0" applyNumberFormat="1" applyFont="1" applyFill="1" applyBorder="1" applyAlignment="1">
      <alignment horizontal="centerContinuous"/>
    </xf>
    <xf numFmtId="4" fontId="7" fillId="17" borderId="30" xfId="0" applyNumberFormat="1" applyFont="1" applyFill="1" applyBorder="1" applyAlignment="1">
      <alignment horizontal="centerContinuous"/>
    </xf>
    <xf numFmtId="0" fontId="7" fillId="17" borderId="31" xfId="0" applyFont="1" applyFill="1" applyBorder="1"/>
    <xf numFmtId="0" fontId="7" fillId="17" borderId="2" xfId="0" applyFont="1" applyFill="1" applyBorder="1" applyAlignment="1">
      <alignment horizontal="center"/>
    </xf>
    <xf numFmtId="0" fontId="7" fillId="17" borderId="34" xfId="0" applyFont="1" applyFill="1" applyBorder="1"/>
    <xf numFmtId="0" fontId="7" fillId="17" borderId="6" xfId="0" applyFont="1" applyFill="1" applyBorder="1"/>
    <xf numFmtId="3" fontId="7" fillId="17" borderId="31" xfId="0" applyNumberFormat="1" applyFont="1" applyFill="1" applyBorder="1"/>
    <xf numFmtId="0" fontId="7" fillId="17" borderId="69" xfId="0" applyFont="1" applyFill="1" applyBorder="1"/>
    <xf numFmtId="0" fontId="7" fillId="17" borderId="89" xfId="0" applyFont="1" applyFill="1" applyBorder="1"/>
    <xf numFmtId="0" fontId="7" fillId="17" borderId="2" xfId="0" applyFont="1" applyFill="1" applyBorder="1"/>
    <xf numFmtId="0" fontId="38" fillId="17" borderId="0" xfId="0" quotePrefix="1" applyFont="1" applyFill="1" applyBorder="1"/>
    <xf numFmtId="0" fontId="6" fillId="17" borderId="43" xfId="0" applyFont="1" applyFill="1" applyBorder="1" applyAlignment="1">
      <alignment horizontal="center"/>
    </xf>
    <xf numFmtId="0" fontId="34" fillId="45" borderId="4" xfId="0" applyFont="1" applyFill="1" applyBorder="1" applyAlignment="1">
      <alignment horizontal="center" vertical="center"/>
    </xf>
    <xf numFmtId="0" fontId="34" fillId="45" borderId="4" xfId="0" applyFont="1" applyFill="1" applyBorder="1"/>
    <xf numFmtId="0" fontId="34" fillId="45" borderId="5" xfId="0" applyFont="1" applyFill="1" applyBorder="1" applyAlignment="1">
      <alignment horizontal="center"/>
    </xf>
    <xf numFmtId="0" fontId="38" fillId="40" borderId="7" xfId="0" applyFont="1" applyFill="1" applyBorder="1" applyAlignment="1">
      <alignment vertical="center" wrapText="1"/>
    </xf>
    <xf numFmtId="0" fontId="38" fillId="40" borderId="3" xfId="0" applyFont="1" applyFill="1" applyBorder="1" applyAlignment="1">
      <alignment horizontal="center" vertical="center"/>
    </xf>
    <xf numFmtId="0" fontId="38" fillId="40" borderId="8" xfId="0" applyFont="1" applyFill="1" applyBorder="1" applyAlignment="1">
      <alignment vertical="center" wrapText="1"/>
    </xf>
    <xf numFmtId="0" fontId="38" fillId="40" borderId="9" xfId="0" applyFont="1" applyFill="1" applyBorder="1" applyAlignment="1">
      <alignment horizontal="center" vertical="center"/>
    </xf>
    <xf numFmtId="0" fontId="38" fillId="40" borderId="8" xfId="0" applyFont="1" applyFill="1" applyBorder="1" applyAlignment="1">
      <alignment vertical="center"/>
    </xf>
    <xf numFmtId="0" fontId="38" fillId="51" borderId="8" xfId="0" applyFont="1" applyFill="1" applyBorder="1" applyAlignment="1">
      <alignment vertical="center"/>
    </xf>
    <xf numFmtId="0" fontId="38" fillId="51" borderId="9" xfId="0" applyFont="1" applyFill="1" applyBorder="1" applyAlignment="1">
      <alignment horizontal="center" vertical="center"/>
    </xf>
    <xf numFmtId="0" fontId="38" fillId="51" borderId="7" xfId="0" applyFont="1" applyFill="1" applyBorder="1" applyAlignment="1">
      <alignment vertical="center"/>
    </xf>
    <xf numFmtId="0" fontId="38" fillId="51" borderId="7" xfId="0" applyFont="1" applyFill="1" applyBorder="1" applyAlignment="1">
      <alignment vertical="center" wrapText="1"/>
    </xf>
    <xf numFmtId="16" fontId="38" fillId="51" borderId="3" xfId="0" quotePrefix="1" applyNumberFormat="1" applyFont="1" applyFill="1" applyBorder="1" applyAlignment="1">
      <alignment horizontal="center" vertical="center"/>
    </xf>
    <xf numFmtId="0" fontId="38" fillId="51" borderId="23" xfId="0" applyFont="1" applyFill="1" applyBorder="1" applyAlignment="1">
      <alignment vertical="center"/>
    </xf>
    <xf numFmtId="0" fontId="34" fillId="52" borderId="0" xfId="0" applyFont="1" applyFill="1" applyAlignment="1">
      <alignment horizontal="center" vertical="center" wrapText="1"/>
    </xf>
    <xf numFmtId="0" fontId="38" fillId="53" borderId="0" xfId="0" applyFont="1" applyFill="1" applyAlignment="1">
      <alignment vertical="center"/>
    </xf>
    <xf numFmtId="0" fontId="38" fillId="53" borderId="0" xfId="0" applyFont="1" applyFill="1" applyAlignment="1">
      <alignment vertical="center" wrapText="1"/>
    </xf>
    <xf numFmtId="16" fontId="38" fillId="53" borderId="2" xfId="0" quotePrefix="1" applyNumberFormat="1" applyFont="1" applyFill="1" applyBorder="1" applyAlignment="1">
      <alignment horizontal="center" vertical="center"/>
    </xf>
    <xf numFmtId="0" fontId="38" fillId="25" borderId="7" xfId="0" applyFont="1" applyFill="1" applyBorder="1" applyAlignment="1">
      <alignment vertical="center"/>
    </xf>
    <xf numFmtId="0" fontId="38" fillId="25" borderId="7" xfId="0" applyFont="1" applyFill="1" applyBorder="1" applyAlignment="1">
      <alignment vertical="center" wrapText="1"/>
    </xf>
    <xf numFmtId="0" fontId="62" fillId="25" borderId="3" xfId="0" applyFont="1" applyFill="1" applyBorder="1" applyAlignment="1">
      <alignment horizontal="center" vertical="center"/>
    </xf>
    <xf numFmtId="0" fontId="38" fillId="43" borderId="8" xfId="0" applyFont="1" applyFill="1" applyBorder="1" applyAlignment="1">
      <alignment vertical="center" wrapText="1"/>
    </xf>
    <xf numFmtId="0" fontId="38" fillId="43" borderId="9" xfId="0" applyFont="1" applyFill="1" applyBorder="1" applyAlignment="1">
      <alignment horizontal="center" vertical="center"/>
    </xf>
    <xf numFmtId="0" fontId="38" fillId="44" borderId="23" xfId="0" applyFont="1" applyFill="1" applyBorder="1" applyAlignment="1">
      <alignment vertical="center" wrapText="1"/>
    </xf>
    <xf numFmtId="0" fontId="38" fillId="44" borderId="24" xfId="0" applyFont="1" applyFill="1" applyBorder="1" applyAlignment="1">
      <alignment horizontal="center" vertical="center"/>
    </xf>
    <xf numFmtId="0" fontId="7" fillId="17" borderId="67" xfId="0" applyFont="1" applyFill="1" applyBorder="1"/>
    <xf numFmtId="0" fontId="63" fillId="17" borderId="4" xfId="3" applyFont="1" applyFill="1" applyBorder="1"/>
    <xf numFmtId="0" fontId="0" fillId="0" borderId="28" xfId="0" applyFill="1" applyBorder="1" applyAlignment="1">
      <alignment horizontal="center" vertical="center"/>
    </xf>
    <xf numFmtId="1" fontId="7" fillId="0" borderId="0" xfId="0" applyNumberFormat="1" applyFont="1"/>
    <xf numFmtId="0" fontId="11" fillId="0" borderId="0" xfId="0" applyFont="1"/>
    <xf numFmtId="3" fontId="8" fillId="0" borderId="26" xfId="2" applyNumberFormat="1" applyFont="1" applyFill="1" applyBorder="1" applyAlignment="1">
      <alignment horizontal="center" vertical="center"/>
    </xf>
    <xf numFmtId="9" fontId="7" fillId="0" borderId="49" xfId="2" applyFont="1" applyBorder="1" applyAlignment="1">
      <alignment horizontal="center" vertical="center"/>
    </xf>
    <xf numFmtId="9" fontId="18" fillId="17" borderId="0" xfId="2" applyFont="1" applyFill="1" applyAlignment="1">
      <alignment horizontal="left"/>
    </xf>
    <xf numFmtId="0" fontId="7" fillId="17" borderId="61" xfId="0" applyFont="1" applyFill="1" applyBorder="1" applyAlignment="1">
      <alignment horizontal="center"/>
    </xf>
    <xf numFmtId="3" fontId="7" fillId="0" borderId="56" xfId="0" applyNumberFormat="1" applyFont="1" applyBorder="1" applyAlignment="1">
      <alignment horizontal="center"/>
    </xf>
    <xf numFmtId="3" fontId="7" fillId="0" borderId="60" xfId="0" applyNumberFormat="1" applyFont="1" applyBorder="1" applyAlignment="1">
      <alignment horizontal="center"/>
    </xf>
    <xf numFmtId="3" fontId="7" fillId="0" borderId="97" xfId="0" applyNumberFormat="1" applyFont="1" applyBorder="1" applyAlignment="1">
      <alignment horizontal="center"/>
    </xf>
    <xf numFmtId="0" fontId="8" fillId="66" borderId="50" xfId="0" applyFont="1" applyFill="1" applyBorder="1" applyAlignment="1">
      <alignment horizontal="center"/>
    </xf>
    <xf numFmtId="0" fontId="8" fillId="66" borderId="46" xfId="0" applyFont="1" applyFill="1" applyBorder="1" applyAlignment="1">
      <alignment horizontal="center"/>
    </xf>
    <xf numFmtId="0" fontId="8" fillId="66" borderId="51" xfId="0" quotePrefix="1" applyFont="1" applyFill="1" applyBorder="1" applyAlignment="1">
      <alignment horizontal="center"/>
    </xf>
    <xf numFmtId="0" fontId="8" fillId="66" borderId="51" xfId="0" applyFont="1" applyFill="1" applyBorder="1" applyAlignment="1">
      <alignment horizontal="center"/>
    </xf>
    <xf numFmtId="0" fontId="8" fillId="66" borderId="46" xfId="0" quotePrefix="1" applyFont="1" applyFill="1" applyBorder="1" applyAlignment="1">
      <alignment horizontal="center"/>
    </xf>
    <xf numFmtId="0" fontId="8" fillId="66" borderId="52" xfId="0" applyFont="1" applyFill="1" applyBorder="1" applyAlignment="1">
      <alignment horizontal="center"/>
    </xf>
    <xf numFmtId="0" fontId="30" fillId="17" borderId="32" xfId="0" applyFont="1" applyFill="1" applyBorder="1" applyAlignment="1">
      <alignment horizontal="center" vertical="center"/>
    </xf>
    <xf numFmtId="167" fontId="7" fillId="0" borderId="27" xfId="0" applyNumberFormat="1" applyFont="1" applyFill="1" applyBorder="1" applyAlignment="1">
      <alignment vertical="center"/>
    </xf>
    <xf numFmtId="167" fontId="8" fillId="0" borderId="75" xfId="0" applyNumberFormat="1" applyFont="1" applyFill="1" applyBorder="1" applyAlignment="1">
      <alignment horizontal="center"/>
    </xf>
    <xf numFmtId="0" fontId="7" fillId="0" borderId="42" xfId="0" applyFont="1" applyFill="1" applyBorder="1"/>
    <xf numFmtId="166" fontId="8" fillId="0" borderId="27" xfId="1" applyNumberFormat="1" applyFont="1" applyBorder="1" applyAlignment="1">
      <alignment vertical="center"/>
    </xf>
    <xf numFmtId="4" fontId="8" fillId="0" borderId="75" xfId="0" applyNumberFormat="1" applyFont="1" applyFill="1" applyBorder="1" applyAlignment="1">
      <alignment horizontal="center"/>
    </xf>
    <xf numFmtId="0" fontId="30" fillId="0" borderId="27" xfId="0" applyFont="1" applyFill="1" applyBorder="1" applyAlignment="1">
      <alignment horizontal="center"/>
    </xf>
    <xf numFmtId="167" fontId="8" fillId="0" borderId="19" xfId="0" applyNumberFormat="1" applyFont="1" applyFill="1" applyBorder="1" applyAlignment="1">
      <alignment vertical="center"/>
    </xf>
    <xf numFmtId="4" fontId="8" fillId="0" borderId="75" xfId="0" applyNumberFormat="1" applyFont="1" applyBorder="1" applyAlignment="1">
      <alignment horizontal="center"/>
    </xf>
    <xf numFmtId="166" fontId="8" fillId="0" borderId="19" xfId="1" applyNumberFormat="1" applyFont="1" applyBorder="1" applyAlignment="1">
      <alignment vertical="center"/>
    </xf>
    <xf numFmtId="167" fontId="7" fillId="0" borderId="19" xfId="0" applyNumberFormat="1" applyFont="1" applyFill="1" applyBorder="1" applyAlignment="1">
      <alignment vertical="center"/>
    </xf>
    <xf numFmtId="167" fontId="8" fillId="0" borderId="75" xfId="0" applyNumberFormat="1" applyFont="1" applyFill="1" applyBorder="1"/>
    <xf numFmtId="0" fontId="30" fillId="0" borderId="27" xfId="0" applyFont="1" applyBorder="1" applyAlignment="1">
      <alignment horizontal="center"/>
    </xf>
    <xf numFmtId="166" fontId="8" fillId="0" borderId="19" xfId="1" applyNumberFormat="1" applyFont="1" applyBorder="1" applyAlignment="1"/>
    <xf numFmtId="4" fontId="8" fillId="0" borderId="75" xfId="0" applyNumberFormat="1" applyFont="1" applyBorder="1" applyAlignment="1">
      <alignment horizontal="center" vertical="center"/>
    </xf>
    <xf numFmtId="166" fontId="8" fillId="0" borderId="19" xfId="1" applyNumberFormat="1" applyFont="1" applyFill="1" applyBorder="1" applyAlignment="1"/>
    <xf numFmtId="4" fontId="8" fillId="0" borderId="77" xfId="0" applyNumberFormat="1" applyFont="1" applyBorder="1" applyAlignment="1">
      <alignment horizontal="center"/>
    </xf>
    <xf numFmtId="165" fontId="7" fillId="0" borderId="0" xfId="0" applyNumberFormat="1" applyFont="1"/>
    <xf numFmtId="0" fontId="11" fillId="17" borderId="30" xfId="3" applyFont="1" applyFill="1" applyBorder="1"/>
    <xf numFmtId="0" fontId="11" fillId="17" borderId="33" xfId="3" applyFont="1" applyFill="1" applyBorder="1" applyAlignment="1">
      <alignment horizontal="centerContinuous"/>
    </xf>
    <xf numFmtId="3" fontId="11" fillId="17" borderId="4" xfId="3" applyNumberFormat="1" applyFont="1" applyFill="1" applyBorder="1" applyAlignment="1">
      <alignment horizontal="center"/>
    </xf>
    <xf numFmtId="0" fontId="11" fillId="17" borderId="48" xfId="3" applyFont="1" applyFill="1" applyBorder="1" applyAlignment="1">
      <alignment horizontal="center" wrapText="1"/>
    </xf>
    <xf numFmtId="0" fontId="11" fillId="17" borderId="16" xfId="3" applyFont="1" applyFill="1" applyBorder="1" applyAlignment="1">
      <alignment horizontal="center" wrapText="1"/>
    </xf>
    <xf numFmtId="3" fontId="10" fillId="17" borderId="48" xfId="3" applyNumberFormat="1" applyFont="1" applyFill="1" applyBorder="1" applyAlignment="1">
      <alignment horizontal="center" wrapText="1"/>
    </xf>
    <xf numFmtId="3" fontId="10" fillId="0" borderId="47" xfId="5" applyNumberFormat="1" applyFont="1" applyFill="1" applyBorder="1" applyAlignment="1">
      <alignment horizontal="center"/>
    </xf>
    <xf numFmtId="3" fontId="10" fillId="0" borderId="27" xfId="5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right" indent="1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48" fillId="0" borderId="20" xfId="0" applyNumberFormat="1" applyFont="1" applyFill="1" applyBorder="1" applyAlignment="1">
      <alignment horizontal="right" indent="1"/>
    </xf>
    <xf numFmtId="3" fontId="48" fillId="0" borderId="27" xfId="0" applyNumberFormat="1" applyFont="1" applyFill="1" applyBorder="1" applyAlignment="1">
      <alignment horizontal="right" indent="1"/>
    </xf>
    <xf numFmtId="9" fontId="48" fillId="0" borderId="20" xfId="2" applyFont="1" applyFill="1" applyBorder="1" applyAlignment="1">
      <alignment horizontal="right" indent="1"/>
    </xf>
    <xf numFmtId="3" fontId="30" fillId="0" borderId="20" xfId="0" applyNumberFormat="1" applyFont="1" applyFill="1" applyBorder="1" applyAlignment="1">
      <alignment horizontal="right" indent="1"/>
    </xf>
    <xf numFmtId="3" fontId="30" fillId="0" borderId="27" xfId="0" applyNumberFormat="1" applyFont="1" applyFill="1" applyBorder="1" applyAlignment="1">
      <alignment horizontal="right" indent="1"/>
    </xf>
    <xf numFmtId="9" fontId="30" fillId="0" borderId="20" xfId="2" applyFont="1" applyFill="1" applyBorder="1" applyAlignment="1">
      <alignment horizontal="right" indent="1"/>
    </xf>
    <xf numFmtId="3" fontId="11" fillId="46" borderId="9" xfId="3" applyNumberFormat="1" applyFont="1" applyFill="1" applyBorder="1" applyAlignment="1">
      <alignment horizontal="right" indent="1"/>
    </xf>
    <xf numFmtId="3" fontId="8" fillId="46" borderId="9" xfId="0" applyNumberFormat="1" applyFont="1" applyFill="1" applyBorder="1" applyAlignment="1">
      <alignment horizontal="right" indent="1"/>
    </xf>
    <xf numFmtId="9" fontId="8" fillId="46" borderId="9" xfId="2" applyFont="1" applyFill="1" applyBorder="1" applyAlignment="1">
      <alignment horizontal="right" indent="1"/>
    </xf>
    <xf numFmtId="3" fontId="8" fillId="46" borderId="20" xfId="0" applyNumberFormat="1" applyFont="1" applyFill="1" applyBorder="1" applyAlignment="1">
      <alignment horizontal="right" indent="1"/>
    </xf>
    <xf numFmtId="3" fontId="8" fillId="46" borderId="27" xfId="0" applyNumberFormat="1" applyFont="1" applyFill="1" applyBorder="1" applyAlignment="1">
      <alignment horizontal="right" indent="1"/>
    </xf>
    <xf numFmtId="9" fontId="8" fillId="46" borderId="20" xfId="2" applyFont="1" applyFill="1" applyBorder="1" applyAlignment="1">
      <alignment horizontal="right" indent="1"/>
    </xf>
    <xf numFmtId="3" fontId="8" fillId="0" borderId="20" xfId="0" applyNumberFormat="1" applyFont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3" fontId="10" fillId="0" borderId="28" xfId="5" applyNumberFormat="1" applyFont="1" applyFill="1" applyBorder="1" applyAlignment="1">
      <alignment horizontal="center"/>
    </xf>
    <xf numFmtId="0" fontId="65" fillId="17" borderId="7" xfId="3" applyFont="1" applyFill="1" applyBorder="1"/>
    <xf numFmtId="167" fontId="47" fillId="0" borderId="3" xfId="0" applyNumberFormat="1" applyFont="1" applyFill="1" applyBorder="1" applyAlignment="1">
      <alignment horizontal="right" indent="1"/>
    </xf>
    <xf numFmtId="167" fontId="46" fillId="0" borderId="3" xfId="0" applyNumberFormat="1" applyFont="1" applyFill="1" applyBorder="1" applyAlignment="1">
      <alignment horizontal="right" indent="1"/>
    </xf>
    <xf numFmtId="167" fontId="66" fillId="0" borderId="3" xfId="5" applyNumberFormat="1" applyFont="1" applyBorder="1" applyAlignment="1">
      <alignment horizontal="right"/>
    </xf>
    <xf numFmtId="167" fontId="11" fillId="17" borderId="13" xfId="5" applyNumberFormat="1" applyFont="1" applyFill="1" applyBorder="1" applyAlignment="1">
      <alignment horizontal="right"/>
    </xf>
    <xf numFmtId="167" fontId="66" fillId="17" borderId="0" xfId="5" applyNumberFormat="1" applyFont="1" applyFill="1" applyBorder="1" applyAlignment="1">
      <alignment horizontal="right"/>
    </xf>
    <xf numFmtId="3" fontId="11" fillId="17" borderId="0" xfId="5" applyNumberFormat="1" applyFont="1" applyFill="1" applyBorder="1" applyAlignment="1">
      <alignment horizontal="center"/>
    </xf>
    <xf numFmtId="167" fontId="49" fillId="17" borderId="13" xfId="5" applyNumberFormat="1" applyFont="1" applyFill="1" applyBorder="1" applyAlignment="1">
      <alignment horizontal="right"/>
    </xf>
    <xf numFmtId="167" fontId="67" fillId="17" borderId="0" xfId="5" applyNumberFormat="1" applyFont="1" applyFill="1" applyBorder="1" applyAlignment="1">
      <alignment horizontal="right"/>
    </xf>
    <xf numFmtId="167" fontId="47" fillId="0" borderId="9" xfId="0" applyNumberFormat="1" applyFont="1" applyFill="1" applyBorder="1" applyAlignment="1">
      <alignment horizontal="right" indent="1"/>
    </xf>
    <xf numFmtId="167" fontId="46" fillId="0" borderId="9" xfId="0" applyNumberFormat="1" applyFont="1" applyFill="1" applyBorder="1" applyAlignment="1">
      <alignment horizontal="right" indent="1"/>
    </xf>
    <xf numFmtId="167" fontId="66" fillId="0" borderId="9" xfId="5" applyNumberFormat="1" applyFont="1" applyBorder="1" applyAlignment="1">
      <alignment horizontal="right"/>
    </xf>
    <xf numFmtId="167" fontId="66" fillId="0" borderId="9" xfId="5" applyNumberFormat="1" applyFont="1" applyFill="1" applyBorder="1" applyAlignment="1">
      <alignment horizontal="right"/>
    </xf>
    <xf numFmtId="9" fontId="11" fillId="17" borderId="0" xfId="5" applyFont="1" applyFill="1" applyBorder="1" applyAlignment="1">
      <alignment horizontal="center"/>
    </xf>
    <xf numFmtId="167" fontId="66" fillId="17" borderId="2" xfId="3" applyNumberFormat="1" applyFont="1" applyFill="1" applyBorder="1" applyAlignment="1">
      <alignment horizontal="right" indent="1"/>
    </xf>
    <xf numFmtId="169" fontId="66" fillId="17" borderId="2" xfId="2" applyNumberFormat="1" applyFont="1" applyFill="1" applyBorder="1" applyAlignment="1">
      <alignment horizontal="right" indent="1"/>
    </xf>
    <xf numFmtId="3" fontId="66" fillId="17" borderId="2" xfId="5" applyNumberFormat="1" applyFont="1" applyFill="1" applyBorder="1" applyAlignment="1">
      <alignment horizontal="right"/>
    </xf>
    <xf numFmtId="3" fontId="11" fillId="17" borderId="13" xfId="5" applyNumberFormat="1" applyFont="1" applyFill="1" applyBorder="1" applyAlignment="1">
      <alignment horizontal="right"/>
    </xf>
    <xf numFmtId="3" fontId="66" fillId="17" borderId="0" xfId="5" applyNumberFormat="1" applyFont="1" applyFill="1" applyBorder="1" applyAlignment="1">
      <alignment horizontal="right"/>
    </xf>
    <xf numFmtId="3" fontId="11" fillId="17" borderId="0" xfId="3" applyNumberFormat="1" applyFont="1" applyFill="1" applyBorder="1" applyAlignment="1">
      <alignment horizontal="center"/>
    </xf>
    <xf numFmtId="0" fontId="11" fillId="17" borderId="0" xfId="3" applyFont="1" applyFill="1" applyBorder="1"/>
    <xf numFmtId="3" fontId="11" fillId="17" borderId="0" xfId="3" applyNumberFormat="1" applyFont="1" applyFill="1" applyBorder="1"/>
    <xf numFmtId="167" fontId="66" fillId="0" borderId="3" xfId="3" applyNumberFormat="1" applyFont="1" applyBorder="1" applyAlignment="1">
      <alignment horizontal="right" indent="1"/>
    </xf>
    <xf numFmtId="167" fontId="66" fillId="0" borderId="3" xfId="5" applyNumberFormat="1" applyFont="1" applyBorder="1" applyAlignment="1"/>
    <xf numFmtId="167" fontId="11" fillId="17" borderId="13" xfId="5" applyNumberFormat="1" applyFont="1" applyFill="1" applyBorder="1" applyAlignment="1"/>
    <xf numFmtId="167" fontId="66" fillId="17" borderId="0" xfId="5" applyNumberFormat="1" applyFont="1" applyFill="1" applyBorder="1" applyAlignment="1"/>
    <xf numFmtId="167" fontId="66" fillId="0" borderId="9" xfId="3" applyNumberFormat="1" applyFont="1" applyBorder="1" applyAlignment="1">
      <alignment horizontal="right" indent="1"/>
    </xf>
    <xf numFmtId="167" fontId="66" fillId="0" borderId="9" xfId="5" applyNumberFormat="1" applyFont="1" applyBorder="1" applyAlignment="1"/>
    <xf numFmtId="167" fontId="67" fillId="0" borderId="9" xfId="3" applyNumberFormat="1" applyFont="1" applyBorder="1" applyAlignment="1"/>
    <xf numFmtId="167" fontId="49" fillId="17" borderId="13" xfId="3" applyNumberFormat="1" applyFont="1" applyFill="1" applyBorder="1" applyAlignment="1"/>
    <xf numFmtId="167" fontId="67" fillId="17" borderId="0" xfId="3" applyNumberFormat="1" applyFont="1" applyFill="1" applyBorder="1" applyAlignment="1"/>
    <xf numFmtId="167" fontId="66" fillId="0" borderId="9" xfId="3" applyNumberFormat="1" applyFont="1" applyFill="1" applyBorder="1" applyAlignment="1">
      <alignment horizontal="right" indent="1"/>
    </xf>
    <xf numFmtId="167" fontId="66" fillId="0" borderId="9" xfId="5" applyNumberFormat="1" applyFont="1" applyFill="1" applyBorder="1" applyAlignment="1"/>
    <xf numFmtId="167" fontId="66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66" fillId="17" borderId="0" xfId="3" applyNumberFormat="1" applyFont="1" applyFill="1" applyBorder="1" applyAlignment="1"/>
    <xf numFmtId="167" fontId="67" fillId="0" borderId="9" xfId="5" applyNumberFormat="1" applyFont="1" applyFill="1" applyBorder="1" applyAlignment="1"/>
    <xf numFmtId="167" fontId="49" fillId="17" borderId="13" xfId="5" applyNumberFormat="1" applyFont="1" applyFill="1" applyBorder="1" applyAlignment="1"/>
    <xf numFmtId="167" fontId="67" fillId="17" borderId="0" xfId="5" applyNumberFormat="1" applyFont="1" applyFill="1" applyBorder="1" applyAlignment="1"/>
    <xf numFmtId="167" fontId="66" fillId="17" borderId="9" xfId="3" applyNumberFormat="1" applyFont="1" applyFill="1" applyBorder="1" applyAlignment="1">
      <alignment horizontal="right" indent="1"/>
    </xf>
    <xf numFmtId="167" fontId="66" fillId="17" borderId="9" xfId="5" applyNumberFormat="1" applyFont="1" applyFill="1" applyBorder="1" applyAlignment="1"/>
    <xf numFmtId="0" fontId="68" fillId="17" borderId="26" xfId="3" applyFont="1" applyFill="1" applyBorder="1"/>
    <xf numFmtId="0" fontId="68" fillId="17" borderId="26" xfId="4" applyFont="1" applyFill="1" applyBorder="1"/>
    <xf numFmtId="0" fontId="68" fillId="17" borderId="26" xfId="4" applyFont="1" applyFill="1" applyBorder="1" applyAlignment="1"/>
    <xf numFmtId="0" fontId="68" fillId="17" borderId="43" xfId="4" applyFont="1" applyFill="1" applyBorder="1"/>
    <xf numFmtId="9" fontId="8" fillId="0" borderId="26" xfId="2" applyFont="1" applyBorder="1" applyAlignment="1">
      <alignment horizontal="center"/>
    </xf>
    <xf numFmtId="9" fontId="8" fillId="0" borderId="43" xfId="2" applyFont="1" applyBorder="1" applyAlignment="1">
      <alignment horizontal="center"/>
    </xf>
    <xf numFmtId="0" fontId="11" fillId="17" borderId="15" xfId="3" applyFont="1" applyFill="1" applyBorder="1" applyAlignment="1">
      <alignment horizontal="center" wrapText="1"/>
    </xf>
    <xf numFmtId="9" fontId="8" fillId="0" borderId="19" xfId="2" applyFont="1" applyBorder="1" applyAlignment="1">
      <alignment horizontal="center"/>
    </xf>
    <xf numFmtId="9" fontId="8" fillId="0" borderId="21" xfId="2" applyFont="1" applyBorder="1" applyAlignment="1">
      <alignment horizontal="center"/>
    </xf>
    <xf numFmtId="3" fontId="7" fillId="49" borderId="20" xfId="0" applyNumberFormat="1" applyFont="1" applyFill="1" applyBorder="1" applyAlignment="1">
      <alignment horizontal="center"/>
    </xf>
    <xf numFmtId="3" fontId="7" fillId="48" borderId="20" xfId="0" applyNumberFormat="1" applyFont="1" applyFill="1" applyBorder="1" applyAlignment="1">
      <alignment horizontal="center"/>
    </xf>
    <xf numFmtId="3" fontId="7" fillId="30" borderId="20" xfId="0" applyNumberFormat="1" applyFont="1" applyFill="1" applyBorder="1" applyAlignment="1">
      <alignment horizontal="center"/>
    </xf>
    <xf numFmtId="3" fontId="7" fillId="30" borderId="20" xfId="0" applyNumberFormat="1" applyFont="1" applyFill="1" applyBorder="1" applyAlignment="1">
      <alignment horizontal="center" vertical="center"/>
    </xf>
    <xf numFmtId="3" fontId="7" fillId="48" borderId="20" xfId="0" applyNumberFormat="1" applyFont="1" applyFill="1" applyBorder="1" applyAlignment="1">
      <alignment horizontal="center" vertical="center"/>
    </xf>
    <xf numFmtId="3" fontId="7" fillId="48" borderId="22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vertical="center"/>
    </xf>
    <xf numFmtId="0" fontId="8" fillId="17" borderId="77" xfId="0" applyFont="1" applyFill="1" applyBorder="1" applyAlignment="1">
      <alignment horizontal="center"/>
    </xf>
    <xf numFmtId="172" fontId="8" fillId="0" borderId="98" xfId="0" applyNumberFormat="1" applyFont="1" applyBorder="1"/>
    <xf numFmtId="4" fontId="8" fillId="0" borderId="95" xfId="0" applyNumberFormat="1" applyFont="1" applyFill="1" applyBorder="1" applyAlignment="1">
      <alignment horizontal="center"/>
    </xf>
    <xf numFmtId="4" fontId="7" fillId="0" borderId="95" xfId="0" applyNumberFormat="1" applyFont="1" applyFill="1" applyBorder="1" applyAlignment="1">
      <alignment horizontal="center"/>
    </xf>
    <xf numFmtId="3" fontId="7" fillId="49" borderId="9" xfId="0" applyNumberFormat="1" applyFont="1" applyFill="1" applyBorder="1" applyAlignment="1">
      <alignment horizontal="center"/>
    </xf>
    <xf numFmtId="3" fontId="7" fillId="30" borderId="9" xfId="0" applyNumberFormat="1" applyFont="1" applyFill="1" applyBorder="1" applyAlignment="1">
      <alignment horizontal="center"/>
    </xf>
    <xf numFmtId="3" fontId="7" fillId="48" borderId="9" xfId="0" applyNumberFormat="1" applyFont="1" applyFill="1" applyBorder="1" applyAlignment="1">
      <alignment horizontal="center"/>
    </xf>
    <xf numFmtId="3" fontId="7" fillId="49" borderId="9" xfId="0" applyNumberFormat="1" applyFont="1" applyFill="1" applyBorder="1" applyAlignment="1">
      <alignment horizontal="center" vertical="center"/>
    </xf>
    <xf numFmtId="3" fontId="7" fillId="48" borderId="9" xfId="0" applyNumberFormat="1" applyFont="1" applyFill="1" applyBorder="1" applyAlignment="1">
      <alignment horizontal="center" vertical="center"/>
    </xf>
    <xf numFmtId="3" fontId="7" fillId="48" borderId="6" xfId="0" applyNumberFormat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 wrapText="1"/>
    </xf>
    <xf numFmtId="171" fontId="8" fillId="17" borderId="83" xfId="0" applyNumberFormat="1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 vertical="center" wrapText="1"/>
    </xf>
    <xf numFmtId="0" fontId="7" fillId="17" borderId="26" xfId="0" applyFont="1" applyFill="1" applyBorder="1" applyAlignment="1">
      <alignment horizontal="center" vertical="center"/>
    </xf>
    <xf numFmtId="0" fontId="7" fillId="17" borderId="10" xfId="0" applyFont="1" applyFill="1" applyBorder="1"/>
    <xf numFmtId="171" fontId="7" fillId="70" borderId="0" xfId="0" quotePrefix="1" applyNumberFormat="1" applyFont="1" applyFill="1" applyAlignment="1">
      <alignment horizontal="left"/>
    </xf>
    <xf numFmtId="0" fontId="7" fillId="70" borderId="10" xfId="0" quotePrefix="1" applyFont="1" applyFill="1" applyBorder="1"/>
    <xf numFmtId="0" fontId="7" fillId="70" borderId="10" xfId="0" applyFont="1" applyFill="1" applyBorder="1"/>
    <xf numFmtId="0" fontId="7" fillId="70" borderId="4" xfId="0" applyFont="1" applyFill="1" applyBorder="1"/>
    <xf numFmtId="0" fontId="7" fillId="70" borderId="11" xfId="0" applyFont="1" applyFill="1" applyBorder="1" applyAlignment="1">
      <alignment horizontal="center"/>
    </xf>
    <xf numFmtId="0" fontId="7" fillId="70" borderId="16" xfId="0" applyFont="1" applyFill="1" applyBorder="1" applyAlignment="1">
      <alignment horizontal="center" vertical="center" wrapText="1"/>
    </xf>
    <xf numFmtId="0" fontId="7" fillId="70" borderId="7" xfId="0" applyFont="1" applyFill="1" applyBorder="1" applyAlignment="1">
      <alignment horizontal="center"/>
    </xf>
    <xf numFmtId="0" fontId="7" fillId="70" borderId="8" xfId="0" applyFont="1" applyFill="1" applyBorder="1" applyAlignment="1">
      <alignment horizontal="center"/>
    </xf>
    <xf numFmtId="0" fontId="7" fillId="70" borderId="8" xfId="0" applyFont="1" applyFill="1" applyBorder="1" applyAlignment="1">
      <alignment horizontal="center" vertical="center"/>
    </xf>
    <xf numFmtId="0" fontId="7" fillId="71" borderId="23" xfId="0" quotePrefix="1" applyFont="1" applyFill="1" applyBorder="1" applyAlignment="1">
      <alignment horizontal="left" indent="1"/>
    </xf>
    <xf numFmtId="0" fontId="7" fillId="71" borderId="8" xfId="0" quotePrefix="1" applyFont="1" applyFill="1" applyBorder="1" applyAlignment="1">
      <alignment horizontal="left" indent="1"/>
    </xf>
    <xf numFmtId="0" fontId="0" fillId="71" borderId="7" xfId="0" applyFill="1" applyBorder="1"/>
    <xf numFmtId="0" fontId="7" fillId="71" borderId="7" xfId="0" quotePrefix="1" applyFont="1" applyFill="1" applyBorder="1"/>
    <xf numFmtId="0" fontId="7" fillId="71" borderId="7" xfId="0" applyFont="1" applyFill="1" applyBorder="1"/>
    <xf numFmtId="0" fontId="7" fillId="71" borderId="11" xfId="0" applyFont="1" applyFill="1" applyBorder="1" applyAlignment="1">
      <alignment horizontal="center"/>
    </xf>
    <xf numFmtId="0" fontId="7" fillId="71" borderId="11" xfId="0" applyFont="1" applyFill="1" applyBorder="1"/>
    <xf numFmtId="0" fontId="7" fillId="71" borderId="16" xfId="0" applyFont="1" applyFill="1" applyBorder="1" applyAlignment="1">
      <alignment horizontal="center" vertical="center" wrapText="1"/>
    </xf>
    <xf numFmtId="0" fontId="7" fillId="71" borderId="20" xfId="0" applyFont="1" applyFill="1" applyBorder="1" applyAlignment="1">
      <alignment horizontal="center"/>
    </xf>
    <xf numFmtId="0" fontId="7" fillId="71" borderId="20" xfId="0" applyFont="1" applyFill="1" applyBorder="1"/>
    <xf numFmtId="0" fontId="7" fillId="71" borderId="20" xfId="0" applyFont="1" applyFill="1" applyBorder="1" applyAlignment="1">
      <alignment horizontal="center" vertical="center"/>
    </xf>
    <xf numFmtId="0" fontId="7" fillId="71" borderId="22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0" fontId="17" fillId="0" borderId="80" xfId="3" applyFont="1" applyBorder="1" applyAlignment="1">
      <alignment horizontal="right"/>
    </xf>
    <xf numFmtId="2" fontId="18" fillId="16" borderId="93" xfId="0" applyNumberFormat="1" applyFont="1" applyFill="1" applyBorder="1" applyAlignment="1">
      <alignment horizontal="center"/>
    </xf>
    <xf numFmtId="2" fontId="18" fillId="16" borderId="94" xfId="0" applyNumberFormat="1" applyFont="1" applyFill="1" applyBorder="1" applyAlignment="1">
      <alignment horizontal="center"/>
    </xf>
    <xf numFmtId="2" fontId="0" fillId="16" borderId="94" xfId="0" applyNumberFormat="1" applyFont="1" applyFill="1" applyBorder="1" applyAlignment="1">
      <alignment horizontal="center"/>
    </xf>
    <xf numFmtId="0" fontId="0" fillId="0" borderId="92" xfId="0" applyBorder="1"/>
    <xf numFmtId="2" fontId="55" fillId="15" borderId="48" xfId="0" applyNumberFormat="1" applyFont="1" applyFill="1" applyBorder="1" applyAlignment="1">
      <alignment horizontal="center"/>
    </xf>
    <xf numFmtId="2" fontId="55" fillId="15" borderId="6" xfId="0" applyNumberFormat="1" applyFont="1" applyFill="1" applyBorder="1" applyAlignment="1">
      <alignment horizontal="center"/>
    </xf>
    <xf numFmtId="2" fontId="55" fillId="15" borderId="5" xfId="0" applyNumberFormat="1" applyFont="1" applyFill="1" applyBorder="1" applyAlignment="1">
      <alignment horizontal="center"/>
    </xf>
    <xf numFmtId="2" fontId="55" fillId="15" borderId="5" xfId="0" applyNumberFormat="1" applyFont="1" applyFill="1" applyBorder="1" applyAlignment="1">
      <alignment horizontal="center" wrapText="1"/>
    </xf>
    <xf numFmtId="2" fontId="55" fillId="24" borderId="5" xfId="0" applyNumberFormat="1" applyFont="1" applyFill="1" applyBorder="1" applyAlignment="1">
      <alignment horizontal="center"/>
    </xf>
    <xf numFmtId="2" fontId="54" fillId="24" borderId="48" xfId="0" applyNumberFormat="1" applyFont="1" applyFill="1" applyBorder="1" applyAlignment="1">
      <alignment horizontal="center"/>
    </xf>
    <xf numFmtId="0" fontId="43" fillId="17" borderId="12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Continuous" wrapText="1"/>
    </xf>
    <xf numFmtId="0" fontId="7" fillId="17" borderId="12" xfId="0" applyFont="1" applyFill="1" applyBorder="1" applyAlignment="1">
      <alignment horizontal="center" wrapText="1"/>
    </xf>
    <xf numFmtId="0" fontId="7" fillId="17" borderId="30" xfId="0" quotePrefix="1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/>
    </xf>
    <xf numFmtId="0" fontId="7" fillId="17" borderId="15" xfId="0" quotePrefix="1" applyFont="1" applyFill="1" applyBorder="1" applyAlignment="1">
      <alignment horizontal="center" wrapText="1"/>
    </xf>
    <xf numFmtId="0" fontId="7" fillId="17" borderId="33" xfId="0" quotePrefix="1" applyFont="1" applyFill="1" applyBorder="1" applyAlignment="1">
      <alignment horizontal="center" wrapText="1"/>
    </xf>
    <xf numFmtId="0" fontId="7" fillId="17" borderId="9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7" fillId="17" borderId="14" xfId="0" applyFont="1" applyFill="1" applyBorder="1"/>
    <xf numFmtId="0" fontId="7" fillId="17" borderId="3" xfId="0" applyFont="1" applyFill="1" applyBorder="1"/>
    <xf numFmtId="0" fontId="7" fillId="17" borderId="19" xfId="0" applyFont="1" applyFill="1" applyBorder="1"/>
    <xf numFmtId="0" fontId="7" fillId="17" borderId="9" xfId="0" applyFont="1" applyFill="1" applyBorder="1"/>
    <xf numFmtId="9" fontId="7" fillId="0" borderId="9" xfId="0" applyNumberFormat="1" applyFont="1" applyBorder="1"/>
    <xf numFmtId="165" fontId="7" fillId="17" borderId="9" xfId="0" applyNumberFormat="1" applyFont="1" applyFill="1" applyBorder="1"/>
    <xf numFmtId="9" fontId="7" fillId="69" borderId="9" xfId="0" applyNumberFormat="1" applyFont="1" applyFill="1" applyBorder="1"/>
    <xf numFmtId="9" fontId="7" fillId="67" borderId="9" xfId="0" applyNumberFormat="1" applyFont="1" applyFill="1" applyBorder="1"/>
    <xf numFmtId="0" fontId="7" fillId="17" borderId="21" xfId="0" applyFont="1" applyFill="1" applyBorder="1"/>
    <xf numFmtId="165" fontId="7" fillId="17" borderId="6" xfId="0" applyNumberFormat="1" applyFont="1" applyFill="1" applyBorder="1"/>
    <xf numFmtId="0" fontId="8" fillId="17" borderId="54" xfId="0" applyFont="1" applyFill="1" applyBorder="1" applyAlignment="1">
      <alignment horizontal="center"/>
    </xf>
    <xf numFmtId="0" fontId="8" fillId="17" borderId="54" xfId="0" applyFont="1" applyFill="1" applyBorder="1"/>
    <xf numFmtId="0" fontId="8" fillId="17" borderId="44" xfId="0" applyFont="1" applyFill="1" applyBorder="1"/>
    <xf numFmtId="0" fontId="7" fillId="17" borderId="6" xfId="0" applyFont="1" applyFill="1" applyBorder="1" applyAlignment="1">
      <alignment horizontal="center" wrapText="1"/>
    </xf>
    <xf numFmtId="165" fontId="7" fillId="17" borderId="39" xfId="1" applyNumberFormat="1" applyFont="1" applyFill="1" applyBorder="1"/>
    <xf numFmtId="0" fontId="7" fillId="17" borderId="36" xfId="0" applyFont="1" applyFill="1" applyBorder="1"/>
    <xf numFmtId="9" fontId="8" fillId="0" borderId="39" xfId="2" applyFont="1" applyBorder="1" applyAlignment="1">
      <alignment horizontal="center"/>
    </xf>
    <xf numFmtId="9" fontId="8" fillId="0" borderId="36" xfId="2" applyFont="1" applyBorder="1" applyAlignment="1">
      <alignment horizontal="center"/>
    </xf>
    <xf numFmtId="9" fontId="7" fillId="17" borderId="39" xfId="2" applyFont="1" applyFill="1" applyBorder="1"/>
    <xf numFmtId="9" fontId="7" fillId="17" borderId="36" xfId="2" applyFont="1" applyFill="1" applyBorder="1"/>
    <xf numFmtId="0" fontId="7" fillId="17" borderId="39" xfId="0" applyFont="1" applyFill="1" applyBorder="1"/>
    <xf numFmtId="165" fontId="7" fillId="17" borderId="40" xfId="0" applyNumberFormat="1" applyFont="1" applyFill="1" applyBorder="1"/>
    <xf numFmtId="0" fontId="7" fillId="17" borderId="40" xfId="0" applyFont="1" applyFill="1" applyBorder="1"/>
    <xf numFmtId="0" fontId="7" fillId="17" borderId="40" xfId="0" applyFont="1" applyFill="1" applyBorder="1" applyAlignment="1">
      <alignment horizontal="center" vertical="center"/>
    </xf>
    <xf numFmtId="0" fontId="7" fillId="17" borderId="41" xfId="0" applyFont="1" applyFill="1" applyBorder="1"/>
    <xf numFmtId="0" fontId="8" fillId="17" borderId="91" xfId="0" applyFont="1" applyFill="1" applyBorder="1" applyAlignment="1">
      <alignment horizontal="center"/>
    </xf>
    <xf numFmtId="165" fontId="7" fillId="17" borderId="19" xfId="1" applyNumberFormat="1" applyFont="1" applyFill="1" applyBorder="1"/>
    <xf numFmtId="9" fontId="7" fillId="17" borderId="19" xfId="2" applyFont="1" applyFill="1" applyBorder="1"/>
    <xf numFmtId="165" fontId="7" fillId="17" borderId="21" xfId="1" applyNumberFormat="1" applyFont="1" applyFill="1" applyBorder="1"/>
    <xf numFmtId="0" fontId="7" fillId="17" borderId="43" xfId="0" applyFont="1" applyFill="1" applyBorder="1"/>
    <xf numFmtId="9" fontId="7" fillId="17" borderId="21" xfId="2" applyFont="1" applyFill="1" applyBorder="1"/>
    <xf numFmtId="0" fontId="7" fillId="17" borderId="5" xfId="0" applyFont="1" applyFill="1" applyBorder="1" applyAlignment="1">
      <alignment horizontal="center" wrapText="1"/>
    </xf>
    <xf numFmtId="0" fontId="7" fillId="17" borderId="5" xfId="0" applyFont="1" applyFill="1" applyBorder="1"/>
    <xf numFmtId="0" fontId="7" fillId="17" borderId="2" xfId="0" applyFont="1" applyFill="1" applyBorder="1" applyAlignment="1">
      <alignment horizont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38" xfId="0" applyFont="1" applyFill="1" applyBorder="1" applyAlignment="1">
      <alignment horizontal="centerContinuous" wrapText="1"/>
    </xf>
    <xf numFmtId="0" fontId="7" fillId="17" borderId="25" xfId="0" applyFont="1" applyFill="1" applyBorder="1" applyAlignment="1">
      <alignment horizontal="centerContinuous" wrapText="1"/>
    </xf>
    <xf numFmtId="0" fontId="7" fillId="17" borderId="3" xfId="0" applyFont="1" applyFill="1" applyBorder="1" applyAlignment="1">
      <alignment horizontal="centerContinuous" wrapText="1"/>
    </xf>
    <xf numFmtId="0" fontId="7" fillId="39" borderId="7" xfId="0" quotePrefix="1" applyFont="1" applyFill="1" applyBorder="1"/>
    <xf numFmtId="0" fontId="0" fillId="39" borderId="7" xfId="0" applyFill="1" applyBorder="1"/>
    <xf numFmtId="0" fontId="7" fillId="39" borderId="7" xfId="0" applyFont="1" applyFill="1" applyBorder="1"/>
    <xf numFmtId="0" fontId="7" fillId="39" borderId="26" xfId="0" applyFont="1" applyFill="1" applyBorder="1" applyAlignment="1">
      <alignment horizontal="center"/>
    </xf>
    <xf numFmtId="0" fontId="7" fillId="17" borderId="4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17" borderId="58" xfId="0" applyFont="1" applyFill="1" applyBorder="1" applyAlignment="1">
      <alignment horizontal="centerContinuous"/>
    </xf>
    <xf numFmtId="0" fontId="7" fillId="17" borderId="60" xfId="0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 vertical="center" wrapText="1"/>
    </xf>
    <xf numFmtId="0" fontId="8" fillId="17" borderId="100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7" xfId="0" applyNumberFormat="1" applyFont="1" applyFill="1" applyBorder="1" applyAlignment="1">
      <alignment horizontal="center"/>
    </xf>
    <xf numFmtId="0" fontId="10" fillId="17" borderId="36" xfId="4" applyFont="1" applyFill="1" applyBorder="1" applyAlignment="1"/>
    <xf numFmtId="2" fontId="7" fillId="0" borderId="0" xfId="0" applyNumberFormat="1" applyFont="1"/>
    <xf numFmtId="174" fontId="7" fillId="0" borderId="0" xfId="0" applyNumberFormat="1" applyFont="1"/>
    <xf numFmtId="0" fontId="10" fillId="17" borderId="43" xfId="3" applyFont="1" applyFill="1" applyBorder="1"/>
    <xf numFmtId="4" fontId="7" fillId="0" borderId="2" xfId="0" applyNumberFormat="1" applyFont="1" applyFill="1" applyBorder="1" applyAlignment="1">
      <alignment horizontal="center"/>
    </xf>
    <xf numFmtId="4" fontId="7" fillId="0" borderId="5" xfId="0" applyNumberFormat="1" applyFont="1" applyFill="1" applyBorder="1"/>
    <xf numFmtId="4" fontId="7" fillId="0" borderId="17" xfId="0" applyNumberFormat="1" applyFont="1" applyFill="1" applyBorder="1" applyAlignment="1">
      <alignment horizontal="center"/>
    </xf>
    <xf numFmtId="172" fontId="7" fillId="0" borderId="36" xfId="1" applyNumberFormat="1" applyFont="1" applyBorder="1"/>
    <xf numFmtId="172" fontId="7" fillId="0" borderId="33" xfId="1" applyNumberFormat="1" applyFont="1" applyFill="1" applyBorder="1"/>
    <xf numFmtId="172" fontId="7" fillId="0" borderId="48" xfId="1" applyNumberFormat="1" applyFont="1" applyFill="1" applyBorder="1"/>
    <xf numFmtId="0" fontId="7" fillId="17" borderId="21" xfId="0" applyFont="1" applyFill="1" applyBorder="1" applyAlignment="1">
      <alignment horizontal="center"/>
    </xf>
    <xf numFmtId="172" fontId="7" fillId="0" borderId="39" xfId="1" applyNumberFormat="1" applyFont="1" applyBorder="1"/>
    <xf numFmtId="172" fontId="7" fillId="0" borderId="19" xfId="1" applyNumberFormat="1" applyFont="1" applyBorder="1"/>
    <xf numFmtId="172" fontId="7" fillId="0" borderId="12" xfId="1" applyNumberFormat="1" applyFont="1" applyBorder="1"/>
    <xf numFmtId="172" fontId="7" fillId="0" borderId="19" xfId="1" applyNumberFormat="1" applyFont="1" applyFill="1" applyBorder="1"/>
    <xf numFmtId="172" fontId="7" fillId="0" borderId="12" xfId="1" applyNumberFormat="1" applyFont="1" applyFill="1" applyBorder="1"/>
    <xf numFmtId="172" fontId="7" fillId="0" borderId="15" xfId="1" applyNumberFormat="1" applyFont="1" applyFill="1" applyBorder="1"/>
    <xf numFmtId="0" fontId="7" fillId="17" borderId="43" xfId="0" applyFont="1" applyFill="1" applyBorder="1" applyAlignment="1">
      <alignment horizontal="center"/>
    </xf>
    <xf numFmtId="0" fontId="8" fillId="27" borderId="36" xfId="0" applyFont="1" applyFill="1" applyBorder="1"/>
    <xf numFmtId="0" fontId="8" fillId="17" borderId="68" xfId="0" applyFont="1" applyFill="1" applyBorder="1" applyAlignment="1">
      <alignment horizontal="center"/>
    </xf>
    <xf numFmtId="9" fontId="8" fillId="0" borderId="91" xfId="2" applyFont="1" applyBorder="1" applyAlignment="1">
      <alignment horizontal="center"/>
    </xf>
    <xf numFmtId="9" fontId="8" fillId="0" borderId="54" xfId="2" applyFont="1" applyBorder="1" applyAlignment="1">
      <alignment horizontal="center"/>
    </xf>
    <xf numFmtId="9" fontId="8" fillId="0" borderId="44" xfId="2" applyFont="1" applyBorder="1" applyAlignment="1">
      <alignment horizontal="center"/>
    </xf>
    <xf numFmtId="0" fontId="8" fillId="17" borderId="13" xfId="0" applyFont="1" applyFill="1" applyBorder="1" applyAlignment="1">
      <alignment horizontal="center" wrapText="1"/>
    </xf>
    <xf numFmtId="0" fontId="7" fillId="17" borderId="13" xfId="0" applyFont="1" applyFill="1" applyBorder="1" applyAlignment="1">
      <alignment horizontal="center" wrapText="1"/>
    </xf>
    <xf numFmtId="0" fontId="8" fillId="17" borderId="31" xfId="0" applyFont="1" applyFill="1" applyBorder="1" applyAlignment="1">
      <alignment horizontal="center" wrapText="1"/>
    </xf>
    <xf numFmtId="0" fontId="8" fillId="17" borderId="34" xfId="0" quotePrefix="1" applyFont="1" applyFill="1" applyBorder="1" applyAlignment="1">
      <alignment horizontal="center" wrapText="1"/>
    </xf>
    <xf numFmtId="0" fontId="10" fillId="17" borderId="36" xfId="3" applyFont="1" applyFill="1" applyBorder="1"/>
    <xf numFmtId="0" fontId="40" fillId="17" borderId="4" xfId="3" applyFont="1" applyFill="1" applyBorder="1" applyAlignment="1">
      <alignment horizontal="centerContinuous"/>
    </xf>
    <xf numFmtId="3" fontId="21" fillId="17" borderId="0" xfId="3" applyNumberFormat="1" applyFont="1" applyFill="1" applyAlignment="1">
      <alignment horizontal="centerContinuous"/>
    </xf>
    <xf numFmtId="0" fontId="7" fillId="27" borderId="19" xfId="0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7" fillId="39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left"/>
    </xf>
    <xf numFmtId="0" fontId="0" fillId="39" borderId="0" xfId="0" applyFill="1"/>
    <xf numFmtId="0" fontId="7" fillId="70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3" fontId="8" fillId="0" borderId="52" xfId="0" applyNumberFormat="1" applyFont="1" applyBorder="1" applyAlignment="1">
      <alignment horizontal="center"/>
    </xf>
    <xf numFmtId="0" fontId="58" fillId="0" borderId="44" xfId="0" applyFont="1" applyBorder="1" applyAlignment="1">
      <alignment horizontal="center" vertical="center" wrapText="1"/>
    </xf>
    <xf numFmtId="0" fontId="8" fillId="17" borderId="34" xfId="0" applyFont="1" applyFill="1" applyBorder="1" applyAlignment="1">
      <alignment horizontal="center" wrapText="1"/>
    </xf>
    <xf numFmtId="0" fontId="7" fillId="17" borderId="35" xfId="0" applyFont="1" applyFill="1" applyBorder="1" applyAlignment="1">
      <alignment horizontal="centerContinuous"/>
    </xf>
    <xf numFmtId="0" fontId="7" fillId="17" borderId="33" xfId="0" applyFont="1" applyFill="1" applyBorder="1" applyAlignment="1">
      <alignment horizontal="centerContinuous"/>
    </xf>
    <xf numFmtId="0" fontId="7" fillId="17" borderId="95" xfId="0" applyFont="1" applyFill="1" applyBorder="1" applyAlignment="1">
      <alignment horizontal="center" wrapText="1"/>
    </xf>
    <xf numFmtId="0" fontId="7" fillId="17" borderId="90" xfId="0" quotePrefix="1" applyFont="1" applyFill="1" applyBorder="1" applyAlignment="1">
      <alignment horizontal="center" wrapText="1"/>
    </xf>
    <xf numFmtId="9" fontId="7" fillId="17" borderId="9" xfId="0" applyNumberFormat="1" applyFont="1" applyFill="1" applyBorder="1"/>
    <xf numFmtId="9" fontId="7" fillId="17" borderId="6" xfId="0" applyNumberFormat="1" applyFont="1" applyFill="1" applyBorder="1"/>
    <xf numFmtId="9" fontId="7" fillId="72" borderId="9" xfId="0" applyNumberFormat="1" applyFont="1" applyFill="1" applyBorder="1"/>
    <xf numFmtId="9" fontId="7" fillId="72" borderId="40" xfId="0" applyNumberFormat="1" applyFont="1" applyFill="1" applyBorder="1"/>
    <xf numFmtId="0" fontId="15" fillId="0" borderId="67" xfId="0" applyFont="1" applyBorder="1"/>
    <xf numFmtId="0" fontId="0" fillId="0" borderId="69" xfId="0" applyBorder="1" applyAlignment="1">
      <alignment horizontal="center"/>
    </xf>
    <xf numFmtId="4" fontId="6" fillId="16" borderId="110" xfId="0" applyNumberFormat="1" applyFont="1" applyFill="1" applyBorder="1" applyAlignment="1">
      <alignment horizontal="center"/>
    </xf>
    <xf numFmtId="0" fontId="20" fillId="17" borderId="71" xfId="3" applyFont="1" applyFill="1" applyBorder="1" applyAlignment="1">
      <alignment horizontal="right"/>
    </xf>
    <xf numFmtId="0" fontId="6" fillId="17" borderId="90" xfId="0" applyFont="1" applyFill="1" applyBorder="1"/>
    <xf numFmtId="9" fontId="7" fillId="0" borderId="32" xfId="2" applyFont="1" applyBorder="1" applyAlignment="1">
      <alignment horizontal="center" vertical="center"/>
    </xf>
    <xf numFmtId="3" fontId="8" fillId="17" borderId="25" xfId="0" applyNumberFormat="1" applyFont="1" applyFill="1" applyBorder="1" applyAlignment="1">
      <alignment horizontal="center"/>
    </xf>
    <xf numFmtId="3" fontId="8" fillId="17" borderId="12" xfId="0" applyNumberFormat="1" applyFont="1" applyFill="1" applyBorder="1" applyAlignment="1">
      <alignment horizontal="center"/>
    </xf>
    <xf numFmtId="3" fontId="8" fillId="17" borderId="15" xfId="0" applyNumberFormat="1" applyFont="1" applyFill="1" applyBorder="1" applyAlignment="1">
      <alignment horizontal="center"/>
    </xf>
    <xf numFmtId="3" fontId="8" fillId="0" borderId="39" xfId="2" applyNumberFormat="1" applyFont="1" applyBorder="1" applyAlignment="1">
      <alignment horizontal="center" vertical="center"/>
    </xf>
    <xf numFmtId="3" fontId="8" fillId="0" borderId="19" xfId="2" applyNumberFormat="1" applyFont="1" applyBorder="1" applyAlignment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8" fillId="0" borderId="12" xfId="2" applyNumberFormat="1" applyFont="1" applyBorder="1" applyAlignment="1">
      <alignment horizontal="center" vertical="center"/>
    </xf>
    <xf numFmtId="3" fontId="8" fillId="0" borderId="21" xfId="2" applyNumberFormat="1" applyFont="1" applyBorder="1" applyAlignment="1">
      <alignment horizontal="center" vertical="center"/>
    </xf>
    <xf numFmtId="0" fontId="7" fillId="17" borderId="0" xfId="0" applyFont="1" applyFill="1" applyAlignment="1">
      <alignment vertical="top"/>
    </xf>
    <xf numFmtId="0" fontId="7" fillId="17" borderId="0" xfId="0" applyFont="1" applyFill="1" applyAlignment="1">
      <alignment vertical="top" wrapText="1"/>
    </xf>
    <xf numFmtId="0" fontId="7" fillId="17" borderId="0" xfId="0" applyFont="1" applyFill="1" applyAlignment="1">
      <alignment horizontal="left" vertical="top" wrapText="1"/>
    </xf>
    <xf numFmtId="0" fontId="8" fillId="17" borderId="4" xfId="1819" applyFont="1" applyFill="1" applyBorder="1"/>
    <xf numFmtId="0" fontId="7" fillId="17" borderId="3" xfId="1819" applyFont="1" applyFill="1" applyBorder="1" applyAlignment="1">
      <alignment horizontal="center" vertical="center" wrapText="1"/>
    </xf>
    <xf numFmtId="167" fontId="8" fillId="38" borderId="30" xfId="0" applyNumberFormat="1" applyFont="1" applyFill="1" applyBorder="1" applyAlignment="1">
      <alignment horizontal="right"/>
    </xf>
    <xf numFmtId="167" fontId="7" fillId="38" borderId="111" xfId="0" applyNumberFormat="1" applyFont="1" applyFill="1" applyBorder="1" applyAlignment="1">
      <alignment horizontal="center" vertical="center" wrapText="1"/>
    </xf>
    <xf numFmtId="0" fontId="68" fillId="17" borderId="25" xfId="3" applyFont="1" applyFill="1" applyBorder="1"/>
    <xf numFmtId="0" fontId="6" fillId="18" borderId="14" xfId="0" applyFont="1" applyFill="1" applyBorder="1" applyAlignment="1">
      <alignment horizontal="center"/>
    </xf>
    <xf numFmtId="4" fontId="15" fillId="17" borderId="82" xfId="0" applyNumberFormat="1" applyFont="1" applyFill="1" applyBorder="1" applyAlignment="1">
      <alignment horizontal="center"/>
    </xf>
    <xf numFmtId="4" fontId="15" fillId="17" borderId="108" xfId="0" applyNumberFormat="1" applyFont="1" applyFill="1" applyBorder="1" applyAlignment="1">
      <alignment horizontal="center"/>
    </xf>
    <xf numFmtId="4" fontId="6" fillId="17" borderId="112" xfId="0" applyNumberFormat="1" applyFont="1" applyFill="1" applyBorder="1" applyAlignment="1">
      <alignment horizontal="center"/>
    </xf>
    <xf numFmtId="4" fontId="0" fillId="17" borderId="100" xfId="0" applyNumberFormat="1" applyFont="1" applyFill="1" applyBorder="1" applyAlignment="1">
      <alignment horizontal="center"/>
    </xf>
    <xf numFmtId="4" fontId="0" fillId="17" borderId="109" xfId="0" applyNumberFormat="1" applyFont="1" applyFill="1" applyBorder="1" applyAlignment="1">
      <alignment horizontal="center"/>
    </xf>
    <xf numFmtId="4" fontId="0" fillId="17" borderId="113" xfId="0" applyNumberFormat="1" applyFont="1" applyFill="1" applyBorder="1" applyAlignment="1">
      <alignment horizontal="center"/>
    </xf>
    <xf numFmtId="0" fontId="15" fillId="17" borderId="82" xfId="0" applyNumberFormat="1" applyFont="1" applyFill="1" applyBorder="1" applyAlignment="1">
      <alignment horizontal="center"/>
    </xf>
    <xf numFmtId="0" fontId="7" fillId="0" borderId="6" xfId="1819" applyFont="1" applyFill="1" applyBorder="1"/>
    <xf numFmtId="0" fontId="70" fillId="36" borderId="54" xfId="0" applyFont="1" applyFill="1" applyBorder="1" applyAlignment="1">
      <alignment horizontal="center" vertical="center"/>
    </xf>
    <xf numFmtId="0" fontId="70" fillId="32" borderId="54" xfId="0" applyFont="1" applyFill="1" applyBorder="1" applyAlignment="1">
      <alignment horizontal="center" vertical="center"/>
    </xf>
    <xf numFmtId="0" fontId="70" fillId="33" borderId="54" xfId="0" applyFont="1" applyFill="1" applyBorder="1" applyAlignment="1">
      <alignment horizontal="center" vertical="center"/>
    </xf>
    <xf numFmtId="0" fontId="70" fillId="32" borderId="31" xfId="0" applyFont="1" applyFill="1" applyBorder="1" applyAlignment="1">
      <alignment horizontal="center" vertical="center"/>
    </xf>
    <xf numFmtId="0" fontId="70" fillId="33" borderId="31" xfId="0" applyFont="1" applyFill="1" applyBorder="1" applyAlignment="1">
      <alignment horizontal="center" vertical="center"/>
    </xf>
    <xf numFmtId="0" fontId="70" fillId="31" borderId="54" xfId="0" applyFont="1" applyFill="1" applyBorder="1" applyAlignment="1">
      <alignment horizontal="center" vertical="center"/>
    </xf>
    <xf numFmtId="0" fontId="70" fillId="35" borderId="54" xfId="0" applyFont="1" applyFill="1" applyBorder="1" applyAlignment="1">
      <alignment horizontal="center" vertical="center"/>
    </xf>
    <xf numFmtId="0" fontId="70" fillId="37" borderId="31" xfId="0" applyFont="1" applyFill="1" applyBorder="1" applyAlignment="1">
      <alignment horizontal="center" vertical="center"/>
    </xf>
    <xf numFmtId="0" fontId="70" fillId="34" borderId="54" xfId="0" applyFont="1" applyFill="1" applyBorder="1" applyAlignment="1">
      <alignment horizontal="center" vertical="center"/>
    </xf>
    <xf numFmtId="0" fontId="70" fillId="31" borderId="31" xfId="0" applyFont="1" applyFill="1" applyBorder="1" applyAlignment="1">
      <alignment horizontal="center" vertical="center"/>
    </xf>
    <xf numFmtId="0" fontId="70" fillId="32" borderId="44" xfId="0" applyFont="1" applyFill="1" applyBorder="1" applyAlignment="1">
      <alignment horizontal="center" vertical="center"/>
    </xf>
    <xf numFmtId="0" fontId="10" fillId="32" borderId="91" xfId="0" applyFont="1" applyFill="1" applyBorder="1" applyAlignment="1">
      <alignment horizontal="center" vertical="center"/>
    </xf>
    <xf numFmtId="0" fontId="10" fillId="32" borderId="54" xfId="0" applyFont="1" applyFill="1" applyBorder="1" applyAlignment="1">
      <alignment horizontal="center" vertical="center"/>
    </xf>
    <xf numFmtId="0" fontId="10" fillId="33" borderId="54" xfId="0" applyFont="1" applyFill="1" applyBorder="1" applyAlignment="1">
      <alignment horizontal="center" vertical="center"/>
    </xf>
    <xf numFmtId="0" fontId="10" fillId="33" borderId="31" xfId="0" applyFont="1" applyFill="1" applyBorder="1" applyAlignment="1">
      <alignment horizontal="center" vertical="center"/>
    </xf>
    <xf numFmtId="0" fontId="10" fillId="31" borderId="31" xfId="0" applyFont="1" applyFill="1" applyBorder="1" applyAlignment="1">
      <alignment horizontal="center" vertical="center"/>
    </xf>
    <xf numFmtId="0" fontId="10" fillId="31" borderId="54" xfId="0" applyFont="1" applyFill="1" applyBorder="1" applyAlignment="1">
      <alignment horizontal="center" vertical="center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3" fontId="72" fillId="0" borderId="9" xfId="0" applyNumberFormat="1" applyFont="1" applyFill="1" applyBorder="1" applyAlignment="1">
      <alignment horizontal="right" indent="1"/>
    </xf>
    <xf numFmtId="9" fontId="72" fillId="0" borderId="9" xfId="2" applyFont="1" applyFill="1" applyBorder="1" applyAlignment="1">
      <alignment horizontal="right" indent="1"/>
    </xf>
    <xf numFmtId="3" fontId="72" fillId="0" borderId="20" xfId="0" applyNumberFormat="1" applyFont="1" applyFill="1" applyBorder="1" applyAlignment="1">
      <alignment horizontal="right" indent="1"/>
    </xf>
    <xf numFmtId="3" fontId="72" fillId="0" borderId="27" xfId="0" applyNumberFormat="1" applyFont="1" applyFill="1" applyBorder="1" applyAlignment="1">
      <alignment horizontal="right" indent="1"/>
    </xf>
    <xf numFmtId="9" fontId="72" fillId="0" borderId="20" xfId="2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9" fontId="72" fillId="0" borderId="9" xfId="2" applyNumberFormat="1" applyFont="1" applyFill="1" applyBorder="1" applyAlignment="1">
      <alignment horizontal="right" indent="1"/>
    </xf>
    <xf numFmtId="3" fontId="11" fillId="73" borderId="9" xfId="3" applyNumberFormat="1" applyFont="1" applyFill="1" applyBorder="1" applyAlignment="1">
      <alignment horizontal="right" indent="1"/>
    </xf>
    <xf numFmtId="3" fontId="72" fillId="73" borderId="9" xfId="0" applyNumberFormat="1" applyFont="1" applyFill="1" applyBorder="1" applyAlignment="1">
      <alignment horizontal="right" indent="1"/>
    </xf>
    <xf numFmtId="9" fontId="73" fillId="73" borderId="9" xfId="2" applyFont="1" applyFill="1" applyBorder="1" applyAlignment="1">
      <alignment horizontal="right" indent="1"/>
    </xf>
    <xf numFmtId="3" fontId="73" fillId="73" borderId="20" xfId="0" applyNumberFormat="1" applyFont="1" applyFill="1" applyBorder="1" applyAlignment="1">
      <alignment horizontal="right" indent="1"/>
    </xf>
    <xf numFmtId="3" fontId="72" fillId="73" borderId="27" xfId="0" applyNumberFormat="1" applyFont="1" applyFill="1" applyBorder="1" applyAlignment="1">
      <alignment horizontal="right" indent="1"/>
    </xf>
    <xf numFmtId="9" fontId="73" fillId="73" borderId="20" xfId="2" applyFont="1" applyFill="1" applyBorder="1" applyAlignment="1">
      <alignment horizontal="right" indent="1"/>
    </xf>
    <xf numFmtId="3" fontId="72" fillId="0" borderId="9" xfId="0" applyNumberFormat="1" applyFont="1" applyBorder="1" applyAlignment="1">
      <alignment horizontal="right" indent="1"/>
    </xf>
    <xf numFmtId="9" fontId="72" fillId="0" borderId="9" xfId="2" applyFont="1" applyBorder="1" applyAlignment="1">
      <alignment horizontal="right" indent="1"/>
    </xf>
    <xf numFmtId="3" fontId="72" fillId="0" borderId="20" xfId="0" applyNumberFormat="1" applyFont="1" applyBorder="1" applyAlignment="1">
      <alignment horizontal="right" indent="1"/>
    </xf>
    <xf numFmtId="3" fontId="72" fillId="0" borderId="27" xfId="0" applyNumberFormat="1" applyFont="1" applyBorder="1" applyAlignment="1">
      <alignment horizontal="right" indent="1"/>
    </xf>
    <xf numFmtId="9" fontId="72" fillId="0" borderId="20" xfId="2" applyFont="1" applyBorder="1" applyAlignment="1">
      <alignment horizontal="right" indent="1"/>
    </xf>
    <xf numFmtId="3" fontId="72" fillId="46" borderId="9" xfId="0" applyNumberFormat="1" applyFont="1" applyFill="1" applyBorder="1" applyAlignment="1">
      <alignment horizontal="right" indent="1"/>
    </xf>
    <xf numFmtId="9" fontId="72" fillId="46" borderId="9" xfId="2" applyFont="1" applyFill="1" applyBorder="1" applyAlignment="1">
      <alignment horizontal="right" indent="1"/>
    </xf>
    <xf numFmtId="3" fontId="72" fillId="46" borderId="20" xfId="0" applyNumberFormat="1" applyFont="1" applyFill="1" applyBorder="1" applyAlignment="1">
      <alignment horizontal="right" indent="1"/>
    </xf>
    <xf numFmtId="3" fontId="72" fillId="46" borderId="27" xfId="0" applyNumberFormat="1" applyFont="1" applyFill="1" applyBorder="1" applyAlignment="1">
      <alignment horizontal="right" indent="1"/>
    </xf>
    <xf numFmtId="9" fontId="72" fillId="46" borderId="20" xfId="2" applyFont="1" applyFill="1" applyBorder="1" applyAlignment="1">
      <alignment horizontal="right" indent="1"/>
    </xf>
    <xf numFmtId="167" fontId="47" fillId="73" borderId="9" xfId="0" applyNumberFormat="1" applyFont="1" applyFill="1" applyBorder="1" applyAlignment="1">
      <alignment horizontal="right" indent="1"/>
    </xf>
    <xf numFmtId="167" fontId="46" fillId="73" borderId="9" xfId="0" applyNumberFormat="1" applyFont="1" applyFill="1" applyBorder="1" applyAlignment="1">
      <alignment horizontal="right" indent="1"/>
    </xf>
    <xf numFmtId="167" fontId="74" fillId="73" borderId="9" xfId="5" applyNumberFormat="1" applyFont="1" applyFill="1" applyBorder="1" applyAlignment="1">
      <alignment horizontal="right"/>
    </xf>
    <xf numFmtId="167" fontId="45" fillId="0" borderId="3" xfId="3" applyNumberFormat="1" applyFont="1" applyBorder="1" applyAlignment="1">
      <alignment horizontal="right"/>
    </xf>
    <xf numFmtId="9" fontId="45" fillId="0" borderId="3" xfId="2" applyFont="1" applyBorder="1" applyAlignment="1">
      <alignment horizontal="right" indent="1"/>
    </xf>
    <xf numFmtId="167" fontId="45" fillId="0" borderId="9" xfId="3" applyNumberFormat="1" applyFont="1" applyBorder="1" applyAlignment="1">
      <alignment horizontal="right"/>
    </xf>
    <xf numFmtId="9" fontId="45" fillId="0" borderId="9" xfId="2" applyFont="1" applyBorder="1" applyAlignment="1">
      <alignment horizontal="right" indent="1"/>
    </xf>
    <xf numFmtId="167" fontId="71" fillId="0" borderId="9" xfId="5" applyNumberFormat="1" applyFont="1" applyFill="1" applyBorder="1" applyAlignment="1">
      <alignment horizontal="right"/>
    </xf>
    <xf numFmtId="167" fontId="46" fillId="0" borderId="9" xfId="0" applyNumberFormat="1" applyFont="1" applyFill="1" applyBorder="1" applyAlignment="1">
      <alignment horizontal="right"/>
    </xf>
    <xf numFmtId="9" fontId="45" fillId="0" borderId="9" xfId="5" applyFont="1" applyFill="1" applyBorder="1" applyAlignment="1">
      <alignment horizontal="right" indent="1"/>
    </xf>
    <xf numFmtId="49" fontId="71" fillId="0" borderId="9" xfId="5" applyNumberFormat="1" applyFont="1" applyFill="1" applyBorder="1" applyAlignment="1">
      <alignment horizontal="right" indent="1"/>
    </xf>
    <xf numFmtId="167" fontId="46" fillId="0" borderId="9" xfId="0" applyNumberFormat="1" applyFont="1" applyBorder="1" applyAlignment="1">
      <alignment horizontal="right"/>
    </xf>
    <xf numFmtId="9" fontId="45" fillId="17" borderId="9" xfId="5" applyFont="1" applyFill="1" applyBorder="1" applyAlignment="1">
      <alignment horizontal="right" indent="1"/>
    </xf>
    <xf numFmtId="167" fontId="66" fillId="73" borderId="9" xfId="3" applyNumberFormat="1" applyFont="1" applyFill="1" applyBorder="1" applyAlignment="1">
      <alignment horizontal="right" indent="1"/>
    </xf>
    <xf numFmtId="167" fontId="72" fillId="73" borderId="9" xfId="0" applyNumberFormat="1" applyFont="1" applyFill="1" applyBorder="1" applyAlignment="1">
      <alignment horizontal="right"/>
    </xf>
    <xf numFmtId="9" fontId="73" fillId="73" borderId="9" xfId="5" applyFont="1" applyFill="1" applyBorder="1" applyAlignment="1">
      <alignment horizontal="right" indent="1"/>
    </xf>
    <xf numFmtId="167" fontId="74" fillId="73" borderId="9" xfId="5" applyNumberFormat="1" applyFont="1" applyFill="1" applyBorder="1" applyAlignment="1"/>
    <xf numFmtId="0" fontId="75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 wrapText="1"/>
    </xf>
    <xf numFmtId="0" fontId="7" fillId="17" borderId="35" xfId="0" applyFont="1" applyFill="1" applyBorder="1"/>
    <xf numFmtId="0" fontId="76" fillId="17" borderId="4" xfId="0" applyFont="1" applyFill="1" applyBorder="1" applyAlignment="1">
      <alignment horizontal="center" vertical="center" wrapText="1"/>
    </xf>
    <xf numFmtId="0" fontId="76" fillId="17" borderId="0" xfId="0" applyFont="1" applyFill="1" applyAlignment="1">
      <alignment horizontal="center"/>
    </xf>
    <xf numFmtId="3" fontId="72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30" fillId="17" borderId="9" xfId="0" applyNumberFormat="1" applyFont="1" applyFill="1" applyBorder="1" applyAlignment="1">
      <alignment horizontal="right" indent="1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77" fillId="17" borderId="0" xfId="2306" applyFont="1" applyFill="1"/>
    <xf numFmtId="4" fontId="78" fillId="17" borderId="0" xfId="2306" applyNumberFormat="1" applyFont="1" applyFill="1"/>
    <xf numFmtId="4" fontId="77" fillId="17" borderId="0" xfId="2306" applyNumberFormat="1" applyFont="1" applyFill="1"/>
    <xf numFmtId="0" fontId="79" fillId="17" borderId="0" xfId="2306" applyFont="1" applyFill="1"/>
    <xf numFmtId="0" fontId="77" fillId="0" borderId="0" xfId="2306" applyFont="1"/>
    <xf numFmtId="0" fontId="80" fillId="0" borderId="0" xfId="2306" applyFont="1"/>
    <xf numFmtId="0" fontId="18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77" fillId="17" borderId="0" xfId="2306" applyFont="1" applyFill="1" applyAlignment="1">
      <alignment vertical="center"/>
    </xf>
    <xf numFmtId="4" fontId="78" fillId="17" borderId="0" xfId="2306" applyNumberFormat="1" applyFont="1" applyFill="1" applyAlignment="1">
      <alignment vertical="center"/>
    </xf>
    <xf numFmtId="4" fontId="77" fillId="17" borderId="0" xfId="2306" applyNumberFormat="1" applyFont="1" applyFill="1" applyAlignment="1">
      <alignment vertical="center"/>
    </xf>
    <xf numFmtId="0" fontId="79" fillId="17" borderId="0" xfId="2306" applyFont="1" applyFill="1" applyAlignment="1">
      <alignment vertical="center"/>
    </xf>
    <xf numFmtId="0" fontId="77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5" xfId="1819" applyNumberFormat="1" applyFont="1" applyFill="1" applyBorder="1" applyAlignment="1">
      <alignment horizontal="centerContinuous"/>
    </xf>
    <xf numFmtId="4" fontId="78" fillId="74" borderId="4" xfId="2306" applyNumberFormat="1" applyFont="1" applyFill="1" applyBorder="1" applyAlignment="1">
      <alignment horizontal="centerContinuous"/>
    </xf>
    <xf numFmtId="0" fontId="77" fillId="74" borderId="4" xfId="2306" applyFont="1" applyFill="1" applyBorder="1" applyAlignment="1">
      <alignment horizontal="centerContinuous"/>
    </xf>
    <xf numFmtId="4" fontId="77" fillId="74" borderId="4" xfId="2306" applyNumberFormat="1" applyFont="1" applyFill="1" applyBorder="1" applyAlignment="1">
      <alignment horizontal="centerContinuous"/>
    </xf>
    <xf numFmtId="4" fontId="78" fillId="74" borderId="65" xfId="2306" applyNumberFormat="1" applyFont="1" applyFill="1" applyBorder="1" applyAlignment="1">
      <alignment horizontal="centerContinuous"/>
    </xf>
    <xf numFmtId="4" fontId="78" fillId="75" borderId="4" xfId="2306" applyNumberFormat="1" applyFont="1" applyFill="1" applyBorder="1" applyAlignment="1">
      <alignment horizontal="centerContinuous"/>
    </xf>
    <xf numFmtId="0" fontId="77" fillId="75" borderId="4" xfId="2306" applyFont="1" applyFill="1" applyBorder="1" applyAlignment="1">
      <alignment horizontal="centerContinuous"/>
    </xf>
    <xf numFmtId="4" fontId="77" fillId="75" borderId="65" xfId="2306" applyNumberFormat="1" applyFont="1" applyFill="1" applyBorder="1" applyAlignment="1">
      <alignment horizontal="centerContinuous"/>
    </xf>
    <xf numFmtId="0" fontId="78" fillId="65" borderId="85" xfId="2306" applyFont="1" applyFill="1" applyBorder="1" applyAlignment="1">
      <alignment horizontal="centerContinuous"/>
    </xf>
    <xf numFmtId="0" fontId="78" fillId="65" borderId="4" xfId="2306" applyFont="1" applyFill="1" applyBorder="1" applyAlignment="1">
      <alignment horizontal="centerContinuous"/>
    </xf>
    <xf numFmtId="0" fontId="78" fillId="65" borderId="65" xfId="2306" applyFont="1" applyFill="1" applyBorder="1" applyAlignment="1">
      <alignment horizontal="centerContinuous"/>
    </xf>
    <xf numFmtId="0" fontId="18" fillId="17" borderId="30" xfId="2306" applyFont="1" applyFill="1" applyBorder="1"/>
    <xf numFmtId="0" fontId="6" fillId="17" borderId="87" xfId="0" applyFont="1" applyFill="1" applyBorder="1"/>
    <xf numFmtId="0" fontId="18" fillId="17" borderId="0" xfId="1819" applyFont="1" applyFill="1" applyBorder="1" applyAlignment="1">
      <alignment horizontal="center"/>
    </xf>
    <xf numFmtId="4" fontId="15" fillId="17" borderId="57" xfId="1819" applyNumberFormat="1" applyFont="1" applyFill="1" applyBorder="1" applyAlignment="1">
      <alignment horizontal="center"/>
    </xf>
    <xf numFmtId="0" fontId="79" fillId="76" borderId="0" xfId="2306" applyFont="1" applyFill="1"/>
    <xf numFmtId="0" fontId="81" fillId="76" borderId="114" xfId="2306" applyFont="1" applyFill="1" applyBorder="1" applyAlignment="1">
      <alignment horizontal="center"/>
    </xf>
    <xf numFmtId="0" fontId="79" fillId="77" borderId="0" xfId="2306" applyFont="1" applyFill="1"/>
    <xf numFmtId="0" fontId="81" fillId="77" borderId="114" xfId="2306" applyFont="1" applyFill="1" applyBorder="1" applyAlignment="1">
      <alignment horizontal="center"/>
    </xf>
    <xf numFmtId="0" fontId="79" fillId="78" borderId="0" xfId="2306" applyFont="1" applyFill="1"/>
    <xf numFmtId="0" fontId="79" fillId="78" borderId="57" xfId="2306" applyFont="1" applyFill="1" applyBorder="1"/>
    <xf numFmtId="0" fontId="79" fillId="0" borderId="0" xfId="2306" applyFont="1"/>
    <xf numFmtId="0" fontId="15" fillId="17" borderId="30" xfId="2306" applyFont="1" applyFill="1" applyBorder="1"/>
    <xf numFmtId="0" fontId="15" fillId="17" borderId="102" xfId="0" applyFont="1" applyFill="1" applyBorder="1" applyAlignment="1">
      <alignment horizontal="centerContinuous"/>
    </xf>
    <xf numFmtId="171" fontId="15" fillId="76" borderId="0" xfId="2306" applyNumberFormat="1" applyFont="1" applyFill="1" applyBorder="1" applyAlignment="1">
      <alignment horizontal="center"/>
    </xf>
    <xf numFmtId="4" fontId="81" fillId="76" borderId="55" xfId="2306" applyNumberFormat="1" applyFont="1" applyFill="1" applyBorder="1" applyAlignment="1">
      <alignment horizontal="center"/>
    </xf>
    <xf numFmtId="4" fontId="79" fillId="77" borderId="0" xfId="2306" applyNumberFormat="1" applyFont="1" applyFill="1"/>
    <xf numFmtId="4" fontId="81" fillId="77" borderId="55" xfId="2306" applyNumberFormat="1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Continuous"/>
    </xf>
    <xf numFmtId="0" fontId="79" fillId="0" borderId="115" xfId="2306" applyFont="1" applyBorder="1"/>
    <xf numFmtId="0" fontId="79" fillId="0" borderId="57" xfId="2306" applyFont="1" applyBorder="1"/>
    <xf numFmtId="0" fontId="18" fillId="76" borderId="88" xfId="2306" applyFont="1" applyFill="1" applyBorder="1" applyAlignment="1">
      <alignment horizontal="left" indent="1"/>
    </xf>
    <xf numFmtId="0" fontId="15" fillId="76" borderId="35" xfId="2306" applyFont="1" applyFill="1" applyBorder="1" applyAlignment="1">
      <alignment horizontal="centerContinuous"/>
    </xf>
    <xf numFmtId="0" fontId="15" fillId="76" borderId="34" xfId="2306" applyFont="1" applyFill="1" applyBorder="1" applyAlignment="1">
      <alignment horizontal="centerContinuous"/>
    </xf>
    <xf numFmtId="0" fontId="79" fillId="76" borderId="34" xfId="2306" applyFont="1" applyFill="1" applyBorder="1" applyAlignment="1">
      <alignment horizontal="centerContinuous"/>
    </xf>
    <xf numFmtId="0" fontId="79" fillId="76" borderId="7" xfId="2306" applyFont="1" applyFill="1" applyBorder="1"/>
    <xf numFmtId="4" fontId="81" fillId="76" borderId="56" xfId="2306" applyNumberFormat="1" applyFont="1" applyFill="1" applyBorder="1" applyAlignment="1">
      <alignment horizontal="center"/>
    </xf>
    <xf numFmtId="4" fontId="79" fillId="77" borderId="88" xfId="2306" applyNumberFormat="1" applyFont="1" applyFill="1" applyBorder="1" applyAlignment="1">
      <alignment horizontal="center"/>
    </xf>
    <xf numFmtId="0" fontId="79" fillId="77" borderId="7" xfId="2306" applyFont="1" applyFill="1" applyBorder="1"/>
    <xf numFmtId="4" fontId="81" fillId="77" borderId="56" xfId="2306" applyNumberFormat="1" applyFont="1" applyFill="1" applyBorder="1" applyAlignment="1">
      <alignment horizontal="center"/>
    </xf>
    <xf numFmtId="0" fontId="79" fillId="78" borderId="88" xfId="2306" applyFont="1" applyFill="1" applyBorder="1"/>
    <xf numFmtId="0" fontId="79" fillId="78" borderId="7" xfId="2306" applyFont="1" applyFill="1" applyBorder="1"/>
    <xf numFmtId="0" fontId="79" fillId="78" borderId="58" xfId="2306" applyFont="1" applyFill="1" applyBorder="1"/>
    <xf numFmtId="0" fontId="15" fillId="17" borderId="33" xfId="2306" applyFont="1" applyFill="1" applyBorder="1"/>
    <xf numFmtId="0" fontId="6" fillId="17" borderId="48" xfId="0" applyFont="1" applyFill="1" applyBorder="1" applyAlignment="1">
      <alignment horizontal="center" vertical="center"/>
    </xf>
    <xf numFmtId="0" fontId="6" fillId="17" borderId="107" xfId="0" applyFont="1" applyFill="1" applyBorder="1" applyAlignment="1">
      <alignment horizontal="center" vertical="center"/>
    </xf>
    <xf numFmtId="0" fontId="15" fillId="17" borderId="116" xfId="1819" applyFont="1" applyFill="1" applyBorder="1" applyAlignment="1">
      <alignment horizontal="center" vertical="center"/>
    </xf>
    <xf numFmtId="4" fontId="15" fillId="17" borderId="65" xfId="1819" applyNumberFormat="1" applyFont="1" applyFill="1" applyBorder="1" applyAlignment="1">
      <alignment horizontal="center" vertical="center" wrapText="1"/>
    </xf>
    <xf numFmtId="0" fontId="15" fillId="76" borderId="73" xfId="2306" applyFont="1" applyFill="1" applyBorder="1" applyAlignment="1">
      <alignment horizontal="center" vertical="center" wrapText="1"/>
    </xf>
    <xf numFmtId="0" fontId="15" fillId="30" borderId="4" xfId="2306" applyFont="1" applyFill="1" applyBorder="1" applyAlignment="1">
      <alignment horizontal="center" wrapText="1"/>
    </xf>
    <xf numFmtId="0" fontId="82" fillId="76" borderId="117" xfId="2306" applyFont="1" applyFill="1" applyBorder="1" applyAlignment="1">
      <alignment horizontal="center" vertical="center" wrapText="1"/>
    </xf>
    <xf numFmtId="0" fontId="15" fillId="76" borderId="118" xfId="2306" applyFont="1" applyFill="1" applyBorder="1" applyAlignment="1">
      <alignment horizontal="center" vertical="center" wrapText="1"/>
    </xf>
    <xf numFmtId="0" fontId="15" fillId="76" borderId="33" xfId="2306" applyFont="1" applyFill="1" applyBorder="1" applyAlignment="1">
      <alignment horizontal="center" vertical="center" wrapText="1"/>
    </xf>
    <xf numFmtId="0" fontId="15" fillId="76" borderId="28" xfId="2306" applyFont="1" applyFill="1" applyBorder="1" applyAlignment="1">
      <alignment horizontal="center" vertical="center" wrapText="1"/>
    </xf>
    <xf numFmtId="4" fontId="84" fillId="76" borderId="61" xfId="2306" applyNumberFormat="1" applyFont="1" applyFill="1" applyBorder="1" applyAlignment="1">
      <alignment horizontal="center" vertical="center" wrapText="1"/>
    </xf>
    <xf numFmtId="0" fontId="15" fillId="77" borderId="73" xfId="2306" applyFont="1" applyFill="1" applyBorder="1" applyAlignment="1">
      <alignment horizontal="center" vertical="center" wrapText="1"/>
    </xf>
    <xf numFmtId="0" fontId="15" fillId="77" borderId="5" xfId="2306" applyFont="1" applyFill="1" applyBorder="1" applyAlignment="1">
      <alignment horizontal="center" vertical="center" wrapText="1"/>
    </xf>
    <xf numFmtId="4" fontId="84" fillId="77" borderId="4" xfId="2306" applyNumberFormat="1" applyFont="1" applyFill="1" applyBorder="1" applyAlignment="1">
      <alignment horizontal="center" vertical="center" wrapText="1"/>
    </xf>
    <xf numFmtId="0" fontId="85" fillId="65" borderId="73" xfId="2306" applyFont="1" applyFill="1" applyBorder="1" applyAlignment="1">
      <alignment horizontal="center" vertical="center" wrapText="1"/>
    </xf>
    <xf numFmtId="0" fontId="79" fillId="78" borderId="5" xfId="2306" applyFont="1" applyFill="1" applyBorder="1" applyAlignment="1">
      <alignment horizontal="center" vertical="center" wrapText="1"/>
    </xf>
    <xf numFmtId="0" fontId="85" fillId="78" borderId="5" xfId="2306" applyFont="1" applyFill="1" applyBorder="1" applyAlignment="1">
      <alignment horizontal="center" vertical="center" wrapText="1"/>
    </xf>
    <xf numFmtId="0" fontId="86" fillId="78" borderId="17" xfId="2306" applyFont="1" applyFill="1" applyBorder="1" applyAlignment="1">
      <alignment horizontal="center" vertical="center" wrapText="1"/>
    </xf>
    <xf numFmtId="0" fontId="79" fillId="17" borderId="31" xfId="2306" applyFont="1" applyFill="1" applyBorder="1"/>
    <xf numFmtId="0" fontId="18" fillId="17" borderId="34" xfId="0" applyFont="1" applyFill="1" applyBorder="1" applyAlignment="1">
      <alignment horizontal="center" vertical="center"/>
    </xf>
    <xf numFmtId="0" fontId="18" fillId="0" borderId="105" xfId="1819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3" fontId="15" fillId="30" borderId="0" xfId="2306" applyNumberFormat="1" applyFont="1" applyFill="1" applyBorder="1" applyAlignment="1">
      <alignment horizontal="center"/>
    </xf>
    <xf numFmtId="0" fontId="82" fillId="0" borderId="12" xfId="2306" applyFont="1" applyBorder="1" applyAlignment="1">
      <alignment horizontal="center"/>
    </xf>
    <xf numFmtId="0" fontId="81" fillId="0" borderId="30" xfId="2306" applyFont="1" applyBorder="1" applyAlignment="1">
      <alignment horizontal="center"/>
    </xf>
    <xf numFmtId="0" fontId="81" fillId="0" borderId="32" xfId="2306" applyFont="1" applyBorder="1" applyAlignment="1">
      <alignment horizontal="center"/>
    </xf>
    <xf numFmtId="4" fontId="84" fillId="0" borderId="55" xfId="2306" applyNumberFormat="1" applyFont="1" applyBorder="1" applyAlignment="1">
      <alignment horizontal="right" indent="2"/>
    </xf>
    <xf numFmtId="0" fontId="81" fillId="0" borderId="86" xfId="2306" applyFont="1" applyBorder="1" applyAlignment="1">
      <alignment horizontal="center"/>
    </xf>
    <xf numFmtId="0" fontId="81" fillId="0" borderId="2" xfId="2306" applyFont="1" applyBorder="1" applyAlignment="1">
      <alignment horizontal="center"/>
    </xf>
    <xf numFmtId="4" fontId="84" fillId="0" borderId="0" xfId="2306" applyNumberFormat="1" applyFont="1" applyBorder="1" applyAlignment="1">
      <alignment horizontal="right" indent="2"/>
    </xf>
    <xf numFmtId="4" fontId="81" fillId="65" borderId="86" xfId="2306" applyNumberFormat="1" applyFont="1" applyFill="1" applyBorder="1" applyAlignment="1">
      <alignment horizontal="center"/>
    </xf>
    <xf numFmtId="4" fontId="79" fillId="78" borderId="2" xfId="2306" applyNumberFormat="1" applyFont="1" applyFill="1" applyBorder="1" applyAlignment="1">
      <alignment horizontal="right" indent="2"/>
    </xf>
    <xf numFmtId="0" fontId="18" fillId="0" borderId="3" xfId="1819" applyFont="1" applyBorder="1" applyAlignment="1">
      <alignment horizontal="center"/>
    </xf>
    <xf numFmtId="175" fontId="79" fillId="0" borderId="3" xfId="2306" applyNumberFormat="1" applyFont="1" applyBorder="1" applyAlignment="1">
      <alignment horizontal="center"/>
    </xf>
    <xf numFmtId="3" fontId="88" fillId="78" borderId="13" xfId="2306" applyNumberFormat="1" applyFont="1" applyFill="1" applyBorder="1" applyAlignment="1">
      <alignment horizontal="center"/>
    </xf>
    <xf numFmtId="0" fontId="79" fillId="17" borderId="29" xfId="2306" applyFont="1" applyFill="1" applyBorder="1"/>
    <xf numFmtId="0" fontId="0" fillId="17" borderId="91" xfId="0" applyFill="1" applyBorder="1"/>
    <xf numFmtId="0" fontId="6" fillId="17" borderId="84" xfId="0" applyFont="1" applyFill="1" applyBorder="1" applyAlignment="1">
      <alignment horizontal="center"/>
    </xf>
    <xf numFmtId="0" fontId="18" fillId="0" borderId="106" xfId="1819" applyFont="1" applyBorder="1" applyAlignment="1">
      <alignment horizontal="center"/>
    </xf>
    <xf numFmtId="4" fontId="15" fillId="17" borderId="58" xfId="1819" applyNumberFormat="1" applyFont="1" applyFill="1" applyBorder="1" applyAlignment="1">
      <alignment horizontal="center"/>
    </xf>
    <xf numFmtId="3" fontId="15" fillId="30" borderId="7" xfId="2306" applyNumberFormat="1" applyFont="1" applyFill="1" applyBorder="1" applyAlignment="1">
      <alignment horizontal="center"/>
    </xf>
    <xf numFmtId="0" fontId="82" fillId="0" borderId="14" xfId="2306" applyFont="1" applyBorder="1" applyAlignment="1">
      <alignment horizontal="center"/>
    </xf>
    <xf numFmtId="0" fontId="87" fillId="0" borderId="99" xfId="2306" applyFont="1" applyBorder="1" applyAlignment="1">
      <alignment horizontal="center"/>
    </xf>
    <xf numFmtId="0" fontId="81" fillId="0" borderId="25" xfId="2306" applyFont="1" applyBorder="1" applyAlignment="1">
      <alignment horizontal="center"/>
    </xf>
    <xf numFmtId="0" fontId="81" fillId="0" borderId="47" xfId="2306" applyFont="1" applyBorder="1" applyAlignment="1">
      <alignment horizontal="center"/>
    </xf>
    <xf numFmtId="4" fontId="84" fillId="0" borderId="56" xfId="2306" applyNumberFormat="1" applyFont="1" applyBorder="1" applyAlignment="1">
      <alignment horizontal="right" indent="2"/>
    </xf>
    <xf numFmtId="0" fontId="81" fillId="0" borderId="74" xfId="2306" applyFont="1" applyBorder="1" applyAlignment="1">
      <alignment horizontal="center"/>
    </xf>
    <xf numFmtId="0" fontId="81" fillId="0" borderId="3" xfId="2306" applyFont="1" applyBorder="1" applyAlignment="1">
      <alignment horizontal="center"/>
    </xf>
    <xf numFmtId="4" fontId="84" fillId="0" borderId="7" xfId="2306" applyNumberFormat="1" applyFont="1" applyBorder="1" applyAlignment="1">
      <alignment horizontal="right" indent="2"/>
    </xf>
    <xf numFmtId="4" fontId="81" fillId="65" borderId="74" xfId="2306" applyNumberFormat="1" applyFont="1" applyFill="1" applyBorder="1" applyAlignment="1">
      <alignment horizontal="center"/>
    </xf>
    <xf numFmtId="4" fontId="79" fillId="78" borderId="3" xfId="2306" applyNumberFormat="1" applyFont="1" applyFill="1" applyBorder="1" applyAlignment="1">
      <alignment horizontal="right" indent="2"/>
    </xf>
    <xf numFmtId="3" fontId="88" fillId="78" borderId="46" xfId="2306" applyNumberFormat="1" applyFont="1" applyFill="1" applyBorder="1" applyAlignment="1">
      <alignment horizontal="center"/>
    </xf>
    <xf numFmtId="0" fontId="0" fillId="17" borderId="54" xfId="0" applyFill="1" applyBorder="1"/>
    <xf numFmtId="0" fontId="61" fillId="17" borderId="84" xfId="0" applyFont="1" applyFill="1" applyBorder="1" applyAlignment="1">
      <alignment horizontal="center"/>
    </xf>
    <xf numFmtId="0" fontId="18" fillId="0" borderId="96" xfId="1819" applyFont="1" applyBorder="1" applyAlignment="1">
      <alignment horizontal="center"/>
    </xf>
    <xf numFmtId="4" fontId="15" fillId="17" borderId="59" xfId="1819" applyNumberFormat="1" applyFont="1" applyFill="1" applyBorder="1" applyAlignment="1">
      <alignment horizontal="center"/>
    </xf>
    <xf numFmtId="0" fontId="15" fillId="18" borderId="19" xfId="0" applyFont="1" applyFill="1" applyBorder="1" applyAlignment="1">
      <alignment horizontal="center"/>
    </xf>
    <xf numFmtId="0" fontId="87" fillId="0" borderId="81" xfId="2306" applyFont="1" applyFill="1" applyBorder="1" applyAlignment="1">
      <alignment horizontal="center"/>
    </xf>
    <xf numFmtId="0" fontId="81" fillId="0" borderId="27" xfId="2306" applyFont="1" applyBorder="1" applyAlignment="1">
      <alignment horizontal="center"/>
    </xf>
    <xf numFmtId="4" fontId="84" fillId="0" borderId="60" xfId="2306" applyNumberFormat="1" applyFont="1" applyBorder="1" applyAlignment="1">
      <alignment horizontal="right" indent="2"/>
    </xf>
    <xf numFmtId="0" fontId="81" fillId="0" borderId="75" xfId="2306" applyFont="1" applyBorder="1" applyAlignment="1">
      <alignment horizontal="center"/>
    </xf>
    <xf numFmtId="0" fontId="81" fillId="0" borderId="9" xfId="2306" applyFont="1" applyBorder="1" applyAlignment="1">
      <alignment horizontal="center"/>
    </xf>
    <xf numFmtId="4" fontId="84" fillId="0" borderId="8" xfId="2306" applyNumberFormat="1" applyFont="1" applyBorder="1" applyAlignment="1">
      <alignment horizontal="right" indent="2"/>
    </xf>
    <xf numFmtId="4" fontId="81" fillId="65" borderId="75" xfId="2306" applyNumberFormat="1" applyFont="1" applyFill="1" applyBorder="1" applyAlignment="1">
      <alignment horizontal="center"/>
    </xf>
    <xf numFmtId="4" fontId="79" fillId="78" borderId="9" xfId="2306" applyNumberFormat="1" applyFont="1" applyFill="1" applyBorder="1" applyAlignment="1">
      <alignment horizontal="right" indent="2"/>
    </xf>
    <xf numFmtId="175" fontId="79" fillId="0" borderId="9" xfId="2306" applyNumberFormat="1" applyFont="1" applyBorder="1" applyAlignment="1">
      <alignment horizontal="center"/>
    </xf>
    <xf numFmtId="3" fontId="88" fillId="78" borderId="51" xfId="2306" applyNumberFormat="1" applyFont="1" applyFill="1" applyBorder="1" applyAlignment="1">
      <alignment horizontal="center"/>
    </xf>
    <xf numFmtId="0" fontId="0" fillId="17" borderId="53" xfId="0" applyFill="1" applyBorder="1"/>
    <xf numFmtId="3" fontId="15" fillId="30" borderId="8" xfId="2306" applyNumberFormat="1" applyFont="1" applyFill="1" applyBorder="1" applyAlignment="1">
      <alignment horizontal="center"/>
    </xf>
    <xf numFmtId="0" fontId="87" fillId="0" borderId="81" xfId="2306" applyFont="1" applyBorder="1" applyAlignment="1">
      <alignment horizontal="center"/>
    </xf>
    <xf numFmtId="0" fontId="0" fillId="0" borderId="44" xfId="0" applyBorder="1"/>
    <xf numFmtId="0" fontId="22" fillId="17" borderId="84" xfId="0" applyFont="1" applyFill="1" applyBorder="1" applyAlignment="1">
      <alignment horizontal="center"/>
    </xf>
    <xf numFmtId="0" fontId="89" fillId="30" borderId="8" xfId="2306" applyFont="1" applyFill="1" applyBorder="1" applyAlignment="1">
      <alignment horizontal="center" vertical="center" wrapText="1"/>
    </xf>
    <xf numFmtId="0" fontId="60" fillId="17" borderId="84" xfId="0" applyFont="1" applyFill="1" applyBorder="1" applyAlignment="1">
      <alignment horizontal="center"/>
    </xf>
    <xf numFmtId="0" fontId="0" fillId="0" borderId="54" xfId="0" applyBorder="1"/>
    <xf numFmtId="0" fontId="0" fillId="17" borderId="44" xfId="0" applyFill="1" applyBorder="1"/>
    <xf numFmtId="3" fontId="88" fillId="78" borderId="60" xfId="2306" applyNumberFormat="1" applyFont="1" applyFill="1" applyBorder="1" applyAlignment="1">
      <alignment horizontal="center"/>
    </xf>
    <xf numFmtId="0" fontId="79" fillId="17" borderId="0" xfId="2306" applyFont="1" applyFill="1" applyBorder="1"/>
    <xf numFmtId="0" fontId="0" fillId="0" borderId="53" xfId="0" applyBorder="1"/>
    <xf numFmtId="0" fontId="6" fillId="17" borderId="101" xfId="0" applyFont="1" applyFill="1" applyBorder="1" applyAlignment="1">
      <alignment horizontal="center"/>
    </xf>
    <xf numFmtId="0" fontId="18" fillId="0" borderId="104" xfId="1819" applyFont="1" applyBorder="1" applyAlignment="1">
      <alignment horizontal="center"/>
    </xf>
    <xf numFmtId="4" fontId="15" fillId="17" borderId="72" xfId="1819" applyNumberFormat="1" applyFont="1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82" fillId="0" borderId="15" xfId="2306" applyFont="1" applyBorder="1" applyAlignment="1">
      <alignment horizontal="center"/>
    </xf>
    <xf numFmtId="0" fontId="81" fillId="0" borderId="33" xfId="2306" applyFont="1" applyBorder="1" applyAlignment="1">
      <alignment horizontal="center"/>
    </xf>
    <xf numFmtId="0" fontId="81" fillId="0" borderId="28" xfId="2306" applyFont="1" applyBorder="1" applyAlignment="1">
      <alignment horizontal="center"/>
    </xf>
    <xf numFmtId="4" fontId="84" fillId="0" borderId="61" xfId="2306" applyNumberFormat="1" applyFont="1" applyBorder="1" applyAlignment="1">
      <alignment horizontal="right" indent="2"/>
    </xf>
    <xf numFmtId="0" fontId="81" fillId="0" borderId="77" xfId="2306" applyFont="1" applyBorder="1" applyAlignment="1">
      <alignment horizontal="center"/>
    </xf>
    <xf numFmtId="0" fontId="81" fillId="0" borderId="6" xfId="2306" applyFont="1" applyBorder="1" applyAlignment="1">
      <alignment horizontal="center"/>
    </xf>
    <xf numFmtId="4" fontId="84" fillId="0" borderId="10" xfId="2306" applyNumberFormat="1" applyFont="1" applyBorder="1" applyAlignment="1">
      <alignment horizontal="right" indent="2"/>
    </xf>
    <xf numFmtId="4" fontId="81" fillId="65" borderId="77" xfId="2306" applyNumberFormat="1" applyFont="1" applyFill="1" applyBorder="1" applyAlignment="1">
      <alignment horizontal="center"/>
    </xf>
    <xf numFmtId="4" fontId="79" fillId="78" borderId="6" xfId="2306" applyNumberFormat="1" applyFont="1" applyFill="1" applyBorder="1" applyAlignment="1">
      <alignment horizontal="right" indent="2"/>
    </xf>
    <xf numFmtId="0" fontId="18" fillId="0" borderId="5" xfId="1819" applyFont="1" applyBorder="1" applyAlignment="1">
      <alignment horizontal="center"/>
    </xf>
    <xf numFmtId="175" fontId="79" fillId="0" borderId="6" xfId="2306" applyNumberFormat="1" applyFont="1" applyBorder="1" applyAlignment="1">
      <alignment horizontal="center"/>
    </xf>
    <xf numFmtId="3" fontId="88" fillId="78" borderId="61" xfId="2306" applyNumberFormat="1" applyFont="1" applyFill="1" applyBorder="1" applyAlignment="1">
      <alignment horizontal="center"/>
    </xf>
    <xf numFmtId="0" fontId="79" fillId="17" borderId="4" xfId="2306" applyFont="1" applyFill="1" applyBorder="1"/>
    <xf numFmtId="0" fontId="8" fillId="17" borderId="0" xfId="2306" applyFont="1" applyFill="1" applyBorder="1"/>
    <xf numFmtId="0" fontId="77" fillId="17" borderId="0" xfId="2306" applyFont="1" applyFill="1" applyBorder="1"/>
    <xf numFmtId="0" fontId="77" fillId="18" borderId="0" xfId="2306" applyFont="1" applyFill="1" applyBorder="1"/>
    <xf numFmtId="0" fontId="77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78" fillId="0" borderId="0" xfId="2306" applyNumberFormat="1" applyFont="1"/>
    <xf numFmtId="4" fontId="77" fillId="0" borderId="0" xfId="2306" applyNumberFormat="1" applyFont="1"/>
    <xf numFmtId="0" fontId="7" fillId="0" borderId="0" xfId="1819" applyFont="1" applyAlignment="1">
      <alignment horizontal="center"/>
    </xf>
    <xf numFmtId="0" fontId="90" fillId="76" borderId="0" xfId="2306" applyFont="1" applyFill="1" applyAlignment="1">
      <alignment horizontal="center"/>
    </xf>
    <xf numFmtId="0" fontId="91" fillId="76" borderId="0" xfId="2306" quotePrefix="1" applyFont="1" applyFill="1" applyBorder="1" applyAlignment="1">
      <alignment horizontal="center"/>
    </xf>
    <xf numFmtId="0" fontId="90" fillId="76" borderId="25" xfId="2306" applyFont="1" applyFill="1" applyBorder="1" applyAlignment="1">
      <alignment horizontal="center"/>
    </xf>
    <xf numFmtId="0" fontId="68" fillId="17" borderId="36" xfId="3" applyFont="1" applyFill="1" applyBorder="1"/>
    <xf numFmtId="0" fontId="61" fillId="17" borderId="103" xfId="0" applyFont="1" applyFill="1" applyBorder="1" applyAlignment="1">
      <alignment horizontal="center"/>
    </xf>
    <xf numFmtId="3" fontId="15" fillId="30" borderId="10" xfId="2306" applyNumberFormat="1" applyFont="1" applyFill="1" applyBorder="1" applyAlignment="1">
      <alignment horizontal="center"/>
    </xf>
    <xf numFmtId="3" fontId="15" fillId="30" borderId="23" xfId="2306" applyNumberFormat="1" applyFont="1" applyFill="1" applyBorder="1" applyAlignment="1">
      <alignment horizontal="center"/>
    </xf>
    <xf numFmtId="0" fontId="87" fillId="0" borderId="119" xfId="2306" applyFont="1" applyFill="1" applyBorder="1" applyAlignment="1">
      <alignment horizontal="center"/>
    </xf>
    <xf numFmtId="0" fontId="87" fillId="0" borderId="120" xfId="2306" applyFont="1" applyFill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3" fontId="7" fillId="48" borderId="3" xfId="0" applyNumberFormat="1" applyFont="1" applyFill="1" applyBorder="1" applyAlignment="1">
      <alignment horizontal="center"/>
    </xf>
    <xf numFmtId="3" fontId="7" fillId="30" borderId="18" xfId="0" applyNumberFormat="1" applyFont="1" applyFill="1" applyBorder="1" applyAlignment="1">
      <alignment horizontal="center"/>
    </xf>
    <xf numFmtId="167" fontId="7" fillId="0" borderId="47" xfId="0" applyNumberFormat="1" applyFont="1" applyFill="1" applyBorder="1" applyAlignment="1">
      <alignment vertical="center"/>
    </xf>
    <xf numFmtId="166" fontId="8" fillId="0" borderId="19" xfId="1" applyNumberFormat="1" applyFont="1" applyFill="1" applyBorder="1" applyAlignment="1">
      <alignment vertical="center"/>
    </xf>
    <xf numFmtId="166" fontId="8" fillId="0" borderId="21" xfId="1" applyNumberFormat="1" applyFont="1" applyBorder="1" applyAlignment="1">
      <alignment vertical="center"/>
    </xf>
    <xf numFmtId="167" fontId="7" fillId="0" borderId="25" xfId="0" applyNumberFormat="1" applyFont="1" applyFill="1" applyBorder="1" applyAlignment="1">
      <alignment horizontal="center"/>
    </xf>
    <xf numFmtId="167" fontId="8" fillId="0" borderId="74" xfId="0" applyNumberFormat="1" applyFont="1" applyFill="1" applyBorder="1" applyAlignment="1">
      <alignment horizontal="center"/>
    </xf>
    <xf numFmtId="0" fontId="7" fillId="0" borderId="56" xfId="0" applyFont="1" applyFill="1" applyBorder="1" applyAlignment="1">
      <alignment horizontal="center"/>
    </xf>
    <xf numFmtId="0" fontId="7" fillId="39" borderId="25" xfId="0" applyFont="1" applyFill="1" applyBorder="1" applyAlignment="1">
      <alignment horizontal="center"/>
    </xf>
    <xf numFmtId="0" fontId="7" fillId="39" borderId="7" xfId="0" applyFont="1" applyFill="1" applyBorder="1" applyAlignment="1">
      <alignment horizontal="center"/>
    </xf>
    <xf numFmtId="0" fontId="7" fillId="0" borderId="38" xfId="0" applyFont="1" applyFill="1" applyBorder="1"/>
    <xf numFmtId="0" fontId="7" fillId="71" borderId="18" xfId="0" applyFont="1" applyFill="1" applyBorder="1"/>
    <xf numFmtId="3" fontId="11" fillId="73" borderId="3" xfId="3" applyNumberFormat="1" applyFont="1" applyFill="1" applyBorder="1" applyAlignment="1">
      <alignment horizontal="right" indent="1"/>
    </xf>
    <xf numFmtId="3" fontId="72" fillId="73" borderId="3" xfId="0" applyNumberFormat="1" applyFont="1" applyFill="1" applyBorder="1" applyAlignment="1">
      <alignment horizontal="right" indent="1"/>
    </xf>
    <xf numFmtId="3" fontId="72" fillId="0" borderId="6" xfId="0" applyNumberFormat="1" applyFont="1" applyBorder="1" applyAlignment="1">
      <alignment horizontal="right" indent="1"/>
    </xf>
    <xf numFmtId="9" fontId="73" fillId="73" borderId="3" xfId="2" applyFont="1" applyFill="1" applyBorder="1" applyAlignment="1">
      <alignment horizontal="right" indent="1"/>
    </xf>
    <xf numFmtId="9" fontId="72" fillId="0" borderId="6" xfId="2" applyFont="1" applyBorder="1" applyAlignment="1">
      <alignment horizontal="right" indent="1"/>
    </xf>
    <xf numFmtId="3" fontId="73" fillId="73" borderId="18" xfId="0" applyNumberFormat="1" applyFont="1" applyFill="1" applyBorder="1" applyAlignment="1">
      <alignment horizontal="right" indent="1"/>
    </xf>
    <xf numFmtId="3" fontId="72" fillId="0" borderId="22" xfId="0" applyNumberFormat="1" applyFont="1" applyBorder="1" applyAlignment="1">
      <alignment horizontal="right" indent="1"/>
    </xf>
    <xf numFmtId="3" fontId="72" fillId="73" borderId="47" xfId="0" applyNumberFormat="1" applyFont="1" applyFill="1" applyBorder="1" applyAlignment="1">
      <alignment horizontal="right" indent="1"/>
    </xf>
    <xf numFmtId="3" fontId="72" fillId="0" borderId="28" xfId="0" applyNumberFormat="1" applyFont="1" applyBorder="1" applyAlignment="1">
      <alignment horizontal="right" indent="1"/>
    </xf>
    <xf numFmtId="9" fontId="73" fillId="73" borderId="18" xfId="2" applyFont="1" applyFill="1" applyBorder="1" applyAlignment="1">
      <alignment horizontal="right" indent="1"/>
    </xf>
    <xf numFmtId="9" fontId="72" fillId="0" borderId="22" xfId="2" applyFont="1" applyBorder="1" applyAlignment="1">
      <alignment horizontal="right" indent="1"/>
    </xf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0" fontId="10" fillId="17" borderId="0" xfId="3" applyFont="1" applyFill="1" applyAlignment="1">
      <alignment horizontal="center"/>
    </xf>
    <xf numFmtId="9" fontId="8" fillId="17" borderId="0" xfId="2" applyFont="1" applyFill="1" applyAlignment="1">
      <alignment horizontal="center"/>
    </xf>
    <xf numFmtId="0" fontId="10" fillId="17" borderId="7" xfId="3" applyFont="1" applyFill="1" applyBorder="1" applyAlignment="1">
      <alignment horizontal="center"/>
    </xf>
    <xf numFmtId="9" fontId="8" fillId="17" borderId="7" xfId="2" applyFont="1" applyFill="1" applyBorder="1" applyAlignment="1">
      <alignment horizontal="center"/>
    </xf>
    <xf numFmtId="0" fontId="8" fillId="17" borderId="47" xfId="0" applyFont="1" applyFill="1" applyBorder="1" applyAlignment="1">
      <alignment horizontal="center"/>
    </xf>
    <xf numFmtId="9" fontId="8" fillId="17" borderId="29" xfId="2" applyFont="1" applyFill="1" applyBorder="1" applyAlignment="1">
      <alignment horizontal="center"/>
    </xf>
    <xf numFmtId="9" fontId="8" fillId="17" borderId="0" xfId="2" applyFont="1" applyFill="1" applyBorder="1" applyAlignment="1">
      <alignment horizontal="center"/>
    </xf>
    <xf numFmtId="0" fontId="0" fillId="17" borderId="4" xfId="0" applyFill="1" applyBorder="1" applyAlignment="1">
      <alignment horizontal="centerContinuous"/>
    </xf>
    <xf numFmtId="0" fontId="15" fillId="17" borderId="35" xfId="0" applyFont="1" applyFill="1" applyBorder="1" applyAlignment="1">
      <alignment horizontal="centerContinuous"/>
    </xf>
    <xf numFmtId="0" fontId="14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5" fillId="17" borderId="4" xfId="0" applyNumberFormat="1" applyFont="1" applyFill="1" applyBorder="1" applyAlignment="1">
      <alignment horizontal="centerContinuous"/>
    </xf>
    <xf numFmtId="0" fontId="0" fillId="17" borderId="33" xfId="0" applyFill="1" applyBorder="1" applyAlignment="1">
      <alignment horizontal="centerContinuous"/>
    </xf>
    <xf numFmtId="0" fontId="34" fillId="42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34" fillId="50" borderId="0" xfId="0" applyFont="1" applyFill="1" applyAlignment="1">
      <alignment horizontal="center" vertical="center" wrapText="1"/>
    </xf>
    <xf numFmtId="0" fontId="34" fillId="41" borderId="67" xfId="0" applyFont="1" applyFill="1" applyBorder="1" applyAlignment="1">
      <alignment horizontal="center" vertical="center" wrapText="1"/>
    </xf>
    <xf numFmtId="0" fontId="34" fillId="41" borderId="0" xfId="0" applyFont="1" applyFill="1" applyBorder="1" applyAlignment="1">
      <alignment horizontal="center" vertical="center" wrapText="1"/>
    </xf>
    <xf numFmtId="0" fontId="8" fillId="17" borderId="0" xfId="0" applyFont="1" applyFill="1" applyAlignment="1">
      <alignment horizontal="right" vertical="top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Continuous"/>
    </xf>
    <xf numFmtId="0" fontId="7" fillId="0" borderId="2" xfId="0" quotePrefix="1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indent="1"/>
    </xf>
    <xf numFmtId="3" fontId="7" fillId="0" borderId="54" xfId="0" applyNumberFormat="1" applyFont="1" applyBorder="1" applyAlignment="1">
      <alignment horizontal="center"/>
    </xf>
    <xf numFmtId="0" fontId="7" fillId="17" borderId="37" xfId="0" applyFont="1" applyFill="1" applyBorder="1" applyAlignment="1">
      <alignment horizontal="left" indent="1"/>
    </xf>
    <xf numFmtId="0" fontId="8" fillId="17" borderId="12" xfId="0" applyFont="1" applyFill="1" applyBorder="1" applyAlignment="1">
      <alignment horizontal="centerContinuous"/>
    </xf>
    <xf numFmtId="165" fontId="8" fillId="17" borderId="39" xfId="1" applyNumberFormat="1" applyFont="1" applyFill="1" applyBorder="1"/>
    <xf numFmtId="165" fontId="8" fillId="17" borderId="19" xfId="1" applyNumberFormat="1" applyFont="1" applyFill="1" applyBorder="1"/>
    <xf numFmtId="165" fontId="8" fillId="17" borderId="21" xfId="1" applyNumberFormat="1" applyFont="1" applyFill="1" applyBorder="1"/>
    <xf numFmtId="0" fontId="8" fillId="17" borderId="2" xfId="0" applyFont="1" applyFill="1" applyBorder="1" applyAlignment="1">
      <alignment horizontal="centerContinuous"/>
    </xf>
    <xf numFmtId="0" fontId="8" fillId="17" borderId="3" xfId="0" applyFont="1" applyFill="1" applyBorder="1" applyAlignment="1">
      <alignment horizontal="centerContinuous"/>
    </xf>
    <xf numFmtId="4" fontId="7" fillId="0" borderId="49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center"/>
    </xf>
    <xf numFmtId="4" fontId="7" fillId="0" borderId="27" xfId="0" applyNumberFormat="1" applyFont="1" applyFill="1" applyBorder="1"/>
    <xf numFmtId="4" fontId="7" fillId="0" borderId="32" xfId="0" applyNumberFormat="1" applyFont="1" applyBorder="1" applyAlignment="1">
      <alignment horizontal="center"/>
    </xf>
    <xf numFmtId="4" fontId="7" fillId="0" borderId="32" xfId="0" applyNumberFormat="1" applyFont="1" applyFill="1" applyBorder="1"/>
    <xf numFmtId="4" fontId="7" fillId="0" borderId="27" xfId="0" applyNumberFormat="1" applyFont="1" applyFill="1" applyBorder="1" applyAlignment="1">
      <alignment horizontal="center"/>
    </xf>
    <xf numFmtId="4" fontId="7" fillId="0" borderId="48" xfId="0" applyNumberFormat="1" applyFont="1" applyFill="1" applyBorder="1"/>
    <xf numFmtId="0" fontId="8" fillId="17" borderId="32" xfId="0" applyFont="1" applyFill="1" applyBorder="1" applyAlignment="1">
      <alignment horizontal="centerContinuous"/>
    </xf>
    <xf numFmtId="0" fontId="7" fillId="28" borderId="0" xfId="0" applyFont="1" applyFill="1"/>
    <xf numFmtId="0" fontId="8" fillId="28" borderId="32" xfId="0" applyFont="1" applyFill="1" applyBorder="1" applyAlignment="1">
      <alignment horizontal="center"/>
    </xf>
    <xf numFmtId="0" fontId="8" fillId="28" borderId="48" xfId="0" applyFont="1" applyFill="1" applyBorder="1" applyAlignment="1">
      <alignment horizontal="center"/>
    </xf>
    <xf numFmtId="167" fontId="8" fillId="28" borderId="7" xfId="0" applyNumberFormat="1" applyFont="1" applyFill="1" applyBorder="1" applyAlignment="1">
      <alignment horizontal="center"/>
    </xf>
    <xf numFmtId="167" fontId="8" fillId="28" borderId="8" xfId="0" applyNumberFormat="1" applyFont="1" applyFill="1" applyBorder="1" applyAlignment="1">
      <alignment horizontal="center"/>
    </xf>
    <xf numFmtId="167" fontId="8" fillId="28" borderId="10" xfId="0" applyNumberFormat="1" applyFont="1" applyFill="1" applyBorder="1" applyAlignment="1">
      <alignment horizontal="center"/>
    </xf>
    <xf numFmtId="0" fontId="8" fillId="28" borderId="0" xfId="0" applyFont="1" applyFill="1" applyBorder="1" applyAlignment="1">
      <alignment horizontal="centerContinuous"/>
    </xf>
  </cellXfs>
  <cellStyles count="2307">
    <cellStyle name="20% - Accent1 10" xfId="6"/>
    <cellStyle name="20% - Accent1 10 2" xfId="7"/>
    <cellStyle name="20% - Accent1 10 2 2" xfId="8"/>
    <cellStyle name="20% - Accent1 10 3" xfId="9"/>
    <cellStyle name="20% - Accent1 11" xfId="10"/>
    <cellStyle name="20% - Accent1 11 2" xfId="11"/>
    <cellStyle name="20% - Accent1 12" xfId="12"/>
    <cellStyle name="20% - Accent1 2" xfId="13"/>
    <cellStyle name="20% - Accent1 2 2" xfId="14"/>
    <cellStyle name="20% - Accent1 2 2 2" xfId="15"/>
    <cellStyle name="20% - Accent1 2 2 2 2" xfId="16"/>
    <cellStyle name="20% - Accent1 2 2 2 2 2" xfId="17"/>
    <cellStyle name="20% - Accent1 2 2 2 2 2 2" xfId="18"/>
    <cellStyle name="20% - Accent1 2 2 2 2 3" xfId="19"/>
    <cellStyle name="20% - Accent1 2 2 2 3" xfId="20"/>
    <cellStyle name="20% - Accent1 2 2 2 3 2" xfId="21"/>
    <cellStyle name="20% - Accent1 2 2 2 4" xfId="22"/>
    <cellStyle name="20% - Accent1 2 2 3" xfId="23"/>
    <cellStyle name="20% - Accent1 2 2 3 2" xfId="24"/>
    <cellStyle name="20% - Accent1 2 2 3 2 2" xfId="25"/>
    <cellStyle name="20% - Accent1 2 2 3 3" xfId="26"/>
    <cellStyle name="20% - Accent1 2 2 4" xfId="27"/>
    <cellStyle name="20% - Accent1 2 2 4 2" xfId="28"/>
    <cellStyle name="20% - Accent1 2 2 5" xfId="29"/>
    <cellStyle name="20% - Accent1 2 3" xfId="30"/>
    <cellStyle name="20% - Accent1 2 3 2" xfId="31"/>
    <cellStyle name="20% - Accent1 2 3 2 2" xfId="32"/>
    <cellStyle name="20% - Accent1 2 3 2 2 2" xfId="33"/>
    <cellStyle name="20% - Accent1 2 3 2 3" xfId="34"/>
    <cellStyle name="20% - Accent1 2 3 3" xfId="35"/>
    <cellStyle name="20% - Accent1 2 3 3 2" xfId="36"/>
    <cellStyle name="20% - Accent1 2 3 4" xfId="37"/>
    <cellStyle name="20% - Accent1 2 4" xfId="38"/>
    <cellStyle name="20% - Accent1 2 4 2" xfId="39"/>
    <cellStyle name="20% - Accent1 2 4 2 2" xfId="40"/>
    <cellStyle name="20% - Accent1 2 4 3" xfId="41"/>
    <cellStyle name="20% - Accent1 2 5" xfId="42"/>
    <cellStyle name="20% - Accent1 2 5 2" xfId="43"/>
    <cellStyle name="20% - Accent1 2 6" xfId="44"/>
    <cellStyle name="20% - Accent1 3" xfId="45"/>
    <cellStyle name="20% - Accent1 3 2" xfId="46"/>
    <cellStyle name="20% - Accent1 3 2 2" xfId="47"/>
    <cellStyle name="20% - Accent1 3 2 2 2" xfId="48"/>
    <cellStyle name="20% - Accent1 3 2 2 2 2" xfId="49"/>
    <cellStyle name="20% - Accent1 3 2 2 3" xfId="50"/>
    <cellStyle name="20% - Accent1 3 2 3" xfId="51"/>
    <cellStyle name="20% - Accent1 3 2 3 2" xfId="52"/>
    <cellStyle name="20% - Accent1 3 2 4" xfId="53"/>
    <cellStyle name="20% - Accent1 3 3" xfId="54"/>
    <cellStyle name="20% - Accent1 3 3 2" xfId="55"/>
    <cellStyle name="20% - Accent1 3 3 2 2" xfId="56"/>
    <cellStyle name="20% - Accent1 3 3 3" xfId="57"/>
    <cellStyle name="20% - Accent1 3 4" xfId="58"/>
    <cellStyle name="20% - Accent1 3 4 2" xfId="59"/>
    <cellStyle name="20% - Accent1 3 5" xfId="60"/>
    <cellStyle name="20% - Accent1 4" xfId="61"/>
    <cellStyle name="20% - Accent1 4 2" xfId="62"/>
    <cellStyle name="20% - Accent1 4 2 2" xfId="63"/>
    <cellStyle name="20% - Accent1 4 2 2 2" xfId="64"/>
    <cellStyle name="20% - Accent1 4 2 2 2 2" xfId="65"/>
    <cellStyle name="20% - Accent1 4 2 2 3" xfId="66"/>
    <cellStyle name="20% - Accent1 4 2 3" xfId="67"/>
    <cellStyle name="20% - Accent1 4 2 3 2" xfId="68"/>
    <cellStyle name="20% - Accent1 4 2 4" xfId="69"/>
    <cellStyle name="20% - Accent1 4 3" xfId="70"/>
    <cellStyle name="20% - Accent1 4 3 2" xfId="71"/>
    <cellStyle name="20% - Accent1 4 3 2 2" xfId="72"/>
    <cellStyle name="20% - Accent1 4 3 3" xfId="73"/>
    <cellStyle name="20% - Accent1 4 4" xfId="74"/>
    <cellStyle name="20% - Accent1 4 4 2" xfId="75"/>
    <cellStyle name="20% - Accent1 4 5" xfId="76"/>
    <cellStyle name="20% - Accent1 5" xfId="77"/>
    <cellStyle name="20% - Accent1 5 2" xfId="78"/>
    <cellStyle name="20% - Accent1 5 2 2" xfId="79"/>
    <cellStyle name="20% - Accent1 5 2 2 2" xfId="80"/>
    <cellStyle name="20% - Accent1 5 2 2 2 2" xfId="81"/>
    <cellStyle name="20% - Accent1 5 2 2 3" xfId="82"/>
    <cellStyle name="20% - Accent1 5 2 3" xfId="83"/>
    <cellStyle name="20% - Accent1 5 2 3 2" xfId="84"/>
    <cellStyle name="20% - Accent1 5 2 4" xfId="85"/>
    <cellStyle name="20% - Accent1 5 3" xfId="86"/>
    <cellStyle name="20% - Accent1 5 3 2" xfId="87"/>
    <cellStyle name="20% - Accent1 5 3 2 2" xfId="88"/>
    <cellStyle name="20% - Accent1 5 3 3" xfId="89"/>
    <cellStyle name="20% - Accent1 5 4" xfId="90"/>
    <cellStyle name="20% - Accent1 5 4 2" xfId="91"/>
    <cellStyle name="20% - Accent1 5 5" xfId="92"/>
    <cellStyle name="20% - Accent1 6" xfId="93"/>
    <cellStyle name="20% - Accent1 6 2" xfId="94"/>
    <cellStyle name="20% - Accent1 6 2 2" xfId="95"/>
    <cellStyle name="20% - Accent1 6 2 2 2" xfId="96"/>
    <cellStyle name="20% - Accent1 6 2 2 2 2" xfId="97"/>
    <cellStyle name="20% - Accent1 6 2 2 3" xfId="98"/>
    <cellStyle name="20% - Accent1 6 2 3" xfId="99"/>
    <cellStyle name="20% - Accent1 6 2 3 2" xfId="100"/>
    <cellStyle name="20% - Accent1 6 2 4" xfId="101"/>
    <cellStyle name="20% - Accent1 6 3" xfId="102"/>
    <cellStyle name="20% - Accent1 6 3 2" xfId="103"/>
    <cellStyle name="20% - Accent1 6 3 2 2" xfId="104"/>
    <cellStyle name="20% - Accent1 6 3 3" xfId="105"/>
    <cellStyle name="20% - Accent1 6 4" xfId="106"/>
    <cellStyle name="20% - Accent1 6 4 2" xfId="107"/>
    <cellStyle name="20% - Accent1 6 5" xfId="108"/>
    <cellStyle name="20% - Accent1 7" xfId="109"/>
    <cellStyle name="20% - Accent1 7 2" xfId="110"/>
    <cellStyle name="20% - Accent1 7 2 2" xfId="111"/>
    <cellStyle name="20% - Accent1 7 2 2 2" xfId="112"/>
    <cellStyle name="20% - Accent1 7 2 2 2 2" xfId="113"/>
    <cellStyle name="20% - Accent1 7 2 2 3" xfId="114"/>
    <cellStyle name="20% - Accent1 7 2 3" xfId="115"/>
    <cellStyle name="20% - Accent1 7 2 3 2" xfId="116"/>
    <cellStyle name="20% - Accent1 7 2 4" xfId="117"/>
    <cellStyle name="20% - Accent1 7 3" xfId="118"/>
    <cellStyle name="20% - Accent1 7 3 2" xfId="119"/>
    <cellStyle name="20% - Accent1 7 3 2 2" xfId="120"/>
    <cellStyle name="20% - Accent1 7 3 3" xfId="121"/>
    <cellStyle name="20% - Accent1 7 4" xfId="122"/>
    <cellStyle name="20% - Accent1 7 4 2" xfId="123"/>
    <cellStyle name="20% - Accent1 7 5" xfId="124"/>
    <cellStyle name="20% - Accent1 8" xfId="125"/>
    <cellStyle name="20% - Accent1 8 2" xfId="126"/>
    <cellStyle name="20% - Accent1 8 2 2" xfId="127"/>
    <cellStyle name="20% - Accent1 8 2 2 2" xfId="128"/>
    <cellStyle name="20% - Accent1 8 2 2 2 2" xfId="129"/>
    <cellStyle name="20% - Accent1 8 2 2 3" xfId="130"/>
    <cellStyle name="20% - Accent1 8 2 3" xfId="131"/>
    <cellStyle name="20% - Accent1 8 2 3 2" xfId="132"/>
    <cellStyle name="20% - Accent1 8 2 4" xfId="133"/>
    <cellStyle name="20% - Accent1 8 3" xfId="134"/>
    <cellStyle name="20% - Accent1 8 3 2" xfId="135"/>
    <cellStyle name="20% - Accent1 8 3 2 2" xfId="136"/>
    <cellStyle name="20% - Accent1 8 3 3" xfId="137"/>
    <cellStyle name="20% - Accent1 8 4" xfId="138"/>
    <cellStyle name="20% - Accent1 8 4 2" xfId="139"/>
    <cellStyle name="20% - Accent1 8 5" xfId="140"/>
    <cellStyle name="20% - Accent1 9" xfId="141"/>
    <cellStyle name="20% - Accent1 9 2" xfId="142"/>
    <cellStyle name="20% - Accent1 9 2 2" xfId="143"/>
    <cellStyle name="20% - Accent1 9 2 2 2" xfId="144"/>
    <cellStyle name="20% - Accent1 9 2 3" xfId="145"/>
    <cellStyle name="20% - Accent1 9 3" xfId="146"/>
    <cellStyle name="20% - Accent1 9 3 2" xfId="147"/>
    <cellStyle name="20% - Accent1 9 4" xfId="148"/>
    <cellStyle name="20% - Accent2 10" xfId="149"/>
    <cellStyle name="20% - Accent2 10 2" xfId="150"/>
    <cellStyle name="20% - Accent2 10 2 2" xfId="151"/>
    <cellStyle name="20% - Accent2 10 3" xfId="152"/>
    <cellStyle name="20% - Accent2 11" xfId="153"/>
    <cellStyle name="20% - Accent2 11 2" xfId="154"/>
    <cellStyle name="20% - Accent2 12" xfId="155"/>
    <cellStyle name="20% - Accent2 2" xfId="156"/>
    <cellStyle name="20% - Accent2 2 2" xfId="157"/>
    <cellStyle name="20% - Accent2 2 2 2" xfId="158"/>
    <cellStyle name="20% - Accent2 2 2 2 2" xfId="159"/>
    <cellStyle name="20% - Accent2 2 2 2 2 2" xfId="160"/>
    <cellStyle name="20% - Accent2 2 2 2 2 2 2" xfId="161"/>
    <cellStyle name="20% - Accent2 2 2 2 2 3" xfId="162"/>
    <cellStyle name="20% - Accent2 2 2 2 3" xfId="163"/>
    <cellStyle name="20% - Accent2 2 2 2 3 2" xfId="164"/>
    <cellStyle name="20% - Accent2 2 2 2 4" xfId="165"/>
    <cellStyle name="20% - Accent2 2 2 3" xfId="166"/>
    <cellStyle name="20% - Accent2 2 2 3 2" xfId="167"/>
    <cellStyle name="20% - Accent2 2 2 3 2 2" xfId="168"/>
    <cellStyle name="20% - Accent2 2 2 3 3" xfId="169"/>
    <cellStyle name="20% - Accent2 2 2 4" xfId="170"/>
    <cellStyle name="20% - Accent2 2 2 4 2" xfId="171"/>
    <cellStyle name="20% - Accent2 2 2 5" xfId="172"/>
    <cellStyle name="20% - Accent2 2 3" xfId="173"/>
    <cellStyle name="20% - Accent2 2 3 2" xfId="174"/>
    <cellStyle name="20% - Accent2 2 3 2 2" xfId="175"/>
    <cellStyle name="20% - Accent2 2 3 2 2 2" xfId="176"/>
    <cellStyle name="20% - Accent2 2 3 2 3" xfId="177"/>
    <cellStyle name="20% - Accent2 2 3 3" xfId="178"/>
    <cellStyle name="20% - Accent2 2 3 3 2" xfId="179"/>
    <cellStyle name="20% - Accent2 2 3 4" xfId="180"/>
    <cellStyle name="20% - Accent2 2 4" xfId="181"/>
    <cellStyle name="20% - Accent2 2 4 2" xfId="182"/>
    <cellStyle name="20% - Accent2 2 4 2 2" xfId="183"/>
    <cellStyle name="20% - Accent2 2 4 3" xfId="184"/>
    <cellStyle name="20% - Accent2 2 5" xfId="185"/>
    <cellStyle name="20% - Accent2 2 5 2" xfId="186"/>
    <cellStyle name="20% - Accent2 2 6" xfId="187"/>
    <cellStyle name="20% - Accent2 3" xfId="188"/>
    <cellStyle name="20% - Accent2 3 2" xfId="189"/>
    <cellStyle name="20% - Accent2 3 2 2" xfId="190"/>
    <cellStyle name="20% - Accent2 3 2 2 2" xfId="191"/>
    <cellStyle name="20% - Accent2 3 2 2 2 2" xfId="192"/>
    <cellStyle name="20% - Accent2 3 2 2 3" xfId="193"/>
    <cellStyle name="20% - Accent2 3 2 3" xfId="194"/>
    <cellStyle name="20% - Accent2 3 2 3 2" xfId="195"/>
    <cellStyle name="20% - Accent2 3 2 4" xfId="196"/>
    <cellStyle name="20% - Accent2 3 3" xfId="197"/>
    <cellStyle name="20% - Accent2 3 3 2" xfId="198"/>
    <cellStyle name="20% - Accent2 3 3 2 2" xfId="199"/>
    <cellStyle name="20% - Accent2 3 3 3" xfId="200"/>
    <cellStyle name="20% - Accent2 3 4" xfId="201"/>
    <cellStyle name="20% - Accent2 3 4 2" xfId="202"/>
    <cellStyle name="20% - Accent2 3 5" xfId="203"/>
    <cellStyle name="20% - Accent2 4" xfId="204"/>
    <cellStyle name="20% - Accent2 4 2" xfId="205"/>
    <cellStyle name="20% - Accent2 4 2 2" xfId="206"/>
    <cellStyle name="20% - Accent2 4 2 2 2" xfId="207"/>
    <cellStyle name="20% - Accent2 4 2 2 2 2" xfId="208"/>
    <cellStyle name="20% - Accent2 4 2 2 3" xfId="209"/>
    <cellStyle name="20% - Accent2 4 2 3" xfId="210"/>
    <cellStyle name="20% - Accent2 4 2 3 2" xfId="211"/>
    <cellStyle name="20% - Accent2 4 2 4" xfId="212"/>
    <cellStyle name="20% - Accent2 4 3" xfId="213"/>
    <cellStyle name="20% - Accent2 4 3 2" xfId="214"/>
    <cellStyle name="20% - Accent2 4 3 2 2" xfId="215"/>
    <cellStyle name="20% - Accent2 4 3 3" xfId="216"/>
    <cellStyle name="20% - Accent2 4 4" xfId="217"/>
    <cellStyle name="20% - Accent2 4 4 2" xfId="218"/>
    <cellStyle name="20% - Accent2 4 5" xfId="219"/>
    <cellStyle name="20% - Accent2 5" xfId="220"/>
    <cellStyle name="20% - Accent2 5 2" xfId="221"/>
    <cellStyle name="20% - Accent2 5 2 2" xfId="222"/>
    <cellStyle name="20% - Accent2 5 2 2 2" xfId="223"/>
    <cellStyle name="20% - Accent2 5 2 2 2 2" xfId="224"/>
    <cellStyle name="20% - Accent2 5 2 2 3" xfId="225"/>
    <cellStyle name="20% - Accent2 5 2 3" xfId="226"/>
    <cellStyle name="20% - Accent2 5 2 3 2" xfId="227"/>
    <cellStyle name="20% - Accent2 5 2 4" xfId="228"/>
    <cellStyle name="20% - Accent2 5 3" xfId="229"/>
    <cellStyle name="20% - Accent2 5 3 2" xfId="230"/>
    <cellStyle name="20% - Accent2 5 3 2 2" xfId="231"/>
    <cellStyle name="20% - Accent2 5 3 3" xfId="232"/>
    <cellStyle name="20% - Accent2 5 4" xfId="233"/>
    <cellStyle name="20% - Accent2 5 4 2" xfId="234"/>
    <cellStyle name="20% - Accent2 5 5" xfId="235"/>
    <cellStyle name="20% - Accent2 6" xfId="236"/>
    <cellStyle name="20% - Accent2 6 2" xfId="237"/>
    <cellStyle name="20% - Accent2 6 2 2" xfId="238"/>
    <cellStyle name="20% - Accent2 6 2 2 2" xfId="239"/>
    <cellStyle name="20% - Accent2 6 2 2 2 2" xfId="240"/>
    <cellStyle name="20% - Accent2 6 2 2 3" xfId="241"/>
    <cellStyle name="20% - Accent2 6 2 3" xfId="242"/>
    <cellStyle name="20% - Accent2 6 2 3 2" xfId="243"/>
    <cellStyle name="20% - Accent2 6 2 4" xfId="244"/>
    <cellStyle name="20% - Accent2 6 3" xfId="245"/>
    <cellStyle name="20% - Accent2 6 3 2" xfId="246"/>
    <cellStyle name="20% - Accent2 6 3 2 2" xfId="247"/>
    <cellStyle name="20% - Accent2 6 3 3" xfId="248"/>
    <cellStyle name="20% - Accent2 6 4" xfId="249"/>
    <cellStyle name="20% - Accent2 6 4 2" xfId="250"/>
    <cellStyle name="20% - Accent2 6 5" xfId="251"/>
    <cellStyle name="20% - Accent2 7" xfId="252"/>
    <cellStyle name="20% - Accent2 7 2" xfId="253"/>
    <cellStyle name="20% - Accent2 7 2 2" xfId="254"/>
    <cellStyle name="20% - Accent2 7 2 2 2" xfId="255"/>
    <cellStyle name="20% - Accent2 7 2 2 2 2" xfId="256"/>
    <cellStyle name="20% - Accent2 7 2 2 3" xfId="257"/>
    <cellStyle name="20% - Accent2 7 2 3" xfId="258"/>
    <cellStyle name="20% - Accent2 7 2 3 2" xfId="259"/>
    <cellStyle name="20% - Accent2 7 2 4" xfId="260"/>
    <cellStyle name="20% - Accent2 7 3" xfId="261"/>
    <cellStyle name="20% - Accent2 7 3 2" xfId="262"/>
    <cellStyle name="20% - Accent2 7 3 2 2" xfId="263"/>
    <cellStyle name="20% - Accent2 7 3 3" xfId="264"/>
    <cellStyle name="20% - Accent2 7 4" xfId="265"/>
    <cellStyle name="20% - Accent2 7 4 2" xfId="266"/>
    <cellStyle name="20% - Accent2 7 5" xfId="267"/>
    <cellStyle name="20% - Accent2 8" xfId="268"/>
    <cellStyle name="20% - Accent2 8 2" xfId="269"/>
    <cellStyle name="20% - Accent2 8 2 2" xfId="270"/>
    <cellStyle name="20% - Accent2 8 2 2 2" xfId="271"/>
    <cellStyle name="20% - Accent2 8 2 2 2 2" xfId="272"/>
    <cellStyle name="20% - Accent2 8 2 2 3" xfId="273"/>
    <cellStyle name="20% - Accent2 8 2 3" xfId="274"/>
    <cellStyle name="20% - Accent2 8 2 3 2" xfId="275"/>
    <cellStyle name="20% - Accent2 8 2 4" xfId="276"/>
    <cellStyle name="20% - Accent2 8 3" xfId="277"/>
    <cellStyle name="20% - Accent2 8 3 2" xfId="278"/>
    <cellStyle name="20% - Accent2 8 3 2 2" xfId="279"/>
    <cellStyle name="20% - Accent2 8 3 3" xfId="280"/>
    <cellStyle name="20% - Accent2 8 4" xfId="281"/>
    <cellStyle name="20% - Accent2 8 4 2" xfId="282"/>
    <cellStyle name="20% - Accent2 8 5" xfId="283"/>
    <cellStyle name="20% - Accent2 9" xfId="284"/>
    <cellStyle name="20% - Accent2 9 2" xfId="285"/>
    <cellStyle name="20% - Accent2 9 2 2" xfId="286"/>
    <cellStyle name="20% - Accent2 9 2 2 2" xfId="287"/>
    <cellStyle name="20% - Accent2 9 2 3" xfId="288"/>
    <cellStyle name="20% - Accent2 9 3" xfId="289"/>
    <cellStyle name="20% - Accent2 9 3 2" xfId="290"/>
    <cellStyle name="20% - Accent2 9 4" xfId="291"/>
    <cellStyle name="20% - Accent3 10" xfId="292"/>
    <cellStyle name="20% - Accent3 10 2" xfId="293"/>
    <cellStyle name="20% - Accent3 10 2 2" xfId="294"/>
    <cellStyle name="20% - Accent3 10 3" xfId="295"/>
    <cellStyle name="20% - Accent3 11" xfId="296"/>
    <cellStyle name="20% - Accent3 11 2" xfId="297"/>
    <cellStyle name="20% - Accent3 12" xfId="298"/>
    <cellStyle name="20% - Accent3 2" xfId="299"/>
    <cellStyle name="20% - Accent3 2 2" xfId="300"/>
    <cellStyle name="20% - Accent3 2 2 2" xfId="301"/>
    <cellStyle name="20% - Accent3 2 2 2 2" xfId="302"/>
    <cellStyle name="20% - Accent3 2 2 2 2 2" xfId="303"/>
    <cellStyle name="20% - Accent3 2 2 2 2 2 2" xfId="304"/>
    <cellStyle name="20% - Accent3 2 2 2 2 3" xfId="305"/>
    <cellStyle name="20% - Accent3 2 2 2 3" xfId="306"/>
    <cellStyle name="20% - Accent3 2 2 2 3 2" xfId="307"/>
    <cellStyle name="20% - Accent3 2 2 2 4" xfId="308"/>
    <cellStyle name="20% - Accent3 2 2 3" xfId="309"/>
    <cellStyle name="20% - Accent3 2 2 3 2" xfId="310"/>
    <cellStyle name="20% - Accent3 2 2 3 2 2" xfId="311"/>
    <cellStyle name="20% - Accent3 2 2 3 3" xfId="312"/>
    <cellStyle name="20% - Accent3 2 2 4" xfId="313"/>
    <cellStyle name="20% - Accent3 2 2 4 2" xfId="314"/>
    <cellStyle name="20% - Accent3 2 2 5" xfId="315"/>
    <cellStyle name="20% - Accent3 2 3" xfId="316"/>
    <cellStyle name="20% - Accent3 2 3 2" xfId="317"/>
    <cellStyle name="20% - Accent3 2 3 2 2" xfId="318"/>
    <cellStyle name="20% - Accent3 2 3 2 2 2" xfId="319"/>
    <cellStyle name="20% - Accent3 2 3 2 3" xfId="320"/>
    <cellStyle name="20% - Accent3 2 3 3" xfId="321"/>
    <cellStyle name="20% - Accent3 2 3 3 2" xfId="322"/>
    <cellStyle name="20% - Accent3 2 3 4" xfId="323"/>
    <cellStyle name="20% - Accent3 2 4" xfId="324"/>
    <cellStyle name="20% - Accent3 2 4 2" xfId="325"/>
    <cellStyle name="20% - Accent3 2 4 2 2" xfId="326"/>
    <cellStyle name="20% - Accent3 2 4 3" xfId="327"/>
    <cellStyle name="20% - Accent3 2 5" xfId="328"/>
    <cellStyle name="20% - Accent3 2 5 2" xfId="329"/>
    <cellStyle name="20% - Accent3 2 6" xfId="330"/>
    <cellStyle name="20% - Accent3 3" xfId="331"/>
    <cellStyle name="20% - Accent3 3 2" xfId="332"/>
    <cellStyle name="20% - Accent3 3 2 2" xfId="333"/>
    <cellStyle name="20% - Accent3 3 2 2 2" xfId="334"/>
    <cellStyle name="20% - Accent3 3 2 2 2 2" xfId="335"/>
    <cellStyle name="20% - Accent3 3 2 2 3" xfId="336"/>
    <cellStyle name="20% - Accent3 3 2 3" xfId="337"/>
    <cellStyle name="20% - Accent3 3 2 3 2" xfId="338"/>
    <cellStyle name="20% - Accent3 3 2 4" xfId="339"/>
    <cellStyle name="20% - Accent3 3 3" xfId="340"/>
    <cellStyle name="20% - Accent3 3 3 2" xfId="341"/>
    <cellStyle name="20% - Accent3 3 3 2 2" xfId="342"/>
    <cellStyle name="20% - Accent3 3 3 3" xfId="343"/>
    <cellStyle name="20% - Accent3 3 4" xfId="344"/>
    <cellStyle name="20% - Accent3 3 4 2" xfId="345"/>
    <cellStyle name="20% - Accent3 3 5" xfId="346"/>
    <cellStyle name="20% - Accent3 4" xfId="347"/>
    <cellStyle name="20% - Accent3 4 2" xfId="348"/>
    <cellStyle name="20% - Accent3 4 2 2" xfId="349"/>
    <cellStyle name="20% - Accent3 4 2 2 2" xfId="350"/>
    <cellStyle name="20% - Accent3 4 2 2 2 2" xfId="351"/>
    <cellStyle name="20% - Accent3 4 2 2 3" xfId="352"/>
    <cellStyle name="20% - Accent3 4 2 3" xfId="353"/>
    <cellStyle name="20% - Accent3 4 2 3 2" xfId="354"/>
    <cellStyle name="20% - Accent3 4 2 4" xfId="355"/>
    <cellStyle name="20% - Accent3 4 3" xfId="356"/>
    <cellStyle name="20% - Accent3 4 3 2" xfId="357"/>
    <cellStyle name="20% - Accent3 4 3 2 2" xfId="358"/>
    <cellStyle name="20% - Accent3 4 3 3" xfId="359"/>
    <cellStyle name="20% - Accent3 4 4" xfId="360"/>
    <cellStyle name="20% - Accent3 4 4 2" xfId="361"/>
    <cellStyle name="20% - Accent3 4 5" xfId="362"/>
    <cellStyle name="20% - Accent3 5" xfId="363"/>
    <cellStyle name="20% - Accent3 5 2" xfId="364"/>
    <cellStyle name="20% - Accent3 5 2 2" xfId="365"/>
    <cellStyle name="20% - Accent3 5 2 2 2" xfId="366"/>
    <cellStyle name="20% - Accent3 5 2 2 2 2" xfId="367"/>
    <cellStyle name="20% - Accent3 5 2 2 3" xfId="368"/>
    <cellStyle name="20% - Accent3 5 2 3" xfId="369"/>
    <cellStyle name="20% - Accent3 5 2 3 2" xfId="370"/>
    <cellStyle name="20% - Accent3 5 2 4" xfId="371"/>
    <cellStyle name="20% - Accent3 5 3" xfId="372"/>
    <cellStyle name="20% - Accent3 5 3 2" xfId="373"/>
    <cellStyle name="20% - Accent3 5 3 2 2" xfId="374"/>
    <cellStyle name="20% - Accent3 5 3 3" xfId="375"/>
    <cellStyle name="20% - Accent3 5 4" xfId="376"/>
    <cellStyle name="20% - Accent3 5 4 2" xfId="377"/>
    <cellStyle name="20% - Accent3 5 5" xfId="378"/>
    <cellStyle name="20% - Accent3 6" xfId="379"/>
    <cellStyle name="20% - Accent3 6 2" xfId="380"/>
    <cellStyle name="20% - Accent3 6 2 2" xfId="381"/>
    <cellStyle name="20% - Accent3 6 2 2 2" xfId="382"/>
    <cellStyle name="20% - Accent3 6 2 2 2 2" xfId="383"/>
    <cellStyle name="20% - Accent3 6 2 2 3" xfId="384"/>
    <cellStyle name="20% - Accent3 6 2 3" xfId="385"/>
    <cellStyle name="20% - Accent3 6 2 3 2" xfId="386"/>
    <cellStyle name="20% - Accent3 6 2 4" xfId="387"/>
    <cellStyle name="20% - Accent3 6 3" xfId="388"/>
    <cellStyle name="20% - Accent3 6 3 2" xfId="389"/>
    <cellStyle name="20% - Accent3 6 3 2 2" xfId="390"/>
    <cellStyle name="20% - Accent3 6 3 3" xfId="391"/>
    <cellStyle name="20% - Accent3 6 4" xfId="392"/>
    <cellStyle name="20% - Accent3 6 4 2" xfId="393"/>
    <cellStyle name="20% - Accent3 6 5" xfId="394"/>
    <cellStyle name="20% - Accent3 7" xfId="395"/>
    <cellStyle name="20% - Accent3 7 2" xfId="396"/>
    <cellStyle name="20% - Accent3 7 2 2" xfId="397"/>
    <cellStyle name="20% - Accent3 7 2 2 2" xfId="398"/>
    <cellStyle name="20% - Accent3 7 2 2 2 2" xfId="399"/>
    <cellStyle name="20% - Accent3 7 2 2 3" xfId="400"/>
    <cellStyle name="20% - Accent3 7 2 3" xfId="401"/>
    <cellStyle name="20% - Accent3 7 2 3 2" xfId="402"/>
    <cellStyle name="20% - Accent3 7 2 4" xfId="403"/>
    <cellStyle name="20% - Accent3 7 3" xfId="404"/>
    <cellStyle name="20% - Accent3 7 3 2" xfId="405"/>
    <cellStyle name="20% - Accent3 7 3 2 2" xfId="406"/>
    <cellStyle name="20% - Accent3 7 3 3" xfId="407"/>
    <cellStyle name="20% - Accent3 7 4" xfId="408"/>
    <cellStyle name="20% - Accent3 7 4 2" xfId="409"/>
    <cellStyle name="20% - Accent3 7 5" xfId="410"/>
    <cellStyle name="20% - Accent3 8" xfId="411"/>
    <cellStyle name="20% - Accent3 8 2" xfId="412"/>
    <cellStyle name="20% - Accent3 8 2 2" xfId="413"/>
    <cellStyle name="20% - Accent3 8 2 2 2" xfId="414"/>
    <cellStyle name="20% - Accent3 8 2 2 2 2" xfId="415"/>
    <cellStyle name="20% - Accent3 8 2 2 3" xfId="416"/>
    <cellStyle name="20% - Accent3 8 2 3" xfId="417"/>
    <cellStyle name="20% - Accent3 8 2 3 2" xfId="418"/>
    <cellStyle name="20% - Accent3 8 2 4" xfId="419"/>
    <cellStyle name="20% - Accent3 8 3" xfId="420"/>
    <cellStyle name="20% - Accent3 8 3 2" xfId="421"/>
    <cellStyle name="20% - Accent3 8 3 2 2" xfId="422"/>
    <cellStyle name="20% - Accent3 8 3 3" xfId="423"/>
    <cellStyle name="20% - Accent3 8 4" xfId="424"/>
    <cellStyle name="20% - Accent3 8 4 2" xfId="425"/>
    <cellStyle name="20% - Accent3 8 5" xfId="426"/>
    <cellStyle name="20% - Accent3 9" xfId="427"/>
    <cellStyle name="20% - Accent3 9 2" xfId="428"/>
    <cellStyle name="20% - Accent3 9 2 2" xfId="429"/>
    <cellStyle name="20% - Accent3 9 2 2 2" xfId="430"/>
    <cellStyle name="20% - Accent3 9 2 3" xfId="431"/>
    <cellStyle name="20% - Accent3 9 3" xfId="432"/>
    <cellStyle name="20% - Accent3 9 3 2" xfId="433"/>
    <cellStyle name="20% - Accent3 9 4" xfId="434"/>
    <cellStyle name="20% - Accent4 10" xfId="435"/>
    <cellStyle name="20% - Accent4 10 2" xfId="436"/>
    <cellStyle name="20% - Accent4 10 2 2" xfId="437"/>
    <cellStyle name="20% - Accent4 10 3" xfId="438"/>
    <cellStyle name="20% - Accent4 11" xfId="439"/>
    <cellStyle name="20% - Accent4 11 2" xfId="440"/>
    <cellStyle name="20% - Accent4 12" xfId="441"/>
    <cellStyle name="20% - Accent4 2" xfId="442"/>
    <cellStyle name="20% - Accent4 2 2" xfId="443"/>
    <cellStyle name="20% - Accent4 2 2 2" xfId="444"/>
    <cellStyle name="20% - Accent4 2 2 2 2" xfId="445"/>
    <cellStyle name="20% - Accent4 2 2 2 2 2" xfId="446"/>
    <cellStyle name="20% - Accent4 2 2 2 2 2 2" xfId="447"/>
    <cellStyle name="20% - Accent4 2 2 2 2 3" xfId="448"/>
    <cellStyle name="20% - Accent4 2 2 2 3" xfId="449"/>
    <cellStyle name="20% - Accent4 2 2 2 3 2" xfId="450"/>
    <cellStyle name="20% - Accent4 2 2 2 4" xfId="451"/>
    <cellStyle name="20% - Accent4 2 2 3" xfId="452"/>
    <cellStyle name="20% - Accent4 2 2 3 2" xfId="453"/>
    <cellStyle name="20% - Accent4 2 2 3 2 2" xfId="454"/>
    <cellStyle name="20% - Accent4 2 2 3 3" xfId="455"/>
    <cellStyle name="20% - Accent4 2 2 4" xfId="456"/>
    <cellStyle name="20% - Accent4 2 2 4 2" xfId="457"/>
    <cellStyle name="20% - Accent4 2 2 5" xfId="458"/>
    <cellStyle name="20% - Accent4 2 3" xfId="459"/>
    <cellStyle name="20% - Accent4 2 3 2" xfId="460"/>
    <cellStyle name="20% - Accent4 2 3 2 2" xfId="461"/>
    <cellStyle name="20% - Accent4 2 3 2 2 2" xfId="462"/>
    <cellStyle name="20% - Accent4 2 3 2 3" xfId="463"/>
    <cellStyle name="20% - Accent4 2 3 3" xfId="464"/>
    <cellStyle name="20% - Accent4 2 3 3 2" xfId="465"/>
    <cellStyle name="20% - Accent4 2 3 4" xfId="466"/>
    <cellStyle name="20% - Accent4 2 4" xfId="467"/>
    <cellStyle name="20% - Accent4 2 4 2" xfId="468"/>
    <cellStyle name="20% - Accent4 2 4 2 2" xfId="469"/>
    <cellStyle name="20% - Accent4 2 4 3" xfId="470"/>
    <cellStyle name="20% - Accent4 2 5" xfId="471"/>
    <cellStyle name="20% - Accent4 2 5 2" xfId="472"/>
    <cellStyle name="20% - Accent4 2 6" xfId="473"/>
    <cellStyle name="20% - Accent4 3" xfId="474"/>
    <cellStyle name="20% - Accent4 3 2" xfId="475"/>
    <cellStyle name="20% - Accent4 3 2 2" xfId="476"/>
    <cellStyle name="20% - Accent4 3 2 2 2" xfId="477"/>
    <cellStyle name="20% - Accent4 3 2 2 2 2" xfId="478"/>
    <cellStyle name="20% - Accent4 3 2 2 3" xfId="479"/>
    <cellStyle name="20% - Accent4 3 2 3" xfId="480"/>
    <cellStyle name="20% - Accent4 3 2 3 2" xfId="481"/>
    <cellStyle name="20% - Accent4 3 2 4" xfId="482"/>
    <cellStyle name="20% - Accent4 3 3" xfId="483"/>
    <cellStyle name="20% - Accent4 3 3 2" xfId="484"/>
    <cellStyle name="20% - Accent4 3 3 2 2" xfId="485"/>
    <cellStyle name="20% - Accent4 3 3 3" xfId="486"/>
    <cellStyle name="20% - Accent4 3 4" xfId="487"/>
    <cellStyle name="20% - Accent4 3 4 2" xfId="488"/>
    <cellStyle name="20% - Accent4 3 5" xfId="489"/>
    <cellStyle name="20% - Accent4 4" xfId="490"/>
    <cellStyle name="20% - Accent4 4 2" xfId="491"/>
    <cellStyle name="20% - Accent4 4 2 2" xfId="492"/>
    <cellStyle name="20% - Accent4 4 2 2 2" xfId="493"/>
    <cellStyle name="20% - Accent4 4 2 2 2 2" xfId="494"/>
    <cellStyle name="20% - Accent4 4 2 2 3" xfId="495"/>
    <cellStyle name="20% - Accent4 4 2 3" xfId="496"/>
    <cellStyle name="20% - Accent4 4 2 3 2" xfId="497"/>
    <cellStyle name="20% - Accent4 4 2 4" xfId="498"/>
    <cellStyle name="20% - Accent4 4 3" xfId="499"/>
    <cellStyle name="20% - Accent4 4 3 2" xfId="500"/>
    <cellStyle name="20% - Accent4 4 3 2 2" xfId="501"/>
    <cellStyle name="20% - Accent4 4 3 3" xfId="502"/>
    <cellStyle name="20% - Accent4 4 4" xfId="503"/>
    <cellStyle name="20% - Accent4 4 4 2" xfId="504"/>
    <cellStyle name="20% - Accent4 4 5" xfId="505"/>
    <cellStyle name="20% - Accent4 5" xfId="506"/>
    <cellStyle name="20% - Accent4 5 2" xfId="507"/>
    <cellStyle name="20% - Accent4 5 2 2" xfId="508"/>
    <cellStyle name="20% - Accent4 5 2 2 2" xfId="509"/>
    <cellStyle name="20% - Accent4 5 2 2 2 2" xfId="510"/>
    <cellStyle name="20% - Accent4 5 2 2 3" xfId="511"/>
    <cellStyle name="20% - Accent4 5 2 3" xfId="512"/>
    <cellStyle name="20% - Accent4 5 2 3 2" xfId="513"/>
    <cellStyle name="20% - Accent4 5 2 4" xfId="514"/>
    <cellStyle name="20% - Accent4 5 3" xfId="515"/>
    <cellStyle name="20% - Accent4 5 3 2" xfId="516"/>
    <cellStyle name="20% - Accent4 5 3 2 2" xfId="517"/>
    <cellStyle name="20% - Accent4 5 3 3" xfId="518"/>
    <cellStyle name="20% - Accent4 5 4" xfId="519"/>
    <cellStyle name="20% - Accent4 5 4 2" xfId="520"/>
    <cellStyle name="20% - Accent4 5 5" xfId="521"/>
    <cellStyle name="20% - Accent4 6" xfId="522"/>
    <cellStyle name="20% - Accent4 6 2" xfId="523"/>
    <cellStyle name="20% - Accent4 6 2 2" xfId="524"/>
    <cellStyle name="20% - Accent4 6 2 2 2" xfId="525"/>
    <cellStyle name="20% - Accent4 6 2 2 2 2" xfId="526"/>
    <cellStyle name="20% - Accent4 6 2 2 3" xfId="527"/>
    <cellStyle name="20% - Accent4 6 2 3" xfId="528"/>
    <cellStyle name="20% - Accent4 6 2 3 2" xfId="529"/>
    <cellStyle name="20% - Accent4 6 2 4" xfId="530"/>
    <cellStyle name="20% - Accent4 6 3" xfId="531"/>
    <cellStyle name="20% - Accent4 6 3 2" xfId="532"/>
    <cellStyle name="20% - Accent4 6 3 2 2" xfId="533"/>
    <cellStyle name="20% - Accent4 6 3 3" xfId="534"/>
    <cellStyle name="20% - Accent4 6 4" xfId="535"/>
    <cellStyle name="20% - Accent4 6 4 2" xfId="536"/>
    <cellStyle name="20% - Accent4 6 5" xfId="537"/>
    <cellStyle name="20% - Accent4 7" xfId="538"/>
    <cellStyle name="20% - Accent4 7 2" xfId="539"/>
    <cellStyle name="20% - Accent4 7 2 2" xfId="540"/>
    <cellStyle name="20% - Accent4 7 2 2 2" xfId="541"/>
    <cellStyle name="20% - Accent4 7 2 2 2 2" xfId="542"/>
    <cellStyle name="20% - Accent4 7 2 2 3" xfId="543"/>
    <cellStyle name="20% - Accent4 7 2 3" xfId="544"/>
    <cellStyle name="20% - Accent4 7 2 3 2" xfId="545"/>
    <cellStyle name="20% - Accent4 7 2 4" xfId="546"/>
    <cellStyle name="20% - Accent4 7 3" xfId="547"/>
    <cellStyle name="20% - Accent4 7 3 2" xfId="548"/>
    <cellStyle name="20% - Accent4 7 3 2 2" xfId="549"/>
    <cellStyle name="20% - Accent4 7 3 3" xfId="550"/>
    <cellStyle name="20% - Accent4 7 4" xfId="551"/>
    <cellStyle name="20% - Accent4 7 4 2" xfId="552"/>
    <cellStyle name="20% - Accent4 7 5" xfId="553"/>
    <cellStyle name="20% - Accent4 8" xfId="554"/>
    <cellStyle name="20% - Accent4 8 2" xfId="555"/>
    <cellStyle name="20% - Accent4 8 2 2" xfId="556"/>
    <cellStyle name="20% - Accent4 8 2 2 2" xfId="557"/>
    <cellStyle name="20% - Accent4 8 2 2 2 2" xfId="558"/>
    <cellStyle name="20% - Accent4 8 2 2 3" xfId="559"/>
    <cellStyle name="20% - Accent4 8 2 3" xfId="560"/>
    <cellStyle name="20% - Accent4 8 2 3 2" xfId="561"/>
    <cellStyle name="20% - Accent4 8 2 4" xfId="562"/>
    <cellStyle name="20% - Accent4 8 3" xfId="563"/>
    <cellStyle name="20% - Accent4 8 3 2" xfId="564"/>
    <cellStyle name="20% - Accent4 8 3 2 2" xfId="565"/>
    <cellStyle name="20% - Accent4 8 3 3" xfId="566"/>
    <cellStyle name="20% - Accent4 8 4" xfId="567"/>
    <cellStyle name="20% - Accent4 8 4 2" xfId="568"/>
    <cellStyle name="20% - Accent4 8 5" xfId="569"/>
    <cellStyle name="20% - Accent4 9" xfId="570"/>
    <cellStyle name="20% - Accent4 9 2" xfId="571"/>
    <cellStyle name="20% - Accent4 9 2 2" xfId="572"/>
    <cellStyle name="20% - Accent4 9 2 2 2" xfId="573"/>
    <cellStyle name="20% - Accent4 9 2 3" xfId="574"/>
    <cellStyle name="20% - Accent4 9 3" xfId="575"/>
    <cellStyle name="20% - Accent4 9 3 2" xfId="576"/>
    <cellStyle name="20% - Accent4 9 4" xfId="577"/>
    <cellStyle name="20% - Accent5 10" xfId="578"/>
    <cellStyle name="20% - Accent5 10 2" xfId="579"/>
    <cellStyle name="20% - Accent5 10 2 2" xfId="580"/>
    <cellStyle name="20% - Accent5 10 3" xfId="581"/>
    <cellStyle name="20% - Accent5 11" xfId="582"/>
    <cellStyle name="20% - Accent5 11 2" xfId="583"/>
    <cellStyle name="20% - Accent5 12" xfId="584"/>
    <cellStyle name="20% - Accent5 2" xfId="585"/>
    <cellStyle name="20% - Accent5 2 2" xfId="586"/>
    <cellStyle name="20% - Accent5 2 2 2" xfId="587"/>
    <cellStyle name="20% - Accent5 2 2 2 2" xfId="588"/>
    <cellStyle name="20% - Accent5 2 2 2 2 2" xfId="589"/>
    <cellStyle name="20% - Accent5 2 2 2 2 2 2" xfId="590"/>
    <cellStyle name="20% - Accent5 2 2 2 2 3" xfId="591"/>
    <cellStyle name="20% - Accent5 2 2 2 3" xfId="592"/>
    <cellStyle name="20% - Accent5 2 2 2 3 2" xfId="593"/>
    <cellStyle name="20% - Accent5 2 2 2 4" xfId="594"/>
    <cellStyle name="20% - Accent5 2 2 3" xfId="595"/>
    <cellStyle name="20% - Accent5 2 2 3 2" xfId="596"/>
    <cellStyle name="20% - Accent5 2 2 3 2 2" xfId="597"/>
    <cellStyle name="20% - Accent5 2 2 3 3" xfId="598"/>
    <cellStyle name="20% - Accent5 2 2 4" xfId="599"/>
    <cellStyle name="20% - Accent5 2 2 4 2" xfId="600"/>
    <cellStyle name="20% - Accent5 2 2 5" xfId="601"/>
    <cellStyle name="20% - Accent5 2 3" xfId="602"/>
    <cellStyle name="20% - Accent5 2 3 2" xfId="603"/>
    <cellStyle name="20% - Accent5 2 3 2 2" xfId="604"/>
    <cellStyle name="20% - Accent5 2 3 2 2 2" xfId="605"/>
    <cellStyle name="20% - Accent5 2 3 2 3" xfId="606"/>
    <cellStyle name="20% - Accent5 2 3 3" xfId="607"/>
    <cellStyle name="20% - Accent5 2 3 3 2" xfId="608"/>
    <cellStyle name="20% - Accent5 2 3 4" xfId="609"/>
    <cellStyle name="20% - Accent5 2 4" xfId="610"/>
    <cellStyle name="20% - Accent5 2 4 2" xfId="611"/>
    <cellStyle name="20% - Accent5 2 4 2 2" xfId="612"/>
    <cellStyle name="20% - Accent5 2 4 3" xfId="613"/>
    <cellStyle name="20% - Accent5 2 5" xfId="614"/>
    <cellStyle name="20% - Accent5 2 5 2" xfId="615"/>
    <cellStyle name="20% - Accent5 2 6" xfId="616"/>
    <cellStyle name="20% - Accent5 3" xfId="617"/>
    <cellStyle name="20% - Accent5 3 2" xfId="618"/>
    <cellStyle name="20% - Accent5 3 2 2" xfId="619"/>
    <cellStyle name="20% - Accent5 3 2 2 2" xfId="620"/>
    <cellStyle name="20% - Accent5 3 2 2 2 2" xfId="621"/>
    <cellStyle name="20% - Accent5 3 2 2 3" xfId="622"/>
    <cellStyle name="20% - Accent5 3 2 3" xfId="623"/>
    <cellStyle name="20% - Accent5 3 2 3 2" xfId="624"/>
    <cellStyle name="20% - Accent5 3 2 4" xfId="625"/>
    <cellStyle name="20% - Accent5 3 3" xfId="626"/>
    <cellStyle name="20% - Accent5 3 3 2" xfId="627"/>
    <cellStyle name="20% - Accent5 3 3 2 2" xfId="628"/>
    <cellStyle name="20% - Accent5 3 3 3" xfId="629"/>
    <cellStyle name="20% - Accent5 3 4" xfId="630"/>
    <cellStyle name="20% - Accent5 3 4 2" xfId="631"/>
    <cellStyle name="20% - Accent5 3 5" xfId="632"/>
    <cellStyle name="20% - Accent5 4" xfId="633"/>
    <cellStyle name="20% - Accent5 4 2" xfId="634"/>
    <cellStyle name="20% - Accent5 4 2 2" xfId="635"/>
    <cellStyle name="20% - Accent5 4 2 2 2" xfId="636"/>
    <cellStyle name="20% - Accent5 4 2 2 2 2" xfId="637"/>
    <cellStyle name="20% - Accent5 4 2 2 3" xfId="638"/>
    <cellStyle name="20% - Accent5 4 2 3" xfId="639"/>
    <cellStyle name="20% - Accent5 4 2 3 2" xfId="640"/>
    <cellStyle name="20% - Accent5 4 2 4" xfId="641"/>
    <cellStyle name="20% - Accent5 4 3" xfId="642"/>
    <cellStyle name="20% - Accent5 4 3 2" xfId="643"/>
    <cellStyle name="20% - Accent5 4 3 2 2" xfId="644"/>
    <cellStyle name="20% - Accent5 4 3 3" xfId="645"/>
    <cellStyle name="20% - Accent5 4 4" xfId="646"/>
    <cellStyle name="20% - Accent5 4 4 2" xfId="647"/>
    <cellStyle name="20% - Accent5 4 5" xfId="648"/>
    <cellStyle name="20% - Accent5 5" xfId="649"/>
    <cellStyle name="20% - Accent5 5 2" xfId="650"/>
    <cellStyle name="20% - Accent5 5 2 2" xfId="651"/>
    <cellStyle name="20% - Accent5 5 2 2 2" xfId="652"/>
    <cellStyle name="20% - Accent5 5 2 2 2 2" xfId="653"/>
    <cellStyle name="20% - Accent5 5 2 2 3" xfId="654"/>
    <cellStyle name="20% - Accent5 5 2 3" xfId="655"/>
    <cellStyle name="20% - Accent5 5 2 3 2" xfId="656"/>
    <cellStyle name="20% - Accent5 5 2 4" xfId="657"/>
    <cellStyle name="20% - Accent5 5 3" xfId="658"/>
    <cellStyle name="20% - Accent5 5 3 2" xfId="659"/>
    <cellStyle name="20% - Accent5 5 3 2 2" xfId="660"/>
    <cellStyle name="20% - Accent5 5 3 3" xfId="661"/>
    <cellStyle name="20% - Accent5 5 4" xfId="662"/>
    <cellStyle name="20% - Accent5 5 4 2" xfId="663"/>
    <cellStyle name="20% - Accent5 5 5" xfId="664"/>
    <cellStyle name="20% - Accent5 6" xfId="665"/>
    <cellStyle name="20% - Accent5 6 2" xfId="666"/>
    <cellStyle name="20% - Accent5 6 2 2" xfId="667"/>
    <cellStyle name="20% - Accent5 6 2 2 2" xfId="668"/>
    <cellStyle name="20% - Accent5 6 2 2 2 2" xfId="669"/>
    <cellStyle name="20% - Accent5 6 2 2 3" xfId="670"/>
    <cellStyle name="20% - Accent5 6 2 3" xfId="671"/>
    <cellStyle name="20% - Accent5 6 2 3 2" xfId="672"/>
    <cellStyle name="20% - Accent5 6 2 4" xfId="673"/>
    <cellStyle name="20% - Accent5 6 3" xfId="674"/>
    <cellStyle name="20% - Accent5 6 3 2" xfId="675"/>
    <cellStyle name="20% - Accent5 6 3 2 2" xfId="676"/>
    <cellStyle name="20% - Accent5 6 3 3" xfId="677"/>
    <cellStyle name="20% - Accent5 6 4" xfId="678"/>
    <cellStyle name="20% - Accent5 6 4 2" xfId="679"/>
    <cellStyle name="20% - Accent5 6 5" xfId="680"/>
    <cellStyle name="20% - Accent5 7" xfId="681"/>
    <cellStyle name="20% - Accent5 7 2" xfId="682"/>
    <cellStyle name="20% - Accent5 7 2 2" xfId="683"/>
    <cellStyle name="20% - Accent5 7 2 2 2" xfId="684"/>
    <cellStyle name="20% - Accent5 7 2 2 2 2" xfId="685"/>
    <cellStyle name="20% - Accent5 7 2 2 3" xfId="686"/>
    <cellStyle name="20% - Accent5 7 2 3" xfId="687"/>
    <cellStyle name="20% - Accent5 7 2 3 2" xfId="688"/>
    <cellStyle name="20% - Accent5 7 2 4" xfId="689"/>
    <cellStyle name="20% - Accent5 7 3" xfId="690"/>
    <cellStyle name="20% - Accent5 7 3 2" xfId="691"/>
    <cellStyle name="20% - Accent5 7 3 2 2" xfId="692"/>
    <cellStyle name="20% - Accent5 7 3 3" xfId="693"/>
    <cellStyle name="20% - Accent5 7 4" xfId="694"/>
    <cellStyle name="20% - Accent5 7 4 2" xfId="695"/>
    <cellStyle name="20% - Accent5 7 5" xfId="696"/>
    <cellStyle name="20% - Accent5 8" xfId="697"/>
    <cellStyle name="20% - Accent5 8 2" xfId="698"/>
    <cellStyle name="20% - Accent5 8 2 2" xfId="699"/>
    <cellStyle name="20% - Accent5 8 2 2 2" xfId="700"/>
    <cellStyle name="20% - Accent5 8 2 2 2 2" xfId="701"/>
    <cellStyle name="20% - Accent5 8 2 2 3" xfId="702"/>
    <cellStyle name="20% - Accent5 8 2 3" xfId="703"/>
    <cellStyle name="20% - Accent5 8 2 3 2" xfId="704"/>
    <cellStyle name="20% - Accent5 8 2 4" xfId="705"/>
    <cellStyle name="20% - Accent5 8 3" xfId="706"/>
    <cellStyle name="20% - Accent5 8 3 2" xfId="707"/>
    <cellStyle name="20% - Accent5 8 3 2 2" xfId="708"/>
    <cellStyle name="20% - Accent5 8 3 3" xfId="709"/>
    <cellStyle name="20% - Accent5 8 4" xfId="710"/>
    <cellStyle name="20% - Accent5 8 4 2" xfId="711"/>
    <cellStyle name="20% - Accent5 8 5" xfId="712"/>
    <cellStyle name="20% - Accent5 9" xfId="713"/>
    <cellStyle name="20% - Accent5 9 2" xfId="714"/>
    <cellStyle name="20% - Accent5 9 2 2" xfId="715"/>
    <cellStyle name="20% - Accent5 9 2 2 2" xfId="716"/>
    <cellStyle name="20% - Accent5 9 2 3" xfId="717"/>
    <cellStyle name="20% - Accent5 9 3" xfId="718"/>
    <cellStyle name="20% - Accent5 9 3 2" xfId="719"/>
    <cellStyle name="20% - Accent5 9 4" xfId="720"/>
    <cellStyle name="20% - Accent6 10" xfId="721"/>
    <cellStyle name="20% - Accent6 10 2" xfId="722"/>
    <cellStyle name="20% - Accent6 10 2 2" xfId="723"/>
    <cellStyle name="20% - Accent6 10 3" xfId="724"/>
    <cellStyle name="20% - Accent6 11" xfId="725"/>
    <cellStyle name="20% - Accent6 11 2" xfId="726"/>
    <cellStyle name="20% - Accent6 12" xfId="727"/>
    <cellStyle name="20% - Accent6 2" xfId="728"/>
    <cellStyle name="20% - Accent6 2 2" xfId="729"/>
    <cellStyle name="20% - Accent6 2 2 2" xfId="730"/>
    <cellStyle name="20% - Accent6 2 2 2 2" xfId="731"/>
    <cellStyle name="20% - Accent6 2 2 2 2 2" xfId="732"/>
    <cellStyle name="20% - Accent6 2 2 2 2 2 2" xfId="733"/>
    <cellStyle name="20% - Accent6 2 2 2 2 3" xfId="734"/>
    <cellStyle name="20% - Accent6 2 2 2 3" xfId="735"/>
    <cellStyle name="20% - Accent6 2 2 2 3 2" xfId="736"/>
    <cellStyle name="20% - Accent6 2 2 2 4" xfId="737"/>
    <cellStyle name="20% - Accent6 2 2 3" xfId="738"/>
    <cellStyle name="20% - Accent6 2 2 3 2" xfId="739"/>
    <cellStyle name="20% - Accent6 2 2 3 2 2" xfId="740"/>
    <cellStyle name="20% - Accent6 2 2 3 3" xfId="741"/>
    <cellStyle name="20% - Accent6 2 2 4" xfId="742"/>
    <cellStyle name="20% - Accent6 2 2 4 2" xfId="743"/>
    <cellStyle name="20% - Accent6 2 2 5" xfId="744"/>
    <cellStyle name="20% - Accent6 2 3" xfId="745"/>
    <cellStyle name="20% - Accent6 2 3 2" xfId="746"/>
    <cellStyle name="20% - Accent6 2 3 2 2" xfId="747"/>
    <cellStyle name="20% - Accent6 2 3 2 2 2" xfId="748"/>
    <cellStyle name="20% - Accent6 2 3 2 3" xfId="749"/>
    <cellStyle name="20% - Accent6 2 3 3" xfId="750"/>
    <cellStyle name="20% - Accent6 2 3 3 2" xfId="751"/>
    <cellStyle name="20% - Accent6 2 3 4" xfId="752"/>
    <cellStyle name="20% - Accent6 2 4" xfId="753"/>
    <cellStyle name="20% - Accent6 2 4 2" xfId="754"/>
    <cellStyle name="20% - Accent6 2 4 2 2" xfId="755"/>
    <cellStyle name="20% - Accent6 2 4 3" xfId="756"/>
    <cellStyle name="20% - Accent6 2 5" xfId="757"/>
    <cellStyle name="20% - Accent6 2 5 2" xfId="758"/>
    <cellStyle name="20% - Accent6 2 6" xfId="759"/>
    <cellStyle name="20% - Accent6 3" xfId="760"/>
    <cellStyle name="20% - Accent6 3 2" xfId="761"/>
    <cellStyle name="20% - Accent6 3 2 2" xfId="762"/>
    <cellStyle name="20% - Accent6 3 2 2 2" xfId="763"/>
    <cellStyle name="20% - Accent6 3 2 2 2 2" xfId="764"/>
    <cellStyle name="20% - Accent6 3 2 2 3" xfId="765"/>
    <cellStyle name="20% - Accent6 3 2 3" xfId="766"/>
    <cellStyle name="20% - Accent6 3 2 3 2" xfId="767"/>
    <cellStyle name="20% - Accent6 3 2 4" xfId="768"/>
    <cellStyle name="20% - Accent6 3 3" xfId="769"/>
    <cellStyle name="20% - Accent6 3 3 2" xfId="770"/>
    <cellStyle name="20% - Accent6 3 3 2 2" xfId="771"/>
    <cellStyle name="20% - Accent6 3 3 3" xfId="772"/>
    <cellStyle name="20% - Accent6 3 4" xfId="773"/>
    <cellStyle name="20% - Accent6 3 4 2" xfId="774"/>
    <cellStyle name="20% - Accent6 3 5" xfId="775"/>
    <cellStyle name="20% - Accent6 4" xfId="776"/>
    <cellStyle name="20% - Accent6 4 2" xfId="777"/>
    <cellStyle name="20% - Accent6 4 2 2" xfId="778"/>
    <cellStyle name="20% - Accent6 4 2 2 2" xfId="779"/>
    <cellStyle name="20% - Accent6 4 2 2 2 2" xfId="780"/>
    <cellStyle name="20% - Accent6 4 2 2 3" xfId="781"/>
    <cellStyle name="20% - Accent6 4 2 3" xfId="782"/>
    <cellStyle name="20% - Accent6 4 2 3 2" xfId="783"/>
    <cellStyle name="20% - Accent6 4 2 4" xfId="784"/>
    <cellStyle name="20% - Accent6 4 3" xfId="785"/>
    <cellStyle name="20% - Accent6 4 3 2" xfId="786"/>
    <cellStyle name="20% - Accent6 4 3 2 2" xfId="787"/>
    <cellStyle name="20% - Accent6 4 3 3" xfId="788"/>
    <cellStyle name="20% - Accent6 4 4" xfId="789"/>
    <cellStyle name="20% - Accent6 4 4 2" xfId="790"/>
    <cellStyle name="20% - Accent6 4 5" xfId="791"/>
    <cellStyle name="20% - Accent6 5" xfId="792"/>
    <cellStyle name="20% - Accent6 5 2" xfId="793"/>
    <cellStyle name="20% - Accent6 5 2 2" xfId="794"/>
    <cellStyle name="20% - Accent6 5 2 2 2" xfId="795"/>
    <cellStyle name="20% - Accent6 5 2 2 2 2" xfId="796"/>
    <cellStyle name="20% - Accent6 5 2 2 3" xfId="797"/>
    <cellStyle name="20% - Accent6 5 2 3" xfId="798"/>
    <cellStyle name="20% - Accent6 5 2 3 2" xfId="799"/>
    <cellStyle name="20% - Accent6 5 2 4" xfId="800"/>
    <cellStyle name="20% - Accent6 5 3" xfId="801"/>
    <cellStyle name="20% - Accent6 5 3 2" xfId="802"/>
    <cellStyle name="20% - Accent6 5 3 2 2" xfId="803"/>
    <cellStyle name="20% - Accent6 5 3 3" xfId="804"/>
    <cellStyle name="20% - Accent6 5 4" xfId="805"/>
    <cellStyle name="20% - Accent6 5 4 2" xfId="806"/>
    <cellStyle name="20% - Accent6 5 5" xfId="807"/>
    <cellStyle name="20% - Accent6 6" xfId="808"/>
    <cellStyle name="20% - Accent6 6 2" xfId="809"/>
    <cellStyle name="20% - Accent6 6 2 2" xfId="810"/>
    <cellStyle name="20% - Accent6 6 2 2 2" xfId="811"/>
    <cellStyle name="20% - Accent6 6 2 2 2 2" xfId="812"/>
    <cellStyle name="20% - Accent6 6 2 2 3" xfId="813"/>
    <cellStyle name="20% - Accent6 6 2 3" xfId="814"/>
    <cellStyle name="20% - Accent6 6 2 3 2" xfId="815"/>
    <cellStyle name="20% - Accent6 6 2 4" xfId="816"/>
    <cellStyle name="20% - Accent6 6 3" xfId="817"/>
    <cellStyle name="20% - Accent6 6 3 2" xfId="818"/>
    <cellStyle name="20% - Accent6 6 3 2 2" xfId="819"/>
    <cellStyle name="20% - Accent6 6 3 3" xfId="820"/>
    <cellStyle name="20% - Accent6 6 4" xfId="821"/>
    <cellStyle name="20% - Accent6 6 4 2" xfId="822"/>
    <cellStyle name="20% - Accent6 6 5" xfId="823"/>
    <cellStyle name="20% - Accent6 7" xfId="824"/>
    <cellStyle name="20% - Accent6 7 2" xfId="825"/>
    <cellStyle name="20% - Accent6 7 2 2" xfId="826"/>
    <cellStyle name="20% - Accent6 7 2 2 2" xfId="827"/>
    <cellStyle name="20% - Accent6 7 2 2 2 2" xfId="828"/>
    <cellStyle name="20% - Accent6 7 2 2 3" xfId="829"/>
    <cellStyle name="20% - Accent6 7 2 3" xfId="830"/>
    <cellStyle name="20% - Accent6 7 2 3 2" xfId="831"/>
    <cellStyle name="20% - Accent6 7 2 4" xfId="832"/>
    <cellStyle name="20% - Accent6 7 3" xfId="833"/>
    <cellStyle name="20% - Accent6 7 3 2" xfId="834"/>
    <cellStyle name="20% - Accent6 7 3 2 2" xfId="835"/>
    <cellStyle name="20% - Accent6 7 3 3" xfId="836"/>
    <cellStyle name="20% - Accent6 7 4" xfId="837"/>
    <cellStyle name="20% - Accent6 7 4 2" xfId="838"/>
    <cellStyle name="20% - Accent6 7 5" xfId="839"/>
    <cellStyle name="20% - Accent6 8" xfId="840"/>
    <cellStyle name="20% - Accent6 8 2" xfId="841"/>
    <cellStyle name="20% - Accent6 8 2 2" xfId="842"/>
    <cellStyle name="20% - Accent6 8 2 2 2" xfId="843"/>
    <cellStyle name="20% - Accent6 8 2 2 2 2" xfId="844"/>
    <cellStyle name="20% - Accent6 8 2 2 3" xfId="845"/>
    <cellStyle name="20% - Accent6 8 2 3" xfId="846"/>
    <cellStyle name="20% - Accent6 8 2 3 2" xfId="847"/>
    <cellStyle name="20% - Accent6 8 2 4" xfId="848"/>
    <cellStyle name="20% - Accent6 8 3" xfId="849"/>
    <cellStyle name="20% - Accent6 8 3 2" xfId="850"/>
    <cellStyle name="20% - Accent6 8 3 2 2" xfId="851"/>
    <cellStyle name="20% - Accent6 8 3 3" xfId="852"/>
    <cellStyle name="20% - Accent6 8 4" xfId="853"/>
    <cellStyle name="20% - Accent6 8 4 2" xfId="854"/>
    <cellStyle name="20% - Accent6 8 5" xfId="855"/>
    <cellStyle name="20% - Accent6 9" xfId="856"/>
    <cellStyle name="20% - Accent6 9 2" xfId="857"/>
    <cellStyle name="20% - Accent6 9 2 2" xfId="858"/>
    <cellStyle name="20% - Accent6 9 2 2 2" xfId="859"/>
    <cellStyle name="20% - Accent6 9 2 3" xfId="860"/>
    <cellStyle name="20% - Accent6 9 3" xfId="861"/>
    <cellStyle name="20% - Accent6 9 3 2" xfId="862"/>
    <cellStyle name="20% - Accent6 9 4" xfId="863"/>
    <cellStyle name="40% - Accent1 10" xfId="864"/>
    <cellStyle name="40% - Accent1 10 2" xfId="865"/>
    <cellStyle name="40% - Accent1 10 2 2" xfId="866"/>
    <cellStyle name="40% - Accent1 10 3" xfId="867"/>
    <cellStyle name="40% - Accent1 11" xfId="868"/>
    <cellStyle name="40% - Accent1 11 2" xfId="869"/>
    <cellStyle name="40% - Accent1 12" xfId="870"/>
    <cellStyle name="40% - Accent1 2" xfId="871"/>
    <cellStyle name="40% - Accent1 2 2" xfId="872"/>
    <cellStyle name="40% - Accent1 2 2 2" xfId="873"/>
    <cellStyle name="40% - Accent1 2 2 2 2" xfId="874"/>
    <cellStyle name="40% - Accent1 2 2 2 2 2" xfId="875"/>
    <cellStyle name="40% - Accent1 2 2 2 2 2 2" xfId="876"/>
    <cellStyle name="40% - Accent1 2 2 2 2 3" xfId="877"/>
    <cellStyle name="40% - Accent1 2 2 2 3" xfId="878"/>
    <cellStyle name="40% - Accent1 2 2 2 3 2" xfId="879"/>
    <cellStyle name="40% - Accent1 2 2 2 4" xfId="880"/>
    <cellStyle name="40% - Accent1 2 2 3" xfId="881"/>
    <cellStyle name="40% - Accent1 2 2 3 2" xfId="882"/>
    <cellStyle name="40% - Accent1 2 2 3 2 2" xfId="883"/>
    <cellStyle name="40% - Accent1 2 2 3 3" xfId="884"/>
    <cellStyle name="40% - Accent1 2 2 4" xfId="885"/>
    <cellStyle name="40% - Accent1 2 2 4 2" xfId="886"/>
    <cellStyle name="40% - Accent1 2 2 5" xfId="887"/>
    <cellStyle name="40% - Accent1 2 3" xfId="888"/>
    <cellStyle name="40% - Accent1 2 3 2" xfId="889"/>
    <cellStyle name="40% - Accent1 2 3 2 2" xfId="890"/>
    <cellStyle name="40% - Accent1 2 3 2 2 2" xfId="891"/>
    <cellStyle name="40% - Accent1 2 3 2 3" xfId="892"/>
    <cellStyle name="40% - Accent1 2 3 3" xfId="893"/>
    <cellStyle name="40% - Accent1 2 3 3 2" xfId="894"/>
    <cellStyle name="40% - Accent1 2 3 4" xfId="895"/>
    <cellStyle name="40% - Accent1 2 4" xfId="896"/>
    <cellStyle name="40% - Accent1 2 4 2" xfId="897"/>
    <cellStyle name="40% - Accent1 2 4 2 2" xfId="898"/>
    <cellStyle name="40% - Accent1 2 4 3" xfId="899"/>
    <cellStyle name="40% - Accent1 2 5" xfId="900"/>
    <cellStyle name="40% - Accent1 2 5 2" xfId="901"/>
    <cellStyle name="40% - Accent1 2 6" xfId="902"/>
    <cellStyle name="40% - Accent1 3" xfId="903"/>
    <cellStyle name="40% - Accent1 3 2" xfId="904"/>
    <cellStyle name="40% - Accent1 3 2 2" xfId="905"/>
    <cellStyle name="40% - Accent1 3 2 2 2" xfId="906"/>
    <cellStyle name="40% - Accent1 3 2 2 2 2" xfId="907"/>
    <cellStyle name="40% - Accent1 3 2 2 3" xfId="908"/>
    <cellStyle name="40% - Accent1 3 2 3" xfId="909"/>
    <cellStyle name="40% - Accent1 3 2 3 2" xfId="910"/>
    <cellStyle name="40% - Accent1 3 2 4" xfId="911"/>
    <cellStyle name="40% - Accent1 3 3" xfId="912"/>
    <cellStyle name="40% - Accent1 3 3 2" xfId="913"/>
    <cellStyle name="40% - Accent1 3 3 2 2" xfId="914"/>
    <cellStyle name="40% - Accent1 3 3 3" xfId="915"/>
    <cellStyle name="40% - Accent1 3 4" xfId="916"/>
    <cellStyle name="40% - Accent1 3 4 2" xfId="917"/>
    <cellStyle name="40% - Accent1 3 5" xfId="918"/>
    <cellStyle name="40% - Accent1 4" xfId="919"/>
    <cellStyle name="40% - Accent1 4 2" xfId="920"/>
    <cellStyle name="40% - Accent1 4 2 2" xfId="921"/>
    <cellStyle name="40% - Accent1 4 2 2 2" xfId="922"/>
    <cellStyle name="40% - Accent1 4 2 2 2 2" xfId="923"/>
    <cellStyle name="40% - Accent1 4 2 2 3" xfId="924"/>
    <cellStyle name="40% - Accent1 4 2 3" xfId="925"/>
    <cellStyle name="40% - Accent1 4 2 3 2" xfId="926"/>
    <cellStyle name="40% - Accent1 4 2 4" xfId="927"/>
    <cellStyle name="40% - Accent1 4 3" xfId="928"/>
    <cellStyle name="40% - Accent1 4 3 2" xfId="929"/>
    <cellStyle name="40% - Accent1 4 3 2 2" xfId="930"/>
    <cellStyle name="40% - Accent1 4 3 3" xfId="931"/>
    <cellStyle name="40% - Accent1 4 4" xfId="932"/>
    <cellStyle name="40% - Accent1 4 4 2" xfId="933"/>
    <cellStyle name="40% - Accent1 4 5" xfId="934"/>
    <cellStyle name="40% - Accent1 5" xfId="935"/>
    <cellStyle name="40% - Accent1 5 2" xfId="936"/>
    <cellStyle name="40% - Accent1 5 2 2" xfId="937"/>
    <cellStyle name="40% - Accent1 5 2 2 2" xfId="938"/>
    <cellStyle name="40% - Accent1 5 2 2 2 2" xfId="939"/>
    <cellStyle name="40% - Accent1 5 2 2 3" xfId="940"/>
    <cellStyle name="40% - Accent1 5 2 3" xfId="941"/>
    <cellStyle name="40% - Accent1 5 2 3 2" xfId="942"/>
    <cellStyle name="40% - Accent1 5 2 4" xfId="943"/>
    <cellStyle name="40% - Accent1 5 3" xfId="944"/>
    <cellStyle name="40% - Accent1 5 3 2" xfId="945"/>
    <cellStyle name="40% - Accent1 5 3 2 2" xfId="946"/>
    <cellStyle name="40% - Accent1 5 3 3" xfId="947"/>
    <cellStyle name="40% - Accent1 5 4" xfId="948"/>
    <cellStyle name="40% - Accent1 5 4 2" xfId="949"/>
    <cellStyle name="40% - Accent1 5 5" xfId="950"/>
    <cellStyle name="40% - Accent1 6" xfId="951"/>
    <cellStyle name="40% - Accent1 6 2" xfId="952"/>
    <cellStyle name="40% - Accent1 6 2 2" xfId="953"/>
    <cellStyle name="40% - Accent1 6 2 2 2" xfId="954"/>
    <cellStyle name="40% - Accent1 6 2 2 2 2" xfId="955"/>
    <cellStyle name="40% - Accent1 6 2 2 3" xfId="956"/>
    <cellStyle name="40% - Accent1 6 2 3" xfId="957"/>
    <cellStyle name="40% - Accent1 6 2 3 2" xfId="958"/>
    <cellStyle name="40% - Accent1 6 2 4" xfId="959"/>
    <cellStyle name="40% - Accent1 6 3" xfId="960"/>
    <cellStyle name="40% - Accent1 6 3 2" xfId="961"/>
    <cellStyle name="40% - Accent1 6 3 2 2" xfId="962"/>
    <cellStyle name="40% - Accent1 6 3 3" xfId="963"/>
    <cellStyle name="40% - Accent1 6 4" xfId="964"/>
    <cellStyle name="40% - Accent1 6 4 2" xfId="965"/>
    <cellStyle name="40% - Accent1 6 5" xfId="966"/>
    <cellStyle name="40% - Accent1 7" xfId="967"/>
    <cellStyle name="40% - Accent1 7 2" xfId="968"/>
    <cellStyle name="40% - Accent1 7 2 2" xfId="969"/>
    <cellStyle name="40% - Accent1 7 2 2 2" xfId="970"/>
    <cellStyle name="40% - Accent1 7 2 2 2 2" xfId="971"/>
    <cellStyle name="40% - Accent1 7 2 2 3" xfId="972"/>
    <cellStyle name="40% - Accent1 7 2 3" xfId="973"/>
    <cellStyle name="40% - Accent1 7 2 3 2" xfId="974"/>
    <cellStyle name="40% - Accent1 7 2 4" xfId="975"/>
    <cellStyle name="40% - Accent1 7 3" xfId="976"/>
    <cellStyle name="40% - Accent1 7 3 2" xfId="977"/>
    <cellStyle name="40% - Accent1 7 3 2 2" xfId="978"/>
    <cellStyle name="40% - Accent1 7 3 3" xfId="979"/>
    <cellStyle name="40% - Accent1 7 4" xfId="980"/>
    <cellStyle name="40% - Accent1 7 4 2" xfId="981"/>
    <cellStyle name="40% - Accent1 7 5" xfId="982"/>
    <cellStyle name="40% - Accent1 8" xfId="983"/>
    <cellStyle name="40% - Accent1 8 2" xfId="984"/>
    <cellStyle name="40% - Accent1 8 2 2" xfId="985"/>
    <cellStyle name="40% - Accent1 8 2 2 2" xfId="986"/>
    <cellStyle name="40% - Accent1 8 2 2 2 2" xfId="987"/>
    <cellStyle name="40% - Accent1 8 2 2 3" xfId="988"/>
    <cellStyle name="40% - Accent1 8 2 3" xfId="989"/>
    <cellStyle name="40% - Accent1 8 2 3 2" xfId="990"/>
    <cellStyle name="40% - Accent1 8 2 4" xfId="991"/>
    <cellStyle name="40% - Accent1 8 3" xfId="992"/>
    <cellStyle name="40% - Accent1 8 3 2" xfId="993"/>
    <cellStyle name="40% - Accent1 8 3 2 2" xfId="994"/>
    <cellStyle name="40% - Accent1 8 3 3" xfId="995"/>
    <cellStyle name="40% - Accent1 8 4" xfId="996"/>
    <cellStyle name="40% - Accent1 8 4 2" xfId="997"/>
    <cellStyle name="40% - Accent1 8 5" xfId="998"/>
    <cellStyle name="40% - Accent1 9" xfId="999"/>
    <cellStyle name="40% - Accent1 9 2" xfId="1000"/>
    <cellStyle name="40% - Accent1 9 2 2" xfId="1001"/>
    <cellStyle name="40% - Accent1 9 2 2 2" xfId="1002"/>
    <cellStyle name="40% - Accent1 9 2 3" xfId="1003"/>
    <cellStyle name="40% - Accent1 9 3" xfId="1004"/>
    <cellStyle name="40% - Accent1 9 3 2" xfId="1005"/>
    <cellStyle name="40% - Accent1 9 4" xfId="1006"/>
    <cellStyle name="40% - Accent2 10" xfId="1007"/>
    <cellStyle name="40% - Accent2 10 2" xfId="1008"/>
    <cellStyle name="40% - Accent2 10 2 2" xfId="1009"/>
    <cellStyle name="40% - Accent2 10 3" xfId="1010"/>
    <cellStyle name="40% - Accent2 11" xfId="1011"/>
    <cellStyle name="40% - Accent2 11 2" xfId="1012"/>
    <cellStyle name="40% - Accent2 12" xfId="1013"/>
    <cellStyle name="40% - Accent2 2" xfId="1014"/>
    <cellStyle name="40% - Accent2 2 2" xfId="1015"/>
    <cellStyle name="40% - Accent2 2 2 2" xfId="1016"/>
    <cellStyle name="40% - Accent2 2 2 2 2" xfId="1017"/>
    <cellStyle name="40% - Accent2 2 2 2 2 2" xfId="1018"/>
    <cellStyle name="40% - Accent2 2 2 2 2 2 2" xfId="1019"/>
    <cellStyle name="40% - Accent2 2 2 2 2 3" xfId="1020"/>
    <cellStyle name="40% - Accent2 2 2 2 3" xfId="1021"/>
    <cellStyle name="40% - Accent2 2 2 2 3 2" xfId="1022"/>
    <cellStyle name="40% - Accent2 2 2 2 4" xfId="1023"/>
    <cellStyle name="40% - Accent2 2 2 3" xfId="1024"/>
    <cellStyle name="40% - Accent2 2 2 3 2" xfId="1025"/>
    <cellStyle name="40% - Accent2 2 2 3 2 2" xfId="1026"/>
    <cellStyle name="40% - Accent2 2 2 3 3" xfId="1027"/>
    <cellStyle name="40% - Accent2 2 2 4" xfId="1028"/>
    <cellStyle name="40% - Accent2 2 2 4 2" xfId="1029"/>
    <cellStyle name="40% - Accent2 2 2 5" xfId="1030"/>
    <cellStyle name="40% - Accent2 2 3" xfId="1031"/>
    <cellStyle name="40% - Accent2 2 3 2" xfId="1032"/>
    <cellStyle name="40% - Accent2 2 3 2 2" xfId="1033"/>
    <cellStyle name="40% - Accent2 2 3 2 2 2" xfId="1034"/>
    <cellStyle name="40% - Accent2 2 3 2 3" xfId="1035"/>
    <cellStyle name="40% - Accent2 2 3 3" xfId="1036"/>
    <cellStyle name="40% - Accent2 2 3 3 2" xfId="1037"/>
    <cellStyle name="40% - Accent2 2 3 4" xfId="1038"/>
    <cellStyle name="40% - Accent2 2 4" xfId="1039"/>
    <cellStyle name="40% - Accent2 2 4 2" xfId="1040"/>
    <cellStyle name="40% - Accent2 2 4 2 2" xfId="1041"/>
    <cellStyle name="40% - Accent2 2 4 3" xfId="1042"/>
    <cellStyle name="40% - Accent2 2 5" xfId="1043"/>
    <cellStyle name="40% - Accent2 2 5 2" xfId="1044"/>
    <cellStyle name="40% - Accent2 2 6" xfId="1045"/>
    <cellStyle name="40% - Accent2 3" xfId="1046"/>
    <cellStyle name="40% - Accent2 3 2" xfId="1047"/>
    <cellStyle name="40% - Accent2 3 2 2" xfId="1048"/>
    <cellStyle name="40% - Accent2 3 2 2 2" xfId="1049"/>
    <cellStyle name="40% - Accent2 3 2 2 2 2" xfId="1050"/>
    <cellStyle name="40% - Accent2 3 2 2 3" xfId="1051"/>
    <cellStyle name="40% - Accent2 3 2 3" xfId="1052"/>
    <cellStyle name="40% - Accent2 3 2 3 2" xfId="1053"/>
    <cellStyle name="40% - Accent2 3 2 4" xfId="1054"/>
    <cellStyle name="40% - Accent2 3 3" xfId="1055"/>
    <cellStyle name="40% - Accent2 3 3 2" xfId="1056"/>
    <cellStyle name="40% - Accent2 3 3 2 2" xfId="1057"/>
    <cellStyle name="40% - Accent2 3 3 3" xfId="1058"/>
    <cellStyle name="40% - Accent2 3 4" xfId="1059"/>
    <cellStyle name="40% - Accent2 3 4 2" xfId="1060"/>
    <cellStyle name="40% - Accent2 3 5" xfId="1061"/>
    <cellStyle name="40% - Accent2 4" xfId="1062"/>
    <cellStyle name="40% - Accent2 4 2" xfId="1063"/>
    <cellStyle name="40% - Accent2 4 2 2" xfId="1064"/>
    <cellStyle name="40% - Accent2 4 2 2 2" xfId="1065"/>
    <cellStyle name="40% - Accent2 4 2 2 2 2" xfId="1066"/>
    <cellStyle name="40% - Accent2 4 2 2 3" xfId="1067"/>
    <cellStyle name="40% - Accent2 4 2 3" xfId="1068"/>
    <cellStyle name="40% - Accent2 4 2 3 2" xfId="1069"/>
    <cellStyle name="40% - Accent2 4 2 4" xfId="1070"/>
    <cellStyle name="40% - Accent2 4 3" xfId="1071"/>
    <cellStyle name="40% - Accent2 4 3 2" xfId="1072"/>
    <cellStyle name="40% - Accent2 4 3 2 2" xfId="1073"/>
    <cellStyle name="40% - Accent2 4 3 3" xfId="1074"/>
    <cellStyle name="40% - Accent2 4 4" xfId="1075"/>
    <cellStyle name="40% - Accent2 4 4 2" xfId="1076"/>
    <cellStyle name="40% - Accent2 4 5" xfId="1077"/>
    <cellStyle name="40% - Accent2 5" xfId="1078"/>
    <cellStyle name="40% - Accent2 5 2" xfId="1079"/>
    <cellStyle name="40% - Accent2 5 2 2" xfId="1080"/>
    <cellStyle name="40% - Accent2 5 2 2 2" xfId="1081"/>
    <cellStyle name="40% - Accent2 5 2 2 2 2" xfId="1082"/>
    <cellStyle name="40% - Accent2 5 2 2 3" xfId="1083"/>
    <cellStyle name="40% - Accent2 5 2 3" xfId="1084"/>
    <cellStyle name="40% - Accent2 5 2 3 2" xfId="1085"/>
    <cellStyle name="40% - Accent2 5 2 4" xfId="1086"/>
    <cellStyle name="40% - Accent2 5 3" xfId="1087"/>
    <cellStyle name="40% - Accent2 5 3 2" xfId="1088"/>
    <cellStyle name="40% - Accent2 5 3 2 2" xfId="1089"/>
    <cellStyle name="40% - Accent2 5 3 3" xfId="1090"/>
    <cellStyle name="40% - Accent2 5 4" xfId="1091"/>
    <cellStyle name="40% - Accent2 5 4 2" xfId="1092"/>
    <cellStyle name="40% - Accent2 5 5" xfId="1093"/>
    <cellStyle name="40% - Accent2 6" xfId="1094"/>
    <cellStyle name="40% - Accent2 6 2" xfId="1095"/>
    <cellStyle name="40% - Accent2 6 2 2" xfId="1096"/>
    <cellStyle name="40% - Accent2 6 2 2 2" xfId="1097"/>
    <cellStyle name="40% - Accent2 6 2 2 2 2" xfId="1098"/>
    <cellStyle name="40% - Accent2 6 2 2 3" xfId="1099"/>
    <cellStyle name="40% - Accent2 6 2 3" xfId="1100"/>
    <cellStyle name="40% - Accent2 6 2 3 2" xfId="1101"/>
    <cellStyle name="40% - Accent2 6 2 4" xfId="1102"/>
    <cellStyle name="40% - Accent2 6 3" xfId="1103"/>
    <cellStyle name="40% - Accent2 6 3 2" xfId="1104"/>
    <cellStyle name="40% - Accent2 6 3 2 2" xfId="1105"/>
    <cellStyle name="40% - Accent2 6 3 3" xfId="1106"/>
    <cellStyle name="40% - Accent2 6 4" xfId="1107"/>
    <cellStyle name="40% - Accent2 6 4 2" xfId="1108"/>
    <cellStyle name="40% - Accent2 6 5" xfId="1109"/>
    <cellStyle name="40% - Accent2 7" xfId="1110"/>
    <cellStyle name="40% - Accent2 7 2" xfId="1111"/>
    <cellStyle name="40% - Accent2 7 2 2" xfId="1112"/>
    <cellStyle name="40% - Accent2 7 2 2 2" xfId="1113"/>
    <cellStyle name="40% - Accent2 7 2 2 2 2" xfId="1114"/>
    <cellStyle name="40% - Accent2 7 2 2 3" xfId="1115"/>
    <cellStyle name="40% - Accent2 7 2 3" xfId="1116"/>
    <cellStyle name="40% - Accent2 7 2 3 2" xfId="1117"/>
    <cellStyle name="40% - Accent2 7 2 4" xfId="1118"/>
    <cellStyle name="40% - Accent2 7 3" xfId="1119"/>
    <cellStyle name="40% - Accent2 7 3 2" xfId="1120"/>
    <cellStyle name="40% - Accent2 7 3 2 2" xfId="1121"/>
    <cellStyle name="40% - Accent2 7 3 3" xfId="1122"/>
    <cellStyle name="40% - Accent2 7 4" xfId="1123"/>
    <cellStyle name="40% - Accent2 7 4 2" xfId="1124"/>
    <cellStyle name="40% - Accent2 7 5" xfId="1125"/>
    <cellStyle name="40% - Accent2 8" xfId="1126"/>
    <cellStyle name="40% - Accent2 8 2" xfId="1127"/>
    <cellStyle name="40% - Accent2 8 2 2" xfId="1128"/>
    <cellStyle name="40% - Accent2 8 2 2 2" xfId="1129"/>
    <cellStyle name="40% - Accent2 8 2 2 2 2" xfId="1130"/>
    <cellStyle name="40% - Accent2 8 2 2 3" xfId="1131"/>
    <cellStyle name="40% - Accent2 8 2 3" xfId="1132"/>
    <cellStyle name="40% - Accent2 8 2 3 2" xfId="1133"/>
    <cellStyle name="40% - Accent2 8 2 4" xfId="1134"/>
    <cellStyle name="40% - Accent2 8 3" xfId="1135"/>
    <cellStyle name="40% - Accent2 8 3 2" xfId="1136"/>
    <cellStyle name="40% - Accent2 8 3 2 2" xfId="1137"/>
    <cellStyle name="40% - Accent2 8 3 3" xfId="1138"/>
    <cellStyle name="40% - Accent2 8 4" xfId="1139"/>
    <cellStyle name="40% - Accent2 8 4 2" xfId="1140"/>
    <cellStyle name="40% - Accent2 8 5" xfId="1141"/>
    <cellStyle name="40% - Accent2 9" xfId="1142"/>
    <cellStyle name="40% - Accent2 9 2" xfId="1143"/>
    <cellStyle name="40% - Accent2 9 2 2" xfId="1144"/>
    <cellStyle name="40% - Accent2 9 2 2 2" xfId="1145"/>
    <cellStyle name="40% - Accent2 9 2 3" xfId="1146"/>
    <cellStyle name="40% - Accent2 9 3" xfId="1147"/>
    <cellStyle name="40% - Accent2 9 3 2" xfId="1148"/>
    <cellStyle name="40% - Accent2 9 4" xfId="1149"/>
    <cellStyle name="40% - Accent3 10" xfId="1150"/>
    <cellStyle name="40% - Accent3 10 2" xfId="1151"/>
    <cellStyle name="40% - Accent3 10 2 2" xfId="1152"/>
    <cellStyle name="40% - Accent3 10 3" xfId="1153"/>
    <cellStyle name="40% - Accent3 11" xfId="1154"/>
    <cellStyle name="40% - Accent3 11 2" xfId="1155"/>
    <cellStyle name="40% - Accent3 12" xfId="1156"/>
    <cellStyle name="40% - Accent3 2" xfId="1157"/>
    <cellStyle name="40% - Accent3 2 2" xfId="1158"/>
    <cellStyle name="40% - Accent3 2 2 2" xfId="1159"/>
    <cellStyle name="40% - Accent3 2 2 2 2" xfId="1160"/>
    <cellStyle name="40% - Accent3 2 2 2 2 2" xfId="1161"/>
    <cellStyle name="40% - Accent3 2 2 2 2 2 2" xfId="1162"/>
    <cellStyle name="40% - Accent3 2 2 2 2 3" xfId="1163"/>
    <cellStyle name="40% - Accent3 2 2 2 3" xfId="1164"/>
    <cellStyle name="40% - Accent3 2 2 2 3 2" xfId="1165"/>
    <cellStyle name="40% - Accent3 2 2 2 4" xfId="1166"/>
    <cellStyle name="40% - Accent3 2 2 3" xfId="1167"/>
    <cellStyle name="40% - Accent3 2 2 3 2" xfId="1168"/>
    <cellStyle name="40% - Accent3 2 2 3 2 2" xfId="1169"/>
    <cellStyle name="40% - Accent3 2 2 3 3" xfId="1170"/>
    <cellStyle name="40% - Accent3 2 2 4" xfId="1171"/>
    <cellStyle name="40% - Accent3 2 2 4 2" xfId="1172"/>
    <cellStyle name="40% - Accent3 2 2 5" xfId="1173"/>
    <cellStyle name="40% - Accent3 2 3" xfId="1174"/>
    <cellStyle name="40% - Accent3 2 3 2" xfId="1175"/>
    <cellStyle name="40% - Accent3 2 3 2 2" xfId="1176"/>
    <cellStyle name="40% - Accent3 2 3 2 2 2" xfId="1177"/>
    <cellStyle name="40% - Accent3 2 3 2 3" xfId="1178"/>
    <cellStyle name="40% - Accent3 2 3 3" xfId="1179"/>
    <cellStyle name="40% - Accent3 2 3 3 2" xfId="1180"/>
    <cellStyle name="40% - Accent3 2 3 4" xfId="1181"/>
    <cellStyle name="40% - Accent3 2 4" xfId="1182"/>
    <cellStyle name="40% - Accent3 2 4 2" xfId="1183"/>
    <cellStyle name="40% - Accent3 2 4 2 2" xfId="1184"/>
    <cellStyle name="40% - Accent3 2 4 3" xfId="1185"/>
    <cellStyle name="40% - Accent3 2 5" xfId="1186"/>
    <cellStyle name="40% - Accent3 2 5 2" xfId="1187"/>
    <cellStyle name="40% - Accent3 2 6" xfId="1188"/>
    <cellStyle name="40% - Accent3 3" xfId="1189"/>
    <cellStyle name="40% - Accent3 3 2" xfId="1190"/>
    <cellStyle name="40% - Accent3 3 2 2" xfId="1191"/>
    <cellStyle name="40% - Accent3 3 2 2 2" xfId="1192"/>
    <cellStyle name="40% - Accent3 3 2 2 2 2" xfId="1193"/>
    <cellStyle name="40% - Accent3 3 2 2 3" xfId="1194"/>
    <cellStyle name="40% - Accent3 3 2 3" xfId="1195"/>
    <cellStyle name="40% - Accent3 3 2 3 2" xfId="1196"/>
    <cellStyle name="40% - Accent3 3 2 4" xfId="1197"/>
    <cellStyle name="40% - Accent3 3 3" xfId="1198"/>
    <cellStyle name="40% - Accent3 3 3 2" xfId="1199"/>
    <cellStyle name="40% - Accent3 3 3 2 2" xfId="1200"/>
    <cellStyle name="40% - Accent3 3 3 3" xfId="1201"/>
    <cellStyle name="40% - Accent3 3 4" xfId="1202"/>
    <cellStyle name="40% - Accent3 3 4 2" xfId="1203"/>
    <cellStyle name="40% - Accent3 3 5" xfId="1204"/>
    <cellStyle name="40% - Accent3 4" xfId="1205"/>
    <cellStyle name="40% - Accent3 4 2" xfId="1206"/>
    <cellStyle name="40% - Accent3 4 2 2" xfId="1207"/>
    <cellStyle name="40% - Accent3 4 2 2 2" xfId="1208"/>
    <cellStyle name="40% - Accent3 4 2 2 2 2" xfId="1209"/>
    <cellStyle name="40% - Accent3 4 2 2 3" xfId="1210"/>
    <cellStyle name="40% - Accent3 4 2 3" xfId="1211"/>
    <cellStyle name="40% - Accent3 4 2 3 2" xfId="1212"/>
    <cellStyle name="40% - Accent3 4 2 4" xfId="1213"/>
    <cellStyle name="40% - Accent3 4 3" xfId="1214"/>
    <cellStyle name="40% - Accent3 4 3 2" xfId="1215"/>
    <cellStyle name="40% - Accent3 4 3 2 2" xfId="1216"/>
    <cellStyle name="40% - Accent3 4 3 3" xfId="1217"/>
    <cellStyle name="40% - Accent3 4 4" xfId="1218"/>
    <cellStyle name="40% - Accent3 4 4 2" xfId="1219"/>
    <cellStyle name="40% - Accent3 4 5" xfId="1220"/>
    <cellStyle name="40% - Accent3 5" xfId="1221"/>
    <cellStyle name="40% - Accent3 5 2" xfId="1222"/>
    <cellStyle name="40% - Accent3 5 2 2" xfId="1223"/>
    <cellStyle name="40% - Accent3 5 2 2 2" xfId="1224"/>
    <cellStyle name="40% - Accent3 5 2 2 2 2" xfId="1225"/>
    <cellStyle name="40% - Accent3 5 2 2 3" xfId="1226"/>
    <cellStyle name="40% - Accent3 5 2 3" xfId="1227"/>
    <cellStyle name="40% - Accent3 5 2 3 2" xfId="1228"/>
    <cellStyle name="40% - Accent3 5 2 4" xfId="1229"/>
    <cellStyle name="40% - Accent3 5 3" xfId="1230"/>
    <cellStyle name="40% - Accent3 5 3 2" xfId="1231"/>
    <cellStyle name="40% - Accent3 5 3 2 2" xfId="1232"/>
    <cellStyle name="40% - Accent3 5 3 3" xfId="1233"/>
    <cellStyle name="40% - Accent3 5 4" xfId="1234"/>
    <cellStyle name="40% - Accent3 5 4 2" xfId="1235"/>
    <cellStyle name="40% - Accent3 5 5" xfId="1236"/>
    <cellStyle name="40% - Accent3 6" xfId="1237"/>
    <cellStyle name="40% - Accent3 6 2" xfId="1238"/>
    <cellStyle name="40% - Accent3 6 2 2" xfId="1239"/>
    <cellStyle name="40% - Accent3 6 2 2 2" xfId="1240"/>
    <cellStyle name="40% - Accent3 6 2 2 2 2" xfId="1241"/>
    <cellStyle name="40% - Accent3 6 2 2 3" xfId="1242"/>
    <cellStyle name="40% - Accent3 6 2 3" xfId="1243"/>
    <cellStyle name="40% - Accent3 6 2 3 2" xfId="1244"/>
    <cellStyle name="40% - Accent3 6 2 4" xfId="1245"/>
    <cellStyle name="40% - Accent3 6 3" xfId="1246"/>
    <cellStyle name="40% - Accent3 6 3 2" xfId="1247"/>
    <cellStyle name="40% - Accent3 6 3 2 2" xfId="1248"/>
    <cellStyle name="40% - Accent3 6 3 3" xfId="1249"/>
    <cellStyle name="40% - Accent3 6 4" xfId="1250"/>
    <cellStyle name="40% - Accent3 6 4 2" xfId="1251"/>
    <cellStyle name="40% - Accent3 6 5" xfId="1252"/>
    <cellStyle name="40% - Accent3 7" xfId="1253"/>
    <cellStyle name="40% - Accent3 7 2" xfId="1254"/>
    <cellStyle name="40% - Accent3 7 2 2" xfId="1255"/>
    <cellStyle name="40% - Accent3 7 2 2 2" xfId="1256"/>
    <cellStyle name="40% - Accent3 7 2 2 2 2" xfId="1257"/>
    <cellStyle name="40% - Accent3 7 2 2 3" xfId="1258"/>
    <cellStyle name="40% - Accent3 7 2 3" xfId="1259"/>
    <cellStyle name="40% - Accent3 7 2 3 2" xfId="1260"/>
    <cellStyle name="40% - Accent3 7 2 4" xfId="1261"/>
    <cellStyle name="40% - Accent3 7 3" xfId="1262"/>
    <cellStyle name="40% - Accent3 7 3 2" xfId="1263"/>
    <cellStyle name="40% - Accent3 7 3 2 2" xfId="1264"/>
    <cellStyle name="40% - Accent3 7 3 3" xfId="1265"/>
    <cellStyle name="40% - Accent3 7 4" xfId="1266"/>
    <cellStyle name="40% - Accent3 7 4 2" xfId="1267"/>
    <cellStyle name="40% - Accent3 7 5" xfId="1268"/>
    <cellStyle name="40% - Accent3 8" xfId="1269"/>
    <cellStyle name="40% - Accent3 8 2" xfId="1270"/>
    <cellStyle name="40% - Accent3 8 2 2" xfId="1271"/>
    <cellStyle name="40% - Accent3 8 2 2 2" xfId="1272"/>
    <cellStyle name="40% - Accent3 8 2 2 2 2" xfId="1273"/>
    <cellStyle name="40% - Accent3 8 2 2 3" xfId="1274"/>
    <cellStyle name="40% - Accent3 8 2 3" xfId="1275"/>
    <cellStyle name="40% - Accent3 8 2 3 2" xfId="1276"/>
    <cellStyle name="40% - Accent3 8 2 4" xfId="1277"/>
    <cellStyle name="40% - Accent3 8 3" xfId="1278"/>
    <cellStyle name="40% - Accent3 8 3 2" xfId="1279"/>
    <cellStyle name="40% - Accent3 8 3 2 2" xfId="1280"/>
    <cellStyle name="40% - Accent3 8 3 3" xfId="1281"/>
    <cellStyle name="40% - Accent3 8 4" xfId="1282"/>
    <cellStyle name="40% - Accent3 8 4 2" xfId="1283"/>
    <cellStyle name="40% - Accent3 8 5" xfId="1284"/>
    <cellStyle name="40% - Accent3 9" xfId="1285"/>
    <cellStyle name="40% - Accent3 9 2" xfId="1286"/>
    <cellStyle name="40% - Accent3 9 2 2" xfId="1287"/>
    <cellStyle name="40% - Accent3 9 2 2 2" xfId="1288"/>
    <cellStyle name="40% - Accent3 9 2 3" xfId="1289"/>
    <cellStyle name="40% - Accent3 9 3" xfId="1290"/>
    <cellStyle name="40% - Accent3 9 3 2" xfId="1291"/>
    <cellStyle name="40% - Accent3 9 4" xfId="1292"/>
    <cellStyle name="40% - Accent4 10" xfId="1293"/>
    <cellStyle name="40% - Accent4 10 2" xfId="1294"/>
    <cellStyle name="40% - Accent4 10 2 2" xfId="1295"/>
    <cellStyle name="40% - Accent4 10 3" xfId="1296"/>
    <cellStyle name="40% - Accent4 11" xfId="1297"/>
    <cellStyle name="40% - Accent4 11 2" xfId="1298"/>
    <cellStyle name="40% - Accent4 12" xfId="1299"/>
    <cellStyle name="40% - Accent4 2" xfId="1300"/>
    <cellStyle name="40% - Accent4 2 2" xfId="1301"/>
    <cellStyle name="40% - Accent4 2 2 2" xfId="1302"/>
    <cellStyle name="40% - Accent4 2 2 2 2" xfId="1303"/>
    <cellStyle name="40% - Accent4 2 2 2 2 2" xfId="1304"/>
    <cellStyle name="40% - Accent4 2 2 2 2 2 2" xfId="1305"/>
    <cellStyle name="40% - Accent4 2 2 2 2 3" xfId="1306"/>
    <cellStyle name="40% - Accent4 2 2 2 3" xfId="1307"/>
    <cellStyle name="40% - Accent4 2 2 2 3 2" xfId="1308"/>
    <cellStyle name="40% - Accent4 2 2 2 4" xfId="1309"/>
    <cellStyle name="40% - Accent4 2 2 3" xfId="1310"/>
    <cellStyle name="40% - Accent4 2 2 3 2" xfId="1311"/>
    <cellStyle name="40% - Accent4 2 2 3 2 2" xfId="1312"/>
    <cellStyle name="40% - Accent4 2 2 3 3" xfId="1313"/>
    <cellStyle name="40% - Accent4 2 2 4" xfId="1314"/>
    <cellStyle name="40% - Accent4 2 2 4 2" xfId="1315"/>
    <cellStyle name="40% - Accent4 2 2 5" xfId="1316"/>
    <cellStyle name="40% - Accent4 2 3" xfId="1317"/>
    <cellStyle name="40% - Accent4 2 3 2" xfId="1318"/>
    <cellStyle name="40% - Accent4 2 3 2 2" xfId="1319"/>
    <cellStyle name="40% - Accent4 2 3 2 2 2" xfId="1320"/>
    <cellStyle name="40% - Accent4 2 3 2 3" xfId="1321"/>
    <cellStyle name="40% - Accent4 2 3 3" xfId="1322"/>
    <cellStyle name="40% - Accent4 2 3 3 2" xfId="1323"/>
    <cellStyle name="40% - Accent4 2 3 4" xfId="1324"/>
    <cellStyle name="40% - Accent4 2 4" xfId="1325"/>
    <cellStyle name="40% - Accent4 2 4 2" xfId="1326"/>
    <cellStyle name="40% - Accent4 2 4 2 2" xfId="1327"/>
    <cellStyle name="40% - Accent4 2 4 3" xfId="1328"/>
    <cellStyle name="40% - Accent4 2 5" xfId="1329"/>
    <cellStyle name="40% - Accent4 2 5 2" xfId="1330"/>
    <cellStyle name="40% - Accent4 2 6" xfId="1331"/>
    <cellStyle name="40% - Accent4 3" xfId="1332"/>
    <cellStyle name="40% - Accent4 3 2" xfId="1333"/>
    <cellStyle name="40% - Accent4 3 2 2" xfId="1334"/>
    <cellStyle name="40% - Accent4 3 2 2 2" xfId="1335"/>
    <cellStyle name="40% - Accent4 3 2 2 2 2" xfId="1336"/>
    <cellStyle name="40% - Accent4 3 2 2 3" xfId="1337"/>
    <cellStyle name="40% - Accent4 3 2 3" xfId="1338"/>
    <cellStyle name="40% - Accent4 3 2 3 2" xfId="1339"/>
    <cellStyle name="40% - Accent4 3 2 4" xfId="1340"/>
    <cellStyle name="40% - Accent4 3 3" xfId="1341"/>
    <cellStyle name="40% - Accent4 3 3 2" xfId="1342"/>
    <cellStyle name="40% - Accent4 3 3 2 2" xfId="1343"/>
    <cellStyle name="40% - Accent4 3 3 3" xfId="1344"/>
    <cellStyle name="40% - Accent4 3 4" xfId="1345"/>
    <cellStyle name="40% - Accent4 3 4 2" xfId="1346"/>
    <cellStyle name="40% - Accent4 3 5" xfId="1347"/>
    <cellStyle name="40% - Accent4 4" xfId="1348"/>
    <cellStyle name="40% - Accent4 4 2" xfId="1349"/>
    <cellStyle name="40% - Accent4 4 2 2" xfId="1350"/>
    <cellStyle name="40% - Accent4 4 2 2 2" xfId="1351"/>
    <cellStyle name="40% - Accent4 4 2 2 2 2" xfId="1352"/>
    <cellStyle name="40% - Accent4 4 2 2 3" xfId="1353"/>
    <cellStyle name="40% - Accent4 4 2 3" xfId="1354"/>
    <cellStyle name="40% - Accent4 4 2 3 2" xfId="1355"/>
    <cellStyle name="40% - Accent4 4 2 4" xfId="1356"/>
    <cellStyle name="40% - Accent4 4 3" xfId="1357"/>
    <cellStyle name="40% - Accent4 4 3 2" xfId="1358"/>
    <cellStyle name="40% - Accent4 4 3 2 2" xfId="1359"/>
    <cellStyle name="40% - Accent4 4 3 3" xfId="1360"/>
    <cellStyle name="40% - Accent4 4 4" xfId="1361"/>
    <cellStyle name="40% - Accent4 4 4 2" xfId="1362"/>
    <cellStyle name="40% - Accent4 4 5" xfId="1363"/>
    <cellStyle name="40% - Accent4 5" xfId="1364"/>
    <cellStyle name="40% - Accent4 5 2" xfId="1365"/>
    <cellStyle name="40% - Accent4 5 2 2" xfId="1366"/>
    <cellStyle name="40% - Accent4 5 2 2 2" xfId="1367"/>
    <cellStyle name="40% - Accent4 5 2 2 2 2" xfId="1368"/>
    <cellStyle name="40% - Accent4 5 2 2 3" xfId="1369"/>
    <cellStyle name="40% - Accent4 5 2 3" xfId="1370"/>
    <cellStyle name="40% - Accent4 5 2 3 2" xfId="1371"/>
    <cellStyle name="40% - Accent4 5 2 4" xfId="1372"/>
    <cellStyle name="40% - Accent4 5 3" xfId="1373"/>
    <cellStyle name="40% - Accent4 5 3 2" xfId="1374"/>
    <cellStyle name="40% - Accent4 5 3 2 2" xfId="1375"/>
    <cellStyle name="40% - Accent4 5 3 3" xfId="1376"/>
    <cellStyle name="40% - Accent4 5 4" xfId="1377"/>
    <cellStyle name="40% - Accent4 5 4 2" xfId="1378"/>
    <cellStyle name="40% - Accent4 5 5" xfId="1379"/>
    <cellStyle name="40% - Accent4 6" xfId="1380"/>
    <cellStyle name="40% - Accent4 6 2" xfId="1381"/>
    <cellStyle name="40% - Accent4 6 2 2" xfId="1382"/>
    <cellStyle name="40% - Accent4 6 2 2 2" xfId="1383"/>
    <cellStyle name="40% - Accent4 6 2 2 2 2" xfId="1384"/>
    <cellStyle name="40% - Accent4 6 2 2 3" xfId="1385"/>
    <cellStyle name="40% - Accent4 6 2 3" xfId="1386"/>
    <cellStyle name="40% - Accent4 6 2 3 2" xfId="1387"/>
    <cellStyle name="40% - Accent4 6 2 4" xfId="1388"/>
    <cellStyle name="40% - Accent4 6 3" xfId="1389"/>
    <cellStyle name="40% - Accent4 6 3 2" xfId="1390"/>
    <cellStyle name="40% - Accent4 6 3 2 2" xfId="1391"/>
    <cellStyle name="40% - Accent4 6 3 3" xfId="1392"/>
    <cellStyle name="40% - Accent4 6 4" xfId="1393"/>
    <cellStyle name="40% - Accent4 6 4 2" xfId="1394"/>
    <cellStyle name="40% - Accent4 6 5" xfId="1395"/>
    <cellStyle name="40% - Accent4 7" xfId="1396"/>
    <cellStyle name="40% - Accent4 7 2" xfId="1397"/>
    <cellStyle name="40% - Accent4 7 2 2" xfId="1398"/>
    <cellStyle name="40% - Accent4 7 2 2 2" xfId="1399"/>
    <cellStyle name="40% - Accent4 7 2 2 2 2" xfId="1400"/>
    <cellStyle name="40% - Accent4 7 2 2 3" xfId="1401"/>
    <cellStyle name="40% - Accent4 7 2 3" xfId="1402"/>
    <cellStyle name="40% - Accent4 7 2 3 2" xfId="1403"/>
    <cellStyle name="40% - Accent4 7 2 4" xfId="1404"/>
    <cellStyle name="40% - Accent4 7 3" xfId="1405"/>
    <cellStyle name="40% - Accent4 7 3 2" xfId="1406"/>
    <cellStyle name="40% - Accent4 7 3 2 2" xfId="1407"/>
    <cellStyle name="40% - Accent4 7 3 3" xfId="1408"/>
    <cellStyle name="40% - Accent4 7 4" xfId="1409"/>
    <cellStyle name="40% - Accent4 7 4 2" xfId="1410"/>
    <cellStyle name="40% - Accent4 7 5" xfId="1411"/>
    <cellStyle name="40% - Accent4 8" xfId="1412"/>
    <cellStyle name="40% - Accent4 8 2" xfId="1413"/>
    <cellStyle name="40% - Accent4 8 2 2" xfId="1414"/>
    <cellStyle name="40% - Accent4 8 2 2 2" xfId="1415"/>
    <cellStyle name="40% - Accent4 8 2 2 2 2" xfId="1416"/>
    <cellStyle name="40% - Accent4 8 2 2 3" xfId="1417"/>
    <cellStyle name="40% - Accent4 8 2 3" xfId="1418"/>
    <cellStyle name="40% - Accent4 8 2 3 2" xfId="1419"/>
    <cellStyle name="40% - Accent4 8 2 4" xfId="1420"/>
    <cellStyle name="40% - Accent4 8 3" xfId="1421"/>
    <cellStyle name="40% - Accent4 8 3 2" xfId="1422"/>
    <cellStyle name="40% - Accent4 8 3 2 2" xfId="1423"/>
    <cellStyle name="40% - Accent4 8 3 3" xfId="1424"/>
    <cellStyle name="40% - Accent4 8 4" xfId="1425"/>
    <cellStyle name="40% - Accent4 8 4 2" xfId="1426"/>
    <cellStyle name="40% - Accent4 8 5" xfId="1427"/>
    <cellStyle name="40% - Accent4 9" xfId="1428"/>
    <cellStyle name="40% - Accent4 9 2" xfId="1429"/>
    <cellStyle name="40% - Accent4 9 2 2" xfId="1430"/>
    <cellStyle name="40% - Accent4 9 2 2 2" xfId="1431"/>
    <cellStyle name="40% - Accent4 9 2 3" xfId="1432"/>
    <cellStyle name="40% - Accent4 9 3" xfId="1433"/>
    <cellStyle name="40% - Accent4 9 3 2" xfId="1434"/>
    <cellStyle name="40% - Accent4 9 4" xfId="1435"/>
    <cellStyle name="40% - Accent5 10" xfId="1436"/>
    <cellStyle name="40% - Accent5 10 2" xfId="1437"/>
    <cellStyle name="40% - Accent5 10 2 2" xfId="1438"/>
    <cellStyle name="40% - Accent5 10 3" xfId="1439"/>
    <cellStyle name="40% - Accent5 11" xfId="1440"/>
    <cellStyle name="40% - Accent5 11 2" xfId="1441"/>
    <cellStyle name="40% - Accent5 12" xfId="1442"/>
    <cellStyle name="40% - Accent5 2" xfId="1443"/>
    <cellStyle name="40% - Accent5 2 2" xfId="1444"/>
    <cellStyle name="40% - Accent5 2 2 2" xfId="1445"/>
    <cellStyle name="40% - Accent5 2 2 2 2" xfId="1446"/>
    <cellStyle name="40% - Accent5 2 2 2 2 2" xfId="1447"/>
    <cellStyle name="40% - Accent5 2 2 2 2 2 2" xfId="1448"/>
    <cellStyle name="40% - Accent5 2 2 2 2 3" xfId="1449"/>
    <cellStyle name="40% - Accent5 2 2 2 3" xfId="1450"/>
    <cellStyle name="40% - Accent5 2 2 2 3 2" xfId="1451"/>
    <cellStyle name="40% - Accent5 2 2 2 4" xfId="1452"/>
    <cellStyle name="40% - Accent5 2 2 3" xfId="1453"/>
    <cellStyle name="40% - Accent5 2 2 3 2" xfId="1454"/>
    <cellStyle name="40% - Accent5 2 2 3 2 2" xfId="1455"/>
    <cellStyle name="40% - Accent5 2 2 3 3" xfId="1456"/>
    <cellStyle name="40% - Accent5 2 2 4" xfId="1457"/>
    <cellStyle name="40% - Accent5 2 2 4 2" xfId="1458"/>
    <cellStyle name="40% - Accent5 2 2 5" xfId="1459"/>
    <cellStyle name="40% - Accent5 2 3" xfId="1460"/>
    <cellStyle name="40% - Accent5 2 3 2" xfId="1461"/>
    <cellStyle name="40% - Accent5 2 3 2 2" xfId="1462"/>
    <cellStyle name="40% - Accent5 2 3 2 2 2" xfId="1463"/>
    <cellStyle name="40% - Accent5 2 3 2 3" xfId="1464"/>
    <cellStyle name="40% - Accent5 2 3 3" xfId="1465"/>
    <cellStyle name="40% - Accent5 2 3 3 2" xfId="1466"/>
    <cellStyle name="40% - Accent5 2 3 4" xfId="1467"/>
    <cellStyle name="40% - Accent5 2 4" xfId="1468"/>
    <cellStyle name="40% - Accent5 2 4 2" xfId="1469"/>
    <cellStyle name="40% - Accent5 2 4 2 2" xfId="1470"/>
    <cellStyle name="40% - Accent5 2 4 3" xfId="1471"/>
    <cellStyle name="40% - Accent5 2 5" xfId="1472"/>
    <cellStyle name="40% - Accent5 2 5 2" xfId="1473"/>
    <cellStyle name="40% - Accent5 2 6" xfId="1474"/>
    <cellStyle name="40% - Accent5 3" xfId="1475"/>
    <cellStyle name="40% - Accent5 3 2" xfId="1476"/>
    <cellStyle name="40% - Accent5 3 2 2" xfId="1477"/>
    <cellStyle name="40% - Accent5 3 2 2 2" xfId="1478"/>
    <cellStyle name="40% - Accent5 3 2 2 2 2" xfId="1479"/>
    <cellStyle name="40% - Accent5 3 2 2 3" xfId="1480"/>
    <cellStyle name="40% - Accent5 3 2 3" xfId="1481"/>
    <cellStyle name="40% - Accent5 3 2 3 2" xfId="1482"/>
    <cellStyle name="40% - Accent5 3 2 4" xfId="1483"/>
    <cellStyle name="40% - Accent5 3 3" xfId="1484"/>
    <cellStyle name="40% - Accent5 3 3 2" xfId="1485"/>
    <cellStyle name="40% - Accent5 3 3 2 2" xfId="1486"/>
    <cellStyle name="40% - Accent5 3 3 3" xfId="1487"/>
    <cellStyle name="40% - Accent5 3 4" xfId="1488"/>
    <cellStyle name="40% - Accent5 3 4 2" xfId="1489"/>
    <cellStyle name="40% - Accent5 3 5" xfId="1490"/>
    <cellStyle name="40% - Accent5 4" xfId="1491"/>
    <cellStyle name="40% - Accent5 4 2" xfId="1492"/>
    <cellStyle name="40% - Accent5 4 2 2" xfId="1493"/>
    <cellStyle name="40% - Accent5 4 2 2 2" xfId="1494"/>
    <cellStyle name="40% - Accent5 4 2 2 2 2" xfId="1495"/>
    <cellStyle name="40% - Accent5 4 2 2 3" xfId="1496"/>
    <cellStyle name="40% - Accent5 4 2 3" xfId="1497"/>
    <cellStyle name="40% - Accent5 4 2 3 2" xfId="1498"/>
    <cellStyle name="40% - Accent5 4 2 4" xfId="1499"/>
    <cellStyle name="40% - Accent5 4 3" xfId="1500"/>
    <cellStyle name="40% - Accent5 4 3 2" xfId="1501"/>
    <cellStyle name="40% - Accent5 4 3 2 2" xfId="1502"/>
    <cellStyle name="40% - Accent5 4 3 3" xfId="1503"/>
    <cellStyle name="40% - Accent5 4 4" xfId="1504"/>
    <cellStyle name="40% - Accent5 4 4 2" xfId="1505"/>
    <cellStyle name="40% - Accent5 4 5" xfId="1506"/>
    <cellStyle name="40% - Accent5 5" xfId="1507"/>
    <cellStyle name="40% - Accent5 5 2" xfId="1508"/>
    <cellStyle name="40% - Accent5 5 2 2" xfId="1509"/>
    <cellStyle name="40% - Accent5 5 2 2 2" xfId="1510"/>
    <cellStyle name="40% - Accent5 5 2 2 2 2" xfId="1511"/>
    <cellStyle name="40% - Accent5 5 2 2 3" xfId="1512"/>
    <cellStyle name="40% - Accent5 5 2 3" xfId="1513"/>
    <cellStyle name="40% - Accent5 5 2 3 2" xfId="1514"/>
    <cellStyle name="40% - Accent5 5 2 4" xfId="1515"/>
    <cellStyle name="40% - Accent5 5 3" xfId="1516"/>
    <cellStyle name="40% - Accent5 5 3 2" xfId="1517"/>
    <cellStyle name="40% - Accent5 5 3 2 2" xfId="1518"/>
    <cellStyle name="40% - Accent5 5 3 3" xfId="1519"/>
    <cellStyle name="40% - Accent5 5 4" xfId="1520"/>
    <cellStyle name="40% - Accent5 5 4 2" xfId="1521"/>
    <cellStyle name="40% - Accent5 5 5" xfId="1522"/>
    <cellStyle name="40% - Accent5 6" xfId="1523"/>
    <cellStyle name="40% - Accent5 6 2" xfId="1524"/>
    <cellStyle name="40% - Accent5 6 2 2" xfId="1525"/>
    <cellStyle name="40% - Accent5 6 2 2 2" xfId="1526"/>
    <cellStyle name="40% - Accent5 6 2 2 2 2" xfId="1527"/>
    <cellStyle name="40% - Accent5 6 2 2 3" xfId="1528"/>
    <cellStyle name="40% - Accent5 6 2 3" xfId="1529"/>
    <cellStyle name="40% - Accent5 6 2 3 2" xfId="1530"/>
    <cellStyle name="40% - Accent5 6 2 4" xfId="1531"/>
    <cellStyle name="40% - Accent5 6 3" xfId="1532"/>
    <cellStyle name="40% - Accent5 6 3 2" xfId="1533"/>
    <cellStyle name="40% - Accent5 6 3 2 2" xfId="1534"/>
    <cellStyle name="40% - Accent5 6 3 3" xfId="1535"/>
    <cellStyle name="40% - Accent5 6 4" xfId="1536"/>
    <cellStyle name="40% - Accent5 6 4 2" xfId="1537"/>
    <cellStyle name="40% - Accent5 6 5" xfId="1538"/>
    <cellStyle name="40% - Accent5 7" xfId="1539"/>
    <cellStyle name="40% - Accent5 7 2" xfId="1540"/>
    <cellStyle name="40% - Accent5 7 2 2" xfId="1541"/>
    <cellStyle name="40% - Accent5 7 2 2 2" xfId="1542"/>
    <cellStyle name="40% - Accent5 7 2 2 2 2" xfId="1543"/>
    <cellStyle name="40% - Accent5 7 2 2 3" xfId="1544"/>
    <cellStyle name="40% - Accent5 7 2 3" xfId="1545"/>
    <cellStyle name="40% - Accent5 7 2 3 2" xfId="1546"/>
    <cellStyle name="40% - Accent5 7 2 4" xfId="1547"/>
    <cellStyle name="40% - Accent5 7 3" xfId="1548"/>
    <cellStyle name="40% - Accent5 7 3 2" xfId="1549"/>
    <cellStyle name="40% - Accent5 7 3 2 2" xfId="1550"/>
    <cellStyle name="40% - Accent5 7 3 3" xfId="1551"/>
    <cellStyle name="40% - Accent5 7 4" xfId="1552"/>
    <cellStyle name="40% - Accent5 7 4 2" xfId="1553"/>
    <cellStyle name="40% - Accent5 7 5" xfId="1554"/>
    <cellStyle name="40% - Accent5 8" xfId="1555"/>
    <cellStyle name="40% - Accent5 8 2" xfId="1556"/>
    <cellStyle name="40% - Accent5 8 2 2" xfId="1557"/>
    <cellStyle name="40% - Accent5 8 2 2 2" xfId="1558"/>
    <cellStyle name="40% - Accent5 8 2 2 2 2" xfId="1559"/>
    <cellStyle name="40% - Accent5 8 2 2 3" xfId="1560"/>
    <cellStyle name="40% - Accent5 8 2 3" xfId="1561"/>
    <cellStyle name="40% - Accent5 8 2 3 2" xfId="1562"/>
    <cellStyle name="40% - Accent5 8 2 4" xfId="1563"/>
    <cellStyle name="40% - Accent5 8 3" xfId="1564"/>
    <cellStyle name="40% - Accent5 8 3 2" xfId="1565"/>
    <cellStyle name="40% - Accent5 8 3 2 2" xfId="1566"/>
    <cellStyle name="40% - Accent5 8 3 3" xfId="1567"/>
    <cellStyle name="40% - Accent5 8 4" xfId="1568"/>
    <cellStyle name="40% - Accent5 8 4 2" xfId="1569"/>
    <cellStyle name="40% - Accent5 8 5" xfId="1570"/>
    <cellStyle name="40% - Accent5 9" xfId="1571"/>
    <cellStyle name="40% - Accent5 9 2" xfId="1572"/>
    <cellStyle name="40% - Accent5 9 2 2" xfId="1573"/>
    <cellStyle name="40% - Accent5 9 2 2 2" xfId="1574"/>
    <cellStyle name="40% - Accent5 9 2 3" xfId="1575"/>
    <cellStyle name="40% - Accent5 9 3" xfId="1576"/>
    <cellStyle name="40% - Accent5 9 3 2" xfId="1577"/>
    <cellStyle name="40% - Accent5 9 4" xfId="1578"/>
    <cellStyle name="40% - Accent6 10" xfId="1579"/>
    <cellStyle name="40% - Accent6 10 2" xfId="1580"/>
    <cellStyle name="40% - Accent6 10 2 2" xfId="1581"/>
    <cellStyle name="40% - Accent6 10 3" xfId="1582"/>
    <cellStyle name="40% - Accent6 11" xfId="1583"/>
    <cellStyle name="40% - Accent6 11 2" xfId="1584"/>
    <cellStyle name="40% - Accent6 12" xfId="1585"/>
    <cellStyle name="40% - Accent6 2" xfId="1586"/>
    <cellStyle name="40% - Accent6 2 2" xfId="1587"/>
    <cellStyle name="40% - Accent6 2 2 2" xfId="1588"/>
    <cellStyle name="40% - Accent6 2 2 2 2" xfId="1589"/>
    <cellStyle name="40% - Accent6 2 2 2 2 2" xfId="1590"/>
    <cellStyle name="40% - Accent6 2 2 2 2 2 2" xfId="1591"/>
    <cellStyle name="40% - Accent6 2 2 2 2 3" xfId="1592"/>
    <cellStyle name="40% - Accent6 2 2 2 3" xfId="1593"/>
    <cellStyle name="40% - Accent6 2 2 2 3 2" xfId="1594"/>
    <cellStyle name="40% - Accent6 2 2 2 4" xfId="1595"/>
    <cellStyle name="40% - Accent6 2 2 3" xfId="1596"/>
    <cellStyle name="40% - Accent6 2 2 3 2" xfId="1597"/>
    <cellStyle name="40% - Accent6 2 2 3 2 2" xfId="1598"/>
    <cellStyle name="40% - Accent6 2 2 3 3" xfId="1599"/>
    <cellStyle name="40% - Accent6 2 2 4" xfId="1600"/>
    <cellStyle name="40% - Accent6 2 2 4 2" xfId="1601"/>
    <cellStyle name="40% - Accent6 2 2 5" xfId="1602"/>
    <cellStyle name="40% - Accent6 2 3" xfId="1603"/>
    <cellStyle name="40% - Accent6 2 3 2" xfId="1604"/>
    <cellStyle name="40% - Accent6 2 3 2 2" xfId="1605"/>
    <cellStyle name="40% - Accent6 2 3 2 2 2" xfId="1606"/>
    <cellStyle name="40% - Accent6 2 3 2 3" xfId="1607"/>
    <cellStyle name="40% - Accent6 2 3 3" xfId="1608"/>
    <cellStyle name="40% - Accent6 2 3 3 2" xfId="1609"/>
    <cellStyle name="40% - Accent6 2 3 4" xfId="1610"/>
    <cellStyle name="40% - Accent6 2 4" xfId="1611"/>
    <cellStyle name="40% - Accent6 2 4 2" xfId="1612"/>
    <cellStyle name="40% - Accent6 2 4 2 2" xfId="1613"/>
    <cellStyle name="40% - Accent6 2 4 3" xfId="1614"/>
    <cellStyle name="40% - Accent6 2 5" xfId="1615"/>
    <cellStyle name="40% - Accent6 2 5 2" xfId="1616"/>
    <cellStyle name="40% - Accent6 2 6" xfId="1617"/>
    <cellStyle name="40% - Accent6 3" xfId="1618"/>
    <cellStyle name="40% - Accent6 3 2" xfId="1619"/>
    <cellStyle name="40% - Accent6 3 2 2" xfId="1620"/>
    <cellStyle name="40% - Accent6 3 2 2 2" xfId="1621"/>
    <cellStyle name="40% - Accent6 3 2 2 2 2" xfId="1622"/>
    <cellStyle name="40% - Accent6 3 2 2 3" xfId="1623"/>
    <cellStyle name="40% - Accent6 3 2 3" xfId="1624"/>
    <cellStyle name="40% - Accent6 3 2 3 2" xfId="1625"/>
    <cellStyle name="40% - Accent6 3 2 4" xfId="1626"/>
    <cellStyle name="40% - Accent6 3 3" xfId="1627"/>
    <cellStyle name="40% - Accent6 3 3 2" xfId="1628"/>
    <cellStyle name="40% - Accent6 3 3 2 2" xfId="1629"/>
    <cellStyle name="40% - Accent6 3 3 3" xfId="1630"/>
    <cellStyle name="40% - Accent6 3 4" xfId="1631"/>
    <cellStyle name="40% - Accent6 3 4 2" xfId="1632"/>
    <cellStyle name="40% - Accent6 3 5" xfId="1633"/>
    <cellStyle name="40% - Accent6 4" xfId="1634"/>
    <cellStyle name="40% - Accent6 4 2" xfId="1635"/>
    <cellStyle name="40% - Accent6 4 2 2" xfId="1636"/>
    <cellStyle name="40% - Accent6 4 2 2 2" xfId="1637"/>
    <cellStyle name="40% - Accent6 4 2 2 2 2" xfId="1638"/>
    <cellStyle name="40% - Accent6 4 2 2 3" xfId="1639"/>
    <cellStyle name="40% - Accent6 4 2 3" xfId="1640"/>
    <cellStyle name="40% - Accent6 4 2 3 2" xfId="1641"/>
    <cellStyle name="40% - Accent6 4 2 4" xfId="1642"/>
    <cellStyle name="40% - Accent6 4 3" xfId="1643"/>
    <cellStyle name="40% - Accent6 4 3 2" xfId="1644"/>
    <cellStyle name="40% - Accent6 4 3 2 2" xfId="1645"/>
    <cellStyle name="40% - Accent6 4 3 3" xfId="1646"/>
    <cellStyle name="40% - Accent6 4 4" xfId="1647"/>
    <cellStyle name="40% - Accent6 4 4 2" xfId="1648"/>
    <cellStyle name="40% - Accent6 4 5" xfId="1649"/>
    <cellStyle name="40% - Accent6 5" xfId="1650"/>
    <cellStyle name="40% - Accent6 5 2" xfId="1651"/>
    <cellStyle name="40% - Accent6 5 2 2" xfId="1652"/>
    <cellStyle name="40% - Accent6 5 2 2 2" xfId="1653"/>
    <cellStyle name="40% - Accent6 5 2 2 2 2" xfId="1654"/>
    <cellStyle name="40% - Accent6 5 2 2 3" xfId="1655"/>
    <cellStyle name="40% - Accent6 5 2 3" xfId="1656"/>
    <cellStyle name="40% - Accent6 5 2 3 2" xfId="1657"/>
    <cellStyle name="40% - Accent6 5 2 4" xfId="1658"/>
    <cellStyle name="40% - Accent6 5 3" xfId="1659"/>
    <cellStyle name="40% - Accent6 5 3 2" xfId="1660"/>
    <cellStyle name="40% - Accent6 5 3 2 2" xfId="1661"/>
    <cellStyle name="40% - Accent6 5 3 3" xfId="1662"/>
    <cellStyle name="40% - Accent6 5 4" xfId="1663"/>
    <cellStyle name="40% - Accent6 5 4 2" xfId="1664"/>
    <cellStyle name="40% - Accent6 5 5" xfId="1665"/>
    <cellStyle name="40% - Accent6 6" xfId="1666"/>
    <cellStyle name="40% - Accent6 6 2" xfId="1667"/>
    <cellStyle name="40% - Accent6 6 2 2" xfId="1668"/>
    <cellStyle name="40% - Accent6 6 2 2 2" xfId="1669"/>
    <cellStyle name="40% - Accent6 6 2 2 2 2" xfId="1670"/>
    <cellStyle name="40% - Accent6 6 2 2 3" xfId="1671"/>
    <cellStyle name="40% - Accent6 6 2 3" xfId="1672"/>
    <cellStyle name="40% - Accent6 6 2 3 2" xfId="1673"/>
    <cellStyle name="40% - Accent6 6 2 4" xfId="1674"/>
    <cellStyle name="40% - Accent6 6 3" xfId="1675"/>
    <cellStyle name="40% - Accent6 6 3 2" xfId="1676"/>
    <cellStyle name="40% - Accent6 6 3 2 2" xfId="1677"/>
    <cellStyle name="40% - Accent6 6 3 3" xfId="1678"/>
    <cellStyle name="40% - Accent6 6 4" xfId="1679"/>
    <cellStyle name="40% - Accent6 6 4 2" xfId="1680"/>
    <cellStyle name="40% - Accent6 6 5" xfId="1681"/>
    <cellStyle name="40% - Accent6 7" xfId="1682"/>
    <cellStyle name="40% - Accent6 7 2" xfId="1683"/>
    <cellStyle name="40% - Accent6 7 2 2" xfId="1684"/>
    <cellStyle name="40% - Accent6 7 2 2 2" xfId="1685"/>
    <cellStyle name="40% - Accent6 7 2 2 2 2" xfId="1686"/>
    <cellStyle name="40% - Accent6 7 2 2 3" xfId="1687"/>
    <cellStyle name="40% - Accent6 7 2 3" xfId="1688"/>
    <cellStyle name="40% - Accent6 7 2 3 2" xfId="1689"/>
    <cellStyle name="40% - Accent6 7 2 4" xfId="1690"/>
    <cellStyle name="40% - Accent6 7 3" xfId="1691"/>
    <cellStyle name="40% - Accent6 7 3 2" xfId="1692"/>
    <cellStyle name="40% - Accent6 7 3 2 2" xfId="1693"/>
    <cellStyle name="40% - Accent6 7 3 3" xfId="1694"/>
    <cellStyle name="40% - Accent6 7 4" xfId="1695"/>
    <cellStyle name="40% - Accent6 7 4 2" xfId="1696"/>
    <cellStyle name="40% - Accent6 7 5" xfId="1697"/>
    <cellStyle name="40% - Accent6 8" xfId="1698"/>
    <cellStyle name="40% - Accent6 8 2" xfId="1699"/>
    <cellStyle name="40% - Accent6 8 2 2" xfId="1700"/>
    <cellStyle name="40% - Accent6 8 2 2 2" xfId="1701"/>
    <cellStyle name="40% - Accent6 8 2 2 2 2" xfId="1702"/>
    <cellStyle name="40% - Accent6 8 2 2 3" xfId="1703"/>
    <cellStyle name="40% - Accent6 8 2 3" xfId="1704"/>
    <cellStyle name="40% - Accent6 8 2 3 2" xfId="1705"/>
    <cellStyle name="40% - Accent6 8 2 4" xfId="1706"/>
    <cellStyle name="40% - Accent6 8 3" xfId="1707"/>
    <cellStyle name="40% - Accent6 8 3 2" xfId="1708"/>
    <cellStyle name="40% - Accent6 8 3 2 2" xfId="1709"/>
    <cellStyle name="40% - Accent6 8 3 3" xfId="1710"/>
    <cellStyle name="40% - Accent6 8 4" xfId="1711"/>
    <cellStyle name="40% - Accent6 8 4 2" xfId="1712"/>
    <cellStyle name="40% - Accent6 8 5" xfId="1713"/>
    <cellStyle name="40% - Accent6 9" xfId="1714"/>
    <cellStyle name="40% - Accent6 9 2" xfId="1715"/>
    <cellStyle name="40% - Accent6 9 2 2" xfId="1716"/>
    <cellStyle name="40% - Accent6 9 2 2 2" xfId="1717"/>
    <cellStyle name="40% - Accent6 9 2 3" xfId="1718"/>
    <cellStyle name="40% - Accent6 9 3" xfId="1719"/>
    <cellStyle name="40% - Accent6 9 3 2" xfId="1720"/>
    <cellStyle name="40% - Accent6 9 4" xfId="1721"/>
    <cellStyle name="Comma" xfId="1" builtinId="3"/>
    <cellStyle name="Comma [0] 2" xfId="1722"/>
    <cellStyle name="Comma [0] 2 2" xfId="1723"/>
    <cellStyle name="Comma 10" xfId="1724"/>
    <cellStyle name="Comma 11" xfId="1725"/>
    <cellStyle name="Comma 12" xfId="1726"/>
    <cellStyle name="Comma 13" xfId="1727"/>
    <cellStyle name="Comma 14" xfId="1728"/>
    <cellStyle name="Comma 15" xfId="1729"/>
    <cellStyle name="Comma 16" xfId="1730"/>
    <cellStyle name="Comma 17" xfId="1731"/>
    <cellStyle name="Comma 18" xfId="1732"/>
    <cellStyle name="Comma 19" xfId="1733"/>
    <cellStyle name="Comma 2" xfId="1734"/>
    <cellStyle name="Comma 2 2" xfId="1735"/>
    <cellStyle name="Comma 2 2 2" xfId="1736"/>
    <cellStyle name="Comma 2 2 2 2" xfId="1737"/>
    <cellStyle name="Comma 2 2 2 2 2" xfId="1738"/>
    <cellStyle name="Comma 2 2 2 3" xfId="1739"/>
    <cellStyle name="Comma 2 2 3" xfId="1740"/>
    <cellStyle name="Comma 2 2 3 2" xfId="1741"/>
    <cellStyle name="Comma 2 2 4" xfId="1742"/>
    <cellStyle name="Comma 2 3" xfId="1743"/>
    <cellStyle name="Comma 2 3 2" xfId="1744"/>
    <cellStyle name="Comma 2 3 2 2" xfId="1745"/>
    <cellStyle name="Comma 2 3 3" xfId="1746"/>
    <cellStyle name="Comma 2 4" xfId="1747"/>
    <cellStyle name="Comma 2 4 2" xfId="1748"/>
    <cellStyle name="Comma 2 5" xfId="1749"/>
    <cellStyle name="Comma 20" xfId="1750"/>
    <cellStyle name="Comma 21" xfId="1751"/>
    <cellStyle name="Comma 22" xfId="1752"/>
    <cellStyle name="Comma 23" xfId="1753"/>
    <cellStyle name="Comma 24" xfId="1754"/>
    <cellStyle name="Comma 25" xfId="1755"/>
    <cellStyle name="Comma 3" xfId="1756"/>
    <cellStyle name="Comma 3 2" xfId="1757"/>
    <cellStyle name="Comma 3 2 2" xfId="1758"/>
    <cellStyle name="Comma 3 3" xfId="1759"/>
    <cellStyle name="Comma 4" xfId="1760"/>
    <cellStyle name="Comma 4 2" xfId="1761"/>
    <cellStyle name="Comma 5" xfId="1762"/>
    <cellStyle name="Comma 5 2" xfId="1763"/>
    <cellStyle name="Comma 6" xfId="1764"/>
    <cellStyle name="Comma 6 2" xfId="1765"/>
    <cellStyle name="Comma 7" xfId="1766"/>
    <cellStyle name="Comma 7 2" xfId="1767"/>
    <cellStyle name="Comma 8" xfId="1768"/>
    <cellStyle name="Comma 8 2" xfId="1769"/>
    <cellStyle name="Comma 9" xfId="1770"/>
    <cellStyle name="Comma0" xfId="1771"/>
    <cellStyle name="Comma0 2" xfId="1772"/>
    <cellStyle name="Comma0 2 2" xfId="1773"/>
    <cellStyle name="Comma0 3" xfId="1774"/>
    <cellStyle name="Hyperlink" xfId="2297" builtinId="8"/>
    <cellStyle name="Hyperlink 2" xfId="1775"/>
    <cellStyle name="Normal" xfId="0" builtinId="0"/>
    <cellStyle name="Normal 10" xfId="1776"/>
    <cellStyle name="Normal 10 2" xfId="1777"/>
    <cellStyle name="Normal 10 2 2" xfId="1778"/>
    <cellStyle name="Normal 10 2 2 2" xfId="1779"/>
    <cellStyle name="Normal 10 2 2 2 2" xfId="1780"/>
    <cellStyle name="Normal 10 2 2 3" xfId="1781"/>
    <cellStyle name="Normal 10 2 2 4" xfId="1782"/>
    <cellStyle name="Normal 10 2 3" xfId="1783"/>
    <cellStyle name="Normal 10 2 3 2" xfId="1784"/>
    <cellStyle name="Normal 10 2 4" xfId="1785"/>
    <cellStyle name="Normal 10 3" xfId="1786"/>
    <cellStyle name="Normal 10 3 2" xfId="1787"/>
    <cellStyle name="Normal 10 3 2 2" xfId="1788"/>
    <cellStyle name="Normal 10 3 3" xfId="1789"/>
    <cellStyle name="Normal 10 4" xfId="1790"/>
    <cellStyle name="Normal 10 4 2" xfId="1791"/>
    <cellStyle name="Normal 10 5" xfId="1792"/>
    <cellStyle name="Normal 11" xfId="1793"/>
    <cellStyle name="Normal 11 2" xfId="1794"/>
    <cellStyle name="Normal 11 2 2" xfId="1795"/>
    <cellStyle name="Normal 11 2 2 2" xfId="1796"/>
    <cellStyle name="Normal 11 2 3" xfId="1797"/>
    <cellStyle name="Normal 11 3" xfId="1798"/>
    <cellStyle name="Normal 11 3 2" xfId="1799"/>
    <cellStyle name="Normal 11 4" xfId="1800"/>
    <cellStyle name="Normal 12" xfId="4"/>
    <cellStyle name="Normal 12 2" xfId="1801"/>
    <cellStyle name="Normal 13" xfId="1802"/>
    <cellStyle name="Normal 13 2" xfId="1803"/>
    <cellStyle name="Normal 13 2 2" xfId="1804"/>
    <cellStyle name="Normal 13 3" xfId="1805"/>
    <cellStyle name="Normal 13 4" xfId="1806"/>
    <cellStyle name="Normal 14" xfId="1807"/>
    <cellStyle name="Normal 14 2" xfId="1808"/>
    <cellStyle name="Normal 14 3" xfId="1809"/>
    <cellStyle name="Normal 15" xfId="1810"/>
    <cellStyle name="Normal 16" xfId="1811"/>
    <cellStyle name="Normal 16 2" xfId="1812"/>
    <cellStyle name="Normal 17" xfId="1813"/>
    <cellStyle name="Normal 17 2" xfId="1814"/>
    <cellStyle name="Normal 18" xfId="1815"/>
    <cellStyle name="Normal 19" xfId="2298"/>
    <cellStyle name="Normal 2" xfId="3"/>
    <cellStyle name="Normal 2 2" xfId="1816"/>
    <cellStyle name="Normal 2 2 2" xfId="1817"/>
    <cellStyle name="Normal 2 2 3" xfId="1818"/>
    <cellStyle name="Normal 2 3" xfId="1819"/>
    <cellStyle name="Normal 2 3 2" xfId="1820"/>
    <cellStyle name="Normal 2 3 2 2" xfId="1821"/>
    <cellStyle name="Normal 2 3 2 2 2" xfId="1822"/>
    <cellStyle name="Normal 2 3 2 2 2 2" xfId="1823"/>
    <cellStyle name="Normal 2 3 2 2 3" xfId="1824"/>
    <cellStyle name="Normal 2 3 2 3" xfId="1825"/>
    <cellStyle name="Normal 2 3 2 3 2" xfId="1826"/>
    <cellStyle name="Normal 2 3 2 4" xfId="1827"/>
    <cellStyle name="Normal 2 3 3" xfId="1828"/>
    <cellStyle name="Normal 2 3 3 2" xfId="1829"/>
    <cellStyle name="Normal 2 3 3 2 2" xfId="1830"/>
    <cellStyle name="Normal 2 3 3 3" xfId="1831"/>
    <cellStyle name="Normal 2 3 4" xfId="1832"/>
    <cellStyle name="Normal 2 3 4 2" xfId="1833"/>
    <cellStyle name="Normal 2 3 5" xfId="1834"/>
    <cellStyle name="Normal 2 3 6" xfId="1835"/>
    <cellStyle name="Normal 2 4" xfId="1836"/>
    <cellStyle name="Normal 2 5" xfId="1837"/>
    <cellStyle name="Normal 2 6" xfId="1838"/>
    <cellStyle name="Normal 20" xfId="2300"/>
    <cellStyle name="Normal 20 2" xfId="2303"/>
    <cellStyle name="Normal 20 2 2" xfId="2306"/>
    <cellStyle name="Normal 21" xfId="2301"/>
    <cellStyle name="Normal 22" xfId="2304"/>
    <cellStyle name="Normal 3" xfId="1839"/>
    <cellStyle name="Normal 3 2" xfId="1840"/>
    <cellStyle name="Normal 3 2 2" xfId="1841"/>
    <cellStyle name="Normal 3 3" xfId="1842"/>
    <cellStyle name="Normal 3 4" xfId="1843"/>
    <cellStyle name="Normal 3 5" xfId="1844"/>
    <cellStyle name="Normal 4" xfId="1845"/>
    <cellStyle name="Normal 4 10" xfId="1846"/>
    <cellStyle name="Normal 4 2" xfId="1847"/>
    <cellStyle name="Normal 4 2 2" xfId="1848"/>
    <cellStyle name="Normal 4 2 2 2" xfId="1849"/>
    <cellStyle name="Normal 4 2 2 2 2" xfId="1850"/>
    <cellStyle name="Normal 4 2 2 2 2 2" xfId="1851"/>
    <cellStyle name="Normal 4 2 2 2 2 2 2" xfId="1852"/>
    <cellStyle name="Normal 4 2 2 2 2 3" xfId="1853"/>
    <cellStyle name="Normal 4 2 2 2 3" xfId="1854"/>
    <cellStyle name="Normal 4 2 2 2 3 2" xfId="1855"/>
    <cellStyle name="Normal 4 2 2 2 4" xfId="1856"/>
    <cellStyle name="Normal 4 2 2 3" xfId="1857"/>
    <cellStyle name="Normal 4 2 2 3 2" xfId="1858"/>
    <cellStyle name="Normal 4 2 2 3 2 2" xfId="1859"/>
    <cellStyle name="Normal 4 2 2 3 3" xfId="1860"/>
    <cellStyle name="Normal 4 2 2 4" xfId="1861"/>
    <cellStyle name="Normal 4 2 2 4 2" xfId="1862"/>
    <cellStyle name="Normal 4 2 2 5" xfId="1863"/>
    <cellStyle name="Normal 4 2 3" xfId="1864"/>
    <cellStyle name="Normal 4 2 4" xfId="1865"/>
    <cellStyle name="Normal 4 2 4 2" xfId="1866"/>
    <cellStyle name="Normal 4 2 4 2 2" xfId="1867"/>
    <cellStyle name="Normal 4 2 4 2 2 2" xfId="1868"/>
    <cellStyle name="Normal 4 2 4 2 3" xfId="1869"/>
    <cellStyle name="Normal 4 2 4 3" xfId="1870"/>
    <cellStyle name="Normal 4 2 4 3 2" xfId="1871"/>
    <cellStyle name="Normal 4 2 4 4" xfId="1872"/>
    <cellStyle name="Normal 4 2 5" xfId="1873"/>
    <cellStyle name="Normal 4 2 5 2" xfId="1874"/>
    <cellStyle name="Normal 4 2 5 2 2" xfId="1875"/>
    <cellStyle name="Normal 4 2 5 3" xfId="1876"/>
    <cellStyle name="Normal 4 2 6" xfId="1877"/>
    <cellStyle name="Normal 4 2 6 2" xfId="1878"/>
    <cellStyle name="Normal 4 2 7" xfId="1879"/>
    <cellStyle name="Normal 4 3" xfId="1880"/>
    <cellStyle name="Normal 4 3 2" xfId="1881"/>
    <cellStyle name="Normal 4 3 2 2" xfId="1882"/>
    <cellStyle name="Normal 4 3 2 2 2" xfId="1883"/>
    <cellStyle name="Normal 4 3 2 2 2 2" xfId="1884"/>
    <cellStyle name="Normal 4 3 2 2 3" xfId="1885"/>
    <cellStyle name="Normal 4 3 2 3" xfId="1886"/>
    <cellStyle name="Normal 4 3 2 3 2" xfId="1887"/>
    <cellStyle name="Normal 4 3 2 4" xfId="1888"/>
    <cellStyle name="Normal 4 3 3" xfId="1889"/>
    <cellStyle name="Normal 4 3 3 2" xfId="1890"/>
    <cellStyle name="Normal 4 3 3 2 2" xfId="1891"/>
    <cellStyle name="Normal 4 3 3 3" xfId="1892"/>
    <cellStyle name="Normal 4 3 4" xfId="1893"/>
    <cellStyle name="Normal 4 3 4 2" xfId="1894"/>
    <cellStyle name="Normal 4 3 5" xfId="1895"/>
    <cellStyle name="Normal 4 4" xfId="1896"/>
    <cellStyle name="Normal 4 4 2" xfId="1897"/>
    <cellStyle name="Normal 4 4 2 2" xfId="1898"/>
    <cellStyle name="Normal 4 4 2 2 2" xfId="1899"/>
    <cellStyle name="Normal 4 4 2 2 2 2" xfId="1900"/>
    <cellStyle name="Normal 4 4 2 2 3" xfId="1901"/>
    <cellStyle name="Normal 4 4 2 3" xfId="1902"/>
    <cellStyle name="Normal 4 4 2 3 2" xfId="1903"/>
    <cellStyle name="Normal 4 4 2 4" xfId="1904"/>
    <cellStyle name="Normal 4 4 3" xfId="1905"/>
    <cellStyle name="Normal 4 4 3 2" xfId="1906"/>
    <cellStyle name="Normal 4 4 3 2 2" xfId="1907"/>
    <cellStyle name="Normal 4 4 3 3" xfId="1908"/>
    <cellStyle name="Normal 4 4 4" xfId="1909"/>
    <cellStyle name="Normal 4 4 4 2" xfId="1910"/>
    <cellStyle name="Normal 4 4 5" xfId="1911"/>
    <cellStyle name="Normal 4 5" xfId="1912"/>
    <cellStyle name="Normal 4 6" xfId="1913"/>
    <cellStyle name="Normal 4 6 2" xfId="1914"/>
    <cellStyle name="Normal 4 6 2 2" xfId="1915"/>
    <cellStyle name="Normal 4 6 2 2 2" xfId="1916"/>
    <cellStyle name="Normal 4 6 2 3" xfId="1917"/>
    <cellStyle name="Normal 4 6 3" xfId="1918"/>
    <cellStyle name="Normal 4 6 3 2" xfId="1919"/>
    <cellStyle name="Normal 4 6 4" xfId="1920"/>
    <cellStyle name="Normal 4 7" xfId="1921"/>
    <cellStyle name="Normal 4 7 2" xfId="1922"/>
    <cellStyle name="Normal 4 8" xfId="1923"/>
    <cellStyle name="Normal 4 8 2" xfId="1924"/>
    <cellStyle name="Normal 4 8 2 2" xfId="1925"/>
    <cellStyle name="Normal 4 8 3" xfId="1926"/>
    <cellStyle name="Normal 4 9" xfId="1927"/>
    <cellStyle name="Normal 4 9 2" xfId="1928"/>
    <cellStyle name="Normal 5" xfId="1929"/>
    <cellStyle name="Normal 5 2" xfId="1930"/>
    <cellStyle name="Normal 5 2 2" xfId="1931"/>
    <cellStyle name="Normal 5 2 2 2" xfId="1932"/>
    <cellStyle name="Normal 5 2 2 2 2" xfId="1933"/>
    <cellStyle name="Normal 5 2 2 2 2 2" xfId="1934"/>
    <cellStyle name="Normal 5 2 2 2 2 2 2" xfId="1935"/>
    <cellStyle name="Normal 5 2 2 2 2 3" xfId="1936"/>
    <cellStyle name="Normal 5 2 2 2 3" xfId="1937"/>
    <cellStyle name="Normal 5 2 2 2 3 2" xfId="1938"/>
    <cellStyle name="Normal 5 2 2 2 4" xfId="1939"/>
    <cellStyle name="Normal 5 2 2 3" xfId="1940"/>
    <cellStyle name="Normal 5 2 2 3 2" xfId="1941"/>
    <cellStyle name="Normal 5 2 2 3 2 2" xfId="1942"/>
    <cellStyle name="Normal 5 2 2 3 3" xfId="1943"/>
    <cellStyle name="Normal 5 2 2 4" xfId="1944"/>
    <cellStyle name="Normal 5 2 2 4 2" xfId="1945"/>
    <cellStyle name="Normal 5 2 2 5" xfId="1946"/>
    <cellStyle name="Normal 5 2 3" xfId="1947"/>
    <cellStyle name="Normal 5 2 3 2" xfId="1948"/>
    <cellStyle name="Normal 5 2 3 2 2" xfId="1949"/>
    <cellStyle name="Normal 5 2 3 2 2 2" xfId="1950"/>
    <cellStyle name="Normal 5 2 3 2 3" xfId="1951"/>
    <cellStyle name="Normal 5 2 3 3" xfId="1952"/>
    <cellStyle name="Normal 5 2 3 3 2" xfId="1953"/>
    <cellStyle name="Normal 5 2 3 4" xfId="1954"/>
    <cellStyle name="Normal 5 2 4" xfId="1955"/>
    <cellStyle name="Normal 5 2 4 2" xfId="1956"/>
    <cellStyle name="Normal 5 2 4 2 2" xfId="1957"/>
    <cellStyle name="Normal 5 2 4 3" xfId="1958"/>
    <cellStyle name="Normal 5 2 5" xfId="1959"/>
    <cellStyle name="Normal 5 2 5 2" xfId="1960"/>
    <cellStyle name="Normal 5 2 6" xfId="1961"/>
    <cellStyle name="Normal 5 3" xfId="1962"/>
    <cellStyle name="Normal 5 3 2" xfId="1963"/>
    <cellStyle name="Normal 5 3 2 2" xfId="1964"/>
    <cellStyle name="Normal 5 3 2 2 2" xfId="1965"/>
    <cellStyle name="Normal 5 3 2 2 2 2" xfId="1966"/>
    <cellStyle name="Normal 5 3 2 2 3" xfId="1967"/>
    <cellStyle name="Normal 5 3 2 3" xfId="1968"/>
    <cellStyle name="Normal 5 3 2 3 2" xfId="1969"/>
    <cellStyle name="Normal 5 3 2 4" xfId="1970"/>
    <cellStyle name="Normal 5 3 3" xfId="1971"/>
    <cellStyle name="Normal 5 3 3 2" xfId="1972"/>
    <cellStyle name="Normal 5 3 3 2 2" xfId="1973"/>
    <cellStyle name="Normal 5 3 3 3" xfId="1974"/>
    <cellStyle name="Normal 5 3 4" xfId="1975"/>
    <cellStyle name="Normal 5 3 4 2" xfId="1976"/>
    <cellStyle name="Normal 5 3 5" xfId="1977"/>
    <cellStyle name="Normal 5 4" xfId="1978"/>
    <cellStyle name="Normal 5 4 2" xfId="1979"/>
    <cellStyle name="Normal 5 4 2 2" xfId="1980"/>
    <cellStyle name="Normal 5 4 2 2 2" xfId="1981"/>
    <cellStyle name="Normal 5 4 2 2 2 2" xfId="1982"/>
    <cellStyle name="Normal 5 4 2 2 3" xfId="1983"/>
    <cellStyle name="Normal 5 4 2 3" xfId="1984"/>
    <cellStyle name="Normal 5 4 2 3 2" xfId="1985"/>
    <cellStyle name="Normal 5 4 2 4" xfId="1986"/>
    <cellStyle name="Normal 5 4 3" xfId="1987"/>
    <cellStyle name="Normal 5 4 3 2" xfId="1988"/>
    <cellStyle name="Normal 5 4 3 2 2" xfId="1989"/>
    <cellStyle name="Normal 5 4 3 3" xfId="1990"/>
    <cellStyle name="Normal 5 4 4" xfId="1991"/>
    <cellStyle name="Normal 5 4 4 2" xfId="1992"/>
    <cellStyle name="Normal 5 4 5" xfId="1993"/>
    <cellStyle name="Normal 5 5" xfId="1994"/>
    <cellStyle name="Normal 5 5 2" xfId="1995"/>
    <cellStyle name="Normal 5 6" xfId="1996"/>
    <cellStyle name="Normal 5 6 2" xfId="1997"/>
    <cellStyle name="Normal 5 6 2 2" xfId="1998"/>
    <cellStyle name="Normal 5 6 2 2 2" xfId="1999"/>
    <cellStyle name="Normal 5 6 2 3" xfId="2000"/>
    <cellStyle name="Normal 5 6 3" xfId="2001"/>
    <cellStyle name="Normal 5 6 3 2" xfId="2002"/>
    <cellStyle name="Normal 5 6 4" xfId="2003"/>
    <cellStyle name="Normal 5 7" xfId="2004"/>
    <cellStyle name="Normal 5 7 2" xfId="2005"/>
    <cellStyle name="Normal 5 7 2 2" xfId="2006"/>
    <cellStyle name="Normal 5 7 3" xfId="2007"/>
    <cellStyle name="Normal 5 8" xfId="2008"/>
    <cellStyle name="Normal 5 8 2" xfId="2009"/>
    <cellStyle name="Normal 5 9" xfId="2010"/>
    <cellStyle name="Normal 6" xfId="2011"/>
    <cellStyle name="Normal 6 2" xfId="2012"/>
    <cellStyle name="Normal 6 2 2" xfId="2013"/>
    <cellStyle name="Normal 6 2 2 2" xfId="2014"/>
    <cellStyle name="Normal 6 2 2 2 2" xfId="2015"/>
    <cellStyle name="Normal 6 2 2 2 2 2" xfId="2016"/>
    <cellStyle name="Normal 6 2 2 2 3" xfId="2017"/>
    <cellStyle name="Normal 6 2 2 3" xfId="2018"/>
    <cellStyle name="Normal 6 2 2 3 2" xfId="2019"/>
    <cellStyle name="Normal 6 2 2 4" xfId="2020"/>
    <cellStyle name="Normal 6 2 3" xfId="2021"/>
    <cellStyle name="Normal 6 2 3 2" xfId="2022"/>
    <cellStyle name="Normal 6 2 3 2 2" xfId="2023"/>
    <cellStyle name="Normal 6 2 3 3" xfId="2024"/>
    <cellStyle name="Normal 6 2 4" xfId="2025"/>
    <cellStyle name="Normal 6 2 4 2" xfId="2026"/>
    <cellStyle name="Normal 6 2 5" xfId="2027"/>
    <cellStyle name="Normal 6 3" xfId="2028"/>
    <cellStyle name="Normal 6 3 2" xfId="2029"/>
    <cellStyle name="Normal 6 3 2 2" xfId="2030"/>
    <cellStyle name="Normal 6 3 3" xfId="2031"/>
    <cellStyle name="Normal 6 4" xfId="2032"/>
    <cellStyle name="Normal 6 4 2" xfId="2033"/>
    <cellStyle name="Normal 6 4 2 2" xfId="2034"/>
    <cellStyle name="Normal 6 4 2 2 2" xfId="2035"/>
    <cellStyle name="Normal 6 4 2 3" xfId="2036"/>
    <cellStyle name="Normal 6 4 3" xfId="2037"/>
    <cellStyle name="Normal 6 4 3 2" xfId="2038"/>
    <cellStyle name="Normal 6 4 4" xfId="2039"/>
    <cellStyle name="Normal 6 5" xfId="2040"/>
    <cellStyle name="Normal 6 5 2" xfId="2041"/>
    <cellStyle name="Normal 6 5 2 2" xfId="2042"/>
    <cellStyle name="Normal 6 5 3" xfId="2043"/>
    <cellStyle name="Normal 6 6" xfId="2044"/>
    <cellStyle name="Normal 6 6 2" xfId="2045"/>
    <cellStyle name="Normal 6 7" xfId="2046"/>
    <cellStyle name="Normal 7" xfId="2047"/>
    <cellStyle name="Normal 7 2" xfId="2048"/>
    <cellStyle name="Normal 7 2 2" xfId="2049"/>
    <cellStyle name="Normal 7 2 2 2" xfId="2050"/>
    <cellStyle name="Normal 7 2 2 2 2" xfId="2051"/>
    <cellStyle name="Normal 7 2 2 2 2 2" xfId="2052"/>
    <cellStyle name="Normal 7 2 2 2 3" xfId="2053"/>
    <cellStyle name="Normal 7 2 2 3" xfId="2054"/>
    <cellStyle name="Normal 7 2 2 3 2" xfId="2055"/>
    <cellStyle name="Normal 7 2 2 4" xfId="2056"/>
    <cellStyle name="Normal 7 2 3" xfId="2057"/>
    <cellStyle name="Normal 7 2 3 2" xfId="2058"/>
    <cellStyle name="Normal 7 2 3 2 2" xfId="2059"/>
    <cellStyle name="Normal 7 2 3 3" xfId="2060"/>
    <cellStyle name="Normal 7 2 4" xfId="2061"/>
    <cellStyle name="Normal 7 2 4 2" xfId="2062"/>
    <cellStyle name="Normal 7 2 5" xfId="2063"/>
    <cellStyle name="Normal 7 3" xfId="2064"/>
    <cellStyle name="Normal 7 3 2" xfId="2065"/>
    <cellStyle name="Normal 7 3 2 2" xfId="2066"/>
    <cellStyle name="Normal 7 3 2 2 2" xfId="2067"/>
    <cellStyle name="Normal 7 3 2 3" xfId="2068"/>
    <cellStyle name="Normal 7 3 3" xfId="2069"/>
    <cellStyle name="Normal 7 3 3 2" xfId="2070"/>
    <cellStyle name="Normal 7 3 4" xfId="2071"/>
    <cellStyle name="Normal 7 4" xfId="2072"/>
    <cellStyle name="Normal 7 4 2" xfId="2073"/>
    <cellStyle name="Normal 7 4 2 2" xfId="2074"/>
    <cellStyle name="Normal 7 4 3" xfId="2075"/>
    <cellStyle name="Normal 7 5" xfId="2076"/>
    <cellStyle name="Normal 7 5 2" xfId="2077"/>
    <cellStyle name="Normal 7 6" xfId="2078"/>
    <cellStyle name="Normal 8" xfId="2079"/>
    <cellStyle name="Normal 8 2" xfId="2080"/>
    <cellStyle name="Normal 8 2 2" xfId="2081"/>
    <cellStyle name="Normal 8 2 2 2" xfId="2082"/>
    <cellStyle name="Normal 8 2 2 2 2" xfId="2083"/>
    <cellStyle name="Normal 8 2 2 3" xfId="2084"/>
    <cellStyle name="Normal 8 2 3" xfId="2085"/>
    <cellStyle name="Normal 8 2 3 2" xfId="2086"/>
    <cellStyle name="Normal 8 2 4" xfId="2087"/>
    <cellStyle name="Normal 8 3" xfId="2088"/>
    <cellStyle name="Normal 8 3 2" xfId="2089"/>
    <cellStyle name="Normal 8 3 2 2" xfId="2090"/>
    <cellStyle name="Normal 8 3 3" xfId="2091"/>
    <cellStyle name="Normal 8 4" xfId="2092"/>
    <cellStyle name="Normal 8 4 2" xfId="2093"/>
    <cellStyle name="Normal 8 5" xfId="2094"/>
    <cellStyle name="Normal 8 6" xfId="2095"/>
    <cellStyle name="Normal 9" xfId="2096"/>
    <cellStyle name="Normal 9 2" xfId="2097"/>
    <cellStyle name="Normal 9 2 2" xfId="2098"/>
    <cellStyle name="Normal 9 2 2 2" xfId="2099"/>
    <cellStyle name="Normal 9 2 2 2 2" xfId="2100"/>
    <cellStyle name="Normal 9 2 2 3" xfId="2101"/>
    <cellStyle name="Normal 9 2 3" xfId="2102"/>
    <cellStyle name="Normal 9 2 3 2" xfId="2103"/>
    <cellStyle name="Normal 9 2 4" xfId="2104"/>
    <cellStyle name="Normal 9 3" xfId="2105"/>
    <cellStyle name="Normal 9 3 2" xfId="2106"/>
    <cellStyle name="Normal 9 3 2 2" xfId="2107"/>
    <cellStyle name="Normal 9 3 3" xfId="2108"/>
    <cellStyle name="Normal 9 4" xfId="2109"/>
    <cellStyle name="Normal 9 4 2" xfId="2110"/>
    <cellStyle name="Normal 9 5" xfId="2111"/>
    <cellStyle name="Note 2" xfId="2112"/>
    <cellStyle name="Note 2 2" xfId="2113"/>
    <cellStyle name="Note 2 2 2" xfId="2114"/>
    <cellStyle name="Note 2 2 2 2" xfId="2115"/>
    <cellStyle name="Note 2 2 2 2 2" xfId="2116"/>
    <cellStyle name="Note 2 2 2 2 2 2" xfId="2117"/>
    <cellStyle name="Note 2 2 2 2 2 2 2" xfId="2118"/>
    <cellStyle name="Note 2 2 2 2 2 3" xfId="2119"/>
    <cellStyle name="Note 2 2 2 2 3" xfId="2120"/>
    <cellStyle name="Note 2 2 2 2 3 2" xfId="2121"/>
    <cellStyle name="Note 2 2 2 2 4" xfId="2122"/>
    <cellStyle name="Note 2 2 2 3" xfId="2123"/>
    <cellStyle name="Note 2 2 2 3 2" xfId="2124"/>
    <cellStyle name="Note 2 2 2 3 2 2" xfId="2125"/>
    <cellStyle name="Note 2 2 2 3 3" xfId="2126"/>
    <cellStyle name="Note 2 2 2 4" xfId="2127"/>
    <cellStyle name="Note 2 2 2 4 2" xfId="2128"/>
    <cellStyle name="Note 2 2 2 5" xfId="2129"/>
    <cellStyle name="Note 2 2 3" xfId="2130"/>
    <cellStyle name="Note 2 2 3 2" xfId="2131"/>
    <cellStyle name="Note 2 2 3 2 2" xfId="2132"/>
    <cellStyle name="Note 2 2 3 2 2 2" xfId="2133"/>
    <cellStyle name="Note 2 2 3 2 3" xfId="2134"/>
    <cellStyle name="Note 2 2 3 3" xfId="2135"/>
    <cellStyle name="Note 2 2 3 3 2" xfId="2136"/>
    <cellStyle name="Note 2 2 3 4" xfId="2137"/>
    <cellStyle name="Note 2 2 4" xfId="2138"/>
    <cellStyle name="Note 2 2 4 2" xfId="2139"/>
    <cellStyle name="Note 2 2 4 2 2" xfId="2140"/>
    <cellStyle name="Note 2 2 4 3" xfId="2141"/>
    <cellStyle name="Note 2 2 5" xfId="2142"/>
    <cellStyle name="Note 2 2 5 2" xfId="2143"/>
    <cellStyle name="Note 2 2 6" xfId="2144"/>
    <cellStyle name="Note 2 3" xfId="2145"/>
    <cellStyle name="Note 2 3 2" xfId="2146"/>
    <cellStyle name="Note 2 3 2 2" xfId="2147"/>
    <cellStyle name="Note 2 3 2 2 2" xfId="2148"/>
    <cellStyle name="Note 2 3 2 2 2 2" xfId="2149"/>
    <cellStyle name="Note 2 3 2 2 3" xfId="2150"/>
    <cellStyle name="Note 2 3 2 3" xfId="2151"/>
    <cellStyle name="Note 2 3 2 3 2" xfId="2152"/>
    <cellStyle name="Note 2 3 2 4" xfId="2153"/>
    <cellStyle name="Note 2 3 3" xfId="2154"/>
    <cellStyle name="Note 2 3 3 2" xfId="2155"/>
    <cellStyle name="Note 2 3 3 2 2" xfId="2156"/>
    <cellStyle name="Note 2 3 3 3" xfId="2157"/>
    <cellStyle name="Note 2 3 4" xfId="2158"/>
    <cellStyle name="Note 2 3 4 2" xfId="2159"/>
    <cellStyle name="Note 2 3 5" xfId="2160"/>
    <cellStyle name="Note 2 4" xfId="2161"/>
    <cellStyle name="Note 2 4 2" xfId="2162"/>
    <cellStyle name="Note 2 4 2 2" xfId="2163"/>
    <cellStyle name="Note 2 4 2 2 2" xfId="2164"/>
    <cellStyle name="Note 2 4 2 2 2 2" xfId="2165"/>
    <cellStyle name="Note 2 4 2 2 3" xfId="2166"/>
    <cellStyle name="Note 2 4 2 3" xfId="2167"/>
    <cellStyle name="Note 2 4 2 3 2" xfId="2168"/>
    <cellStyle name="Note 2 4 2 4" xfId="2169"/>
    <cellStyle name="Note 2 4 3" xfId="2170"/>
    <cellStyle name="Note 2 4 3 2" xfId="2171"/>
    <cellStyle name="Note 2 4 3 2 2" xfId="2172"/>
    <cellStyle name="Note 2 4 3 3" xfId="2173"/>
    <cellStyle name="Note 2 4 4" xfId="2174"/>
    <cellStyle name="Note 2 4 4 2" xfId="2175"/>
    <cellStyle name="Note 2 4 5" xfId="2176"/>
    <cellStyle name="Note 2 5" xfId="2177"/>
    <cellStyle name="Note 2 5 2" xfId="2178"/>
    <cellStyle name="Note 2 5 2 2" xfId="2179"/>
    <cellStyle name="Note 2 5 2 2 2" xfId="2180"/>
    <cellStyle name="Note 2 5 2 3" xfId="2181"/>
    <cellStyle name="Note 2 5 3" xfId="2182"/>
    <cellStyle name="Note 2 5 3 2" xfId="2183"/>
    <cellStyle name="Note 2 5 4" xfId="2184"/>
    <cellStyle name="Note 2 6" xfId="2185"/>
    <cellStyle name="Note 2 6 2" xfId="2186"/>
    <cellStyle name="Note 2 6 2 2" xfId="2187"/>
    <cellStyle name="Note 2 6 3" xfId="2188"/>
    <cellStyle name="Note 2 7" xfId="2189"/>
    <cellStyle name="Note 2 7 2" xfId="2190"/>
    <cellStyle name="Note 2 8" xfId="2191"/>
    <cellStyle name="Note 3" xfId="2192"/>
    <cellStyle name="Note 3 2" xfId="2193"/>
    <cellStyle name="Note 3 2 2" xfId="2194"/>
    <cellStyle name="Note 3 2 2 2" xfId="2195"/>
    <cellStyle name="Note 3 2 2 2 2" xfId="2196"/>
    <cellStyle name="Note 3 2 2 3" xfId="2197"/>
    <cellStyle name="Note 3 2 3" xfId="2198"/>
    <cellStyle name="Note 3 2 3 2" xfId="2199"/>
    <cellStyle name="Note 3 2 4" xfId="2200"/>
    <cellStyle name="Note 3 3" xfId="2201"/>
    <cellStyle name="Note 3 3 2" xfId="2202"/>
    <cellStyle name="Note 3 3 2 2" xfId="2203"/>
    <cellStyle name="Note 3 3 3" xfId="2204"/>
    <cellStyle name="Note 3 4" xfId="2205"/>
    <cellStyle name="Note 3 4 2" xfId="2206"/>
    <cellStyle name="Note 3 5" xfId="2207"/>
    <cellStyle name="Note 4" xfId="2208"/>
    <cellStyle name="Note 4 2" xfId="2209"/>
    <cellStyle name="Note 4 2 2" xfId="2210"/>
    <cellStyle name="Note 4 2 2 2" xfId="2211"/>
    <cellStyle name="Note 4 2 2 2 2" xfId="2212"/>
    <cellStyle name="Note 4 2 2 3" xfId="2213"/>
    <cellStyle name="Note 4 2 3" xfId="2214"/>
    <cellStyle name="Note 4 2 3 2" xfId="2215"/>
    <cellStyle name="Note 4 2 4" xfId="2216"/>
    <cellStyle name="Note 4 3" xfId="2217"/>
    <cellStyle name="Note 4 3 2" xfId="2218"/>
    <cellStyle name="Note 4 3 2 2" xfId="2219"/>
    <cellStyle name="Note 4 3 3" xfId="2220"/>
    <cellStyle name="Note 4 4" xfId="2221"/>
    <cellStyle name="Note 4 4 2" xfId="2222"/>
    <cellStyle name="Note 4 5" xfId="2223"/>
    <cellStyle name="Note 5" xfId="2224"/>
    <cellStyle name="Note 5 2" xfId="2225"/>
    <cellStyle name="Note 5 2 2" xfId="2226"/>
    <cellStyle name="Note 5 2 2 2" xfId="2227"/>
    <cellStyle name="Note 5 2 2 2 2" xfId="2228"/>
    <cellStyle name="Note 5 2 2 3" xfId="2229"/>
    <cellStyle name="Note 5 2 3" xfId="2230"/>
    <cellStyle name="Note 5 2 3 2" xfId="2231"/>
    <cellStyle name="Note 5 2 4" xfId="2232"/>
    <cellStyle name="Note 5 3" xfId="2233"/>
    <cellStyle name="Note 5 3 2" xfId="2234"/>
    <cellStyle name="Note 5 3 2 2" xfId="2235"/>
    <cellStyle name="Note 5 3 3" xfId="2236"/>
    <cellStyle name="Note 5 4" xfId="2237"/>
    <cellStyle name="Note 5 4 2" xfId="2238"/>
    <cellStyle name="Note 5 5" xfId="2239"/>
    <cellStyle name="Note 6" xfId="2240"/>
    <cellStyle name="Note 6 2" xfId="2241"/>
    <cellStyle name="Note 6 2 2" xfId="2242"/>
    <cellStyle name="Note 6 2 2 2" xfId="2243"/>
    <cellStyle name="Note 6 2 2 2 2" xfId="2244"/>
    <cellStyle name="Note 6 2 2 3" xfId="2245"/>
    <cellStyle name="Note 6 2 3" xfId="2246"/>
    <cellStyle name="Note 6 2 3 2" xfId="2247"/>
    <cellStyle name="Note 6 2 4" xfId="2248"/>
    <cellStyle name="Note 6 3" xfId="2249"/>
    <cellStyle name="Note 6 3 2" xfId="2250"/>
    <cellStyle name="Note 6 3 2 2" xfId="2251"/>
    <cellStyle name="Note 6 3 3" xfId="2252"/>
    <cellStyle name="Note 6 4" xfId="2253"/>
    <cellStyle name="Note 6 4 2" xfId="2254"/>
    <cellStyle name="Note 6 5" xfId="2255"/>
    <cellStyle name="Note 7" xfId="2256"/>
    <cellStyle name="Note 7 2" xfId="2257"/>
    <cellStyle name="Note 7 2 2" xfId="2258"/>
    <cellStyle name="Note 7 2 2 2" xfId="2259"/>
    <cellStyle name="Note 7 2 3" xfId="2260"/>
    <cellStyle name="Note 7 3" xfId="2261"/>
    <cellStyle name="Note 7 3 2" xfId="2262"/>
    <cellStyle name="Note 7 4" xfId="2263"/>
    <cellStyle name="Note 8" xfId="2264"/>
    <cellStyle name="Note 8 2" xfId="2265"/>
    <cellStyle name="Note 8 2 2" xfId="2266"/>
    <cellStyle name="Note 8 3" xfId="2267"/>
    <cellStyle name="Note 9" xfId="2268"/>
    <cellStyle name="Note 9 2" xfId="2269"/>
    <cellStyle name="Percent" xfId="2" builtinId="5"/>
    <cellStyle name="Percent 10" xfId="2302"/>
    <cellStyle name="Percent 2" xfId="5"/>
    <cellStyle name="Percent 2 2" xfId="2270"/>
    <cellStyle name="Percent 3" xfId="2271"/>
    <cellStyle name="Percent 3 2" xfId="2272"/>
    <cellStyle name="Percent 3 2 2" xfId="2273"/>
    <cellStyle name="Percent 3 2 2 2" xfId="2274"/>
    <cellStyle name="Percent 3 2 2 2 2" xfId="2275"/>
    <cellStyle name="Percent 3 2 2 3" xfId="2276"/>
    <cellStyle name="Percent 3 2 3" xfId="2277"/>
    <cellStyle name="Percent 3 2 3 2" xfId="2278"/>
    <cellStyle name="Percent 3 2 4" xfId="2279"/>
    <cellStyle name="Percent 3 3" xfId="2280"/>
    <cellStyle name="Percent 3 3 2" xfId="2281"/>
    <cellStyle name="Percent 3 3 2 2" xfId="2282"/>
    <cellStyle name="Percent 3 3 3" xfId="2283"/>
    <cellStyle name="Percent 3 4" xfId="2284"/>
    <cellStyle name="Percent 3 4 2" xfId="2285"/>
    <cellStyle name="Percent 3 5" xfId="2286"/>
    <cellStyle name="Percent 4" xfId="2287"/>
    <cellStyle name="Percent 4 2" xfId="2288"/>
    <cellStyle name="Percent 4 2 2" xfId="2289"/>
    <cellStyle name="Percent 4 3" xfId="2290"/>
    <cellStyle name="Percent 5" xfId="2291"/>
    <cellStyle name="Percent 5 2" xfId="2292"/>
    <cellStyle name="Percent 6" xfId="2293"/>
    <cellStyle name="Percent 6 2" xfId="2294"/>
    <cellStyle name="Percent 7" xfId="2295"/>
    <cellStyle name="Percent 8" xfId="2296"/>
    <cellStyle name="Percent 9" xfId="2299"/>
    <cellStyle name="WinCalendar_BlankCells_46" xfId="2305"/>
  </cellStyles>
  <dxfs count="25"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rgb="FFCC0000"/>
      </font>
    </dxf>
    <dxf>
      <font>
        <color rgb="FFCC0000"/>
      </font>
    </dxf>
    <dxf>
      <font>
        <color theme="0"/>
      </font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2BC2A"/>
      <color rgb="FFFFF9DD"/>
      <color rgb="FFE95DB3"/>
      <color rgb="FFFFFBE7"/>
      <color rgb="FFFFC5E2"/>
      <color rgb="FFE95DAD"/>
      <color rgb="FF62BC20"/>
      <color rgb="FF2FCB50"/>
      <color rgb="FFF236D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9616</xdr:colOff>
      <xdr:row>34</xdr:row>
      <xdr:rowOff>170621</xdr:rowOff>
    </xdr:from>
    <xdr:to>
      <xdr:col>8</xdr:col>
      <xdr:colOff>6354473</xdr:colOff>
      <xdr:row>52</xdr:row>
      <xdr:rowOff>191472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3833" y="9182099"/>
          <a:ext cx="6348667" cy="434437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9616</xdr:colOff>
      <xdr:row>34</xdr:row>
      <xdr:rowOff>170621</xdr:rowOff>
    </xdr:from>
    <xdr:to>
      <xdr:col>8</xdr:col>
      <xdr:colOff>6354473</xdr:colOff>
      <xdr:row>52</xdr:row>
      <xdr:rowOff>191472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5056" y="8484041"/>
          <a:ext cx="6348667" cy="413565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63680</xdr:colOff>
      <xdr:row>31</xdr:row>
      <xdr:rowOff>35379</xdr:rowOff>
    </xdr:from>
    <xdr:to>
      <xdr:col>11</xdr:col>
      <xdr:colOff>4710247</xdr:colOff>
      <xdr:row>53</xdr:row>
      <xdr:rowOff>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4500" y="7899219"/>
          <a:ext cx="4646567" cy="49941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233083</xdr:colOff>
      <xdr:row>3</xdr:row>
      <xdr:rowOff>17930</xdr:rowOff>
    </xdr:from>
    <xdr:to>
      <xdr:col>17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W42"/>
  <sheetViews>
    <sheetView zoomScale="85" zoomScaleNormal="85" workbookViewId="0">
      <selection activeCell="B20" sqref="B20"/>
    </sheetView>
  </sheetViews>
  <sheetFormatPr defaultColWidth="8.88671875" defaultRowHeight="18" x14ac:dyDescent="0.35"/>
  <cols>
    <col min="1" max="1" width="16.6640625" style="16" customWidth="1"/>
    <col min="2" max="2" width="34.109375" style="1" customWidth="1"/>
    <col min="3" max="3" width="44.5546875" style="1" customWidth="1"/>
    <col min="4" max="4" width="9.33203125" style="4" customWidth="1"/>
    <col min="5" max="5" width="1.6640625" style="170" customWidth="1"/>
    <col min="6" max="6" width="8.88671875" style="1"/>
    <col min="7" max="7" width="23.44140625" style="1" customWidth="1"/>
    <col min="8" max="8" width="40.44140625" style="1" customWidth="1"/>
    <col min="9" max="9" width="10.109375" style="1" customWidth="1"/>
    <col min="10" max="10" width="10" style="1" customWidth="1"/>
    <col min="11" max="16384" width="8.88671875" style="1"/>
  </cols>
  <sheetData>
    <row r="1" spans="1:23" x14ac:dyDescent="0.35">
      <c r="H1" s="1392" t="s">
        <v>589</v>
      </c>
    </row>
    <row r="2" spans="1:23" x14ac:dyDescent="0.35">
      <c r="H2" s="1392" t="s">
        <v>588</v>
      </c>
    </row>
    <row r="3" spans="1:23" x14ac:dyDescent="0.35">
      <c r="H3" s="1393" t="s">
        <v>590</v>
      </c>
    </row>
    <row r="5" spans="1:23" ht="21" x14ac:dyDescent="0.35">
      <c r="A5" s="225" t="s">
        <v>276</v>
      </c>
      <c r="B5" s="36"/>
      <c r="C5" s="36"/>
      <c r="D5" s="35"/>
      <c r="E5" s="22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</row>
    <row r="6" spans="1:23" x14ac:dyDescent="0.35">
      <c r="A6" s="227" t="s">
        <v>334</v>
      </c>
      <c r="B6" s="36"/>
      <c r="C6" s="36"/>
      <c r="D6" s="35"/>
      <c r="E6" s="22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23" x14ac:dyDescent="0.35">
      <c r="A7" s="228" t="s">
        <v>266</v>
      </c>
      <c r="B7" s="36"/>
      <c r="C7" s="36"/>
      <c r="D7" s="35"/>
      <c r="E7" s="22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</row>
    <row r="8" spans="1:23" x14ac:dyDescent="0.35">
      <c r="A8" s="228"/>
      <c r="B8" s="36"/>
      <c r="C8" s="36"/>
      <c r="D8" s="35"/>
      <c r="E8" s="22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</row>
    <row r="9" spans="1:23" ht="21.6" thickBot="1" x14ac:dyDescent="0.45">
      <c r="A9" s="765" t="s">
        <v>71</v>
      </c>
      <c r="B9" s="766" t="s">
        <v>98</v>
      </c>
      <c r="C9" s="766" t="s">
        <v>228</v>
      </c>
      <c r="D9" s="767" t="s">
        <v>229</v>
      </c>
      <c r="E9" s="171"/>
      <c r="F9" s="172"/>
      <c r="G9" s="173" t="s">
        <v>177</v>
      </c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</row>
    <row r="10" spans="1:23" ht="42.75" customHeight="1" x14ac:dyDescent="0.35">
      <c r="A10" s="1410" t="s">
        <v>72</v>
      </c>
      <c r="B10" s="768" t="s">
        <v>253</v>
      </c>
      <c r="C10" s="768" t="s">
        <v>264</v>
      </c>
      <c r="D10" s="769" t="s">
        <v>73</v>
      </c>
      <c r="E10" s="230"/>
      <c r="F10" s="231"/>
      <c r="G10" s="232" t="s">
        <v>332</v>
      </c>
      <c r="H10" s="232"/>
      <c r="I10" s="36"/>
      <c r="J10" s="139"/>
      <c r="K10" s="36"/>
      <c r="L10" s="36"/>
      <c r="M10" s="36"/>
      <c r="N10" s="36"/>
      <c r="O10" s="36"/>
      <c r="P10" s="36"/>
      <c r="Q10" s="36"/>
      <c r="R10" s="36"/>
      <c r="S10" s="36"/>
      <c r="T10" s="36"/>
      <c r="W10" s="1" t="s">
        <v>74</v>
      </c>
    </row>
    <row r="11" spans="1:23" ht="42.75" customHeight="1" x14ac:dyDescent="0.35">
      <c r="A11" s="1411"/>
      <c r="B11" s="770" t="s">
        <v>230</v>
      </c>
      <c r="C11" s="770" t="s">
        <v>409</v>
      </c>
      <c r="D11" s="771" t="s">
        <v>73</v>
      </c>
      <c r="E11" s="230"/>
      <c r="F11" s="231"/>
      <c r="G11" s="232" t="s">
        <v>333</v>
      </c>
      <c r="H11" s="232"/>
      <c r="I11" s="36"/>
      <c r="J11" s="124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3" ht="63" x14ac:dyDescent="0.35">
      <c r="A12" s="1411"/>
      <c r="B12" s="772" t="s">
        <v>75</v>
      </c>
      <c r="C12" s="770" t="s">
        <v>265</v>
      </c>
      <c r="D12" s="771" t="s">
        <v>73</v>
      </c>
      <c r="E12" s="230"/>
      <c r="F12" s="231"/>
      <c r="G12" s="233" t="s">
        <v>335</v>
      </c>
      <c r="H12" s="234"/>
      <c r="I12" s="236"/>
      <c r="J12" s="243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3" ht="44.25" customHeight="1" x14ac:dyDescent="0.35">
      <c r="A13" s="1411"/>
      <c r="B13" s="770" t="s">
        <v>254</v>
      </c>
      <c r="C13" s="770" t="s">
        <v>412</v>
      </c>
      <c r="D13" s="771" t="s">
        <v>73</v>
      </c>
      <c r="E13" s="230"/>
      <c r="F13" s="231"/>
      <c r="G13" s="244" t="s">
        <v>329</v>
      </c>
      <c r="H13" s="235"/>
      <c r="I13" s="140"/>
      <c r="J13" s="243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3" ht="24" customHeight="1" x14ac:dyDescent="0.35">
      <c r="A14" s="1409" t="s">
        <v>77</v>
      </c>
      <c r="B14" s="773" t="s">
        <v>76</v>
      </c>
      <c r="C14" s="773" t="s">
        <v>256</v>
      </c>
      <c r="D14" s="774" t="s">
        <v>73</v>
      </c>
      <c r="E14" s="229"/>
      <c r="F14" s="36"/>
      <c r="G14" s="36"/>
      <c r="H14" s="36"/>
      <c r="I14" s="181"/>
      <c r="J14" s="22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3" ht="24" customHeight="1" x14ac:dyDescent="0.35">
      <c r="A15" s="1409"/>
      <c r="B15" s="775" t="s">
        <v>78</v>
      </c>
      <c r="C15" s="776" t="s">
        <v>259</v>
      </c>
      <c r="D15" s="777" t="s">
        <v>79</v>
      </c>
      <c r="E15" s="229"/>
      <c r="F15" s="36"/>
      <c r="G15" s="36"/>
      <c r="H15" s="36"/>
      <c r="I15" s="182"/>
      <c r="J15" s="22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3" ht="24" customHeight="1" x14ac:dyDescent="0.35">
      <c r="A16" s="1409"/>
      <c r="B16" s="778" t="s">
        <v>80</v>
      </c>
      <c r="C16" s="778" t="s">
        <v>257</v>
      </c>
      <c r="D16" s="777" t="s">
        <v>79</v>
      </c>
      <c r="E16" s="229"/>
      <c r="F16" s="36"/>
      <c r="G16" s="36"/>
      <c r="H16" s="36"/>
      <c r="I16" s="182"/>
      <c r="J16" s="22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 ht="49.5" customHeight="1" x14ac:dyDescent="0.35">
      <c r="A17" s="779" t="s">
        <v>414</v>
      </c>
      <c r="B17" s="780" t="s">
        <v>231</v>
      </c>
      <c r="C17" s="781" t="s">
        <v>330</v>
      </c>
      <c r="D17" s="782" t="s">
        <v>73</v>
      </c>
      <c r="E17" s="229"/>
      <c r="F17" s="36"/>
      <c r="G17" s="36"/>
      <c r="H17" s="36"/>
      <c r="I17" s="182"/>
      <c r="J17" s="22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 ht="43.5" customHeight="1" x14ac:dyDescent="0.35">
      <c r="A18" s="1407" t="s">
        <v>263</v>
      </c>
      <c r="B18" s="783" t="s">
        <v>255</v>
      </c>
      <c r="C18" s="784" t="s">
        <v>410</v>
      </c>
      <c r="D18" s="785" t="s">
        <v>73</v>
      </c>
      <c r="E18" s="229"/>
      <c r="F18" s="36"/>
      <c r="G18" s="36"/>
      <c r="H18" s="36"/>
      <c r="I18" s="182"/>
      <c r="J18" s="22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 ht="72.75" customHeight="1" x14ac:dyDescent="0.35">
      <c r="A19" s="1407"/>
      <c r="B19" s="786" t="s">
        <v>81</v>
      </c>
      <c r="C19" s="786" t="s">
        <v>258</v>
      </c>
      <c r="D19" s="787" t="s">
        <v>73</v>
      </c>
      <c r="E19" s="229"/>
      <c r="F19" s="36"/>
      <c r="G19" s="36"/>
      <c r="H19" s="36"/>
      <c r="I19" s="182"/>
      <c r="J19" s="22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 ht="68.25" customHeight="1" x14ac:dyDescent="0.35">
      <c r="A20" s="1407"/>
      <c r="B20" s="788" t="s">
        <v>413</v>
      </c>
      <c r="C20" s="788" t="s">
        <v>507</v>
      </c>
      <c r="D20" s="789" t="s">
        <v>392</v>
      </c>
      <c r="E20" s="229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28.2" customHeight="1" x14ac:dyDescent="0.35"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 ht="37.200000000000003" customHeight="1" x14ac:dyDescent="0.35">
      <c r="A22" s="1408" t="s">
        <v>82</v>
      </c>
      <c r="B22" s="169" t="s">
        <v>260</v>
      </c>
      <c r="C22" s="17" t="s">
        <v>83</v>
      </c>
      <c r="D22" s="18" t="s">
        <v>84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 ht="39.6" customHeight="1" x14ac:dyDescent="0.35">
      <c r="A23" s="1408"/>
      <c r="B23" s="19" t="s">
        <v>85</v>
      </c>
      <c r="C23" s="20" t="s">
        <v>261</v>
      </c>
      <c r="D23" s="21" t="s">
        <v>86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 ht="36" x14ac:dyDescent="0.35">
      <c r="A24" s="1408"/>
      <c r="B24" s="237" t="s">
        <v>87</v>
      </c>
      <c r="C24" s="238" t="s">
        <v>262</v>
      </c>
      <c r="D24" s="239" t="s">
        <v>86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 ht="37.200000000000003" customHeight="1" x14ac:dyDescent="0.35">
      <c r="A25" s="1408"/>
      <c r="B25" s="240" t="s">
        <v>88</v>
      </c>
      <c r="C25" s="241" t="s">
        <v>331</v>
      </c>
      <c r="D25" s="242" t="s">
        <v>86</v>
      </c>
      <c r="E25" s="22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30" spans="1:20" x14ac:dyDescent="0.35">
      <c r="A30" s="22"/>
    </row>
    <row r="31" spans="1:20" x14ac:dyDescent="0.35">
      <c r="A31" s="1"/>
    </row>
    <row r="32" spans="1:20" x14ac:dyDescent="0.35">
      <c r="A32" s="1"/>
      <c r="C32" s="23"/>
    </row>
    <row r="33" spans="1:5" x14ac:dyDescent="0.35">
      <c r="A33" s="1"/>
      <c r="C33" s="23"/>
    </row>
    <row r="34" spans="1:5" x14ac:dyDescent="0.35">
      <c r="A34" s="1"/>
    </row>
    <row r="35" spans="1:5" x14ac:dyDescent="0.35">
      <c r="A35" s="1"/>
    </row>
    <row r="37" spans="1:5" x14ac:dyDescent="0.35">
      <c r="A37" s="22"/>
    </row>
    <row r="38" spans="1:5" x14ac:dyDescent="0.35">
      <c r="A38" s="24"/>
    </row>
    <row r="39" spans="1:5" x14ac:dyDescent="0.35">
      <c r="A39" s="24"/>
      <c r="D39" s="1"/>
      <c r="E39" s="70"/>
    </row>
    <row r="40" spans="1:5" x14ac:dyDescent="0.35">
      <c r="A40" s="24"/>
      <c r="D40" s="1"/>
      <c r="E40" s="70"/>
    </row>
    <row r="41" spans="1:5" x14ac:dyDescent="0.35">
      <c r="A41" s="24"/>
      <c r="D41" s="1"/>
      <c r="E41" s="70"/>
    </row>
    <row r="42" spans="1:5" x14ac:dyDescent="0.35">
      <c r="A42" s="24"/>
      <c r="D42" s="1"/>
      <c r="E42" s="70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336"/>
  <sheetViews>
    <sheetView zoomScale="95" zoomScaleNormal="95" workbookViewId="0">
      <pane xSplit="1" ySplit="1" topLeftCell="C2" activePane="bottomRight" state="frozen"/>
      <selection activeCell="A22" sqref="A22"/>
      <selection pane="topRight" activeCell="A22" sqref="A22"/>
      <selection pane="bottomLeft" activeCell="A22" sqref="A22"/>
      <selection pane="bottomRight" activeCell="F6" sqref="F6"/>
    </sheetView>
  </sheetViews>
  <sheetFormatPr defaultColWidth="10.109375" defaultRowHeight="18" x14ac:dyDescent="0.35"/>
  <cols>
    <col min="1" max="1" width="35.5546875" style="222" customWidth="1"/>
    <col min="2" max="2" width="8.109375" style="40" customWidth="1"/>
    <col min="3" max="3" width="13.44140625" style="254" customWidth="1"/>
    <col min="4" max="4" width="14" style="254" customWidth="1"/>
    <col min="5" max="5" width="10.109375" style="254"/>
    <col min="6" max="6" width="14.44140625" style="283" customWidth="1"/>
    <col min="7" max="7" width="26" style="222" customWidth="1"/>
    <col min="8" max="8" width="16.44140625" style="222" customWidth="1"/>
    <col min="9" max="9" width="7.88671875" style="252" bestFit="1" customWidth="1"/>
    <col min="10" max="10" width="10.6640625" style="252" bestFit="1" customWidth="1"/>
    <col min="11" max="11" width="15.109375" style="223" customWidth="1"/>
    <col min="12" max="12" width="7.6640625" style="223" bestFit="1" customWidth="1"/>
    <col min="13" max="13" width="13.109375" style="223" bestFit="1" customWidth="1"/>
    <col min="14" max="14" width="11.88671875" style="223" customWidth="1"/>
    <col min="15" max="15" width="9.44140625" style="223" bestFit="1" customWidth="1"/>
    <col min="16" max="16" width="6.6640625" bestFit="1" customWidth="1"/>
    <col min="17" max="17" width="4.109375" style="226" customWidth="1"/>
    <col min="18" max="18" width="12.33203125" style="224" customWidth="1"/>
    <col min="19" max="19" width="9.6640625" style="224" customWidth="1"/>
    <col min="20" max="20" width="7.33203125" style="253" customWidth="1"/>
    <col min="26" max="16384" width="10.109375" style="222"/>
  </cols>
  <sheetData>
    <row r="1" spans="1:28" x14ac:dyDescent="0.35">
      <c r="A1" s="75" t="s">
        <v>475</v>
      </c>
      <c r="B1" s="137"/>
      <c r="C1" s="286"/>
      <c r="D1" s="286"/>
      <c r="E1" s="286"/>
      <c r="F1" s="505"/>
      <c r="G1" s="286"/>
      <c r="H1" s="286"/>
      <c r="I1" s="288"/>
      <c r="J1" s="288"/>
      <c r="K1" s="286"/>
      <c r="L1" s="286"/>
      <c r="M1" s="286"/>
      <c r="N1" s="286"/>
      <c r="O1" s="286"/>
      <c r="P1" s="286"/>
      <c r="R1" s="286"/>
      <c r="S1" s="286"/>
      <c r="T1" s="286"/>
      <c r="U1" s="226"/>
      <c r="V1" s="226"/>
      <c r="W1" s="226"/>
      <c r="X1" s="226"/>
      <c r="Y1" s="226"/>
      <c r="Z1" s="286"/>
      <c r="AA1" s="286"/>
    </row>
    <row r="2" spans="1:28" x14ac:dyDescent="0.35">
      <c r="A2" s="75"/>
      <c r="B2" s="137"/>
      <c r="C2" s="286"/>
      <c r="D2" s="286"/>
      <c r="E2" s="286"/>
      <c r="F2" s="505"/>
      <c r="G2" s="286"/>
      <c r="H2" s="286"/>
      <c r="I2" s="288"/>
      <c r="J2" s="288"/>
      <c r="K2" s="286"/>
      <c r="L2" s="286"/>
      <c r="M2" s="286"/>
      <c r="N2" s="286"/>
      <c r="O2" s="286"/>
      <c r="P2" s="286"/>
      <c r="R2" s="286"/>
      <c r="S2" s="286"/>
      <c r="T2" s="286"/>
      <c r="U2" s="226"/>
      <c r="V2" s="226"/>
      <c r="W2" s="226"/>
      <c r="X2" s="226"/>
      <c r="Y2" s="226"/>
      <c r="Z2" s="286"/>
      <c r="AA2" s="286"/>
    </row>
    <row r="3" spans="1:28" x14ac:dyDescent="0.35">
      <c r="A3" s="75"/>
      <c r="B3" s="137"/>
      <c r="C3" s="286"/>
      <c r="D3" s="286"/>
      <c r="E3" s="286"/>
      <c r="F3" s="505"/>
      <c r="G3" s="286"/>
      <c r="H3" s="286"/>
      <c r="I3" s="288"/>
      <c r="J3" s="288"/>
      <c r="K3" s="286"/>
      <c r="L3" s="286"/>
      <c r="M3" s="286"/>
      <c r="N3" s="286"/>
      <c r="O3" s="286"/>
      <c r="P3" s="286"/>
      <c r="R3" s="286"/>
      <c r="S3" s="286"/>
      <c r="T3" s="286"/>
      <c r="U3" s="226"/>
      <c r="V3" s="226"/>
      <c r="W3" s="226"/>
      <c r="X3" s="226"/>
      <c r="Y3" s="226"/>
      <c r="Z3" s="286"/>
      <c r="AA3" s="286"/>
    </row>
    <row r="4" spans="1:28" x14ac:dyDescent="0.35">
      <c r="A4" s="287"/>
      <c r="B4" s="137"/>
      <c r="C4" s="286"/>
      <c r="D4" s="286"/>
      <c r="E4" s="286"/>
      <c r="F4" s="505"/>
      <c r="G4" s="286"/>
      <c r="H4" s="286"/>
      <c r="I4" s="288"/>
      <c r="J4" s="491"/>
      <c r="K4" s="333" t="s">
        <v>316</v>
      </c>
      <c r="L4" s="333"/>
      <c r="M4" s="333"/>
      <c r="N4" s="333"/>
      <c r="O4" s="333"/>
      <c r="P4" s="492"/>
      <c r="Q4" s="183"/>
      <c r="R4" s="338" t="s">
        <v>339</v>
      </c>
      <c r="S4" s="338"/>
      <c r="T4" s="340"/>
      <c r="U4" s="286"/>
      <c r="V4" s="286"/>
      <c r="W4" s="286"/>
      <c r="X4" s="286"/>
      <c r="Y4" s="286"/>
      <c r="Z4" s="286"/>
      <c r="AA4" s="286"/>
      <c r="AB4" s="286"/>
    </row>
    <row r="5" spans="1:28" ht="54" x14ac:dyDescent="0.35">
      <c r="A5" s="306"/>
      <c r="B5" s="289" t="s">
        <v>340</v>
      </c>
      <c r="C5" s="290"/>
      <c r="D5" s="291"/>
      <c r="E5" s="307"/>
      <c r="F5" s="311"/>
      <c r="G5" s="305"/>
      <c r="H5" s="1102" t="s">
        <v>390</v>
      </c>
      <c r="I5" s="443" t="s">
        <v>367</v>
      </c>
      <c r="J5" s="500"/>
      <c r="K5" s="493" t="s">
        <v>368</v>
      </c>
      <c r="L5" s="355"/>
      <c r="M5" s="356"/>
      <c r="N5" s="506" t="s">
        <v>356</v>
      </c>
      <c r="O5" s="507"/>
      <c r="P5" s="508"/>
      <c r="Q5" s="183"/>
      <c r="R5" s="1413" t="s">
        <v>378</v>
      </c>
      <c r="S5" s="1414"/>
      <c r="T5" s="1415"/>
      <c r="U5" s="286" t="s">
        <v>377</v>
      </c>
      <c r="V5" s="286"/>
      <c r="W5" s="286"/>
      <c r="X5" s="286"/>
      <c r="Y5" s="286"/>
      <c r="Z5" s="286"/>
      <c r="AA5" s="286"/>
      <c r="AB5" s="286"/>
    </row>
    <row r="6" spans="1:28" ht="54.6" thickBot="1" x14ac:dyDescent="0.4">
      <c r="A6" s="1101" t="s">
        <v>4</v>
      </c>
      <c r="B6" s="303" t="s">
        <v>3</v>
      </c>
      <c r="C6" s="322" t="s">
        <v>354</v>
      </c>
      <c r="D6" s="323" t="s">
        <v>355</v>
      </c>
      <c r="E6" s="324" t="s">
        <v>342</v>
      </c>
      <c r="F6" s="325" t="s">
        <v>343</v>
      </c>
      <c r="G6" s="326" t="s">
        <v>341</v>
      </c>
      <c r="H6" s="327" t="s">
        <v>598</v>
      </c>
      <c r="I6" s="328" t="s">
        <v>365</v>
      </c>
      <c r="J6" s="501" t="s">
        <v>366</v>
      </c>
      <c r="K6" s="494" t="s">
        <v>362</v>
      </c>
      <c r="L6" s="329" t="s">
        <v>317</v>
      </c>
      <c r="M6" s="329" t="s">
        <v>318</v>
      </c>
      <c r="N6" s="330" t="s">
        <v>328</v>
      </c>
      <c r="O6" s="331" t="s">
        <v>327</v>
      </c>
      <c r="P6" s="332" t="s">
        <v>3</v>
      </c>
      <c r="Q6" s="184"/>
      <c r="R6" s="334" t="s">
        <v>328</v>
      </c>
      <c r="S6" s="335" t="s">
        <v>327</v>
      </c>
      <c r="T6" s="339" t="s">
        <v>3</v>
      </c>
      <c r="U6" s="286"/>
      <c r="V6" s="286"/>
      <c r="W6" s="286"/>
      <c r="X6" s="286"/>
      <c r="Y6" s="286"/>
      <c r="Z6" s="286"/>
      <c r="AA6" s="286"/>
      <c r="AB6" s="286"/>
    </row>
    <row r="7" spans="1:28" x14ac:dyDescent="0.35">
      <c r="A7" s="1051" t="s">
        <v>453</v>
      </c>
      <c r="B7" s="304">
        <f t="shared" ref="B7:B38" si="0">RANK(C7,C$7:C$63,0)</f>
        <v>4</v>
      </c>
      <c r="C7" s="313">
        <f t="shared" ref="C7:C38" si="1">D7/MAX($D$7:$D$63)*10</f>
        <v>2.5866399727490546</v>
      </c>
      <c r="D7" s="314">
        <f t="shared" ref="D7:D38" si="2">O7+S7</f>
        <v>0.32972618256169589</v>
      </c>
      <c r="E7" s="315">
        <f t="shared" ref="E7:E38" si="3">_xlfn.RANK.EQ(C7,$C$7:$C$63,1)/COUNT($C$7:$C$63)</f>
        <v>0.94736842105263153</v>
      </c>
      <c r="F7" s="316">
        <f t="shared" ref="F7:F38" si="4">IF(E7&gt;0.66,-1,IF(E7&lt;0.335,1,0))</f>
        <v>-1</v>
      </c>
      <c r="G7" s="317" t="s">
        <v>326</v>
      </c>
      <c r="H7" s="276"/>
      <c r="I7" s="318"/>
      <c r="J7" s="502"/>
      <c r="K7" s="495"/>
      <c r="L7" s="319"/>
      <c r="M7" s="320"/>
      <c r="N7" s="320"/>
      <c r="O7" s="321"/>
      <c r="P7" s="84">
        <v>1</v>
      </c>
      <c r="Q7" s="341"/>
      <c r="R7" s="336">
        <v>6.6911334227244953E-3</v>
      </c>
      <c r="S7" s="337">
        <v>0.32972618256169589</v>
      </c>
      <c r="T7" s="46">
        <f t="shared" ref="T7:T38" si="5">RANK(S7,S$7:S$63,0)</f>
        <v>4</v>
      </c>
      <c r="U7" s="286"/>
      <c r="V7" s="286"/>
      <c r="W7" s="286"/>
      <c r="X7" s="286"/>
      <c r="Y7" s="286"/>
      <c r="Z7" s="286"/>
      <c r="AA7" s="286"/>
      <c r="AB7" s="286"/>
    </row>
    <row r="8" spans="1:28" x14ac:dyDescent="0.35">
      <c r="A8" s="109" t="s">
        <v>168</v>
      </c>
      <c r="B8" s="302">
        <f t="shared" si="0"/>
        <v>3</v>
      </c>
      <c r="C8" s="301">
        <f t="shared" si="1"/>
        <v>3.0943321254171092</v>
      </c>
      <c r="D8" s="292">
        <f t="shared" si="2"/>
        <v>0.39444311154267692</v>
      </c>
      <c r="E8" s="308">
        <f t="shared" si="3"/>
        <v>0.96491228070175439</v>
      </c>
      <c r="F8" s="312">
        <f t="shared" si="4"/>
        <v>-1</v>
      </c>
      <c r="G8" s="309" t="s">
        <v>162</v>
      </c>
      <c r="H8" s="278"/>
      <c r="I8" s="294"/>
      <c r="J8" s="503"/>
      <c r="K8" s="496"/>
      <c r="L8" s="295"/>
      <c r="M8" s="296"/>
      <c r="N8" s="296"/>
      <c r="O8" s="297"/>
      <c r="P8" s="46">
        <v>2</v>
      </c>
      <c r="Q8" s="341"/>
      <c r="R8" s="336">
        <v>8.0044340625355422E-3</v>
      </c>
      <c r="S8" s="337">
        <v>0.39444311154267692</v>
      </c>
      <c r="T8" s="46">
        <f t="shared" si="5"/>
        <v>3</v>
      </c>
      <c r="U8" s="286"/>
      <c r="V8" s="286"/>
      <c r="W8" s="286"/>
      <c r="X8" s="286"/>
      <c r="Y8" s="286"/>
      <c r="Z8" s="286"/>
      <c r="AA8" s="286"/>
      <c r="AB8" s="286"/>
    </row>
    <row r="9" spans="1:28" x14ac:dyDescent="0.35">
      <c r="A9" s="108" t="s">
        <v>15</v>
      </c>
      <c r="B9" s="302">
        <f t="shared" si="0"/>
        <v>9</v>
      </c>
      <c r="C9" s="301">
        <f t="shared" si="1"/>
        <v>1.2054212270092182</v>
      </c>
      <c r="D9" s="292">
        <f t="shared" si="2"/>
        <v>0.15365839225710626</v>
      </c>
      <c r="E9" s="308">
        <f t="shared" si="3"/>
        <v>0.85964912280701755</v>
      </c>
      <c r="F9" s="312">
        <f t="shared" si="4"/>
        <v>-1</v>
      </c>
      <c r="G9" s="309" t="s">
        <v>15</v>
      </c>
      <c r="H9" s="278"/>
      <c r="I9" s="294"/>
      <c r="J9" s="503"/>
      <c r="K9" s="496"/>
      <c r="L9" s="295"/>
      <c r="M9" s="296"/>
      <c r="N9" s="296"/>
      <c r="O9" s="297"/>
      <c r="P9" s="46">
        <v>3</v>
      </c>
      <c r="Q9" s="341"/>
      <c r="R9" s="336">
        <v>3.1181897540734573E-3</v>
      </c>
      <c r="S9" s="337">
        <v>0.15365839225710626</v>
      </c>
      <c r="T9" s="46">
        <f t="shared" si="5"/>
        <v>9</v>
      </c>
      <c r="U9" s="286"/>
      <c r="V9" s="286"/>
      <c r="W9" s="286"/>
      <c r="X9" s="286"/>
      <c r="Y9" s="286"/>
      <c r="Z9" s="286"/>
      <c r="AA9" s="286"/>
      <c r="AB9" s="286"/>
    </row>
    <row r="10" spans="1:28" x14ac:dyDescent="0.35">
      <c r="A10" s="108" t="s">
        <v>166</v>
      </c>
      <c r="B10" s="302">
        <f t="shared" si="0"/>
        <v>11</v>
      </c>
      <c r="C10" s="301">
        <f t="shared" si="1"/>
        <v>1.107037654775856</v>
      </c>
      <c r="D10" s="292">
        <f t="shared" si="2"/>
        <v>0.14111716501208971</v>
      </c>
      <c r="E10" s="308">
        <f t="shared" si="3"/>
        <v>0.82456140350877194</v>
      </c>
      <c r="F10" s="312">
        <f t="shared" si="4"/>
        <v>-1</v>
      </c>
      <c r="G10" s="309" t="s">
        <v>165</v>
      </c>
      <c r="H10" s="278"/>
      <c r="I10" s="294"/>
      <c r="J10" s="503"/>
      <c r="K10" s="496"/>
      <c r="L10" s="295"/>
      <c r="M10" s="296"/>
      <c r="N10" s="296"/>
      <c r="O10" s="297"/>
      <c r="P10" s="46">
        <v>4</v>
      </c>
      <c r="Q10" s="341"/>
      <c r="R10" s="336">
        <v>2.8636906295903364E-3</v>
      </c>
      <c r="S10" s="337">
        <v>0.14111716501208971</v>
      </c>
      <c r="T10" s="46">
        <f t="shared" si="5"/>
        <v>11</v>
      </c>
      <c r="U10" s="286"/>
      <c r="V10" s="286"/>
      <c r="W10" s="286"/>
      <c r="X10" s="286"/>
      <c r="Y10" s="286"/>
      <c r="Z10" s="286"/>
      <c r="AA10" s="286"/>
      <c r="AB10" s="286"/>
    </row>
    <row r="11" spans="1:28" x14ac:dyDescent="0.35">
      <c r="A11" s="108" t="s">
        <v>164</v>
      </c>
      <c r="B11" s="302">
        <f t="shared" si="0"/>
        <v>2</v>
      </c>
      <c r="C11" s="301">
        <f t="shared" si="1"/>
        <v>3.6736288928390932</v>
      </c>
      <c r="D11" s="292">
        <f t="shared" si="2"/>
        <v>0.46828767967149104</v>
      </c>
      <c r="E11" s="308">
        <f t="shared" si="3"/>
        <v>0.98245614035087714</v>
      </c>
      <c r="F11" s="312">
        <f t="shared" si="4"/>
        <v>-1</v>
      </c>
      <c r="G11" s="309" t="s">
        <v>281</v>
      </c>
      <c r="H11" s="278"/>
      <c r="I11" s="294"/>
      <c r="J11" s="503"/>
      <c r="K11" s="496"/>
      <c r="L11" s="295"/>
      <c r="M11" s="296"/>
      <c r="N11" s="296"/>
      <c r="O11" s="297"/>
      <c r="P11" s="46">
        <v>7</v>
      </c>
      <c r="Q11" s="341"/>
      <c r="R11" s="336">
        <v>9.5029618835735675E-3</v>
      </c>
      <c r="S11" s="337">
        <v>0.46828767967149104</v>
      </c>
      <c r="T11" s="46">
        <f t="shared" si="5"/>
        <v>2</v>
      </c>
      <c r="U11" s="286"/>
      <c r="V11" s="286"/>
      <c r="W11" s="286"/>
      <c r="X11" s="286"/>
      <c r="Y11" s="286"/>
      <c r="Z11" s="286"/>
      <c r="AA11" s="286"/>
      <c r="AB11" s="286"/>
    </row>
    <row r="12" spans="1:28" x14ac:dyDescent="0.35">
      <c r="A12" s="108" t="s">
        <v>284</v>
      </c>
      <c r="B12" s="302">
        <f t="shared" si="0"/>
        <v>5</v>
      </c>
      <c r="C12" s="301">
        <f t="shared" si="1"/>
        <v>2.3080005396275158</v>
      </c>
      <c r="D12" s="292">
        <f t="shared" si="2"/>
        <v>0.29420724000987397</v>
      </c>
      <c r="E12" s="308">
        <f t="shared" si="3"/>
        <v>0.92982456140350878</v>
      </c>
      <c r="F12" s="312">
        <f t="shared" si="4"/>
        <v>-1</v>
      </c>
      <c r="G12" s="309" t="s">
        <v>143</v>
      </c>
      <c r="H12" s="278"/>
      <c r="I12" s="294"/>
      <c r="J12" s="503"/>
      <c r="K12" s="496"/>
      <c r="L12" s="295"/>
      <c r="M12" s="296"/>
      <c r="N12" s="296"/>
      <c r="O12" s="297"/>
      <c r="P12" s="46">
        <v>6</v>
      </c>
      <c r="Q12" s="341"/>
      <c r="R12" s="336">
        <v>5.9703475215203729E-3</v>
      </c>
      <c r="S12" s="337">
        <v>0.29420724000987397</v>
      </c>
      <c r="T12" s="46">
        <f t="shared" si="5"/>
        <v>5</v>
      </c>
      <c r="U12" s="286"/>
      <c r="V12" s="286"/>
      <c r="W12" s="286"/>
      <c r="X12" s="286"/>
      <c r="Y12" s="286"/>
      <c r="Z12" s="286"/>
      <c r="AA12" s="286"/>
      <c r="AB12" s="286"/>
    </row>
    <row r="13" spans="1:28" x14ac:dyDescent="0.35">
      <c r="A13" s="109" t="s">
        <v>179</v>
      </c>
      <c r="B13" s="302">
        <f t="shared" si="0"/>
        <v>12</v>
      </c>
      <c r="C13" s="301">
        <f t="shared" si="1"/>
        <v>1.0275665924678246</v>
      </c>
      <c r="D13" s="292">
        <f t="shared" si="2"/>
        <v>0.13098676794291395</v>
      </c>
      <c r="E13" s="308">
        <f t="shared" si="3"/>
        <v>0.80701754385964908</v>
      </c>
      <c r="F13" s="312">
        <f t="shared" si="4"/>
        <v>-1</v>
      </c>
      <c r="G13" s="309" t="s">
        <v>321</v>
      </c>
      <c r="H13" s="278"/>
      <c r="I13" s="294"/>
      <c r="J13" s="503"/>
      <c r="K13" s="496"/>
      <c r="L13" s="295"/>
      <c r="M13" s="296"/>
      <c r="N13" s="296"/>
      <c r="O13" s="297"/>
      <c r="P13" s="46">
        <v>5</v>
      </c>
      <c r="Q13" s="341"/>
      <c r="R13" s="336">
        <v>2.6581144818655527E-3</v>
      </c>
      <c r="S13" s="337">
        <v>0.13098676794291395</v>
      </c>
      <c r="T13" s="46">
        <f t="shared" si="5"/>
        <v>12</v>
      </c>
      <c r="U13" s="286"/>
      <c r="V13" s="286"/>
      <c r="W13" s="286"/>
      <c r="X13" s="286"/>
      <c r="Y13" s="286"/>
      <c r="Z13" s="286"/>
      <c r="AA13" s="286"/>
      <c r="AB13" s="286"/>
    </row>
    <row r="14" spans="1:28" x14ac:dyDescent="0.35">
      <c r="A14" s="108" t="s">
        <v>7</v>
      </c>
      <c r="B14" s="302">
        <f t="shared" si="0"/>
        <v>1</v>
      </c>
      <c r="C14" s="301">
        <f t="shared" si="1"/>
        <v>10</v>
      </c>
      <c r="D14" s="292">
        <f>O14+S14</f>
        <v>1.2747277782584727</v>
      </c>
      <c r="E14" s="308">
        <f t="shared" si="3"/>
        <v>1</v>
      </c>
      <c r="F14" s="312">
        <f t="shared" si="4"/>
        <v>-1</v>
      </c>
      <c r="G14" s="309" t="s">
        <v>324</v>
      </c>
      <c r="H14" s="278"/>
      <c r="I14" s="294"/>
      <c r="J14" s="503"/>
      <c r="K14" s="496"/>
      <c r="L14" s="295"/>
      <c r="M14" s="296"/>
      <c r="N14" s="296"/>
      <c r="O14" s="297"/>
      <c r="P14" s="46">
        <v>19</v>
      </c>
      <c r="Q14" s="341"/>
      <c r="R14" s="336">
        <v>2.586805080419919E-2</v>
      </c>
      <c r="S14" s="337">
        <v>1.2747277782584727</v>
      </c>
      <c r="T14" s="46">
        <f t="shared" si="5"/>
        <v>1</v>
      </c>
      <c r="U14" s="286"/>
      <c r="V14" s="286"/>
      <c r="W14" s="286"/>
      <c r="X14" s="286"/>
      <c r="Y14" s="286"/>
      <c r="Z14" s="286"/>
      <c r="AA14" s="286"/>
      <c r="AB14" s="286"/>
    </row>
    <row r="15" spans="1:28" x14ac:dyDescent="0.35">
      <c r="A15" s="108" t="s">
        <v>178</v>
      </c>
      <c r="B15" s="302">
        <f t="shared" si="0"/>
        <v>15</v>
      </c>
      <c r="C15" s="301">
        <f t="shared" si="1"/>
        <v>0.86448894818378907</v>
      </c>
      <c r="D15" s="292">
        <f t="shared" si="2"/>
        <v>0.11019880762473254</v>
      </c>
      <c r="E15" s="308">
        <f t="shared" si="3"/>
        <v>0.75438596491228072</v>
      </c>
      <c r="F15" s="312">
        <f t="shared" si="4"/>
        <v>-1</v>
      </c>
      <c r="G15" s="309" t="s">
        <v>323</v>
      </c>
      <c r="H15" s="278"/>
      <c r="I15" s="294"/>
      <c r="J15" s="503"/>
      <c r="K15" s="496"/>
      <c r="L15" s="295"/>
      <c r="M15" s="296"/>
      <c r="N15" s="296"/>
      <c r="O15" s="297"/>
      <c r="P15" s="46">
        <v>8</v>
      </c>
      <c r="Q15" s="341"/>
      <c r="R15" s="336">
        <v>2.2362644031286975E-3</v>
      </c>
      <c r="S15" s="337">
        <v>0.11019880762473254</v>
      </c>
      <c r="T15" s="46">
        <f t="shared" si="5"/>
        <v>15</v>
      </c>
      <c r="U15" s="286"/>
      <c r="V15" s="286"/>
      <c r="W15" s="286"/>
      <c r="X15" s="286"/>
      <c r="Y15" s="286"/>
      <c r="Z15" s="286"/>
      <c r="AA15" s="286"/>
      <c r="AB15" s="286"/>
    </row>
    <row r="16" spans="1:28" x14ac:dyDescent="0.35">
      <c r="A16" s="108" t="s">
        <v>6</v>
      </c>
      <c r="B16" s="302">
        <f t="shared" si="0"/>
        <v>19</v>
      </c>
      <c r="C16" s="301">
        <f t="shared" si="1"/>
        <v>0.54448769866462232</v>
      </c>
      <c r="D16" s="292">
        <f t="shared" si="2"/>
        <v>6.9407359440782287E-2</v>
      </c>
      <c r="E16" s="308">
        <f t="shared" si="3"/>
        <v>0.68421052631578949</v>
      </c>
      <c r="F16" s="312">
        <f t="shared" si="4"/>
        <v>-1</v>
      </c>
      <c r="G16" s="309" t="s">
        <v>6</v>
      </c>
      <c r="H16" s="278"/>
      <c r="I16" s="294"/>
      <c r="J16" s="503"/>
      <c r="K16" s="496"/>
      <c r="L16" s="295"/>
      <c r="M16" s="296"/>
      <c r="N16" s="296"/>
      <c r="O16" s="297"/>
      <c r="P16" s="46">
        <v>9</v>
      </c>
      <c r="Q16" s="341"/>
      <c r="R16" s="336">
        <v>1.4084835451317948E-3</v>
      </c>
      <c r="S16" s="337">
        <v>6.9407359440782287E-2</v>
      </c>
      <c r="T16" s="46">
        <f t="shared" si="5"/>
        <v>19</v>
      </c>
      <c r="U16" s="286"/>
      <c r="V16" s="286"/>
      <c r="W16" s="286"/>
      <c r="X16" s="286"/>
      <c r="Y16" s="286"/>
      <c r="Z16" s="286"/>
      <c r="AA16" s="286"/>
      <c r="AB16" s="286"/>
    </row>
    <row r="17" spans="1:28" x14ac:dyDescent="0.35">
      <c r="A17" s="108" t="s">
        <v>172</v>
      </c>
      <c r="B17" s="302">
        <f t="shared" si="0"/>
        <v>18</v>
      </c>
      <c r="C17" s="301">
        <f t="shared" si="1"/>
        <v>0.62079729898878888</v>
      </c>
      <c r="D17" s="292">
        <f t="shared" si="2"/>
        <v>7.9134756168883963E-2</v>
      </c>
      <c r="E17" s="308">
        <f t="shared" si="3"/>
        <v>0.70175438596491224</v>
      </c>
      <c r="F17" s="312">
        <f t="shared" si="4"/>
        <v>-1</v>
      </c>
      <c r="G17" s="309" t="s">
        <v>323</v>
      </c>
      <c r="H17" s="278"/>
      <c r="I17" s="294"/>
      <c r="J17" s="503"/>
      <c r="K17" s="496"/>
      <c r="L17" s="295"/>
      <c r="M17" s="296"/>
      <c r="N17" s="296"/>
      <c r="O17" s="297"/>
      <c r="P17" s="46">
        <v>10</v>
      </c>
      <c r="Q17" s="341"/>
      <c r="R17" s="336">
        <v>1.605881606935162E-3</v>
      </c>
      <c r="S17" s="337">
        <v>7.9134756168883963E-2</v>
      </c>
      <c r="T17" s="46">
        <f t="shared" si="5"/>
        <v>18</v>
      </c>
      <c r="U17" s="286"/>
      <c r="V17" s="286"/>
      <c r="W17" s="286"/>
      <c r="X17" s="286"/>
      <c r="Y17" s="286"/>
      <c r="Z17" s="286"/>
      <c r="AA17" s="286"/>
      <c r="AB17" s="286"/>
    </row>
    <row r="18" spans="1:28" x14ac:dyDescent="0.35">
      <c r="A18" s="108" t="s">
        <v>8</v>
      </c>
      <c r="B18" s="302">
        <f t="shared" si="0"/>
        <v>23</v>
      </c>
      <c r="C18" s="301">
        <f t="shared" si="1"/>
        <v>0.31113207689752143</v>
      </c>
      <c r="D18" s="292">
        <f t="shared" si="2"/>
        <v>3.966087011285218E-2</v>
      </c>
      <c r="E18" s="308">
        <f t="shared" si="3"/>
        <v>0.61403508771929827</v>
      </c>
      <c r="F18" s="312">
        <f t="shared" si="4"/>
        <v>0</v>
      </c>
      <c r="G18" s="309" t="s">
        <v>8</v>
      </c>
      <c r="H18" s="278"/>
      <c r="I18" s="294"/>
      <c r="J18" s="503"/>
      <c r="K18" s="496"/>
      <c r="L18" s="295"/>
      <c r="M18" s="296"/>
      <c r="N18" s="296"/>
      <c r="O18" s="297"/>
      <c r="P18" s="46">
        <v>11</v>
      </c>
      <c r="Q18" s="341"/>
      <c r="R18" s="336">
        <v>8.048380372001092E-4</v>
      </c>
      <c r="S18" s="337">
        <v>3.966087011285218E-2</v>
      </c>
      <c r="T18" s="46">
        <f t="shared" si="5"/>
        <v>23</v>
      </c>
      <c r="U18" s="286"/>
      <c r="V18" s="286"/>
      <c r="W18" s="286"/>
      <c r="X18" s="286"/>
      <c r="Y18" s="286"/>
      <c r="Z18" s="286"/>
      <c r="AA18" s="286"/>
      <c r="AB18" s="286"/>
    </row>
    <row r="19" spans="1:28" x14ac:dyDescent="0.35">
      <c r="A19" s="108" t="s">
        <v>180</v>
      </c>
      <c r="B19" s="302">
        <f t="shared" si="0"/>
        <v>7</v>
      </c>
      <c r="C19" s="301">
        <f t="shared" si="1"/>
        <v>1.227769781421761</v>
      </c>
      <c r="D19" s="292">
        <f t="shared" si="2"/>
        <v>0.15650722456846519</v>
      </c>
      <c r="E19" s="308">
        <f t="shared" si="3"/>
        <v>0.89473684210526316</v>
      </c>
      <c r="F19" s="312">
        <f t="shared" si="4"/>
        <v>-1</v>
      </c>
      <c r="G19" s="309" t="s">
        <v>25</v>
      </c>
      <c r="H19" s="278"/>
      <c r="I19" s="294"/>
      <c r="J19" s="503"/>
      <c r="K19" s="496"/>
      <c r="L19" s="295"/>
      <c r="M19" s="296"/>
      <c r="N19" s="296"/>
      <c r="O19" s="297"/>
      <c r="P19" s="46">
        <v>13</v>
      </c>
      <c r="Q19" s="341"/>
      <c r="R19" s="336">
        <v>3.1760011081678639E-3</v>
      </c>
      <c r="S19" s="337">
        <v>0.15650722456846519</v>
      </c>
      <c r="T19" s="46">
        <f t="shared" si="5"/>
        <v>7</v>
      </c>
      <c r="U19" s="286"/>
      <c r="V19" s="286"/>
      <c r="W19" s="286"/>
      <c r="X19" s="286"/>
      <c r="Y19" s="286"/>
      <c r="Z19" s="286"/>
      <c r="AA19" s="286"/>
      <c r="AB19" s="286"/>
    </row>
    <row r="20" spans="1:28" x14ac:dyDescent="0.35">
      <c r="A20" s="108" t="s">
        <v>167</v>
      </c>
      <c r="B20" s="302">
        <f t="shared" si="0"/>
        <v>13</v>
      </c>
      <c r="C20" s="301">
        <f t="shared" si="1"/>
        <v>0.92005386026752833</v>
      </c>
      <c r="D20" s="292">
        <f t="shared" si="2"/>
        <v>0.11728182131769577</v>
      </c>
      <c r="E20" s="308">
        <f t="shared" si="3"/>
        <v>0.77192982456140347</v>
      </c>
      <c r="F20" s="312">
        <f t="shared" si="4"/>
        <v>-1</v>
      </c>
      <c r="G20" s="309" t="s">
        <v>320</v>
      </c>
      <c r="H20" s="278"/>
      <c r="I20" s="442"/>
      <c r="J20" s="503"/>
      <c r="K20" s="497"/>
      <c r="L20" s="295"/>
      <c r="M20" s="296"/>
      <c r="N20" s="296"/>
      <c r="O20" s="297"/>
      <c r="P20" s="46">
        <v>13</v>
      </c>
      <c r="Q20" s="341"/>
      <c r="R20" s="336">
        <v>2.3800000000000002E-3</v>
      </c>
      <c r="S20" s="337">
        <v>0.11728182131769577</v>
      </c>
      <c r="T20" s="46">
        <f t="shared" si="5"/>
        <v>13</v>
      </c>
      <c r="U20" s="286"/>
      <c r="V20" s="286"/>
      <c r="W20" s="286"/>
      <c r="X20" s="286"/>
      <c r="Y20" s="286"/>
      <c r="Z20" s="286"/>
      <c r="AA20" s="286"/>
      <c r="AB20" s="286"/>
    </row>
    <row r="21" spans="1:28" x14ac:dyDescent="0.35">
      <c r="A21" s="108" t="s">
        <v>171</v>
      </c>
      <c r="B21" s="302">
        <f t="shared" si="0"/>
        <v>13</v>
      </c>
      <c r="C21" s="301">
        <f t="shared" si="1"/>
        <v>0.92005386026752833</v>
      </c>
      <c r="D21" s="292">
        <f t="shared" si="2"/>
        <v>0.11728182131769577</v>
      </c>
      <c r="E21" s="308">
        <f t="shared" si="3"/>
        <v>0.77192982456140347</v>
      </c>
      <c r="F21" s="312">
        <f t="shared" si="4"/>
        <v>-1</v>
      </c>
      <c r="G21" s="309" t="s">
        <v>320</v>
      </c>
      <c r="H21" s="278"/>
      <c r="I21" s="442"/>
      <c r="J21" s="503"/>
      <c r="K21" s="497"/>
      <c r="L21" s="295"/>
      <c r="M21" s="296"/>
      <c r="N21" s="296"/>
      <c r="O21" s="297"/>
      <c r="P21" s="46">
        <v>13</v>
      </c>
      <c r="Q21" s="341"/>
      <c r="R21" s="336">
        <v>2.3800000000000002E-3</v>
      </c>
      <c r="S21" s="337">
        <v>0.11728182131769577</v>
      </c>
      <c r="T21" s="46">
        <f t="shared" si="5"/>
        <v>13</v>
      </c>
      <c r="U21" s="286"/>
      <c r="V21" s="286"/>
      <c r="W21" s="286"/>
      <c r="X21" s="286"/>
      <c r="Y21" s="286"/>
      <c r="Z21" s="286"/>
      <c r="AA21" s="286"/>
      <c r="AB21" s="286"/>
    </row>
    <row r="22" spans="1:28" x14ac:dyDescent="0.35">
      <c r="A22" s="245" t="s">
        <v>185</v>
      </c>
      <c r="B22" s="302">
        <f t="shared" si="0"/>
        <v>27</v>
      </c>
      <c r="C22" s="301">
        <f t="shared" si="1"/>
        <v>0.18407777028041605</v>
      </c>
      <c r="D22" s="292">
        <f t="shared" si="2"/>
        <v>2.3464904713632825E-2</v>
      </c>
      <c r="E22" s="308">
        <f t="shared" si="3"/>
        <v>0.54385964912280704</v>
      </c>
      <c r="F22" s="312">
        <f t="shared" si="4"/>
        <v>0</v>
      </c>
      <c r="G22" s="309" t="s">
        <v>321</v>
      </c>
      <c r="H22" s="277"/>
      <c r="I22" s="294"/>
      <c r="J22" s="503"/>
      <c r="K22" s="496"/>
      <c r="L22" s="295"/>
      <c r="M22" s="296"/>
      <c r="N22" s="296"/>
      <c r="O22" s="297"/>
      <c r="P22" s="46">
        <v>12</v>
      </c>
      <c r="Q22" s="341"/>
      <c r="R22" s="336">
        <v>4.7617331135375087E-4</v>
      </c>
      <c r="S22" s="337">
        <v>2.3464904713632825E-2</v>
      </c>
      <c r="T22" s="46">
        <f t="shared" si="5"/>
        <v>27</v>
      </c>
      <c r="U22" s="286"/>
      <c r="V22" s="286"/>
      <c r="W22" s="286"/>
      <c r="X22" s="286"/>
      <c r="Y22" s="286"/>
      <c r="Z22" s="286"/>
      <c r="AA22" s="286"/>
      <c r="AB22" s="286"/>
    </row>
    <row r="23" spans="1:28" x14ac:dyDescent="0.35">
      <c r="A23" s="108" t="s">
        <v>163</v>
      </c>
      <c r="B23" s="302">
        <f t="shared" si="0"/>
        <v>6</v>
      </c>
      <c r="C23" s="301">
        <f t="shared" si="1"/>
        <v>1.3023396130713438</v>
      </c>
      <c r="D23" s="292">
        <f t="shared" si="2"/>
        <v>0.1660128481508433</v>
      </c>
      <c r="E23" s="308">
        <f t="shared" si="3"/>
        <v>0.91228070175438591</v>
      </c>
      <c r="F23" s="312">
        <f t="shared" si="4"/>
        <v>-1</v>
      </c>
      <c r="G23" s="309" t="s">
        <v>163</v>
      </c>
      <c r="H23" s="278"/>
      <c r="I23" s="294"/>
      <c r="J23" s="503"/>
      <c r="K23" s="496"/>
      <c r="L23" s="295"/>
      <c r="M23" s="296"/>
      <c r="N23" s="296"/>
      <c r="O23" s="297"/>
      <c r="P23" s="46">
        <v>27</v>
      </c>
      <c r="Q23" s="341"/>
      <c r="R23" s="336">
        <v>3.3688987275250631E-3</v>
      </c>
      <c r="S23" s="337">
        <v>0.1660128481508433</v>
      </c>
      <c r="T23" s="46">
        <f t="shared" si="5"/>
        <v>6</v>
      </c>
      <c r="U23" s="286"/>
      <c r="V23" s="286"/>
      <c r="W23" s="286"/>
      <c r="X23" s="286"/>
      <c r="Y23" s="286"/>
      <c r="Z23" s="286"/>
      <c r="AA23" s="286"/>
      <c r="AB23" s="286"/>
    </row>
    <row r="24" spans="1:28" x14ac:dyDescent="0.35">
      <c r="A24" s="108" t="s">
        <v>38</v>
      </c>
      <c r="B24" s="302">
        <f t="shared" si="0"/>
        <v>8</v>
      </c>
      <c r="C24" s="301">
        <f t="shared" si="1"/>
        <v>1.206086350838296</v>
      </c>
      <c r="D24" s="292">
        <f t="shared" si="2"/>
        <v>0.15374317743919699</v>
      </c>
      <c r="E24" s="308">
        <f t="shared" si="3"/>
        <v>0.8771929824561403</v>
      </c>
      <c r="F24" s="312">
        <f t="shared" si="4"/>
        <v>-1</v>
      </c>
      <c r="G24" s="309" t="s">
        <v>324</v>
      </c>
      <c r="H24" s="278"/>
      <c r="I24" s="294"/>
      <c r="J24" s="503"/>
      <c r="K24" s="496"/>
      <c r="L24" s="295"/>
      <c r="M24" s="296"/>
      <c r="N24" s="296"/>
      <c r="O24" s="297"/>
      <c r="P24" s="46">
        <v>34</v>
      </c>
      <c r="Q24" s="341"/>
      <c r="R24" s="336">
        <v>3.1199102997736244E-3</v>
      </c>
      <c r="S24" s="337">
        <v>0.15374317743919699</v>
      </c>
      <c r="T24" s="46">
        <f t="shared" si="5"/>
        <v>8</v>
      </c>
      <c r="U24" s="286"/>
      <c r="V24" s="286"/>
      <c r="W24" s="286"/>
      <c r="X24" s="286"/>
      <c r="Y24" s="286"/>
      <c r="Z24" s="286"/>
      <c r="AA24" s="286"/>
      <c r="AB24" s="286"/>
    </row>
    <row r="25" spans="1:28" x14ac:dyDescent="0.35">
      <c r="A25" s="245" t="s">
        <v>282</v>
      </c>
      <c r="B25" s="302">
        <f t="shared" si="0"/>
        <v>10</v>
      </c>
      <c r="C25" s="301">
        <f t="shared" si="1"/>
        <v>1.2045626326563723</v>
      </c>
      <c r="D25" s="292">
        <f t="shared" si="2"/>
        <v>0.15354894484992343</v>
      </c>
      <c r="E25" s="308">
        <f t="shared" si="3"/>
        <v>0.84210526315789469</v>
      </c>
      <c r="F25" s="312">
        <f t="shared" si="4"/>
        <v>-1</v>
      </c>
      <c r="G25" s="309" t="s">
        <v>47</v>
      </c>
      <c r="H25" s="278"/>
      <c r="I25" s="294"/>
      <c r="J25" s="503"/>
      <c r="K25" s="498"/>
      <c r="L25" s="295"/>
      <c r="M25" s="299"/>
      <c r="N25" s="299"/>
      <c r="O25" s="300"/>
      <c r="P25" s="46">
        <v>50</v>
      </c>
      <c r="Q25" s="341"/>
      <c r="R25" s="336">
        <v>3.1159687378394963E-3</v>
      </c>
      <c r="S25" s="337">
        <v>0.15354894484992343</v>
      </c>
      <c r="T25" s="46">
        <f t="shared" si="5"/>
        <v>10</v>
      </c>
      <c r="U25" s="286"/>
      <c r="V25" s="286"/>
      <c r="W25" s="286"/>
      <c r="X25" s="286"/>
      <c r="Y25" s="286"/>
      <c r="Z25" s="286"/>
      <c r="AA25" s="286"/>
      <c r="AB25" s="286"/>
    </row>
    <row r="26" spans="1:28" x14ac:dyDescent="0.35">
      <c r="A26" s="245" t="s">
        <v>14</v>
      </c>
      <c r="B26" s="302">
        <f t="shared" si="0"/>
        <v>36</v>
      </c>
      <c r="C26" s="301">
        <f t="shared" si="1"/>
        <v>5.7653101335499175E-2</v>
      </c>
      <c r="D26" s="292">
        <f t="shared" si="2"/>
        <v>7.3492009775111451E-3</v>
      </c>
      <c r="E26" s="308">
        <f t="shared" si="3"/>
        <v>0.38596491228070173</v>
      </c>
      <c r="F26" s="312">
        <f t="shared" si="4"/>
        <v>0</v>
      </c>
      <c r="G26" s="310" t="s">
        <v>344</v>
      </c>
      <c r="H26" s="278"/>
      <c r="I26" s="294"/>
      <c r="J26" s="503"/>
      <c r="K26" s="496"/>
      <c r="L26" s="295"/>
      <c r="M26" s="296"/>
      <c r="N26" s="296"/>
      <c r="O26" s="297"/>
      <c r="P26" s="46">
        <v>16</v>
      </c>
      <c r="Q26" s="341"/>
      <c r="R26" s="336">
        <v>1.4913733543663366E-4</v>
      </c>
      <c r="S26" s="337">
        <v>7.3492009775111451E-3</v>
      </c>
      <c r="T26" s="46">
        <f t="shared" si="5"/>
        <v>36</v>
      </c>
      <c r="U26" s="286"/>
      <c r="V26" s="286"/>
      <c r="W26" s="286"/>
      <c r="X26" s="286"/>
      <c r="Y26" s="286"/>
      <c r="Z26" s="286"/>
      <c r="AA26" s="286"/>
      <c r="AB26" s="286"/>
    </row>
    <row r="27" spans="1:28" x14ac:dyDescent="0.35">
      <c r="A27" s="245" t="s">
        <v>417</v>
      </c>
      <c r="B27" s="302">
        <f t="shared" si="0"/>
        <v>31</v>
      </c>
      <c r="C27" s="301">
        <f t="shared" si="1"/>
        <v>8.8120791787908048E-2</v>
      </c>
      <c r="D27" s="292">
        <f t="shared" si="2"/>
        <v>1.123300211341775E-2</v>
      </c>
      <c r="E27" s="308">
        <f t="shared" si="3"/>
        <v>0.47368421052631576</v>
      </c>
      <c r="F27" s="312">
        <f t="shared" si="4"/>
        <v>0</v>
      </c>
      <c r="G27" s="309" t="s">
        <v>323</v>
      </c>
      <c r="H27" s="277"/>
      <c r="I27" s="294"/>
      <c r="J27" s="503"/>
      <c r="K27" s="496"/>
      <c r="L27" s="295"/>
      <c r="M27" s="296"/>
      <c r="N27" s="296"/>
      <c r="O27" s="297"/>
      <c r="P27" s="46">
        <v>17</v>
      </c>
      <c r="Q27" s="341"/>
      <c r="R27" s="336">
        <v>2.279513118875864E-4</v>
      </c>
      <c r="S27" s="337">
        <v>1.123300211341775E-2</v>
      </c>
      <c r="T27" s="46">
        <f t="shared" si="5"/>
        <v>31</v>
      </c>
      <c r="U27" s="286"/>
      <c r="V27" s="286"/>
      <c r="W27" s="286"/>
      <c r="X27" s="286"/>
      <c r="Y27" s="286"/>
      <c r="Z27" s="286"/>
      <c r="AA27" s="286"/>
      <c r="AB27" s="286"/>
    </row>
    <row r="28" spans="1:28" x14ac:dyDescent="0.35">
      <c r="A28" s="245" t="s">
        <v>192</v>
      </c>
      <c r="B28" s="302">
        <f t="shared" si="0"/>
        <v>16</v>
      </c>
      <c r="C28" s="301">
        <f t="shared" si="1"/>
        <v>0.70649348101203724</v>
      </c>
      <c r="D28" s="292">
        <f t="shared" si="2"/>
        <v>9.0058686540456873E-2</v>
      </c>
      <c r="E28" s="308">
        <f t="shared" si="3"/>
        <v>0.73684210526315785</v>
      </c>
      <c r="F28" s="312">
        <f t="shared" si="4"/>
        <v>-1</v>
      </c>
      <c r="G28" s="309" t="s">
        <v>324</v>
      </c>
      <c r="H28" s="282"/>
      <c r="I28" s="294"/>
      <c r="J28" s="503"/>
      <c r="K28" s="496"/>
      <c r="L28" s="295"/>
      <c r="M28" s="296"/>
      <c r="N28" s="296"/>
      <c r="O28" s="297"/>
      <c r="P28" s="46">
        <v>40</v>
      </c>
      <c r="Q28" s="341"/>
      <c r="R28" s="336">
        <v>1.8275609259654916E-3</v>
      </c>
      <c r="S28" s="337">
        <v>9.0058686540456873E-2</v>
      </c>
      <c r="T28" s="46">
        <f t="shared" si="5"/>
        <v>16</v>
      </c>
      <c r="U28" s="286"/>
      <c r="V28" s="286"/>
      <c r="W28" s="286"/>
      <c r="X28" s="286"/>
      <c r="Y28" s="286"/>
      <c r="Z28" s="286"/>
      <c r="AA28" s="286"/>
      <c r="AB28" s="286"/>
    </row>
    <row r="29" spans="1:28" x14ac:dyDescent="0.35">
      <c r="A29" s="245" t="s">
        <v>20</v>
      </c>
      <c r="B29" s="302">
        <f t="shared" si="0"/>
        <v>17</v>
      </c>
      <c r="C29" s="301">
        <f t="shared" si="1"/>
        <v>0.69121383653968793</v>
      </c>
      <c r="D29" s="292">
        <f t="shared" si="2"/>
        <v>8.8110947815375151E-2</v>
      </c>
      <c r="E29" s="308">
        <f t="shared" si="3"/>
        <v>0.7192982456140351</v>
      </c>
      <c r="F29" s="312">
        <f t="shared" si="4"/>
        <v>-1</v>
      </c>
      <c r="G29" s="309" t="s">
        <v>324</v>
      </c>
      <c r="H29" s="277"/>
      <c r="I29" s="294"/>
      <c r="J29" s="503"/>
      <c r="K29" s="496"/>
      <c r="L29" s="295"/>
      <c r="M29" s="296"/>
      <c r="N29" s="296"/>
      <c r="O29" s="297"/>
      <c r="P29" s="46">
        <v>41</v>
      </c>
      <c r="Q29" s="341"/>
      <c r="R29" s="336">
        <v>1.7880354640174079E-3</v>
      </c>
      <c r="S29" s="337">
        <v>8.8110947815375151E-2</v>
      </c>
      <c r="T29" s="46">
        <f t="shared" si="5"/>
        <v>17</v>
      </c>
      <c r="U29" s="286"/>
      <c r="V29" s="286"/>
      <c r="W29" s="286"/>
      <c r="X29" s="286"/>
      <c r="Y29" s="286"/>
      <c r="Z29" s="286"/>
      <c r="AA29" s="286"/>
      <c r="AB29" s="286"/>
    </row>
    <row r="30" spans="1:28" x14ac:dyDescent="0.35">
      <c r="A30" s="108" t="s">
        <v>283</v>
      </c>
      <c r="B30" s="302">
        <f t="shared" si="0"/>
        <v>40</v>
      </c>
      <c r="C30" s="301">
        <f t="shared" si="1"/>
        <v>3.2557944810023713E-2</v>
      </c>
      <c r="D30" s="292">
        <f t="shared" si="2"/>
        <v>4.15025166523435E-3</v>
      </c>
      <c r="E30" s="308">
        <f t="shared" si="3"/>
        <v>0.31578947368421051</v>
      </c>
      <c r="F30" s="312">
        <f t="shared" si="4"/>
        <v>1</v>
      </c>
      <c r="G30" s="309" t="s">
        <v>283</v>
      </c>
      <c r="H30" s="278"/>
      <c r="I30" s="294"/>
      <c r="J30" s="503"/>
      <c r="K30" s="496"/>
      <c r="L30" s="295"/>
      <c r="M30" s="296"/>
      <c r="N30" s="296"/>
      <c r="O30" s="297"/>
      <c r="P30" s="46">
        <v>18</v>
      </c>
      <c r="Q30" s="341"/>
      <c r="R30" s="336">
        <v>8.4221057042600656E-5</v>
      </c>
      <c r="S30" s="337">
        <v>4.15025166523435E-3</v>
      </c>
      <c r="T30" s="46">
        <f t="shared" si="5"/>
        <v>40</v>
      </c>
      <c r="U30" s="286"/>
      <c r="V30" s="286"/>
      <c r="W30" s="286"/>
      <c r="X30" s="286"/>
      <c r="Y30" s="286"/>
      <c r="Z30" s="286"/>
      <c r="AA30" s="286"/>
      <c r="AB30" s="286"/>
    </row>
    <row r="31" spans="1:28" x14ac:dyDescent="0.35">
      <c r="A31" s="245" t="s">
        <v>183</v>
      </c>
      <c r="B31" s="302">
        <f t="shared" si="0"/>
        <v>20</v>
      </c>
      <c r="C31" s="301">
        <f t="shared" si="1"/>
        <v>0.45618572044541528</v>
      </c>
      <c r="D31" s="292">
        <f t="shared" si="2"/>
        <v>5.8151260989662494E-2</v>
      </c>
      <c r="E31" s="308">
        <f t="shared" si="3"/>
        <v>0.66666666666666663</v>
      </c>
      <c r="F31" s="312">
        <f t="shared" si="4"/>
        <v>-1</v>
      </c>
      <c r="G31" s="309" t="s">
        <v>183</v>
      </c>
      <c r="H31" s="280"/>
      <c r="I31" s="294"/>
      <c r="J31" s="503"/>
      <c r="K31" s="496"/>
      <c r="L31" s="295"/>
      <c r="M31" s="296"/>
      <c r="N31" s="296"/>
      <c r="O31" s="297"/>
      <c r="P31" s="46">
        <v>28</v>
      </c>
      <c r="Q31" s="341"/>
      <c r="R31" s="336">
        <v>1.180063539263221E-3</v>
      </c>
      <c r="S31" s="337">
        <v>5.8151260989662494E-2</v>
      </c>
      <c r="T31" s="46">
        <f t="shared" si="5"/>
        <v>20</v>
      </c>
      <c r="U31" s="286"/>
      <c r="V31" s="286"/>
      <c r="W31" s="286"/>
      <c r="X31" s="286"/>
      <c r="Y31" s="286"/>
      <c r="Z31" s="286"/>
      <c r="AA31" s="286"/>
      <c r="AB31" s="286"/>
    </row>
    <row r="32" spans="1:28" x14ac:dyDescent="0.35">
      <c r="A32" s="108" t="s">
        <v>491</v>
      </c>
      <c r="B32" s="302">
        <f t="shared" si="0"/>
        <v>21</v>
      </c>
      <c r="C32" s="301">
        <f t="shared" si="1"/>
        <v>0.39382970027953296</v>
      </c>
      <c r="D32" s="292">
        <f t="shared" si="2"/>
        <v>5.0202565884952928E-2</v>
      </c>
      <c r="E32" s="308">
        <f t="shared" si="3"/>
        <v>0.64912280701754388</v>
      </c>
      <c r="F32" s="312">
        <f t="shared" si="4"/>
        <v>0</v>
      </c>
      <c r="G32" s="309" t="s">
        <v>325</v>
      </c>
      <c r="H32" s="281"/>
      <c r="I32" s="294"/>
      <c r="J32" s="503"/>
      <c r="K32" s="496"/>
      <c r="L32" s="295"/>
      <c r="M32" s="296"/>
      <c r="N32" s="296"/>
      <c r="O32" s="297"/>
      <c r="P32" s="46">
        <v>33</v>
      </c>
      <c r="Q32" s="341"/>
      <c r="R32" s="336">
        <v>1.0187606695033497E-3</v>
      </c>
      <c r="S32" s="337">
        <v>5.0202565884952928E-2</v>
      </c>
      <c r="T32" s="46">
        <f t="shared" si="5"/>
        <v>21</v>
      </c>
      <c r="U32" s="286"/>
      <c r="V32" s="286"/>
      <c r="W32" s="286"/>
      <c r="X32" s="286"/>
      <c r="Y32" s="286"/>
      <c r="Z32" s="286"/>
      <c r="AA32" s="286"/>
      <c r="AB32" s="286"/>
    </row>
    <row r="33" spans="1:28" x14ac:dyDescent="0.35">
      <c r="A33" s="108" t="s">
        <v>36</v>
      </c>
      <c r="B33" s="302">
        <f t="shared" si="0"/>
        <v>22</v>
      </c>
      <c r="C33" s="301">
        <f t="shared" si="1"/>
        <v>0.31184269958621463</v>
      </c>
      <c r="D33" s="292">
        <f t="shared" si="2"/>
        <v>3.9751455160965975E-2</v>
      </c>
      <c r="E33" s="308">
        <f t="shared" si="3"/>
        <v>0.63157894736842102</v>
      </c>
      <c r="F33" s="312">
        <f t="shared" si="4"/>
        <v>0</v>
      </c>
      <c r="G33" s="309" t="s">
        <v>291</v>
      </c>
      <c r="H33" s="278"/>
      <c r="I33" s="294"/>
      <c r="J33" s="503"/>
      <c r="K33" s="496"/>
      <c r="L33" s="295"/>
      <c r="M33" s="296"/>
      <c r="N33" s="296"/>
      <c r="O33" s="297"/>
      <c r="P33" s="46">
        <v>29</v>
      </c>
      <c r="Q33" s="341"/>
      <c r="R33" s="336">
        <v>8.0667627958148263E-4</v>
      </c>
      <c r="S33" s="337">
        <v>3.9751455160965975E-2</v>
      </c>
      <c r="T33" s="46">
        <f t="shared" si="5"/>
        <v>22</v>
      </c>
      <c r="U33" s="286"/>
      <c r="V33" s="286"/>
      <c r="W33" s="286"/>
      <c r="X33" s="286"/>
      <c r="Y33" s="286"/>
      <c r="Z33" s="286"/>
      <c r="AA33" s="286"/>
      <c r="AB33" s="286"/>
    </row>
    <row r="34" spans="1:28" x14ac:dyDescent="0.35">
      <c r="A34" s="245" t="s">
        <v>421</v>
      </c>
      <c r="B34" s="302">
        <f t="shared" si="0"/>
        <v>30</v>
      </c>
      <c r="C34" s="301">
        <f t="shared" si="1"/>
        <v>9.1209944220394801E-2</v>
      </c>
      <c r="D34" s="292">
        <f t="shared" si="2"/>
        <v>1.162678495511431E-2</v>
      </c>
      <c r="E34" s="308">
        <f t="shared" si="3"/>
        <v>0.49122807017543857</v>
      </c>
      <c r="F34" s="312">
        <f t="shared" si="4"/>
        <v>0</v>
      </c>
      <c r="G34" s="309" t="s">
        <v>322</v>
      </c>
      <c r="H34" s="277"/>
      <c r="I34" s="294"/>
      <c r="J34" s="503"/>
      <c r="K34" s="496"/>
      <c r="L34" s="295"/>
      <c r="M34" s="296"/>
      <c r="N34" s="296"/>
      <c r="O34" s="297"/>
      <c r="P34" s="46">
        <v>20</v>
      </c>
      <c r="Q34" s="341"/>
      <c r="R34" s="336">
        <v>2.3594234709413471E-4</v>
      </c>
      <c r="S34" s="337">
        <v>1.162678495511431E-2</v>
      </c>
      <c r="T34" s="46">
        <f t="shared" si="5"/>
        <v>30</v>
      </c>
      <c r="U34" s="286"/>
      <c r="V34" s="286"/>
      <c r="W34" s="286"/>
      <c r="X34" s="286"/>
      <c r="Y34" s="286"/>
      <c r="Z34" s="286"/>
      <c r="AA34" s="286"/>
      <c r="AB34" s="286"/>
    </row>
    <row r="35" spans="1:28" x14ac:dyDescent="0.35">
      <c r="A35" s="108" t="s">
        <v>45</v>
      </c>
      <c r="B35" s="302">
        <f t="shared" si="0"/>
        <v>24</v>
      </c>
      <c r="C35" s="301">
        <f t="shared" si="1"/>
        <v>0.27086419510855181</v>
      </c>
      <c r="D35" s="292">
        <f t="shared" si="2"/>
        <v>3.4527811364049373E-2</v>
      </c>
      <c r="E35" s="308">
        <f t="shared" si="3"/>
        <v>0.59649122807017541</v>
      </c>
      <c r="F35" s="312">
        <f t="shared" si="4"/>
        <v>0</v>
      </c>
      <c r="G35" s="309" t="s">
        <v>324</v>
      </c>
      <c r="H35" s="280"/>
      <c r="I35" s="294"/>
      <c r="J35" s="503"/>
      <c r="K35" s="496"/>
      <c r="L35" s="295"/>
      <c r="M35" s="296"/>
      <c r="N35" s="296"/>
      <c r="O35" s="297"/>
      <c r="P35" s="46">
        <v>43</v>
      </c>
      <c r="Q35" s="341"/>
      <c r="R35" s="336">
        <v>7.0067287601065383E-4</v>
      </c>
      <c r="S35" s="337">
        <v>3.4527811364049373E-2</v>
      </c>
      <c r="T35" s="46">
        <f t="shared" si="5"/>
        <v>24</v>
      </c>
      <c r="U35" s="286"/>
      <c r="V35" s="286"/>
      <c r="W35" s="286"/>
      <c r="X35" s="286"/>
      <c r="Y35" s="286"/>
      <c r="Z35" s="286"/>
      <c r="AA35" s="286"/>
      <c r="AB35" s="286"/>
    </row>
    <row r="36" spans="1:28" x14ac:dyDescent="0.35">
      <c r="A36" s="245" t="s">
        <v>198</v>
      </c>
      <c r="B36" s="302">
        <f t="shared" si="0"/>
        <v>41</v>
      </c>
      <c r="C36" s="301">
        <f t="shared" si="1"/>
        <v>3.1702874100460715E-2</v>
      </c>
      <c r="D36" s="292">
        <f t="shared" si="2"/>
        <v>4.0412534266488368E-3</v>
      </c>
      <c r="E36" s="308">
        <f t="shared" si="3"/>
        <v>0.2982456140350877</v>
      </c>
      <c r="F36" s="312">
        <f t="shared" si="4"/>
        <v>1</v>
      </c>
      <c r="G36" s="310" t="s">
        <v>323</v>
      </c>
      <c r="H36" s="277"/>
      <c r="I36" s="294"/>
      <c r="J36" s="503"/>
      <c r="K36" s="496"/>
      <c r="L36" s="295"/>
      <c r="M36" s="296"/>
      <c r="N36" s="296"/>
      <c r="O36" s="297"/>
      <c r="P36" s="46">
        <v>21</v>
      </c>
      <c r="Q36" s="341"/>
      <c r="R36" s="336">
        <v>8.2009155786984841E-5</v>
      </c>
      <c r="S36" s="337">
        <v>4.0412534266488368E-3</v>
      </c>
      <c r="T36" s="46">
        <f t="shared" si="5"/>
        <v>41</v>
      </c>
      <c r="U36" s="286"/>
      <c r="V36" s="286"/>
      <c r="W36" s="286"/>
      <c r="X36" s="286"/>
      <c r="Y36" s="286"/>
      <c r="Z36" s="286"/>
      <c r="AA36" s="286"/>
      <c r="AB36" s="286"/>
    </row>
    <row r="37" spans="1:28" x14ac:dyDescent="0.35">
      <c r="A37" s="108" t="s">
        <v>33</v>
      </c>
      <c r="B37" s="302">
        <f t="shared" si="0"/>
        <v>25</v>
      </c>
      <c r="C37" s="301">
        <f t="shared" si="1"/>
        <v>0.26928269089203882</v>
      </c>
      <c r="D37" s="292">
        <f t="shared" si="2"/>
        <v>3.4326212628427173E-2</v>
      </c>
      <c r="E37" s="308">
        <f t="shared" si="3"/>
        <v>0.57894736842105265</v>
      </c>
      <c r="F37" s="312">
        <f t="shared" si="4"/>
        <v>0</v>
      </c>
      <c r="G37" s="309" t="s">
        <v>319</v>
      </c>
      <c r="H37" s="278"/>
      <c r="I37" s="294"/>
      <c r="J37" s="503"/>
      <c r="K37" s="498"/>
      <c r="L37" s="295"/>
      <c r="M37" s="299"/>
      <c r="N37" s="299"/>
      <c r="O37" s="300"/>
      <c r="P37" s="46">
        <v>50</v>
      </c>
      <c r="Q37" s="341"/>
      <c r="R37" s="336">
        <v>6.9658183286867262E-4</v>
      </c>
      <c r="S37" s="337">
        <v>3.4326212628427173E-2</v>
      </c>
      <c r="T37" s="46">
        <f t="shared" si="5"/>
        <v>25</v>
      </c>
      <c r="U37" s="286"/>
      <c r="V37" s="286"/>
      <c r="W37" s="286"/>
      <c r="X37" s="286"/>
      <c r="Y37" s="286"/>
      <c r="Z37" s="286"/>
      <c r="AA37" s="286"/>
      <c r="AB37" s="286"/>
    </row>
    <row r="38" spans="1:28" x14ac:dyDescent="0.35">
      <c r="A38" s="245" t="s">
        <v>187</v>
      </c>
      <c r="B38" s="302">
        <f t="shared" si="0"/>
        <v>33</v>
      </c>
      <c r="C38" s="301">
        <f t="shared" si="1"/>
        <v>7.3159703340184262E-2</v>
      </c>
      <c r="D38" s="292">
        <f t="shared" si="2"/>
        <v>9.3258706096882044E-3</v>
      </c>
      <c r="E38" s="308">
        <f t="shared" si="3"/>
        <v>0.43859649122807015</v>
      </c>
      <c r="F38" s="312">
        <f t="shared" si="4"/>
        <v>0</v>
      </c>
      <c r="G38" s="309" t="s">
        <v>322</v>
      </c>
      <c r="H38" s="277"/>
      <c r="I38" s="294"/>
      <c r="J38" s="503"/>
      <c r="K38" s="496"/>
      <c r="L38" s="295"/>
      <c r="M38" s="296"/>
      <c r="N38" s="296"/>
      <c r="O38" s="297"/>
      <c r="P38" s="46">
        <v>22</v>
      </c>
      <c r="Q38" s="341"/>
      <c r="R38" s="336">
        <v>1.8924989228240273E-4</v>
      </c>
      <c r="S38" s="337">
        <v>9.3258706096882044E-3</v>
      </c>
      <c r="T38" s="46">
        <f t="shared" si="5"/>
        <v>33</v>
      </c>
      <c r="U38" s="286"/>
      <c r="V38" s="286"/>
      <c r="W38" s="286"/>
      <c r="X38" s="286"/>
      <c r="Y38" s="286"/>
      <c r="Z38" s="286"/>
      <c r="AA38" s="286"/>
      <c r="AB38" s="286"/>
    </row>
    <row r="39" spans="1:28" x14ac:dyDescent="0.35">
      <c r="A39" s="245" t="s">
        <v>184</v>
      </c>
      <c r="B39" s="302">
        <f t="shared" ref="B39:B63" si="6">RANK(C39,C$7:C$63,0)</f>
        <v>26</v>
      </c>
      <c r="C39" s="301">
        <f t="shared" ref="C39:C63" si="7">D39/MAX($D$7:$D$63)*10</f>
        <v>0.2463073128143442</v>
      </c>
      <c r="D39" s="292">
        <f t="shared" ref="D39:D63" si="8">O39+S39</f>
        <v>3.1397477363264363E-2</v>
      </c>
      <c r="E39" s="308">
        <f t="shared" ref="E39:E63" si="9">_xlfn.RANK.EQ(C39,$C$7:$C$63,1)/COUNT($C$7:$C$63)</f>
        <v>0.56140350877192979</v>
      </c>
      <c r="F39" s="312">
        <f t="shared" ref="F39:F63" si="10">IF(E39&gt;0.66,-1,IF(E39&lt;0.335,1,0))</f>
        <v>0</v>
      </c>
      <c r="G39" s="310" t="s">
        <v>319</v>
      </c>
      <c r="H39" s="277"/>
      <c r="I39" s="294"/>
      <c r="J39" s="503"/>
      <c r="K39" s="498"/>
      <c r="L39" s="295"/>
      <c r="M39" s="299"/>
      <c r="N39" s="299"/>
      <c r="O39" s="300"/>
      <c r="P39" s="46">
        <v>49</v>
      </c>
      <c r="Q39" s="341"/>
      <c r="R39" s="336">
        <v>6.3714900813272371E-4</v>
      </c>
      <c r="S39" s="337">
        <v>3.1397477363264363E-2</v>
      </c>
      <c r="T39" s="46">
        <v>49</v>
      </c>
      <c r="U39" s="286"/>
      <c r="V39" s="286"/>
      <c r="W39" s="286"/>
      <c r="X39" s="286"/>
      <c r="Y39" s="286"/>
      <c r="Z39" s="286"/>
      <c r="AA39" s="286"/>
      <c r="AB39" s="286"/>
    </row>
    <row r="40" spans="1:28" x14ac:dyDescent="0.35">
      <c r="A40" s="245" t="s">
        <v>191</v>
      </c>
      <c r="B40" s="302">
        <f t="shared" si="6"/>
        <v>35</v>
      </c>
      <c r="C40" s="301">
        <f t="shared" si="7"/>
        <v>6.3801257355281707E-2</v>
      </c>
      <c r="D40" s="292">
        <f t="shared" si="8"/>
        <v>8.132923503859529E-3</v>
      </c>
      <c r="E40" s="308">
        <f t="shared" si="9"/>
        <v>0.40350877192982454</v>
      </c>
      <c r="F40" s="312">
        <f t="shared" si="10"/>
        <v>0</v>
      </c>
      <c r="G40" s="310" t="s">
        <v>322</v>
      </c>
      <c r="H40" s="277"/>
      <c r="I40" s="294"/>
      <c r="J40" s="503"/>
      <c r="K40" s="496"/>
      <c r="L40" s="295"/>
      <c r="M40" s="296"/>
      <c r="N40" s="296"/>
      <c r="O40" s="297"/>
      <c r="P40" s="46">
        <v>24</v>
      </c>
      <c r="Q40" s="341"/>
      <c r="R40" s="336">
        <v>1.6504141666382141E-4</v>
      </c>
      <c r="S40" s="337">
        <v>8.132923503859529E-3</v>
      </c>
      <c r="T40" s="46">
        <f t="shared" ref="T40:T63" si="11">RANK(S40,S$7:S$63,0)</f>
        <v>35</v>
      </c>
      <c r="U40" s="286"/>
      <c r="V40" s="286"/>
      <c r="W40" s="286"/>
      <c r="X40" s="286"/>
      <c r="Y40" s="286"/>
      <c r="Z40" s="286"/>
      <c r="AA40" s="286"/>
      <c r="AB40" s="286"/>
    </row>
    <row r="41" spans="1:28" x14ac:dyDescent="0.35">
      <c r="A41" s="245" t="s">
        <v>181</v>
      </c>
      <c r="B41" s="302">
        <f t="shared" si="6"/>
        <v>44</v>
      </c>
      <c r="C41" s="301">
        <f t="shared" si="7"/>
        <v>2.5147486999930024E-2</v>
      </c>
      <c r="D41" s="292">
        <f t="shared" si="8"/>
        <v>3.2056200232204626E-3</v>
      </c>
      <c r="E41" s="308">
        <f t="shared" si="9"/>
        <v>0.24561403508771928</v>
      </c>
      <c r="F41" s="312">
        <f t="shared" si="10"/>
        <v>1</v>
      </c>
      <c r="G41" s="309" t="s">
        <v>323</v>
      </c>
      <c r="H41" s="277"/>
      <c r="I41" s="294"/>
      <c r="J41" s="503"/>
      <c r="K41" s="496"/>
      <c r="L41" s="295"/>
      <c r="M41" s="296"/>
      <c r="N41" s="296"/>
      <c r="O41" s="297"/>
      <c r="P41" s="46">
        <v>23</v>
      </c>
      <c r="Q41" s="341"/>
      <c r="R41" s="336">
        <v>6.5051647131212845E-5</v>
      </c>
      <c r="S41" s="337">
        <v>3.2056200232204626E-3</v>
      </c>
      <c r="T41" s="46">
        <f t="shared" si="11"/>
        <v>44</v>
      </c>
      <c r="U41" s="286"/>
      <c r="V41" s="286"/>
      <c r="W41" s="286"/>
      <c r="X41" s="286"/>
      <c r="Y41" s="286"/>
      <c r="Z41" s="286"/>
      <c r="AA41" s="286"/>
      <c r="AB41" s="286"/>
    </row>
    <row r="42" spans="1:28" x14ac:dyDescent="0.35">
      <c r="A42" s="245" t="s">
        <v>186</v>
      </c>
      <c r="B42" s="302">
        <f t="shared" si="6"/>
        <v>37</v>
      </c>
      <c r="C42" s="301">
        <f t="shared" si="7"/>
        <v>5.0850714828280338E-2</v>
      </c>
      <c r="D42" s="292">
        <f t="shared" si="8"/>
        <v>6.4820818735908973E-3</v>
      </c>
      <c r="E42" s="308">
        <f t="shared" si="9"/>
        <v>0.36842105263157893</v>
      </c>
      <c r="F42" s="312">
        <f t="shared" si="10"/>
        <v>0</v>
      </c>
      <c r="G42" s="309" t="s">
        <v>322</v>
      </c>
      <c r="H42" s="279"/>
      <c r="I42" s="294"/>
      <c r="J42" s="503"/>
      <c r="K42" s="496"/>
      <c r="L42" s="295"/>
      <c r="M42" s="296"/>
      <c r="N42" s="296"/>
      <c r="O42" s="297"/>
      <c r="P42" s="46">
        <v>26</v>
      </c>
      <c r="Q42" s="341"/>
      <c r="R42" s="336">
        <v>1.3154088746078008E-4</v>
      </c>
      <c r="S42" s="337">
        <v>6.4820818735908973E-3</v>
      </c>
      <c r="T42" s="46">
        <f t="shared" si="11"/>
        <v>37</v>
      </c>
      <c r="U42" s="286"/>
      <c r="V42" s="286"/>
      <c r="W42" s="286"/>
      <c r="X42" s="286"/>
      <c r="Y42" s="286"/>
      <c r="Z42" s="286"/>
      <c r="AA42" s="286"/>
      <c r="AB42" s="286"/>
    </row>
    <row r="43" spans="1:28" x14ac:dyDescent="0.35">
      <c r="A43" s="245" t="s">
        <v>196</v>
      </c>
      <c r="B43" s="302">
        <f t="shared" si="6"/>
        <v>45</v>
      </c>
      <c r="C43" s="301">
        <f t="shared" si="7"/>
        <v>2.0038669065841175E-2</v>
      </c>
      <c r="D43" s="292">
        <f t="shared" si="8"/>
        <v>2.5543848097556508E-3</v>
      </c>
      <c r="E43" s="308">
        <f t="shared" si="9"/>
        <v>0.22807017543859648</v>
      </c>
      <c r="F43" s="312">
        <f t="shared" si="10"/>
        <v>1</v>
      </c>
      <c r="G43" s="310" t="s">
        <v>323</v>
      </c>
      <c r="H43" s="277"/>
      <c r="I43" s="294"/>
      <c r="J43" s="503"/>
      <c r="K43" s="496"/>
      <c r="L43" s="295"/>
      <c r="M43" s="296"/>
      <c r="N43" s="296"/>
      <c r="O43" s="297"/>
      <c r="P43" s="46">
        <v>25</v>
      </c>
      <c r="Q43" s="341"/>
      <c r="R43" s="336">
        <v>5.1836130944371418E-5</v>
      </c>
      <c r="S43" s="337">
        <v>2.5543848097556508E-3</v>
      </c>
      <c r="T43" s="46">
        <f t="shared" si="11"/>
        <v>45</v>
      </c>
      <c r="U43" s="286"/>
      <c r="V43" s="286"/>
      <c r="W43" s="286"/>
      <c r="X43" s="286"/>
      <c r="Y43" s="286"/>
      <c r="Z43" s="286"/>
      <c r="AA43" s="286"/>
      <c r="AB43" s="286"/>
    </row>
    <row r="44" spans="1:28" x14ac:dyDescent="0.35">
      <c r="A44" s="245" t="s">
        <v>280</v>
      </c>
      <c r="B44" s="302">
        <f t="shared" si="6"/>
        <v>28</v>
      </c>
      <c r="C44" s="301">
        <f t="shared" si="7"/>
        <v>0.16474888350914649</v>
      </c>
      <c r="D44" s="292">
        <f t="shared" si="8"/>
        <v>2.1000997824617822E-2</v>
      </c>
      <c r="E44" s="308">
        <f t="shared" si="9"/>
        <v>0.52631578947368418</v>
      </c>
      <c r="F44" s="312">
        <f t="shared" si="10"/>
        <v>0</v>
      </c>
      <c r="G44" s="309" t="s">
        <v>319</v>
      </c>
      <c r="H44" s="277"/>
      <c r="I44" s="294"/>
      <c r="J44" s="503"/>
      <c r="K44" s="498"/>
      <c r="L44" s="295"/>
      <c r="M44" s="299"/>
      <c r="N44" s="299"/>
      <c r="O44" s="300"/>
      <c r="P44" s="46">
        <v>50</v>
      </c>
      <c r="Q44" s="341"/>
      <c r="R44" s="336">
        <v>4.2617324885496941E-4</v>
      </c>
      <c r="S44" s="337">
        <v>2.1000997824617822E-2</v>
      </c>
      <c r="T44" s="46">
        <f t="shared" si="11"/>
        <v>28</v>
      </c>
      <c r="U44" s="286"/>
      <c r="V44" s="286"/>
      <c r="W44" s="286"/>
      <c r="X44" s="286"/>
      <c r="Y44" s="286"/>
      <c r="Z44" s="286"/>
      <c r="AA44" s="286"/>
      <c r="AB44" s="286"/>
    </row>
    <row r="45" spans="1:28" x14ac:dyDescent="0.35">
      <c r="A45" s="245" t="s">
        <v>490</v>
      </c>
      <c r="B45" s="302">
        <f t="shared" si="6"/>
        <v>39</v>
      </c>
      <c r="C45" s="301">
        <f t="shared" si="7"/>
        <v>3.3721744248822502E-2</v>
      </c>
      <c r="D45" s="292">
        <f t="shared" si="8"/>
        <v>4.2986044125301942E-3</v>
      </c>
      <c r="E45" s="308">
        <f t="shared" si="9"/>
        <v>0.33333333333333331</v>
      </c>
      <c r="F45" s="312">
        <f t="shared" si="10"/>
        <v>1</v>
      </c>
      <c r="G45" s="309" t="s">
        <v>322</v>
      </c>
      <c r="H45" s="277"/>
      <c r="I45" s="294"/>
      <c r="J45" s="503"/>
      <c r="K45" s="496"/>
      <c r="L45" s="295"/>
      <c r="M45" s="296"/>
      <c r="N45" s="296"/>
      <c r="O45" s="297"/>
      <c r="P45" s="46">
        <v>31</v>
      </c>
      <c r="Q45" s="341"/>
      <c r="R45" s="336">
        <v>8.7231579343475231E-5</v>
      </c>
      <c r="S45" s="337">
        <v>4.2986044125301942E-3</v>
      </c>
      <c r="T45" s="46">
        <f t="shared" si="11"/>
        <v>39</v>
      </c>
      <c r="U45" s="286"/>
      <c r="V45" s="286"/>
      <c r="W45" s="286"/>
      <c r="X45" s="286"/>
      <c r="Y45" s="286"/>
      <c r="Z45" s="286"/>
      <c r="AA45" s="286"/>
      <c r="AB45" s="286"/>
    </row>
    <row r="46" spans="1:28" x14ac:dyDescent="0.35">
      <c r="A46" s="245" t="s">
        <v>37</v>
      </c>
      <c r="B46" s="302">
        <f t="shared" si="6"/>
        <v>29</v>
      </c>
      <c r="C46" s="301">
        <f t="shared" si="7"/>
        <v>0.11378062060372993</v>
      </c>
      <c r="D46" s="292">
        <f t="shared" si="8"/>
        <v>1.4503931771106286E-2</v>
      </c>
      <c r="E46" s="308">
        <f t="shared" si="9"/>
        <v>0.50877192982456143</v>
      </c>
      <c r="F46" s="312">
        <f t="shared" si="10"/>
        <v>0</v>
      </c>
      <c r="G46" s="310" t="s">
        <v>324</v>
      </c>
      <c r="H46" s="277"/>
      <c r="I46" s="294"/>
      <c r="J46" s="503"/>
      <c r="K46" s="496"/>
      <c r="L46" s="295"/>
      <c r="M46" s="296"/>
      <c r="N46" s="296"/>
      <c r="O46" s="297"/>
      <c r="P46" s="46">
        <v>46</v>
      </c>
      <c r="Q46" s="341"/>
      <c r="R46" s="336">
        <v>2.9432828743105986E-4</v>
      </c>
      <c r="S46" s="337">
        <v>1.4503931771106286E-2</v>
      </c>
      <c r="T46" s="46">
        <f t="shared" si="11"/>
        <v>29</v>
      </c>
      <c r="U46" s="286"/>
      <c r="V46" s="286"/>
      <c r="W46" s="286"/>
      <c r="X46" s="286"/>
      <c r="Y46" s="286"/>
      <c r="Z46" s="286"/>
      <c r="AA46" s="286"/>
      <c r="AB46" s="286"/>
    </row>
    <row r="47" spans="1:28" x14ac:dyDescent="0.35">
      <c r="A47" s="245" t="s">
        <v>188</v>
      </c>
      <c r="B47" s="302">
        <f t="shared" si="6"/>
        <v>48</v>
      </c>
      <c r="C47" s="301">
        <f t="shared" si="7"/>
        <v>1.1904023455835133E-2</v>
      </c>
      <c r="D47" s="292">
        <f t="shared" si="8"/>
        <v>1.5174389372193467E-3</v>
      </c>
      <c r="E47" s="308">
        <f t="shared" si="9"/>
        <v>0.17543859649122806</v>
      </c>
      <c r="F47" s="312">
        <f t="shared" si="10"/>
        <v>1</v>
      </c>
      <c r="G47" s="310" t="s">
        <v>323</v>
      </c>
      <c r="H47" s="277"/>
      <c r="I47" s="294"/>
      <c r="J47" s="503"/>
      <c r="K47" s="496"/>
      <c r="L47" s="295"/>
      <c r="M47" s="296"/>
      <c r="N47" s="296"/>
      <c r="O47" s="297"/>
      <c r="P47" s="46">
        <v>30</v>
      </c>
      <c r="Q47" s="341"/>
      <c r="R47" s="336">
        <v>3.0793388352992202E-5</v>
      </c>
      <c r="S47" s="337">
        <v>1.5174389372193467E-3</v>
      </c>
      <c r="T47" s="46">
        <f t="shared" si="11"/>
        <v>48</v>
      </c>
      <c r="U47" s="286"/>
      <c r="V47" s="286"/>
      <c r="W47" s="286"/>
      <c r="X47" s="286"/>
      <c r="Y47" s="286"/>
      <c r="Z47" s="286"/>
      <c r="AA47" s="286"/>
      <c r="AB47" s="286"/>
    </row>
    <row r="48" spans="1:28" x14ac:dyDescent="0.35">
      <c r="A48" s="245" t="s">
        <v>182</v>
      </c>
      <c r="B48" s="302">
        <f t="shared" si="6"/>
        <v>42</v>
      </c>
      <c r="C48" s="301">
        <f t="shared" si="7"/>
        <v>2.7659393332926802E-2</v>
      </c>
      <c r="D48" s="292">
        <f t="shared" si="8"/>
        <v>3.5258197011258994E-3</v>
      </c>
      <c r="E48" s="308">
        <f t="shared" si="9"/>
        <v>0.2807017543859649</v>
      </c>
      <c r="F48" s="312">
        <f t="shared" si="10"/>
        <v>1</v>
      </c>
      <c r="G48" s="309" t="s">
        <v>322</v>
      </c>
      <c r="H48" s="280"/>
      <c r="I48" s="294"/>
      <c r="J48" s="503"/>
      <c r="K48" s="496"/>
      <c r="L48" s="295"/>
      <c r="M48" s="296"/>
      <c r="N48" s="296"/>
      <c r="O48" s="297"/>
      <c r="P48" s="46">
        <v>32</v>
      </c>
      <c r="Q48" s="341"/>
      <c r="R48" s="336">
        <v>7.1549459194947883E-5</v>
      </c>
      <c r="S48" s="337">
        <v>3.5258197011258994E-3</v>
      </c>
      <c r="T48" s="46">
        <f t="shared" si="11"/>
        <v>42</v>
      </c>
      <c r="U48" s="286"/>
      <c r="V48" s="286"/>
      <c r="W48" s="286"/>
      <c r="X48" s="286"/>
      <c r="Y48" s="286"/>
      <c r="Z48" s="286"/>
      <c r="AA48" s="286"/>
      <c r="AB48" s="286"/>
    </row>
    <row r="49" spans="1:28" x14ac:dyDescent="0.35">
      <c r="A49" s="245" t="s">
        <v>489</v>
      </c>
      <c r="B49" s="302">
        <f t="shared" si="6"/>
        <v>32</v>
      </c>
      <c r="C49" s="301">
        <f t="shared" si="7"/>
        <v>7.7058256008769935E-2</v>
      </c>
      <c r="D49" s="292">
        <f t="shared" si="8"/>
        <v>9.82282994785319E-3</v>
      </c>
      <c r="E49" s="308">
        <f t="shared" si="9"/>
        <v>0.45614035087719296</v>
      </c>
      <c r="F49" s="312">
        <f t="shared" si="10"/>
        <v>0</v>
      </c>
      <c r="G49" s="309" t="s">
        <v>319</v>
      </c>
      <c r="H49" s="277"/>
      <c r="I49" s="294"/>
      <c r="J49" s="503"/>
      <c r="K49" s="498"/>
      <c r="L49" s="295"/>
      <c r="M49" s="299"/>
      <c r="N49" s="299"/>
      <c r="O49" s="300"/>
      <c r="P49" s="46">
        <v>50</v>
      </c>
      <c r="Q49" s="341"/>
      <c r="R49" s="336">
        <v>1.9933468813178475E-4</v>
      </c>
      <c r="S49" s="337">
        <v>9.82282994785319E-3</v>
      </c>
      <c r="T49" s="46">
        <f t="shared" si="11"/>
        <v>32</v>
      </c>
      <c r="U49" s="286"/>
      <c r="V49" s="286"/>
      <c r="W49" s="286"/>
      <c r="X49" s="286"/>
      <c r="Y49" s="286"/>
      <c r="Z49" s="286"/>
      <c r="AA49" s="286"/>
      <c r="AB49" s="286"/>
    </row>
    <row r="50" spans="1:28" x14ac:dyDescent="0.35">
      <c r="A50" s="245" t="s">
        <v>279</v>
      </c>
      <c r="B50" s="302">
        <f t="shared" si="6"/>
        <v>34</v>
      </c>
      <c r="C50" s="301">
        <f t="shared" si="7"/>
        <v>6.7060381897015645E-2</v>
      </c>
      <c r="D50" s="292">
        <f t="shared" si="8"/>
        <v>8.5483731624747452E-3</v>
      </c>
      <c r="E50" s="308">
        <f t="shared" si="9"/>
        <v>0.42105263157894735</v>
      </c>
      <c r="F50" s="312">
        <f t="shared" si="10"/>
        <v>0</v>
      </c>
      <c r="G50" s="309" t="s">
        <v>319</v>
      </c>
      <c r="H50" s="277"/>
      <c r="I50" s="294"/>
      <c r="J50" s="503"/>
      <c r="K50" s="498"/>
      <c r="L50" s="295"/>
      <c r="M50" s="299"/>
      <c r="N50" s="299"/>
      <c r="O50" s="300"/>
      <c r="P50" s="46">
        <v>50</v>
      </c>
      <c r="Q50" s="341"/>
      <c r="R50" s="336">
        <v>1.7347213658610002E-4</v>
      </c>
      <c r="S50" s="337">
        <v>8.5483731624747452E-3</v>
      </c>
      <c r="T50" s="46">
        <f t="shared" si="11"/>
        <v>34</v>
      </c>
      <c r="U50" s="286"/>
      <c r="V50" s="286"/>
      <c r="W50" s="286"/>
      <c r="X50" s="286"/>
      <c r="Y50" s="286"/>
      <c r="Z50" s="286"/>
      <c r="AA50" s="286"/>
      <c r="AB50" s="286"/>
    </row>
    <row r="51" spans="1:28" x14ac:dyDescent="0.35">
      <c r="A51" s="245" t="s">
        <v>189</v>
      </c>
      <c r="B51" s="302">
        <f t="shared" si="6"/>
        <v>46</v>
      </c>
      <c r="C51" s="301">
        <f t="shared" si="7"/>
        <v>1.7097223263660484E-2</v>
      </c>
      <c r="D51" s="292">
        <f t="shared" si="8"/>
        <v>2.1794305425274999E-3</v>
      </c>
      <c r="E51" s="308">
        <f t="shared" si="9"/>
        <v>0.21052631578947367</v>
      </c>
      <c r="F51" s="312">
        <f t="shared" si="10"/>
        <v>1</v>
      </c>
      <c r="G51" s="310" t="s">
        <v>322</v>
      </c>
      <c r="H51" s="280"/>
      <c r="I51" s="294"/>
      <c r="J51" s="503"/>
      <c r="K51" s="496"/>
      <c r="L51" s="295"/>
      <c r="M51" s="296"/>
      <c r="N51" s="296"/>
      <c r="O51" s="297"/>
      <c r="P51" s="46">
        <v>35</v>
      </c>
      <c r="Q51" s="341"/>
      <c r="R51" s="336">
        <v>4.4227183999510556E-5</v>
      </c>
      <c r="S51" s="337">
        <v>2.1794305425274999E-3</v>
      </c>
      <c r="T51" s="46">
        <f t="shared" si="11"/>
        <v>46</v>
      </c>
      <c r="U51" s="286"/>
      <c r="V51" s="286"/>
      <c r="W51" s="286"/>
      <c r="X51" s="286"/>
      <c r="Y51" s="286"/>
      <c r="Z51" s="286"/>
      <c r="AA51" s="286"/>
      <c r="AB51" s="286"/>
    </row>
    <row r="52" spans="1:28" x14ac:dyDescent="0.35">
      <c r="A52" s="108" t="s">
        <v>170</v>
      </c>
      <c r="B52" s="302">
        <f t="shared" si="6"/>
        <v>47</v>
      </c>
      <c r="C52" s="301">
        <f t="shared" si="7"/>
        <v>1.3897102339716586E-2</v>
      </c>
      <c r="D52" s="292">
        <f t="shared" si="8"/>
        <v>1.7715022389737547E-3</v>
      </c>
      <c r="E52" s="308">
        <f t="shared" si="9"/>
        <v>0.19298245614035087</v>
      </c>
      <c r="F52" s="312">
        <f t="shared" si="10"/>
        <v>1</v>
      </c>
      <c r="G52" s="309" t="s">
        <v>322</v>
      </c>
      <c r="H52" s="293"/>
      <c r="I52" s="294"/>
      <c r="J52" s="503"/>
      <c r="K52" s="496"/>
      <c r="L52" s="295"/>
      <c r="M52" s="296"/>
      <c r="N52" s="296"/>
      <c r="O52" s="297"/>
      <c r="P52" s="46">
        <v>39</v>
      </c>
      <c r="Q52" s="341"/>
      <c r="R52" s="336">
        <v>3.5949094935494407E-5</v>
      </c>
      <c r="S52" s="337">
        <v>1.7715022389737547E-3</v>
      </c>
      <c r="T52" s="46">
        <f t="shared" si="11"/>
        <v>47</v>
      </c>
      <c r="U52" s="286"/>
      <c r="V52" s="286"/>
      <c r="W52" s="286"/>
      <c r="X52" s="286"/>
      <c r="Y52" s="286"/>
      <c r="Z52" s="286"/>
      <c r="AA52" s="286"/>
      <c r="AB52" s="286"/>
    </row>
    <row r="53" spans="1:28" x14ac:dyDescent="0.35">
      <c r="A53" s="245" t="s">
        <v>197</v>
      </c>
      <c r="B53" s="302">
        <f t="shared" si="6"/>
        <v>51</v>
      </c>
      <c r="C53" s="301">
        <f t="shared" si="7"/>
        <v>5.7012644201934288E-3</v>
      </c>
      <c r="D53" s="292">
        <f t="shared" si="8"/>
        <v>7.26756012761725E-4</v>
      </c>
      <c r="E53" s="308">
        <f t="shared" si="9"/>
        <v>0.12280701754385964</v>
      </c>
      <c r="F53" s="312">
        <f t="shared" si="10"/>
        <v>1</v>
      </c>
      <c r="G53" s="310" t="s">
        <v>323</v>
      </c>
      <c r="H53" s="277"/>
      <c r="I53" s="294"/>
      <c r="J53" s="503"/>
      <c r="K53" s="496"/>
      <c r="L53" s="295"/>
      <c r="M53" s="296"/>
      <c r="N53" s="296"/>
      <c r="O53" s="297"/>
      <c r="P53" s="46">
        <v>36</v>
      </c>
      <c r="Q53" s="341"/>
      <c r="R53" s="336">
        <v>1.4748059766973687E-5</v>
      </c>
      <c r="S53" s="337">
        <v>7.26756012761725E-4</v>
      </c>
      <c r="T53" s="46">
        <f t="shared" si="11"/>
        <v>51</v>
      </c>
      <c r="U53" s="286"/>
      <c r="V53" s="286"/>
      <c r="W53" s="286"/>
      <c r="X53" s="286"/>
      <c r="Y53" s="286"/>
      <c r="Z53" s="286"/>
      <c r="AA53" s="286"/>
      <c r="AB53" s="286"/>
    </row>
    <row r="54" spans="1:28" x14ac:dyDescent="0.35">
      <c r="A54" s="245" t="s">
        <v>190</v>
      </c>
      <c r="B54" s="302">
        <f t="shared" si="6"/>
        <v>53</v>
      </c>
      <c r="C54" s="301">
        <f t="shared" si="7"/>
        <v>4.9988594658231791E-3</v>
      </c>
      <c r="D54" s="292">
        <f t="shared" si="8"/>
        <v>6.3721850206951167E-4</v>
      </c>
      <c r="E54" s="308">
        <f t="shared" si="9"/>
        <v>8.771929824561403E-2</v>
      </c>
      <c r="F54" s="312">
        <f t="shared" si="10"/>
        <v>1</v>
      </c>
      <c r="G54" s="310" t="s">
        <v>323</v>
      </c>
      <c r="H54" s="277"/>
      <c r="I54" s="294"/>
      <c r="J54" s="503"/>
      <c r="K54" s="496"/>
      <c r="L54" s="295"/>
      <c r="M54" s="296"/>
      <c r="N54" s="296"/>
      <c r="O54" s="297"/>
      <c r="P54" s="46">
        <v>37</v>
      </c>
      <c r="Q54" s="341"/>
      <c r="R54" s="336">
        <v>1.2931075062496602E-5</v>
      </c>
      <c r="S54" s="337">
        <v>6.3721850206951167E-4</v>
      </c>
      <c r="T54" s="46">
        <f t="shared" si="11"/>
        <v>53</v>
      </c>
      <c r="U54" s="286"/>
      <c r="V54" s="286"/>
      <c r="W54" s="286"/>
      <c r="X54" s="286"/>
      <c r="Y54" s="286"/>
      <c r="Z54" s="286"/>
      <c r="AA54" s="286"/>
      <c r="AB54" s="286"/>
    </row>
    <row r="55" spans="1:28" x14ac:dyDescent="0.35">
      <c r="A55" s="245" t="s">
        <v>518</v>
      </c>
      <c r="B55" s="302">
        <f t="shared" si="6"/>
        <v>54</v>
      </c>
      <c r="C55" s="301">
        <f t="shared" si="7"/>
        <v>4.9143638195249598E-3</v>
      </c>
      <c r="D55" s="292">
        <f t="shared" si="8"/>
        <v>6.2644760732168733E-4</v>
      </c>
      <c r="E55" s="308">
        <f t="shared" si="9"/>
        <v>7.0175438596491224E-2</v>
      </c>
      <c r="F55" s="312">
        <f t="shared" si="10"/>
        <v>1</v>
      </c>
      <c r="G55" s="309" t="s">
        <v>323</v>
      </c>
      <c r="H55" s="298"/>
      <c r="I55" s="294"/>
      <c r="J55" s="503"/>
      <c r="K55" s="496"/>
      <c r="L55" s="295"/>
      <c r="M55" s="296"/>
      <c r="N55" s="296"/>
      <c r="O55" s="297"/>
      <c r="P55" s="46">
        <v>38</v>
      </c>
      <c r="Q55" s="341"/>
      <c r="R55" s="336">
        <v>1.2712501295379001E-5</v>
      </c>
      <c r="S55" s="337">
        <v>6.2644760732168733E-4</v>
      </c>
      <c r="T55" s="46">
        <f t="shared" si="11"/>
        <v>54</v>
      </c>
      <c r="U55" s="286"/>
      <c r="V55" s="286"/>
      <c r="W55" s="286"/>
      <c r="X55" s="286"/>
      <c r="Y55" s="286"/>
      <c r="Z55" s="286"/>
      <c r="AA55" s="286"/>
      <c r="AB55" s="286"/>
    </row>
    <row r="56" spans="1:28" x14ac:dyDescent="0.35">
      <c r="A56" s="245" t="s">
        <v>278</v>
      </c>
      <c r="B56" s="302">
        <f t="shared" si="6"/>
        <v>38</v>
      </c>
      <c r="C56" s="301">
        <f t="shared" si="7"/>
        <v>3.5485224142156109E-2</v>
      </c>
      <c r="D56" s="292">
        <f t="shared" si="8"/>
        <v>4.5234000931734571E-3</v>
      </c>
      <c r="E56" s="308">
        <f t="shared" si="9"/>
        <v>0.35087719298245612</v>
      </c>
      <c r="F56" s="312">
        <f t="shared" si="10"/>
        <v>0</v>
      </c>
      <c r="G56" s="309" t="s">
        <v>319</v>
      </c>
      <c r="H56" s="277"/>
      <c r="I56" s="294"/>
      <c r="J56" s="503"/>
      <c r="K56" s="498"/>
      <c r="L56" s="295"/>
      <c r="M56" s="299"/>
      <c r="N56" s="299"/>
      <c r="O56" s="300"/>
      <c r="P56" s="46">
        <v>50</v>
      </c>
      <c r="Q56" s="341"/>
      <c r="R56" s="336">
        <v>9.1793358090768972E-5</v>
      </c>
      <c r="S56" s="337">
        <v>4.5234000931734571E-3</v>
      </c>
      <c r="T56" s="46">
        <f t="shared" si="11"/>
        <v>38</v>
      </c>
      <c r="U56" s="286"/>
      <c r="V56" s="286"/>
      <c r="W56" s="286"/>
      <c r="X56" s="286"/>
      <c r="Y56" s="286"/>
      <c r="Z56" s="286"/>
      <c r="AA56" s="286"/>
      <c r="AB56" s="286"/>
    </row>
    <row r="57" spans="1:28" x14ac:dyDescent="0.35">
      <c r="A57" s="245" t="s">
        <v>194</v>
      </c>
      <c r="B57" s="302">
        <f t="shared" si="6"/>
        <v>43</v>
      </c>
      <c r="C57" s="301">
        <f t="shared" si="7"/>
        <v>2.6344966813272138E-2</v>
      </c>
      <c r="D57" s="292">
        <f t="shared" si="8"/>
        <v>3.3582661014175588E-3</v>
      </c>
      <c r="E57" s="308">
        <f t="shared" si="9"/>
        <v>0.26315789473684209</v>
      </c>
      <c r="F57" s="312">
        <f t="shared" si="10"/>
        <v>1</v>
      </c>
      <c r="G57" s="310" t="s">
        <v>319</v>
      </c>
      <c r="H57" s="277"/>
      <c r="I57" s="294"/>
      <c r="J57" s="503"/>
      <c r="K57" s="498"/>
      <c r="L57" s="295"/>
      <c r="M57" s="299"/>
      <c r="N57" s="299"/>
      <c r="O57" s="300"/>
      <c r="P57" s="46">
        <v>50</v>
      </c>
      <c r="Q57" s="341"/>
      <c r="R57" s="336">
        <v>6.814929399606652E-5</v>
      </c>
      <c r="S57" s="337">
        <v>3.3582661014175588E-3</v>
      </c>
      <c r="T57" s="46">
        <f t="shared" si="11"/>
        <v>43</v>
      </c>
      <c r="U57" s="286"/>
      <c r="V57" s="286"/>
      <c r="W57" s="286"/>
      <c r="X57" s="286"/>
      <c r="Y57" s="286"/>
      <c r="Z57" s="286"/>
      <c r="AA57" s="286"/>
      <c r="AB57" s="286"/>
    </row>
    <row r="58" spans="1:28" x14ac:dyDescent="0.35">
      <c r="A58" s="245" t="s">
        <v>419</v>
      </c>
      <c r="B58" s="302">
        <f t="shared" si="6"/>
        <v>55</v>
      </c>
      <c r="C58" s="301">
        <f t="shared" si="7"/>
        <v>3.8134769096799504E-3</v>
      </c>
      <c r="D58" s="292">
        <f t="shared" si="8"/>
        <v>4.8611449485163097E-4</v>
      </c>
      <c r="E58" s="308">
        <f t="shared" si="9"/>
        <v>5.2631578947368418E-2</v>
      </c>
      <c r="F58" s="312">
        <f t="shared" si="10"/>
        <v>1</v>
      </c>
      <c r="G58" s="310" t="s">
        <v>322</v>
      </c>
      <c r="H58" s="277"/>
      <c r="I58" s="294"/>
      <c r="J58" s="503"/>
      <c r="K58" s="496"/>
      <c r="L58" s="295"/>
      <c r="M58" s="296"/>
      <c r="N58" s="296"/>
      <c r="O58" s="297"/>
      <c r="P58" s="46">
        <v>44</v>
      </c>
      <c r="Q58" s="341"/>
      <c r="R58" s="336">
        <v>9.8647214440241473E-6</v>
      </c>
      <c r="S58" s="337">
        <v>4.8611449485163097E-4</v>
      </c>
      <c r="T58" s="46">
        <f t="shared" si="11"/>
        <v>55</v>
      </c>
      <c r="U58" s="286"/>
      <c r="V58" s="286"/>
      <c r="W58" s="286"/>
      <c r="X58" s="286"/>
      <c r="Y58" s="286"/>
      <c r="Z58" s="286"/>
      <c r="AA58" s="286"/>
      <c r="AB58" s="286"/>
    </row>
    <row r="59" spans="1:28" x14ac:dyDescent="0.35">
      <c r="A59" s="245" t="s">
        <v>193</v>
      </c>
      <c r="B59" s="302">
        <f t="shared" si="6"/>
        <v>56</v>
      </c>
      <c r="C59" s="301">
        <f t="shared" si="7"/>
        <v>3.6187538314535099E-3</v>
      </c>
      <c r="D59" s="292">
        <f t="shared" si="8"/>
        <v>4.6129260316330687E-4</v>
      </c>
      <c r="E59" s="308">
        <f t="shared" si="9"/>
        <v>3.5087719298245612E-2</v>
      </c>
      <c r="F59" s="312">
        <f t="shared" si="10"/>
        <v>1</v>
      </c>
      <c r="G59" s="310" t="s">
        <v>322</v>
      </c>
      <c r="H59" s="277"/>
      <c r="I59" s="294"/>
      <c r="J59" s="503"/>
      <c r="K59" s="496"/>
      <c r="L59" s="295"/>
      <c r="M59" s="296"/>
      <c r="N59" s="296"/>
      <c r="O59" s="297"/>
      <c r="P59" s="46">
        <v>45</v>
      </c>
      <c r="Q59" s="341"/>
      <c r="R59" s="336">
        <v>9.3610107959929862E-6</v>
      </c>
      <c r="S59" s="337">
        <v>4.6129260316330687E-4</v>
      </c>
      <c r="T59" s="46">
        <f t="shared" si="11"/>
        <v>56</v>
      </c>
      <c r="U59" s="286"/>
      <c r="V59" s="286"/>
      <c r="W59" s="286"/>
      <c r="X59" s="286"/>
      <c r="Y59" s="286"/>
      <c r="Z59" s="286"/>
      <c r="AA59" s="286"/>
      <c r="AB59" s="286"/>
    </row>
    <row r="60" spans="1:28" x14ac:dyDescent="0.35">
      <c r="A60" s="245" t="s">
        <v>48</v>
      </c>
      <c r="B60" s="302">
        <f t="shared" si="6"/>
        <v>49</v>
      </c>
      <c r="C60" s="301">
        <f t="shared" si="7"/>
        <v>9.8152708151432802E-3</v>
      </c>
      <c r="D60" s="292">
        <f t="shared" si="8"/>
        <v>1.2511798359192824E-3</v>
      </c>
      <c r="E60" s="308">
        <f t="shared" si="9"/>
        <v>0.15789473684210525</v>
      </c>
      <c r="F60" s="312">
        <f t="shared" si="10"/>
        <v>1</v>
      </c>
      <c r="G60" s="310" t="s">
        <v>324</v>
      </c>
      <c r="H60" s="277"/>
      <c r="I60" s="294"/>
      <c r="J60" s="503"/>
      <c r="K60" s="496"/>
      <c r="L60" s="295"/>
      <c r="M60" s="296"/>
      <c r="N60" s="296"/>
      <c r="O60" s="297"/>
      <c r="P60" s="46">
        <v>47</v>
      </c>
      <c r="Q60" s="341"/>
      <c r="R60" s="336">
        <v>2.5390192410309998E-5</v>
      </c>
      <c r="S60" s="337">
        <v>1.2511798359192824E-3</v>
      </c>
      <c r="T60" s="46">
        <f t="shared" si="11"/>
        <v>49</v>
      </c>
      <c r="U60" s="286"/>
      <c r="V60" s="286"/>
      <c r="W60" s="286"/>
      <c r="X60" s="286"/>
      <c r="Y60" s="286"/>
      <c r="Z60" s="286"/>
      <c r="AA60" s="286"/>
      <c r="AB60" s="286"/>
    </row>
    <row r="61" spans="1:28" x14ac:dyDescent="0.35">
      <c r="A61" s="245" t="s">
        <v>195</v>
      </c>
      <c r="B61" s="302">
        <f t="shared" si="6"/>
        <v>50</v>
      </c>
      <c r="C61" s="301">
        <f t="shared" si="7"/>
        <v>8.9013646173148418E-3</v>
      </c>
      <c r="D61" s="292">
        <f t="shared" si="8"/>
        <v>1.1346816742098327E-3</v>
      </c>
      <c r="E61" s="308">
        <f t="shared" si="9"/>
        <v>0.14035087719298245</v>
      </c>
      <c r="F61" s="312">
        <f t="shared" si="10"/>
        <v>1</v>
      </c>
      <c r="G61" s="310" t="s">
        <v>319</v>
      </c>
      <c r="H61" s="277"/>
      <c r="I61" s="294"/>
      <c r="J61" s="503"/>
      <c r="K61" s="498"/>
      <c r="L61" s="295"/>
      <c r="M61" s="299"/>
      <c r="N61" s="299"/>
      <c r="O61" s="300"/>
      <c r="P61" s="46">
        <v>50</v>
      </c>
      <c r="Q61" s="341"/>
      <c r="R61" s="336">
        <v>2.3026095214740134E-5</v>
      </c>
      <c r="S61" s="337">
        <v>1.1346816742098327E-3</v>
      </c>
      <c r="T61" s="46">
        <f t="shared" si="11"/>
        <v>50</v>
      </c>
      <c r="U61" s="286"/>
      <c r="V61" s="286"/>
      <c r="W61" s="286"/>
      <c r="X61" s="286"/>
      <c r="Y61" s="286"/>
      <c r="Z61" s="286"/>
      <c r="AA61" s="286"/>
      <c r="AB61" s="286"/>
    </row>
    <row r="62" spans="1:28" x14ac:dyDescent="0.35">
      <c r="A62" s="245" t="s">
        <v>58</v>
      </c>
      <c r="B62" s="302">
        <f t="shared" si="6"/>
        <v>52</v>
      </c>
      <c r="C62" s="301">
        <f t="shared" si="7"/>
        <v>5.1504419569717366E-3</v>
      </c>
      <c r="D62" s="292">
        <f t="shared" si="8"/>
        <v>6.5654114328598016E-4</v>
      </c>
      <c r="E62" s="308">
        <f t="shared" si="9"/>
        <v>0.10526315789473684</v>
      </c>
      <c r="F62" s="312">
        <f t="shared" si="10"/>
        <v>1</v>
      </c>
      <c r="G62" s="310" t="s">
        <v>324</v>
      </c>
      <c r="H62" s="277"/>
      <c r="I62" s="294"/>
      <c r="J62" s="503"/>
      <c r="K62" s="496"/>
      <c r="L62" s="295"/>
      <c r="M62" s="296"/>
      <c r="N62" s="296"/>
      <c r="O62" s="297"/>
      <c r="P62" s="46">
        <v>48</v>
      </c>
      <c r="Q62" s="341"/>
      <c r="R62" s="336">
        <v>1.3323189420702396E-5</v>
      </c>
      <c r="S62" s="337">
        <v>6.5654114328598016E-4</v>
      </c>
      <c r="T62" s="46">
        <f t="shared" si="11"/>
        <v>52</v>
      </c>
      <c r="U62" s="286"/>
      <c r="V62" s="286"/>
      <c r="W62" s="286"/>
      <c r="X62" s="286"/>
      <c r="Y62" s="286"/>
      <c r="Z62" s="286"/>
      <c r="AA62" s="286"/>
      <c r="AB62" s="286"/>
    </row>
    <row r="63" spans="1:28" ht="18.600000000000001" thickBot="1" x14ac:dyDescent="0.4">
      <c r="A63" s="1027" t="s">
        <v>418</v>
      </c>
      <c r="B63" s="342">
        <f t="shared" si="6"/>
        <v>57</v>
      </c>
      <c r="C63" s="343">
        <f t="shared" si="7"/>
        <v>2.5525290011724341E-6</v>
      </c>
      <c r="D63" s="344">
        <f t="shared" si="8"/>
        <v>3.2537796226048554E-7</v>
      </c>
      <c r="E63" s="345">
        <f t="shared" si="9"/>
        <v>1.7543859649122806E-2</v>
      </c>
      <c r="F63" s="346">
        <f t="shared" si="10"/>
        <v>1</v>
      </c>
      <c r="G63" s="347" t="s">
        <v>322</v>
      </c>
      <c r="H63" s="1114"/>
      <c r="I63" s="348"/>
      <c r="J63" s="504"/>
      <c r="K63" s="499"/>
      <c r="L63" s="349"/>
      <c r="M63" s="350"/>
      <c r="N63" s="350"/>
      <c r="O63" s="351"/>
      <c r="P63" s="87">
        <v>49</v>
      </c>
      <c r="Q63" s="352"/>
      <c r="R63" s="353">
        <v>6.6028949881520333E-9</v>
      </c>
      <c r="S63" s="354">
        <v>3.2537796226048554E-7</v>
      </c>
      <c r="T63" s="87">
        <f t="shared" si="11"/>
        <v>57</v>
      </c>
      <c r="U63" s="286"/>
      <c r="V63" s="286"/>
      <c r="W63" s="286"/>
      <c r="X63" s="286"/>
      <c r="Y63" s="286"/>
      <c r="Z63" s="286"/>
      <c r="AA63" s="286"/>
      <c r="AB63" s="286"/>
    </row>
    <row r="64" spans="1:28" s="253" customFormat="1" x14ac:dyDescent="0.35">
      <c r="B64" s="60"/>
      <c r="F64" s="284"/>
      <c r="I64" s="285"/>
      <c r="J64" s="285"/>
      <c r="P64" s="170"/>
      <c r="Q64" s="226"/>
      <c r="U64" s="170"/>
      <c r="V64" s="170"/>
      <c r="W64" s="170"/>
      <c r="X64" s="170"/>
      <c r="Y64" s="170"/>
    </row>
    <row r="65" spans="2:25" s="253" customFormat="1" x14ac:dyDescent="0.35">
      <c r="B65" s="60"/>
      <c r="F65" s="284"/>
      <c r="I65" s="285"/>
      <c r="J65" s="285"/>
      <c r="P65" s="170"/>
      <c r="Q65" s="226"/>
      <c r="U65" s="170"/>
      <c r="V65" s="170"/>
      <c r="W65" s="170"/>
      <c r="X65" s="170"/>
      <c r="Y65" s="170"/>
    </row>
    <row r="66" spans="2:25" s="253" customFormat="1" x14ac:dyDescent="0.35">
      <c r="B66" s="60"/>
      <c r="F66" s="284"/>
      <c r="I66" s="285"/>
      <c r="J66" s="285"/>
      <c r="P66" s="170"/>
      <c r="Q66" s="226"/>
      <c r="U66" s="170"/>
      <c r="V66" s="170"/>
      <c r="W66" s="170"/>
      <c r="X66" s="170"/>
      <c r="Y66" s="170"/>
    </row>
    <row r="67" spans="2:25" s="253" customFormat="1" x14ac:dyDescent="0.35">
      <c r="B67" s="60"/>
      <c r="F67" s="284"/>
      <c r="I67" s="285"/>
      <c r="J67" s="285"/>
      <c r="P67" s="170"/>
      <c r="Q67" s="226"/>
      <c r="U67" s="170"/>
      <c r="V67" s="170"/>
      <c r="W67" s="170"/>
      <c r="X67" s="170"/>
      <c r="Y67" s="170"/>
    </row>
    <row r="68" spans="2:25" s="253" customFormat="1" x14ac:dyDescent="0.35">
      <c r="B68" s="60"/>
      <c r="F68" s="284"/>
      <c r="I68" s="285"/>
      <c r="J68" s="285"/>
      <c r="P68" s="170"/>
      <c r="Q68" s="226"/>
      <c r="U68" s="170"/>
      <c r="V68" s="170"/>
      <c r="W68" s="170"/>
      <c r="X68" s="170"/>
      <c r="Y68" s="170"/>
    </row>
    <row r="69" spans="2:25" s="253" customFormat="1" x14ac:dyDescent="0.35">
      <c r="B69" s="60"/>
      <c r="F69" s="284"/>
      <c r="I69" s="285"/>
      <c r="J69" s="285"/>
      <c r="P69" s="170"/>
      <c r="Q69" s="226"/>
      <c r="U69" s="170"/>
      <c r="V69" s="170"/>
      <c r="W69" s="170"/>
      <c r="X69" s="170"/>
      <c r="Y69" s="170"/>
    </row>
    <row r="70" spans="2:25" s="253" customFormat="1" x14ac:dyDescent="0.35">
      <c r="B70" s="60"/>
      <c r="F70" s="284"/>
      <c r="I70" s="285"/>
      <c r="J70" s="285"/>
      <c r="P70" s="170"/>
      <c r="Q70" s="226"/>
      <c r="U70" s="170"/>
      <c r="V70" s="170"/>
      <c r="W70" s="170"/>
      <c r="X70" s="170"/>
      <c r="Y70" s="170"/>
    </row>
    <row r="71" spans="2:25" s="253" customFormat="1" x14ac:dyDescent="0.35">
      <c r="B71" s="60"/>
      <c r="F71" s="284"/>
      <c r="I71" s="285"/>
      <c r="J71" s="285"/>
      <c r="P71" s="170"/>
      <c r="Q71" s="226"/>
      <c r="U71" s="170"/>
      <c r="V71" s="170"/>
      <c r="W71" s="170"/>
      <c r="X71" s="170"/>
      <c r="Y71" s="170"/>
    </row>
    <row r="72" spans="2:25" s="253" customFormat="1" x14ac:dyDescent="0.35">
      <c r="B72" s="60"/>
      <c r="F72" s="284"/>
      <c r="I72" s="285"/>
      <c r="J72" s="285"/>
      <c r="P72" s="170"/>
      <c r="Q72" s="226"/>
      <c r="U72" s="170"/>
      <c r="V72" s="170"/>
      <c r="W72" s="170"/>
      <c r="X72" s="170"/>
      <c r="Y72" s="170"/>
    </row>
    <row r="73" spans="2:25" s="253" customFormat="1" x14ac:dyDescent="0.35">
      <c r="B73" s="60"/>
      <c r="F73" s="284"/>
      <c r="I73" s="285"/>
      <c r="J73" s="285"/>
      <c r="P73" s="170"/>
      <c r="Q73" s="226"/>
      <c r="U73" s="170"/>
      <c r="V73" s="170"/>
      <c r="W73" s="170"/>
      <c r="X73" s="170"/>
      <c r="Y73" s="170"/>
    </row>
    <row r="74" spans="2:25" s="253" customFormat="1" x14ac:dyDescent="0.35">
      <c r="B74" s="60"/>
      <c r="F74" s="284"/>
      <c r="I74" s="285"/>
      <c r="J74" s="285"/>
      <c r="P74" s="170"/>
      <c r="Q74" s="226"/>
      <c r="U74" s="170"/>
      <c r="V74" s="170"/>
      <c r="W74" s="170"/>
      <c r="X74" s="170"/>
      <c r="Y74" s="170"/>
    </row>
    <row r="75" spans="2:25" s="253" customFormat="1" x14ac:dyDescent="0.35">
      <c r="B75" s="60"/>
      <c r="F75" s="284"/>
      <c r="I75" s="285"/>
      <c r="J75" s="285"/>
      <c r="P75" s="170"/>
      <c r="Q75" s="226"/>
      <c r="U75" s="170"/>
      <c r="V75" s="170"/>
      <c r="W75" s="170"/>
      <c r="X75" s="170"/>
      <c r="Y75" s="170"/>
    </row>
    <row r="76" spans="2:25" s="253" customFormat="1" x14ac:dyDescent="0.35">
      <c r="B76" s="60"/>
      <c r="F76" s="284"/>
      <c r="I76" s="285"/>
      <c r="J76" s="285"/>
      <c r="P76" s="170"/>
      <c r="Q76" s="226"/>
      <c r="U76" s="170"/>
      <c r="V76" s="170"/>
      <c r="W76" s="170"/>
      <c r="X76" s="170"/>
      <c r="Y76" s="170"/>
    </row>
    <row r="77" spans="2:25" s="253" customFormat="1" x14ac:dyDescent="0.35">
      <c r="B77" s="60"/>
      <c r="F77" s="284"/>
      <c r="I77" s="285"/>
      <c r="J77" s="285"/>
      <c r="P77" s="170"/>
      <c r="Q77" s="226"/>
      <c r="U77" s="170"/>
      <c r="V77" s="170"/>
      <c r="W77" s="170"/>
      <c r="X77" s="170"/>
      <c r="Y77" s="170"/>
    </row>
    <row r="78" spans="2:25" s="253" customFormat="1" x14ac:dyDescent="0.35">
      <c r="B78" s="60"/>
      <c r="F78" s="284"/>
      <c r="I78" s="285"/>
      <c r="J78" s="285"/>
      <c r="P78" s="170"/>
      <c r="Q78" s="226"/>
      <c r="U78" s="170"/>
      <c r="V78" s="170"/>
      <c r="W78" s="170"/>
      <c r="X78" s="170"/>
      <c r="Y78" s="170"/>
    </row>
    <row r="79" spans="2:25" s="253" customFormat="1" x14ac:dyDescent="0.35">
      <c r="B79" s="60"/>
      <c r="F79" s="284"/>
      <c r="I79" s="285"/>
      <c r="J79" s="285"/>
      <c r="P79" s="170"/>
      <c r="Q79" s="226"/>
      <c r="U79" s="170"/>
      <c r="V79" s="170"/>
      <c r="W79" s="170"/>
      <c r="X79" s="170"/>
      <c r="Y79" s="170"/>
    </row>
    <row r="80" spans="2:25" s="253" customFormat="1" x14ac:dyDescent="0.35">
      <c r="B80" s="60"/>
      <c r="F80" s="284"/>
      <c r="I80" s="285"/>
      <c r="J80" s="285"/>
      <c r="P80" s="170"/>
      <c r="Q80" s="226"/>
      <c r="U80" s="170"/>
      <c r="V80" s="170"/>
      <c r="W80" s="170"/>
      <c r="X80" s="170"/>
      <c r="Y80" s="170"/>
    </row>
    <row r="81" spans="2:25" s="253" customFormat="1" x14ac:dyDescent="0.35">
      <c r="B81" s="60"/>
      <c r="F81" s="284"/>
      <c r="I81" s="285"/>
      <c r="J81" s="285"/>
      <c r="P81" s="170"/>
      <c r="Q81" s="226"/>
      <c r="U81" s="170"/>
      <c r="V81" s="170"/>
      <c r="W81" s="170"/>
      <c r="X81" s="170"/>
      <c r="Y81" s="170"/>
    </row>
    <row r="82" spans="2:25" s="253" customFormat="1" x14ac:dyDescent="0.35">
      <c r="B82" s="60"/>
      <c r="F82" s="284"/>
      <c r="I82" s="285"/>
      <c r="J82" s="285"/>
      <c r="P82" s="170"/>
      <c r="Q82" s="226"/>
      <c r="U82" s="170"/>
      <c r="V82" s="170"/>
      <c r="W82" s="170"/>
      <c r="X82" s="170"/>
      <c r="Y82" s="170"/>
    </row>
    <row r="83" spans="2:25" s="253" customFormat="1" x14ac:dyDescent="0.35">
      <c r="B83" s="60"/>
      <c r="F83" s="284"/>
      <c r="I83" s="285"/>
      <c r="J83" s="285"/>
      <c r="P83" s="170"/>
      <c r="Q83" s="226"/>
      <c r="U83" s="170"/>
      <c r="V83" s="170"/>
      <c r="W83" s="170"/>
      <c r="X83" s="170"/>
      <c r="Y83" s="170"/>
    </row>
    <row r="84" spans="2:25" s="253" customFormat="1" x14ac:dyDescent="0.35">
      <c r="B84" s="60"/>
      <c r="F84" s="284"/>
      <c r="I84" s="285"/>
      <c r="J84" s="285"/>
      <c r="P84" s="170"/>
      <c r="Q84" s="226"/>
      <c r="U84" s="170"/>
      <c r="V84" s="170"/>
      <c r="W84" s="170"/>
      <c r="X84" s="170"/>
      <c r="Y84" s="170"/>
    </row>
    <row r="85" spans="2:25" s="253" customFormat="1" x14ac:dyDescent="0.35">
      <c r="B85" s="60"/>
      <c r="F85" s="284"/>
      <c r="I85" s="285"/>
      <c r="J85" s="285"/>
      <c r="P85" s="170"/>
      <c r="Q85" s="226"/>
      <c r="U85" s="170"/>
      <c r="V85" s="170"/>
      <c r="W85" s="170"/>
      <c r="X85" s="170"/>
      <c r="Y85" s="170"/>
    </row>
    <row r="86" spans="2:25" s="253" customFormat="1" x14ac:dyDescent="0.35">
      <c r="B86" s="60"/>
      <c r="F86" s="284"/>
      <c r="I86" s="285"/>
      <c r="J86" s="285"/>
      <c r="P86" s="170"/>
      <c r="Q86" s="226"/>
      <c r="U86" s="170"/>
      <c r="V86" s="170"/>
      <c r="W86" s="170"/>
      <c r="X86" s="170"/>
      <c r="Y86" s="170"/>
    </row>
    <row r="87" spans="2:25" s="253" customFormat="1" x14ac:dyDescent="0.35">
      <c r="B87" s="60"/>
      <c r="F87" s="284"/>
      <c r="I87" s="285"/>
      <c r="J87" s="285"/>
      <c r="P87" s="170"/>
      <c r="Q87" s="226"/>
      <c r="U87" s="170"/>
      <c r="V87" s="170"/>
      <c r="W87" s="170"/>
      <c r="X87" s="170"/>
      <c r="Y87" s="170"/>
    </row>
    <row r="88" spans="2:25" s="253" customFormat="1" x14ac:dyDescent="0.35">
      <c r="B88" s="60"/>
      <c r="F88" s="284"/>
      <c r="I88" s="285"/>
      <c r="J88" s="285"/>
      <c r="P88" s="170"/>
      <c r="Q88" s="226"/>
      <c r="U88" s="170"/>
      <c r="V88" s="170"/>
      <c r="W88" s="170"/>
      <c r="X88" s="170"/>
      <c r="Y88" s="170"/>
    </row>
    <row r="89" spans="2:25" s="253" customFormat="1" x14ac:dyDescent="0.35">
      <c r="B89" s="60"/>
      <c r="F89" s="284"/>
      <c r="I89" s="285"/>
      <c r="J89" s="285"/>
      <c r="P89" s="170"/>
      <c r="Q89" s="226"/>
      <c r="U89" s="170"/>
      <c r="V89" s="170"/>
      <c r="W89" s="170"/>
      <c r="X89" s="170"/>
      <c r="Y89" s="170"/>
    </row>
    <row r="90" spans="2:25" s="253" customFormat="1" x14ac:dyDescent="0.35">
      <c r="B90" s="60"/>
      <c r="F90" s="284"/>
      <c r="I90" s="285"/>
      <c r="J90" s="285"/>
      <c r="P90" s="170"/>
      <c r="Q90" s="226"/>
      <c r="U90" s="170"/>
      <c r="V90" s="170"/>
      <c r="W90" s="170"/>
      <c r="X90" s="170"/>
      <c r="Y90" s="170"/>
    </row>
    <row r="91" spans="2:25" s="253" customFormat="1" x14ac:dyDescent="0.35">
      <c r="B91" s="60"/>
      <c r="F91" s="284"/>
      <c r="I91" s="285"/>
      <c r="J91" s="285"/>
      <c r="P91" s="170"/>
      <c r="Q91" s="226"/>
      <c r="U91" s="170"/>
      <c r="V91" s="170"/>
      <c r="W91" s="170"/>
      <c r="X91" s="170"/>
      <c r="Y91" s="170"/>
    </row>
    <row r="92" spans="2:25" s="253" customFormat="1" x14ac:dyDescent="0.35">
      <c r="B92" s="60"/>
      <c r="F92" s="284"/>
      <c r="I92" s="285"/>
      <c r="J92" s="285"/>
      <c r="P92" s="170"/>
      <c r="Q92" s="226"/>
      <c r="U92" s="170"/>
      <c r="V92" s="170"/>
      <c r="W92" s="170"/>
      <c r="X92" s="170"/>
      <c r="Y92" s="170"/>
    </row>
    <row r="93" spans="2:25" s="253" customFormat="1" x14ac:dyDescent="0.35">
      <c r="B93" s="60"/>
      <c r="F93" s="284"/>
      <c r="I93" s="285"/>
      <c r="J93" s="285"/>
      <c r="P93" s="170"/>
      <c r="Q93" s="226"/>
      <c r="U93" s="170"/>
      <c r="V93" s="170"/>
      <c r="W93" s="170"/>
      <c r="X93" s="170"/>
      <c r="Y93" s="170"/>
    </row>
    <row r="94" spans="2:25" s="253" customFormat="1" x14ac:dyDescent="0.35">
      <c r="B94" s="60"/>
      <c r="F94" s="284"/>
      <c r="I94" s="285"/>
      <c r="J94" s="285"/>
      <c r="P94" s="170"/>
      <c r="Q94" s="226"/>
      <c r="U94" s="170"/>
      <c r="V94" s="170"/>
      <c r="W94" s="170"/>
      <c r="X94" s="170"/>
      <c r="Y94" s="170"/>
    </row>
    <row r="95" spans="2:25" s="253" customFormat="1" x14ac:dyDescent="0.35">
      <c r="B95" s="60"/>
      <c r="F95" s="284"/>
      <c r="I95" s="285"/>
      <c r="J95" s="285"/>
      <c r="P95" s="170"/>
      <c r="Q95" s="226"/>
      <c r="U95" s="170"/>
      <c r="V95" s="170"/>
      <c r="W95" s="170"/>
      <c r="X95" s="170"/>
      <c r="Y95" s="170"/>
    </row>
    <row r="96" spans="2:25" s="253" customFormat="1" x14ac:dyDescent="0.35">
      <c r="B96" s="60"/>
      <c r="F96" s="284"/>
      <c r="I96" s="285"/>
      <c r="J96" s="285"/>
      <c r="P96" s="170"/>
      <c r="Q96" s="226"/>
      <c r="U96" s="170"/>
      <c r="V96" s="170"/>
      <c r="W96" s="170"/>
      <c r="X96" s="170"/>
      <c r="Y96" s="170"/>
    </row>
    <row r="97" spans="2:25" s="253" customFormat="1" x14ac:dyDescent="0.35">
      <c r="B97" s="60"/>
      <c r="F97" s="284"/>
      <c r="I97" s="285"/>
      <c r="J97" s="285"/>
      <c r="P97" s="170"/>
      <c r="Q97" s="226"/>
      <c r="U97" s="170"/>
      <c r="V97" s="170"/>
      <c r="W97" s="170"/>
      <c r="X97" s="170"/>
      <c r="Y97" s="170"/>
    </row>
    <row r="98" spans="2:25" s="253" customFormat="1" x14ac:dyDescent="0.35">
      <c r="B98" s="60"/>
      <c r="F98" s="284"/>
      <c r="I98" s="285"/>
      <c r="J98" s="285"/>
      <c r="P98" s="170"/>
      <c r="Q98" s="226"/>
      <c r="U98" s="170"/>
      <c r="V98" s="170"/>
      <c r="W98" s="170"/>
      <c r="X98" s="170"/>
      <c r="Y98" s="170"/>
    </row>
    <row r="99" spans="2:25" s="253" customFormat="1" x14ac:dyDescent="0.35">
      <c r="B99" s="60"/>
      <c r="F99" s="284"/>
      <c r="I99" s="285"/>
      <c r="J99" s="285"/>
      <c r="P99" s="170"/>
      <c r="Q99" s="226"/>
      <c r="U99" s="170"/>
      <c r="V99" s="170"/>
      <c r="W99" s="170"/>
      <c r="X99" s="170"/>
      <c r="Y99" s="170"/>
    </row>
    <row r="100" spans="2:25" s="253" customFormat="1" x14ac:dyDescent="0.35">
      <c r="B100" s="60"/>
      <c r="F100" s="284"/>
      <c r="I100" s="285"/>
      <c r="J100" s="285"/>
      <c r="P100" s="170"/>
      <c r="Q100" s="226"/>
      <c r="U100" s="170"/>
      <c r="V100" s="170"/>
      <c r="W100" s="170"/>
      <c r="X100" s="170"/>
      <c r="Y100" s="170"/>
    </row>
    <row r="101" spans="2:25" s="253" customFormat="1" x14ac:dyDescent="0.35">
      <c r="B101" s="60"/>
      <c r="F101" s="284"/>
      <c r="I101" s="285"/>
      <c r="J101" s="285"/>
      <c r="P101" s="170"/>
      <c r="Q101" s="226"/>
      <c r="U101" s="170"/>
      <c r="V101" s="170"/>
      <c r="W101" s="170"/>
      <c r="X101" s="170"/>
      <c r="Y101" s="170"/>
    </row>
    <row r="102" spans="2:25" s="253" customFormat="1" x14ac:dyDescent="0.35">
      <c r="B102" s="60"/>
      <c r="F102" s="284"/>
      <c r="I102" s="285"/>
      <c r="J102" s="285"/>
      <c r="P102" s="170"/>
      <c r="Q102" s="226"/>
      <c r="U102" s="170"/>
      <c r="V102" s="170"/>
      <c r="W102" s="170"/>
      <c r="X102" s="170"/>
      <c r="Y102" s="170"/>
    </row>
    <row r="103" spans="2:25" s="253" customFormat="1" x14ac:dyDescent="0.35">
      <c r="B103" s="60"/>
      <c r="F103" s="284"/>
      <c r="I103" s="285"/>
      <c r="J103" s="285"/>
      <c r="P103" s="170"/>
      <c r="Q103" s="226"/>
      <c r="U103" s="170"/>
      <c r="V103" s="170"/>
      <c r="W103" s="170"/>
      <c r="X103" s="170"/>
      <c r="Y103" s="170"/>
    </row>
    <row r="104" spans="2:25" s="253" customFormat="1" x14ac:dyDescent="0.35">
      <c r="B104" s="60"/>
      <c r="F104" s="284"/>
      <c r="I104" s="285"/>
      <c r="J104" s="285"/>
      <c r="P104" s="170"/>
      <c r="Q104" s="226"/>
      <c r="U104" s="170"/>
      <c r="V104" s="170"/>
      <c r="W104" s="170"/>
      <c r="X104" s="170"/>
      <c r="Y104" s="170"/>
    </row>
    <row r="105" spans="2:25" s="253" customFormat="1" x14ac:dyDescent="0.35">
      <c r="B105" s="60"/>
      <c r="F105" s="284"/>
      <c r="I105" s="285"/>
      <c r="J105" s="285"/>
      <c r="P105" s="170"/>
      <c r="Q105" s="226"/>
      <c r="U105" s="170"/>
      <c r="V105" s="170"/>
      <c r="W105" s="170"/>
      <c r="X105" s="170"/>
      <c r="Y105" s="170"/>
    </row>
    <row r="106" spans="2:25" s="253" customFormat="1" x14ac:dyDescent="0.35">
      <c r="B106" s="60"/>
      <c r="F106" s="284"/>
      <c r="I106" s="285"/>
      <c r="J106" s="285"/>
      <c r="P106" s="170"/>
      <c r="Q106" s="226"/>
      <c r="U106" s="170"/>
      <c r="V106" s="170"/>
      <c r="W106" s="170"/>
      <c r="X106" s="170"/>
      <c r="Y106" s="170"/>
    </row>
    <row r="107" spans="2:25" s="253" customFormat="1" x14ac:dyDescent="0.35">
      <c r="B107" s="60"/>
      <c r="F107" s="284"/>
      <c r="I107" s="285"/>
      <c r="J107" s="285"/>
      <c r="P107" s="170"/>
      <c r="Q107" s="226"/>
      <c r="U107" s="170"/>
      <c r="V107" s="170"/>
      <c r="W107" s="170"/>
      <c r="X107" s="170"/>
      <c r="Y107" s="170"/>
    </row>
    <row r="108" spans="2:25" s="253" customFormat="1" x14ac:dyDescent="0.35">
      <c r="B108" s="60"/>
      <c r="F108" s="284"/>
      <c r="I108" s="285"/>
      <c r="J108" s="285"/>
      <c r="P108" s="170"/>
      <c r="Q108" s="226"/>
      <c r="U108" s="170"/>
      <c r="V108" s="170"/>
      <c r="W108" s="170"/>
      <c r="X108" s="170"/>
      <c r="Y108" s="170"/>
    </row>
    <row r="109" spans="2:25" s="253" customFormat="1" x14ac:dyDescent="0.35">
      <c r="B109" s="60"/>
      <c r="F109" s="284"/>
      <c r="I109" s="285"/>
      <c r="J109" s="285"/>
      <c r="P109" s="170"/>
      <c r="Q109" s="226"/>
      <c r="U109" s="170"/>
      <c r="V109" s="170"/>
      <c r="W109" s="170"/>
      <c r="X109" s="170"/>
      <c r="Y109" s="170"/>
    </row>
    <row r="110" spans="2:25" s="253" customFormat="1" x14ac:dyDescent="0.35">
      <c r="B110" s="60"/>
      <c r="F110" s="284"/>
      <c r="I110" s="285"/>
      <c r="J110" s="285"/>
      <c r="P110" s="170"/>
      <c r="Q110" s="226"/>
      <c r="U110" s="170"/>
      <c r="V110" s="170"/>
      <c r="W110" s="170"/>
      <c r="X110" s="170"/>
      <c r="Y110" s="170"/>
    </row>
    <row r="111" spans="2:25" s="253" customFormat="1" x14ac:dyDescent="0.35">
      <c r="B111" s="60"/>
      <c r="F111" s="284"/>
      <c r="I111" s="285"/>
      <c r="J111" s="285"/>
      <c r="P111" s="170"/>
      <c r="Q111" s="226"/>
      <c r="U111" s="170"/>
      <c r="V111" s="170"/>
      <c r="W111" s="170"/>
      <c r="X111" s="170"/>
      <c r="Y111" s="170"/>
    </row>
    <row r="112" spans="2:25" s="253" customFormat="1" x14ac:dyDescent="0.35">
      <c r="B112" s="60"/>
      <c r="F112" s="284"/>
      <c r="I112" s="285"/>
      <c r="J112" s="285"/>
      <c r="P112" s="170"/>
      <c r="Q112" s="226"/>
      <c r="U112" s="170"/>
      <c r="V112" s="170"/>
      <c r="W112" s="170"/>
      <c r="X112" s="170"/>
      <c r="Y112" s="170"/>
    </row>
    <row r="113" spans="2:25" s="253" customFormat="1" x14ac:dyDescent="0.35">
      <c r="B113" s="60"/>
      <c r="F113" s="284"/>
      <c r="I113" s="285"/>
      <c r="J113" s="285"/>
      <c r="P113" s="170"/>
      <c r="Q113" s="226"/>
      <c r="U113" s="170"/>
      <c r="V113" s="170"/>
      <c r="W113" s="170"/>
      <c r="X113" s="170"/>
      <c r="Y113" s="170"/>
    </row>
    <row r="114" spans="2:25" s="253" customFormat="1" x14ac:dyDescent="0.35">
      <c r="B114" s="60"/>
      <c r="F114" s="284"/>
      <c r="I114" s="285"/>
      <c r="J114" s="285"/>
      <c r="P114" s="170"/>
      <c r="Q114" s="226"/>
      <c r="U114" s="170"/>
      <c r="V114" s="170"/>
      <c r="W114" s="170"/>
      <c r="X114" s="170"/>
      <c r="Y114" s="170"/>
    </row>
    <row r="115" spans="2:25" s="253" customFormat="1" x14ac:dyDescent="0.35">
      <c r="B115" s="60"/>
      <c r="F115" s="284"/>
      <c r="I115" s="285"/>
      <c r="J115" s="285"/>
      <c r="P115" s="170"/>
      <c r="Q115" s="226"/>
      <c r="U115" s="170"/>
      <c r="V115" s="170"/>
      <c r="W115" s="170"/>
      <c r="X115" s="170"/>
      <c r="Y115" s="170"/>
    </row>
    <row r="116" spans="2:25" s="253" customFormat="1" x14ac:dyDescent="0.35">
      <c r="B116" s="60"/>
      <c r="F116" s="284"/>
      <c r="I116" s="285"/>
      <c r="J116" s="285"/>
      <c r="P116" s="170"/>
      <c r="Q116" s="226"/>
      <c r="U116" s="170"/>
      <c r="V116" s="170"/>
      <c r="W116" s="170"/>
      <c r="X116" s="170"/>
      <c r="Y116" s="170"/>
    </row>
    <row r="117" spans="2:25" s="253" customFormat="1" x14ac:dyDescent="0.35">
      <c r="B117" s="60"/>
      <c r="F117" s="284"/>
      <c r="I117" s="285"/>
      <c r="J117" s="285"/>
      <c r="P117" s="170"/>
      <c r="Q117" s="226"/>
      <c r="U117" s="170"/>
      <c r="V117" s="170"/>
      <c r="W117" s="170"/>
      <c r="X117" s="170"/>
      <c r="Y117" s="170"/>
    </row>
    <row r="118" spans="2:25" s="253" customFormat="1" x14ac:dyDescent="0.35">
      <c r="B118" s="60"/>
      <c r="F118" s="284"/>
      <c r="I118" s="285"/>
      <c r="J118" s="285"/>
      <c r="P118" s="170"/>
      <c r="Q118" s="226"/>
      <c r="U118" s="170"/>
      <c r="V118" s="170"/>
      <c r="W118" s="170"/>
      <c r="X118" s="170"/>
      <c r="Y118" s="170"/>
    </row>
    <row r="119" spans="2:25" s="253" customFormat="1" x14ac:dyDescent="0.35">
      <c r="B119" s="60"/>
      <c r="F119" s="284"/>
      <c r="I119" s="285"/>
      <c r="J119" s="285"/>
      <c r="P119" s="170"/>
      <c r="Q119" s="226"/>
      <c r="U119" s="170"/>
      <c r="V119" s="170"/>
      <c r="W119" s="170"/>
      <c r="X119" s="170"/>
      <c r="Y119" s="170"/>
    </row>
    <row r="120" spans="2:25" s="253" customFormat="1" x14ac:dyDescent="0.35">
      <c r="B120" s="60"/>
      <c r="F120" s="284"/>
      <c r="I120" s="285"/>
      <c r="J120" s="285"/>
      <c r="P120" s="170"/>
      <c r="Q120" s="226"/>
      <c r="U120" s="170"/>
      <c r="V120" s="170"/>
      <c r="W120" s="170"/>
      <c r="X120" s="170"/>
      <c r="Y120" s="170"/>
    </row>
    <row r="121" spans="2:25" s="253" customFormat="1" x14ac:dyDescent="0.35">
      <c r="B121" s="60"/>
      <c r="F121" s="284"/>
      <c r="I121" s="285"/>
      <c r="J121" s="285"/>
      <c r="P121" s="170"/>
      <c r="Q121" s="226"/>
      <c r="U121" s="170"/>
      <c r="V121" s="170"/>
      <c r="W121" s="170"/>
      <c r="X121" s="170"/>
      <c r="Y121" s="170"/>
    </row>
    <row r="122" spans="2:25" s="253" customFormat="1" x14ac:dyDescent="0.35">
      <c r="B122" s="60"/>
      <c r="F122" s="284"/>
      <c r="I122" s="285"/>
      <c r="J122" s="285"/>
      <c r="P122" s="170"/>
      <c r="Q122" s="226"/>
      <c r="U122" s="170"/>
      <c r="V122" s="170"/>
      <c r="W122" s="170"/>
      <c r="X122" s="170"/>
      <c r="Y122" s="170"/>
    </row>
    <row r="123" spans="2:25" s="253" customFormat="1" x14ac:dyDescent="0.35">
      <c r="B123" s="60"/>
      <c r="F123" s="284"/>
      <c r="I123" s="285"/>
      <c r="J123" s="285"/>
      <c r="P123" s="170"/>
      <c r="Q123" s="226"/>
      <c r="U123" s="170"/>
      <c r="V123" s="170"/>
      <c r="W123" s="170"/>
      <c r="X123" s="170"/>
      <c r="Y123" s="170"/>
    </row>
    <row r="124" spans="2:25" s="253" customFormat="1" x14ac:dyDescent="0.35">
      <c r="B124" s="60"/>
      <c r="F124" s="284"/>
      <c r="I124" s="285"/>
      <c r="J124" s="285"/>
      <c r="P124" s="170"/>
      <c r="Q124" s="226"/>
      <c r="U124" s="170"/>
      <c r="V124" s="170"/>
      <c r="W124" s="170"/>
      <c r="X124" s="170"/>
      <c r="Y124" s="170"/>
    </row>
    <row r="125" spans="2:25" s="253" customFormat="1" x14ac:dyDescent="0.35">
      <c r="B125" s="60"/>
      <c r="F125" s="284"/>
      <c r="I125" s="285"/>
      <c r="J125" s="285"/>
      <c r="P125" s="170"/>
      <c r="Q125" s="226"/>
      <c r="U125" s="170"/>
      <c r="V125" s="170"/>
      <c r="W125" s="170"/>
      <c r="X125" s="170"/>
      <c r="Y125" s="170"/>
    </row>
    <row r="126" spans="2:25" s="253" customFormat="1" x14ac:dyDescent="0.35">
      <c r="B126" s="60"/>
      <c r="F126" s="284"/>
      <c r="I126" s="285"/>
      <c r="J126" s="285"/>
      <c r="P126" s="170"/>
      <c r="Q126" s="226"/>
      <c r="U126" s="170"/>
      <c r="V126" s="170"/>
      <c r="W126" s="170"/>
      <c r="X126" s="170"/>
      <c r="Y126" s="170"/>
    </row>
    <row r="127" spans="2:25" s="253" customFormat="1" x14ac:dyDescent="0.35">
      <c r="B127" s="60"/>
      <c r="F127" s="284"/>
      <c r="I127" s="285"/>
      <c r="J127" s="285"/>
      <c r="P127" s="170"/>
      <c r="Q127" s="226"/>
      <c r="U127" s="170"/>
      <c r="V127" s="170"/>
      <c r="W127" s="170"/>
      <c r="X127" s="170"/>
      <c r="Y127" s="170"/>
    </row>
    <row r="128" spans="2:25" s="253" customFormat="1" x14ac:dyDescent="0.35">
      <c r="B128" s="60"/>
      <c r="F128" s="284"/>
      <c r="I128" s="285"/>
      <c r="J128" s="285"/>
      <c r="P128" s="170"/>
      <c r="Q128" s="226"/>
      <c r="U128" s="170"/>
      <c r="V128" s="170"/>
      <c r="W128" s="170"/>
      <c r="X128" s="170"/>
      <c r="Y128" s="170"/>
    </row>
    <row r="129" spans="2:25" s="253" customFormat="1" x14ac:dyDescent="0.35">
      <c r="B129" s="60"/>
      <c r="F129" s="284"/>
      <c r="I129" s="285"/>
      <c r="J129" s="285"/>
      <c r="P129" s="170"/>
      <c r="Q129" s="226"/>
      <c r="U129" s="170"/>
      <c r="V129" s="170"/>
      <c r="W129" s="170"/>
      <c r="X129" s="170"/>
      <c r="Y129" s="170"/>
    </row>
    <row r="130" spans="2:25" s="253" customFormat="1" x14ac:dyDescent="0.35">
      <c r="B130" s="60"/>
      <c r="F130" s="284"/>
      <c r="I130" s="285"/>
      <c r="J130" s="285"/>
      <c r="P130" s="170"/>
      <c r="Q130" s="226"/>
      <c r="U130" s="170"/>
      <c r="V130" s="170"/>
      <c r="W130" s="170"/>
      <c r="X130" s="170"/>
      <c r="Y130" s="170"/>
    </row>
    <row r="131" spans="2:25" s="253" customFormat="1" x14ac:dyDescent="0.35">
      <c r="B131" s="60"/>
      <c r="F131" s="284"/>
      <c r="I131" s="285"/>
      <c r="J131" s="285"/>
      <c r="P131" s="170"/>
      <c r="Q131" s="226"/>
      <c r="U131" s="170"/>
      <c r="V131" s="170"/>
      <c r="W131" s="170"/>
      <c r="X131" s="170"/>
      <c r="Y131" s="170"/>
    </row>
    <row r="132" spans="2:25" s="253" customFormat="1" x14ac:dyDescent="0.35">
      <c r="B132" s="60"/>
      <c r="F132" s="284"/>
      <c r="I132" s="285"/>
      <c r="J132" s="285"/>
      <c r="P132" s="170"/>
      <c r="Q132" s="226"/>
      <c r="U132" s="170"/>
      <c r="V132" s="170"/>
      <c r="W132" s="170"/>
      <c r="X132" s="170"/>
      <c r="Y132" s="170"/>
    </row>
    <row r="133" spans="2:25" s="253" customFormat="1" x14ac:dyDescent="0.35">
      <c r="B133" s="60"/>
      <c r="F133" s="284"/>
      <c r="I133" s="285"/>
      <c r="J133" s="285"/>
      <c r="P133" s="170"/>
      <c r="Q133" s="226"/>
      <c r="U133" s="170"/>
      <c r="V133" s="170"/>
      <c r="W133" s="170"/>
      <c r="X133" s="170"/>
      <c r="Y133" s="170"/>
    </row>
    <row r="134" spans="2:25" s="253" customFormat="1" x14ac:dyDescent="0.35">
      <c r="B134" s="60"/>
      <c r="F134" s="284"/>
      <c r="I134" s="285"/>
      <c r="J134" s="285"/>
      <c r="P134" s="170"/>
      <c r="Q134" s="226"/>
      <c r="U134" s="170"/>
      <c r="V134" s="170"/>
      <c r="W134" s="170"/>
      <c r="X134" s="170"/>
      <c r="Y134" s="170"/>
    </row>
    <row r="135" spans="2:25" s="253" customFormat="1" x14ac:dyDescent="0.35">
      <c r="B135" s="60"/>
      <c r="F135" s="284"/>
      <c r="I135" s="285"/>
      <c r="J135" s="285"/>
      <c r="P135" s="170"/>
      <c r="Q135" s="226"/>
      <c r="U135" s="170"/>
      <c r="V135" s="170"/>
      <c r="W135" s="170"/>
      <c r="X135" s="170"/>
      <c r="Y135" s="170"/>
    </row>
    <row r="136" spans="2:25" s="253" customFormat="1" x14ac:dyDescent="0.35">
      <c r="B136" s="60"/>
      <c r="F136" s="284"/>
      <c r="I136" s="285"/>
      <c r="J136" s="285"/>
      <c r="P136" s="170"/>
      <c r="Q136" s="226"/>
      <c r="U136" s="170"/>
      <c r="V136" s="170"/>
      <c r="W136" s="170"/>
      <c r="X136" s="170"/>
      <c r="Y136" s="170"/>
    </row>
    <row r="137" spans="2:25" s="253" customFormat="1" x14ac:dyDescent="0.35">
      <c r="B137" s="60"/>
      <c r="F137" s="284"/>
      <c r="I137" s="285"/>
      <c r="J137" s="285"/>
      <c r="P137" s="170"/>
      <c r="Q137" s="226"/>
      <c r="U137" s="170"/>
      <c r="V137" s="170"/>
      <c r="W137" s="170"/>
      <c r="X137" s="170"/>
      <c r="Y137" s="170"/>
    </row>
    <row r="138" spans="2:25" s="253" customFormat="1" x14ac:dyDescent="0.35">
      <c r="B138" s="60"/>
      <c r="F138" s="284"/>
      <c r="I138" s="285"/>
      <c r="J138" s="285"/>
      <c r="P138" s="170"/>
      <c r="Q138" s="226"/>
      <c r="U138" s="170"/>
      <c r="V138" s="170"/>
      <c r="W138" s="170"/>
      <c r="X138" s="170"/>
      <c r="Y138" s="170"/>
    </row>
    <row r="139" spans="2:25" s="253" customFormat="1" x14ac:dyDescent="0.35">
      <c r="B139" s="60"/>
      <c r="F139" s="284"/>
      <c r="I139" s="285"/>
      <c r="J139" s="285"/>
      <c r="P139" s="170"/>
      <c r="Q139" s="226"/>
      <c r="U139" s="170"/>
      <c r="V139" s="170"/>
      <c r="W139" s="170"/>
      <c r="X139" s="170"/>
      <c r="Y139" s="170"/>
    </row>
    <row r="140" spans="2:25" s="253" customFormat="1" x14ac:dyDescent="0.35">
      <c r="B140" s="60"/>
      <c r="F140" s="284"/>
      <c r="I140" s="285"/>
      <c r="J140" s="285"/>
      <c r="P140" s="170"/>
      <c r="Q140" s="226"/>
      <c r="U140" s="170"/>
      <c r="V140" s="170"/>
      <c r="W140" s="170"/>
      <c r="X140" s="170"/>
      <c r="Y140" s="170"/>
    </row>
    <row r="141" spans="2:25" s="253" customFormat="1" x14ac:dyDescent="0.35">
      <c r="B141" s="60"/>
      <c r="F141" s="284"/>
      <c r="I141" s="285"/>
      <c r="J141" s="285"/>
      <c r="P141" s="170"/>
      <c r="Q141" s="226"/>
      <c r="U141" s="170"/>
      <c r="V141" s="170"/>
      <c r="W141" s="170"/>
      <c r="X141" s="170"/>
      <c r="Y141" s="170"/>
    </row>
    <row r="142" spans="2:25" s="253" customFormat="1" x14ac:dyDescent="0.35">
      <c r="B142" s="60"/>
      <c r="F142" s="284"/>
      <c r="I142" s="285"/>
      <c r="J142" s="285"/>
      <c r="P142" s="170"/>
      <c r="Q142" s="226"/>
      <c r="U142" s="170"/>
      <c r="V142" s="170"/>
      <c r="W142" s="170"/>
      <c r="X142" s="170"/>
      <c r="Y142" s="170"/>
    </row>
    <row r="143" spans="2:25" s="253" customFormat="1" x14ac:dyDescent="0.35">
      <c r="B143" s="60"/>
      <c r="F143" s="284"/>
      <c r="I143" s="285"/>
      <c r="J143" s="285"/>
      <c r="P143" s="170"/>
      <c r="Q143" s="226"/>
      <c r="U143" s="170"/>
      <c r="V143" s="170"/>
      <c r="W143" s="170"/>
      <c r="X143" s="170"/>
      <c r="Y143" s="170"/>
    </row>
    <row r="144" spans="2:25" s="253" customFormat="1" x14ac:dyDescent="0.35">
      <c r="B144" s="60"/>
      <c r="F144" s="284"/>
      <c r="I144" s="285"/>
      <c r="J144" s="285"/>
      <c r="P144" s="170"/>
      <c r="Q144" s="226"/>
      <c r="U144" s="170"/>
      <c r="V144" s="170"/>
      <c r="W144" s="170"/>
      <c r="X144" s="170"/>
      <c r="Y144" s="170"/>
    </row>
    <row r="145" spans="2:25" s="253" customFormat="1" x14ac:dyDescent="0.35">
      <c r="B145" s="60"/>
      <c r="F145" s="284"/>
      <c r="I145" s="285"/>
      <c r="J145" s="285"/>
      <c r="P145" s="170"/>
      <c r="Q145" s="226"/>
      <c r="U145" s="170"/>
      <c r="V145" s="170"/>
      <c r="W145" s="170"/>
      <c r="X145" s="170"/>
      <c r="Y145" s="170"/>
    </row>
    <row r="146" spans="2:25" s="253" customFormat="1" x14ac:dyDescent="0.35">
      <c r="B146" s="60"/>
      <c r="F146" s="284"/>
      <c r="I146" s="285"/>
      <c r="J146" s="285"/>
      <c r="P146" s="170"/>
      <c r="Q146" s="226"/>
      <c r="U146" s="170"/>
      <c r="V146" s="170"/>
      <c r="W146" s="170"/>
      <c r="X146" s="170"/>
      <c r="Y146" s="170"/>
    </row>
    <row r="147" spans="2:25" s="253" customFormat="1" x14ac:dyDescent="0.35">
      <c r="B147" s="60"/>
      <c r="F147" s="284"/>
      <c r="I147" s="285"/>
      <c r="J147" s="285"/>
      <c r="P147" s="170"/>
      <c r="Q147" s="226"/>
      <c r="U147" s="170"/>
      <c r="V147" s="170"/>
      <c r="W147" s="170"/>
      <c r="X147" s="170"/>
      <c r="Y147" s="170"/>
    </row>
    <row r="148" spans="2:25" s="253" customFormat="1" x14ac:dyDescent="0.35">
      <c r="B148" s="60"/>
      <c r="F148" s="284"/>
      <c r="I148" s="285"/>
      <c r="J148" s="285"/>
      <c r="P148" s="170"/>
      <c r="Q148" s="226"/>
      <c r="U148" s="170"/>
      <c r="V148" s="170"/>
      <c r="W148" s="170"/>
      <c r="X148" s="170"/>
      <c r="Y148" s="170"/>
    </row>
    <row r="149" spans="2:25" s="253" customFormat="1" x14ac:dyDescent="0.35">
      <c r="B149" s="60"/>
      <c r="F149" s="284"/>
      <c r="I149" s="285"/>
      <c r="J149" s="285"/>
      <c r="P149" s="170"/>
      <c r="Q149" s="226"/>
      <c r="U149" s="170"/>
      <c r="V149" s="170"/>
      <c r="W149" s="170"/>
      <c r="X149" s="170"/>
      <c r="Y149" s="170"/>
    </row>
    <row r="150" spans="2:25" s="253" customFormat="1" x14ac:dyDescent="0.35">
      <c r="B150" s="60"/>
      <c r="F150" s="284"/>
      <c r="I150" s="285"/>
      <c r="J150" s="285"/>
      <c r="P150" s="170"/>
      <c r="Q150" s="226"/>
      <c r="U150" s="170"/>
      <c r="V150" s="170"/>
      <c r="W150" s="170"/>
      <c r="X150" s="170"/>
      <c r="Y150" s="170"/>
    </row>
    <row r="151" spans="2:25" s="253" customFormat="1" x14ac:dyDescent="0.35">
      <c r="B151" s="60"/>
      <c r="F151" s="284"/>
      <c r="I151" s="285"/>
      <c r="J151" s="285"/>
      <c r="P151" s="170"/>
      <c r="Q151" s="226"/>
      <c r="U151" s="170"/>
      <c r="V151" s="170"/>
      <c r="W151" s="170"/>
      <c r="X151" s="170"/>
      <c r="Y151" s="170"/>
    </row>
    <row r="152" spans="2:25" s="253" customFormat="1" x14ac:dyDescent="0.35">
      <c r="B152" s="60"/>
      <c r="F152" s="284"/>
      <c r="I152" s="285"/>
      <c r="J152" s="285"/>
      <c r="P152" s="170"/>
      <c r="Q152" s="226"/>
      <c r="U152" s="170"/>
      <c r="V152" s="170"/>
      <c r="W152" s="170"/>
      <c r="X152" s="170"/>
      <c r="Y152" s="170"/>
    </row>
    <row r="153" spans="2:25" s="253" customFormat="1" x14ac:dyDescent="0.35">
      <c r="B153" s="60"/>
      <c r="F153" s="284"/>
      <c r="I153" s="285"/>
      <c r="J153" s="285"/>
      <c r="P153" s="170"/>
      <c r="Q153" s="226"/>
      <c r="U153" s="170"/>
      <c r="V153" s="170"/>
      <c r="W153" s="170"/>
      <c r="X153" s="170"/>
      <c r="Y153" s="170"/>
    </row>
    <row r="154" spans="2:25" s="253" customFormat="1" x14ac:dyDescent="0.35">
      <c r="B154" s="60"/>
      <c r="F154" s="284"/>
      <c r="I154" s="285"/>
      <c r="J154" s="285"/>
      <c r="P154" s="170"/>
      <c r="Q154" s="226"/>
      <c r="U154" s="170"/>
      <c r="V154" s="170"/>
      <c r="W154" s="170"/>
      <c r="X154" s="170"/>
      <c r="Y154" s="170"/>
    </row>
    <row r="155" spans="2:25" s="253" customFormat="1" x14ac:dyDescent="0.35">
      <c r="B155" s="60"/>
      <c r="F155" s="284"/>
      <c r="I155" s="285"/>
      <c r="J155" s="285"/>
      <c r="P155" s="170"/>
      <c r="Q155" s="226"/>
      <c r="U155" s="170"/>
      <c r="V155" s="170"/>
      <c r="W155" s="170"/>
      <c r="X155" s="170"/>
      <c r="Y155" s="170"/>
    </row>
    <row r="156" spans="2:25" s="253" customFormat="1" x14ac:dyDescent="0.35">
      <c r="B156" s="60"/>
      <c r="F156" s="284"/>
      <c r="I156" s="285"/>
      <c r="J156" s="285"/>
      <c r="P156" s="170"/>
      <c r="Q156" s="226"/>
      <c r="U156" s="170"/>
      <c r="V156" s="170"/>
      <c r="W156" s="170"/>
      <c r="X156" s="170"/>
      <c r="Y156" s="170"/>
    </row>
    <row r="157" spans="2:25" s="253" customFormat="1" x14ac:dyDescent="0.35">
      <c r="B157" s="60"/>
      <c r="F157" s="284"/>
      <c r="I157" s="285"/>
      <c r="J157" s="285"/>
      <c r="P157" s="170"/>
      <c r="Q157" s="226"/>
      <c r="U157" s="170"/>
      <c r="V157" s="170"/>
      <c r="W157" s="170"/>
      <c r="X157" s="170"/>
      <c r="Y157" s="170"/>
    </row>
    <row r="158" spans="2:25" s="253" customFormat="1" x14ac:dyDescent="0.35">
      <c r="B158" s="60"/>
      <c r="F158" s="284"/>
      <c r="I158" s="285"/>
      <c r="J158" s="285"/>
      <c r="P158" s="170"/>
      <c r="Q158" s="226"/>
      <c r="U158" s="170"/>
      <c r="V158" s="170"/>
      <c r="W158" s="170"/>
      <c r="X158" s="170"/>
      <c r="Y158" s="170"/>
    </row>
    <row r="159" spans="2:25" s="253" customFormat="1" x14ac:dyDescent="0.35">
      <c r="B159" s="60"/>
      <c r="F159" s="284"/>
      <c r="I159" s="285"/>
      <c r="J159" s="285"/>
      <c r="P159" s="170"/>
      <c r="Q159" s="226"/>
      <c r="U159" s="170"/>
      <c r="V159" s="170"/>
      <c r="W159" s="170"/>
      <c r="X159" s="170"/>
      <c r="Y159" s="170"/>
    </row>
    <row r="160" spans="2:25" s="253" customFormat="1" x14ac:dyDescent="0.35">
      <c r="B160" s="60"/>
      <c r="F160" s="284"/>
      <c r="I160" s="285"/>
      <c r="J160" s="285"/>
      <c r="P160" s="170"/>
      <c r="Q160" s="226"/>
      <c r="U160" s="170"/>
      <c r="V160" s="170"/>
      <c r="W160" s="170"/>
      <c r="X160" s="170"/>
      <c r="Y160" s="170"/>
    </row>
    <row r="161" spans="2:25" s="253" customFormat="1" x14ac:dyDescent="0.35">
      <c r="B161" s="60"/>
      <c r="F161" s="284"/>
      <c r="I161" s="285"/>
      <c r="J161" s="285"/>
      <c r="P161" s="170"/>
      <c r="Q161" s="226"/>
      <c r="U161" s="170"/>
      <c r="V161" s="170"/>
      <c r="W161" s="170"/>
      <c r="X161" s="170"/>
      <c r="Y161" s="170"/>
    </row>
    <row r="162" spans="2:25" s="253" customFormat="1" x14ac:dyDescent="0.35">
      <c r="B162" s="60"/>
      <c r="F162" s="284"/>
      <c r="I162" s="285"/>
      <c r="J162" s="285"/>
      <c r="P162" s="170"/>
      <c r="Q162" s="226"/>
      <c r="U162" s="170"/>
      <c r="V162" s="170"/>
      <c r="W162" s="170"/>
      <c r="X162" s="170"/>
      <c r="Y162" s="170"/>
    </row>
    <row r="163" spans="2:25" s="253" customFormat="1" x14ac:dyDescent="0.35">
      <c r="B163" s="60"/>
      <c r="F163" s="284"/>
      <c r="I163" s="285"/>
      <c r="J163" s="285"/>
      <c r="P163" s="170"/>
      <c r="Q163" s="226"/>
      <c r="U163" s="170"/>
      <c r="V163" s="170"/>
      <c r="W163" s="170"/>
      <c r="X163" s="170"/>
      <c r="Y163" s="170"/>
    </row>
    <row r="164" spans="2:25" s="253" customFormat="1" x14ac:dyDescent="0.35">
      <c r="B164" s="60"/>
      <c r="F164" s="284"/>
      <c r="I164" s="285"/>
      <c r="J164" s="285"/>
      <c r="P164" s="170"/>
      <c r="Q164" s="226"/>
      <c r="U164" s="170"/>
      <c r="V164" s="170"/>
      <c r="W164" s="170"/>
      <c r="X164" s="170"/>
      <c r="Y164" s="170"/>
    </row>
    <row r="165" spans="2:25" s="253" customFormat="1" x14ac:dyDescent="0.35">
      <c r="B165" s="60"/>
      <c r="F165" s="284"/>
      <c r="I165" s="285"/>
      <c r="J165" s="285"/>
      <c r="P165" s="170"/>
      <c r="Q165" s="226"/>
      <c r="U165" s="170"/>
      <c r="V165" s="170"/>
      <c r="W165" s="170"/>
      <c r="X165" s="170"/>
      <c r="Y165" s="170"/>
    </row>
    <row r="166" spans="2:25" s="253" customFormat="1" x14ac:dyDescent="0.35">
      <c r="B166" s="60"/>
      <c r="F166" s="284"/>
      <c r="I166" s="285"/>
      <c r="J166" s="285"/>
      <c r="P166" s="170"/>
      <c r="Q166" s="226"/>
      <c r="U166" s="170"/>
      <c r="V166" s="170"/>
      <c r="W166" s="170"/>
      <c r="X166" s="170"/>
      <c r="Y166" s="170"/>
    </row>
    <row r="167" spans="2:25" s="253" customFormat="1" x14ac:dyDescent="0.35">
      <c r="B167" s="60"/>
      <c r="F167" s="284"/>
      <c r="I167" s="285"/>
      <c r="J167" s="285"/>
      <c r="P167" s="170"/>
      <c r="Q167" s="226"/>
      <c r="U167" s="170"/>
      <c r="V167" s="170"/>
      <c r="W167" s="170"/>
      <c r="X167" s="170"/>
      <c r="Y167" s="170"/>
    </row>
    <row r="168" spans="2:25" s="253" customFormat="1" x14ac:dyDescent="0.35">
      <c r="B168" s="60"/>
      <c r="F168" s="284"/>
      <c r="I168" s="285"/>
      <c r="J168" s="285"/>
      <c r="P168" s="170"/>
      <c r="Q168" s="226"/>
      <c r="U168" s="170"/>
      <c r="V168" s="170"/>
      <c r="W168" s="170"/>
      <c r="X168" s="170"/>
      <c r="Y168" s="170"/>
    </row>
    <row r="169" spans="2:25" s="253" customFormat="1" x14ac:dyDescent="0.35">
      <c r="B169" s="60"/>
      <c r="F169" s="284"/>
      <c r="I169" s="285"/>
      <c r="J169" s="285"/>
      <c r="P169" s="170"/>
      <c r="Q169" s="226"/>
      <c r="U169" s="170"/>
      <c r="V169" s="170"/>
      <c r="W169" s="170"/>
      <c r="X169" s="170"/>
      <c r="Y169" s="170"/>
    </row>
    <row r="170" spans="2:25" s="253" customFormat="1" x14ac:dyDescent="0.35">
      <c r="B170" s="60"/>
      <c r="F170" s="284"/>
      <c r="I170" s="285"/>
      <c r="J170" s="285"/>
      <c r="P170" s="170"/>
      <c r="Q170" s="226"/>
      <c r="U170" s="170"/>
      <c r="V170" s="170"/>
      <c r="W170" s="170"/>
      <c r="X170" s="170"/>
      <c r="Y170" s="170"/>
    </row>
    <row r="171" spans="2:25" s="253" customFormat="1" x14ac:dyDescent="0.35">
      <c r="B171" s="60"/>
      <c r="F171" s="284"/>
      <c r="I171" s="285"/>
      <c r="J171" s="285"/>
      <c r="P171" s="170"/>
      <c r="Q171" s="226"/>
      <c r="U171" s="170"/>
      <c r="V171" s="170"/>
      <c r="W171" s="170"/>
      <c r="X171" s="170"/>
      <c r="Y171" s="170"/>
    </row>
    <row r="172" spans="2:25" s="253" customFormat="1" x14ac:dyDescent="0.35">
      <c r="B172" s="60"/>
      <c r="F172" s="284"/>
      <c r="I172" s="285"/>
      <c r="J172" s="285"/>
      <c r="P172" s="170"/>
      <c r="Q172" s="226"/>
      <c r="U172" s="170"/>
      <c r="V172" s="170"/>
      <c r="W172" s="170"/>
      <c r="X172" s="170"/>
      <c r="Y172" s="170"/>
    </row>
    <row r="173" spans="2:25" s="253" customFormat="1" x14ac:dyDescent="0.35">
      <c r="B173" s="60"/>
      <c r="F173" s="284"/>
      <c r="I173" s="285"/>
      <c r="J173" s="285"/>
      <c r="P173" s="170"/>
      <c r="Q173" s="226"/>
      <c r="U173" s="170"/>
      <c r="V173" s="170"/>
      <c r="W173" s="170"/>
      <c r="X173" s="170"/>
      <c r="Y173" s="170"/>
    </row>
    <row r="174" spans="2:25" s="253" customFormat="1" x14ac:dyDescent="0.35">
      <c r="B174" s="60"/>
      <c r="F174" s="284"/>
      <c r="I174" s="285"/>
      <c r="J174" s="285"/>
      <c r="P174" s="170"/>
      <c r="Q174" s="226"/>
      <c r="U174" s="170"/>
      <c r="V174" s="170"/>
      <c r="W174" s="170"/>
      <c r="X174" s="170"/>
      <c r="Y174" s="170"/>
    </row>
    <row r="175" spans="2:25" s="253" customFormat="1" x14ac:dyDescent="0.35">
      <c r="B175" s="60"/>
      <c r="F175" s="284"/>
      <c r="I175" s="285"/>
      <c r="J175" s="285"/>
      <c r="P175" s="170"/>
      <c r="Q175" s="226"/>
      <c r="U175" s="170"/>
      <c r="V175" s="170"/>
      <c r="W175" s="170"/>
      <c r="X175" s="170"/>
      <c r="Y175" s="170"/>
    </row>
    <row r="176" spans="2:25" s="253" customFormat="1" x14ac:dyDescent="0.35">
      <c r="B176" s="60"/>
      <c r="F176" s="284"/>
      <c r="I176" s="285"/>
      <c r="J176" s="285"/>
      <c r="P176" s="170"/>
      <c r="Q176" s="226"/>
      <c r="U176" s="170"/>
      <c r="V176" s="170"/>
      <c r="W176" s="170"/>
      <c r="X176" s="170"/>
      <c r="Y176" s="170"/>
    </row>
    <row r="177" spans="2:25" s="253" customFormat="1" x14ac:dyDescent="0.35">
      <c r="B177" s="60"/>
      <c r="F177" s="284"/>
      <c r="I177" s="285"/>
      <c r="J177" s="285"/>
      <c r="P177" s="170"/>
      <c r="Q177" s="226"/>
      <c r="U177" s="170"/>
      <c r="V177" s="170"/>
      <c r="W177" s="170"/>
      <c r="X177" s="170"/>
      <c r="Y177" s="170"/>
    </row>
    <row r="178" spans="2:25" s="253" customFormat="1" x14ac:dyDescent="0.35">
      <c r="B178" s="60"/>
      <c r="F178" s="284"/>
      <c r="I178" s="285"/>
      <c r="J178" s="285"/>
      <c r="P178" s="170"/>
      <c r="Q178" s="226"/>
      <c r="U178" s="170"/>
      <c r="V178" s="170"/>
      <c r="W178" s="170"/>
      <c r="X178" s="170"/>
      <c r="Y178" s="170"/>
    </row>
    <row r="179" spans="2:25" s="253" customFormat="1" x14ac:dyDescent="0.35">
      <c r="B179" s="60"/>
      <c r="F179" s="284"/>
      <c r="I179" s="285"/>
      <c r="J179" s="285"/>
      <c r="P179" s="170"/>
      <c r="Q179" s="226"/>
      <c r="U179" s="170"/>
      <c r="V179" s="170"/>
      <c r="W179" s="170"/>
      <c r="X179" s="170"/>
      <c r="Y179" s="170"/>
    </row>
    <row r="180" spans="2:25" s="253" customFormat="1" x14ac:dyDescent="0.35">
      <c r="B180" s="60"/>
      <c r="F180" s="284"/>
      <c r="I180" s="285"/>
      <c r="J180" s="285"/>
      <c r="P180" s="170"/>
      <c r="Q180" s="226"/>
      <c r="U180" s="170"/>
      <c r="V180" s="170"/>
      <c r="W180" s="170"/>
      <c r="X180" s="170"/>
      <c r="Y180" s="170"/>
    </row>
    <row r="181" spans="2:25" s="253" customFormat="1" x14ac:dyDescent="0.35">
      <c r="B181" s="60"/>
      <c r="F181" s="284"/>
      <c r="I181" s="285"/>
      <c r="J181" s="285"/>
      <c r="P181" s="170"/>
      <c r="Q181" s="226"/>
      <c r="U181" s="170"/>
      <c r="V181" s="170"/>
      <c r="W181" s="170"/>
      <c r="X181" s="170"/>
      <c r="Y181" s="170"/>
    </row>
    <row r="182" spans="2:25" s="253" customFormat="1" x14ac:dyDescent="0.35">
      <c r="B182" s="60"/>
      <c r="F182" s="284"/>
      <c r="I182" s="285"/>
      <c r="J182" s="285"/>
      <c r="P182" s="170"/>
      <c r="Q182" s="226"/>
      <c r="U182" s="170"/>
      <c r="V182" s="170"/>
      <c r="W182" s="170"/>
      <c r="X182" s="170"/>
      <c r="Y182" s="170"/>
    </row>
    <row r="183" spans="2:25" s="253" customFormat="1" x14ac:dyDescent="0.35">
      <c r="B183" s="60"/>
      <c r="F183" s="284"/>
      <c r="I183" s="285"/>
      <c r="J183" s="285"/>
      <c r="P183" s="170"/>
      <c r="Q183" s="226"/>
      <c r="U183" s="170"/>
      <c r="V183" s="170"/>
      <c r="W183" s="170"/>
      <c r="X183" s="170"/>
      <c r="Y183" s="170"/>
    </row>
    <row r="184" spans="2:25" s="253" customFormat="1" x14ac:dyDescent="0.35">
      <c r="B184" s="60"/>
      <c r="F184" s="284"/>
      <c r="I184" s="285"/>
      <c r="J184" s="285"/>
      <c r="P184" s="170"/>
      <c r="Q184" s="226"/>
      <c r="U184" s="170"/>
      <c r="V184" s="170"/>
      <c r="W184" s="170"/>
      <c r="X184" s="170"/>
      <c r="Y184" s="170"/>
    </row>
    <row r="185" spans="2:25" s="253" customFormat="1" x14ac:dyDescent="0.35">
      <c r="B185" s="60"/>
      <c r="F185" s="284"/>
      <c r="I185" s="285"/>
      <c r="J185" s="285"/>
      <c r="P185" s="170"/>
      <c r="Q185" s="226"/>
      <c r="U185" s="170"/>
      <c r="V185" s="170"/>
      <c r="W185" s="170"/>
      <c r="X185" s="170"/>
      <c r="Y185" s="170"/>
    </row>
    <row r="186" spans="2:25" s="253" customFormat="1" x14ac:dyDescent="0.35">
      <c r="B186" s="60"/>
      <c r="F186" s="284"/>
      <c r="I186" s="285"/>
      <c r="J186" s="285"/>
      <c r="P186" s="170"/>
      <c r="Q186" s="226"/>
      <c r="U186" s="170"/>
      <c r="V186" s="170"/>
      <c r="W186" s="170"/>
      <c r="X186" s="170"/>
      <c r="Y186" s="170"/>
    </row>
    <row r="187" spans="2:25" s="253" customFormat="1" x14ac:dyDescent="0.35">
      <c r="B187" s="60"/>
      <c r="F187" s="284"/>
      <c r="I187" s="285"/>
      <c r="J187" s="285"/>
      <c r="P187" s="170"/>
      <c r="Q187" s="226"/>
      <c r="U187" s="170"/>
      <c r="V187" s="170"/>
      <c r="W187" s="170"/>
      <c r="X187" s="170"/>
      <c r="Y187" s="170"/>
    </row>
    <row r="188" spans="2:25" s="253" customFormat="1" x14ac:dyDescent="0.35">
      <c r="B188" s="60"/>
      <c r="F188" s="284"/>
      <c r="I188" s="285"/>
      <c r="J188" s="285"/>
      <c r="P188" s="170"/>
      <c r="Q188" s="226"/>
      <c r="U188" s="170"/>
      <c r="V188" s="170"/>
      <c r="W188" s="170"/>
      <c r="X188" s="170"/>
      <c r="Y188" s="170"/>
    </row>
    <row r="189" spans="2:25" s="253" customFormat="1" x14ac:dyDescent="0.35">
      <c r="B189" s="60"/>
      <c r="F189" s="284"/>
      <c r="I189" s="285"/>
      <c r="J189" s="285"/>
      <c r="P189" s="170"/>
      <c r="Q189" s="226"/>
      <c r="U189" s="170"/>
      <c r="V189" s="170"/>
      <c r="W189" s="170"/>
      <c r="X189" s="170"/>
      <c r="Y189" s="170"/>
    </row>
    <row r="190" spans="2:25" s="253" customFormat="1" x14ac:dyDescent="0.35">
      <c r="B190" s="60"/>
      <c r="F190" s="284"/>
      <c r="I190" s="285"/>
      <c r="J190" s="285"/>
      <c r="P190" s="170"/>
      <c r="Q190" s="226"/>
      <c r="U190" s="170"/>
      <c r="V190" s="170"/>
      <c r="W190" s="170"/>
      <c r="X190" s="170"/>
      <c r="Y190" s="170"/>
    </row>
    <row r="191" spans="2:25" s="253" customFormat="1" x14ac:dyDescent="0.35">
      <c r="B191" s="60"/>
      <c r="F191" s="284"/>
      <c r="I191" s="285"/>
      <c r="J191" s="285"/>
      <c r="P191" s="170"/>
      <c r="Q191" s="226"/>
      <c r="U191" s="170"/>
      <c r="V191" s="170"/>
      <c r="W191" s="170"/>
      <c r="X191" s="170"/>
      <c r="Y191" s="170"/>
    </row>
    <row r="192" spans="2:25" s="253" customFormat="1" x14ac:dyDescent="0.35">
      <c r="B192" s="60"/>
      <c r="F192" s="284"/>
      <c r="I192" s="285"/>
      <c r="J192" s="285"/>
      <c r="P192" s="170"/>
      <c r="Q192" s="226"/>
      <c r="U192" s="170"/>
      <c r="V192" s="170"/>
      <c r="W192" s="170"/>
      <c r="X192" s="170"/>
      <c r="Y192" s="170"/>
    </row>
    <row r="193" spans="2:25" s="253" customFormat="1" x14ac:dyDescent="0.35">
      <c r="B193" s="60"/>
      <c r="F193" s="284"/>
      <c r="I193" s="285"/>
      <c r="J193" s="285"/>
      <c r="P193" s="170"/>
      <c r="Q193" s="226"/>
      <c r="U193" s="170"/>
      <c r="V193" s="170"/>
      <c r="W193" s="170"/>
      <c r="X193" s="170"/>
      <c r="Y193" s="170"/>
    </row>
    <row r="194" spans="2:25" s="253" customFormat="1" x14ac:dyDescent="0.35">
      <c r="B194" s="60"/>
      <c r="F194" s="284"/>
      <c r="I194" s="285"/>
      <c r="J194" s="285"/>
      <c r="P194" s="170"/>
      <c r="Q194" s="226"/>
      <c r="U194" s="170"/>
      <c r="V194" s="170"/>
      <c r="W194" s="170"/>
      <c r="X194" s="170"/>
      <c r="Y194" s="170"/>
    </row>
    <row r="195" spans="2:25" s="253" customFormat="1" x14ac:dyDescent="0.35">
      <c r="B195" s="60"/>
      <c r="F195" s="284"/>
      <c r="I195" s="285"/>
      <c r="J195" s="285"/>
      <c r="P195" s="170"/>
      <c r="Q195" s="226"/>
      <c r="U195" s="170"/>
      <c r="V195" s="170"/>
      <c r="W195" s="170"/>
      <c r="X195" s="170"/>
      <c r="Y195" s="170"/>
    </row>
    <row r="196" spans="2:25" s="253" customFormat="1" x14ac:dyDescent="0.35">
      <c r="B196" s="60"/>
      <c r="F196" s="284"/>
      <c r="I196" s="285"/>
      <c r="J196" s="285"/>
      <c r="P196" s="170"/>
      <c r="Q196" s="226"/>
      <c r="U196" s="170"/>
      <c r="V196" s="170"/>
      <c r="W196" s="170"/>
      <c r="X196" s="170"/>
      <c r="Y196" s="170"/>
    </row>
    <row r="197" spans="2:25" s="253" customFormat="1" x14ac:dyDescent="0.35">
      <c r="B197" s="60"/>
      <c r="F197" s="284"/>
      <c r="I197" s="285"/>
      <c r="J197" s="285"/>
      <c r="P197" s="170"/>
      <c r="Q197" s="226"/>
      <c r="U197" s="170"/>
      <c r="V197" s="170"/>
      <c r="W197" s="170"/>
      <c r="X197" s="170"/>
      <c r="Y197" s="170"/>
    </row>
    <row r="198" spans="2:25" s="253" customFormat="1" x14ac:dyDescent="0.35">
      <c r="B198" s="60"/>
      <c r="F198" s="284"/>
      <c r="I198" s="285"/>
      <c r="J198" s="285"/>
      <c r="P198" s="170"/>
      <c r="Q198" s="226"/>
      <c r="U198" s="170"/>
      <c r="V198" s="170"/>
      <c r="W198" s="170"/>
      <c r="X198" s="170"/>
      <c r="Y198" s="170"/>
    </row>
    <row r="199" spans="2:25" s="253" customFormat="1" x14ac:dyDescent="0.35">
      <c r="B199" s="60"/>
      <c r="F199" s="284"/>
      <c r="I199" s="285"/>
      <c r="J199" s="285"/>
      <c r="P199" s="170"/>
      <c r="Q199" s="226"/>
      <c r="U199" s="170"/>
      <c r="V199" s="170"/>
      <c r="W199" s="170"/>
      <c r="X199" s="170"/>
      <c r="Y199" s="170"/>
    </row>
    <row r="200" spans="2:25" s="253" customFormat="1" x14ac:dyDescent="0.35">
      <c r="B200" s="60"/>
      <c r="F200" s="284"/>
      <c r="I200" s="285"/>
      <c r="J200" s="285"/>
      <c r="P200" s="170"/>
      <c r="Q200" s="226"/>
      <c r="U200" s="170"/>
      <c r="V200" s="170"/>
      <c r="W200" s="170"/>
      <c r="X200" s="170"/>
      <c r="Y200" s="170"/>
    </row>
    <row r="201" spans="2:25" s="253" customFormat="1" x14ac:dyDescent="0.35">
      <c r="B201" s="60"/>
      <c r="F201" s="284"/>
      <c r="I201" s="285"/>
      <c r="J201" s="285"/>
      <c r="P201" s="170"/>
      <c r="Q201" s="226"/>
      <c r="U201" s="170"/>
      <c r="V201" s="170"/>
      <c r="W201" s="170"/>
      <c r="X201" s="170"/>
      <c r="Y201" s="170"/>
    </row>
    <row r="202" spans="2:25" s="253" customFormat="1" x14ac:dyDescent="0.35">
      <c r="B202" s="60"/>
      <c r="F202" s="284"/>
      <c r="I202" s="285"/>
      <c r="J202" s="285"/>
      <c r="P202" s="170"/>
      <c r="Q202" s="226"/>
      <c r="U202" s="170"/>
      <c r="V202" s="170"/>
      <c r="W202" s="170"/>
      <c r="X202" s="170"/>
      <c r="Y202" s="170"/>
    </row>
    <row r="203" spans="2:25" s="253" customFormat="1" x14ac:dyDescent="0.35">
      <c r="B203" s="60"/>
      <c r="F203" s="284"/>
      <c r="I203" s="285"/>
      <c r="J203" s="285"/>
      <c r="P203" s="170"/>
      <c r="Q203" s="226"/>
      <c r="U203" s="170"/>
      <c r="V203" s="170"/>
      <c r="W203" s="170"/>
      <c r="X203" s="170"/>
      <c r="Y203" s="170"/>
    </row>
    <row r="204" spans="2:25" s="253" customFormat="1" x14ac:dyDescent="0.35">
      <c r="B204" s="60"/>
      <c r="F204" s="284"/>
      <c r="I204" s="285"/>
      <c r="J204" s="285"/>
      <c r="P204" s="170"/>
      <c r="Q204" s="226"/>
      <c r="U204" s="170"/>
      <c r="V204" s="170"/>
      <c r="W204" s="170"/>
      <c r="X204" s="170"/>
      <c r="Y204" s="170"/>
    </row>
    <row r="205" spans="2:25" s="253" customFormat="1" x14ac:dyDescent="0.35">
      <c r="B205" s="60"/>
      <c r="F205" s="284"/>
      <c r="I205" s="285"/>
      <c r="J205" s="285"/>
      <c r="P205" s="170"/>
      <c r="Q205" s="226"/>
      <c r="U205" s="170"/>
      <c r="V205" s="170"/>
      <c r="W205" s="170"/>
      <c r="X205" s="170"/>
      <c r="Y205" s="170"/>
    </row>
    <row r="206" spans="2:25" s="253" customFormat="1" x14ac:dyDescent="0.35">
      <c r="B206" s="60"/>
      <c r="F206" s="284"/>
      <c r="I206" s="285"/>
      <c r="J206" s="285"/>
      <c r="P206" s="170"/>
      <c r="Q206" s="226"/>
      <c r="U206" s="170"/>
      <c r="V206" s="170"/>
      <c r="W206" s="170"/>
      <c r="X206" s="170"/>
      <c r="Y206" s="170"/>
    </row>
    <row r="207" spans="2:25" s="253" customFormat="1" x14ac:dyDescent="0.35">
      <c r="B207" s="60"/>
      <c r="F207" s="284"/>
      <c r="I207" s="285"/>
      <c r="J207" s="285"/>
      <c r="P207" s="170"/>
      <c r="Q207" s="226"/>
      <c r="U207" s="170"/>
      <c r="V207" s="170"/>
      <c r="W207" s="170"/>
      <c r="X207" s="170"/>
      <c r="Y207" s="170"/>
    </row>
    <row r="208" spans="2:25" s="253" customFormat="1" x14ac:dyDescent="0.35">
      <c r="B208" s="60"/>
      <c r="F208" s="284"/>
      <c r="I208" s="285"/>
      <c r="J208" s="285"/>
      <c r="P208" s="170"/>
      <c r="Q208" s="226"/>
      <c r="U208" s="170"/>
      <c r="V208" s="170"/>
      <c r="W208" s="170"/>
      <c r="X208" s="170"/>
      <c r="Y208" s="170"/>
    </row>
    <row r="209" spans="2:25" s="253" customFormat="1" x14ac:dyDescent="0.35">
      <c r="B209" s="60"/>
      <c r="F209" s="284"/>
      <c r="I209" s="285"/>
      <c r="J209" s="285"/>
      <c r="P209" s="170"/>
      <c r="Q209" s="226"/>
      <c r="U209" s="170"/>
      <c r="V209" s="170"/>
      <c r="W209" s="170"/>
      <c r="X209" s="170"/>
      <c r="Y209" s="170"/>
    </row>
    <row r="210" spans="2:25" s="253" customFormat="1" x14ac:dyDescent="0.35">
      <c r="B210" s="60"/>
      <c r="F210" s="284"/>
      <c r="I210" s="285"/>
      <c r="J210" s="285"/>
      <c r="P210" s="170"/>
      <c r="Q210" s="226"/>
      <c r="U210" s="170"/>
      <c r="V210" s="170"/>
      <c r="W210" s="170"/>
      <c r="X210" s="170"/>
      <c r="Y210" s="170"/>
    </row>
    <row r="211" spans="2:25" s="253" customFormat="1" x14ac:dyDescent="0.35">
      <c r="B211" s="60"/>
      <c r="F211" s="284"/>
      <c r="I211" s="285"/>
      <c r="J211" s="285"/>
      <c r="P211" s="170"/>
      <c r="Q211" s="226"/>
      <c r="U211" s="170"/>
      <c r="V211" s="170"/>
      <c r="W211" s="170"/>
      <c r="X211" s="170"/>
      <c r="Y211" s="170"/>
    </row>
    <row r="212" spans="2:25" s="253" customFormat="1" x14ac:dyDescent="0.35">
      <c r="B212" s="60"/>
      <c r="F212" s="284"/>
      <c r="I212" s="285"/>
      <c r="J212" s="285"/>
      <c r="P212" s="170"/>
      <c r="Q212" s="226"/>
      <c r="U212" s="170"/>
      <c r="V212" s="170"/>
      <c r="W212" s="170"/>
      <c r="X212" s="170"/>
      <c r="Y212" s="170"/>
    </row>
    <row r="213" spans="2:25" s="253" customFormat="1" x14ac:dyDescent="0.35">
      <c r="B213" s="60"/>
      <c r="F213" s="284"/>
      <c r="I213" s="285"/>
      <c r="J213" s="285"/>
      <c r="P213" s="170"/>
      <c r="Q213" s="226"/>
      <c r="U213" s="170"/>
      <c r="V213" s="170"/>
      <c r="W213" s="170"/>
      <c r="X213" s="170"/>
      <c r="Y213" s="170"/>
    </row>
    <row r="214" spans="2:25" s="253" customFormat="1" x14ac:dyDescent="0.35">
      <c r="B214" s="60"/>
      <c r="F214" s="284"/>
      <c r="I214" s="285"/>
      <c r="J214" s="285"/>
      <c r="P214" s="170"/>
      <c r="Q214" s="226"/>
      <c r="U214" s="170"/>
      <c r="V214" s="170"/>
      <c r="W214" s="170"/>
      <c r="X214" s="170"/>
      <c r="Y214" s="170"/>
    </row>
    <row r="215" spans="2:25" s="253" customFormat="1" x14ac:dyDescent="0.35">
      <c r="B215" s="60"/>
      <c r="F215" s="284"/>
      <c r="I215" s="285"/>
      <c r="J215" s="285"/>
      <c r="P215" s="170"/>
      <c r="Q215" s="226"/>
      <c r="U215" s="170"/>
      <c r="V215" s="170"/>
      <c r="W215" s="170"/>
      <c r="X215" s="170"/>
      <c r="Y215" s="170"/>
    </row>
    <row r="216" spans="2:25" s="253" customFormat="1" x14ac:dyDescent="0.35">
      <c r="B216" s="60"/>
      <c r="F216" s="284"/>
      <c r="I216" s="285"/>
      <c r="J216" s="285"/>
      <c r="P216" s="170"/>
      <c r="Q216" s="226"/>
      <c r="U216" s="170"/>
      <c r="V216" s="170"/>
      <c r="W216" s="170"/>
      <c r="X216" s="170"/>
      <c r="Y216" s="170"/>
    </row>
    <row r="217" spans="2:25" s="253" customFormat="1" x14ac:dyDescent="0.35">
      <c r="B217" s="60"/>
      <c r="F217" s="284"/>
      <c r="I217" s="285"/>
      <c r="J217" s="285"/>
      <c r="P217" s="170"/>
      <c r="Q217" s="226"/>
      <c r="U217" s="170"/>
      <c r="V217" s="170"/>
      <c r="W217" s="170"/>
      <c r="X217" s="170"/>
      <c r="Y217" s="170"/>
    </row>
    <row r="218" spans="2:25" s="253" customFormat="1" x14ac:dyDescent="0.35">
      <c r="B218" s="60"/>
      <c r="F218" s="284"/>
      <c r="I218" s="285"/>
      <c r="J218" s="285"/>
      <c r="P218" s="170"/>
      <c r="Q218" s="226"/>
      <c r="U218" s="170"/>
      <c r="V218" s="170"/>
      <c r="W218" s="170"/>
      <c r="X218" s="170"/>
      <c r="Y218" s="170"/>
    </row>
    <row r="219" spans="2:25" s="253" customFormat="1" x14ac:dyDescent="0.35">
      <c r="B219" s="60"/>
      <c r="F219" s="284"/>
      <c r="I219" s="285"/>
      <c r="J219" s="285"/>
      <c r="P219" s="170"/>
      <c r="Q219" s="226"/>
      <c r="U219" s="170"/>
      <c r="V219" s="170"/>
      <c r="W219" s="170"/>
      <c r="X219" s="170"/>
      <c r="Y219" s="170"/>
    </row>
    <row r="220" spans="2:25" s="253" customFormat="1" x14ac:dyDescent="0.35">
      <c r="B220" s="60"/>
      <c r="F220" s="284"/>
      <c r="I220" s="285"/>
      <c r="J220" s="285"/>
      <c r="P220" s="170"/>
      <c r="Q220" s="226"/>
      <c r="U220" s="170"/>
      <c r="V220" s="170"/>
      <c r="W220" s="170"/>
      <c r="X220" s="170"/>
      <c r="Y220" s="170"/>
    </row>
    <row r="221" spans="2:25" s="253" customFormat="1" x14ac:dyDescent="0.35">
      <c r="B221" s="60"/>
      <c r="F221" s="284"/>
      <c r="I221" s="285"/>
      <c r="J221" s="285"/>
      <c r="P221" s="170"/>
      <c r="Q221" s="226"/>
      <c r="U221" s="170"/>
      <c r="V221" s="170"/>
      <c r="W221" s="170"/>
      <c r="X221" s="170"/>
      <c r="Y221" s="170"/>
    </row>
    <row r="222" spans="2:25" s="253" customFormat="1" x14ac:dyDescent="0.35">
      <c r="B222" s="60"/>
      <c r="F222" s="284"/>
      <c r="I222" s="285"/>
      <c r="J222" s="285"/>
      <c r="P222" s="170"/>
      <c r="Q222" s="226"/>
      <c r="U222" s="170"/>
      <c r="V222" s="170"/>
      <c r="W222" s="170"/>
      <c r="X222" s="170"/>
      <c r="Y222" s="170"/>
    </row>
    <row r="223" spans="2:25" s="253" customFormat="1" x14ac:dyDescent="0.35">
      <c r="B223" s="60"/>
      <c r="F223" s="284"/>
      <c r="I223" s="285"/>
      <c r="J223" s="285"/>
      <c r="P223" s="170"/>
      <c r="Q223" s="226"/>
      <c r="U223" s="170"/>
      <c r="V223" s="170"/>
      <c r="W223" s="170"/>
      <c r="X223" s="170"/>
      <c r="Y223" s="170"/>
    </row>
    <row r="224" spans="2:25" s="253" customFormat="1" x14ac:dyDescent="0.35">
      <c r="B224" s="60"/>
      <c r="F224" s="284"/>
      <c r="I224" s="285"/>
      <c r="J224" s="285"/>
      <c r="P224" s="170"/>
      <c r="Q224" s="226"/>
      <c r="U224" s="170"/>
      <c r="V224" s="170"/>
      <c r="W224" s="170"/>
      <c r="X224" s="170"/>
      <c r="Y224" s="170"/>
    </row>
    <row r="225" spans="2:25" s="253" customFormat="1" x14ac:dyDescent="0.35">
      <c r="B225" s="60"/>
      <c r="F225" s="284"/>
      <c r="I225" s="285"/>
      <c r="J225" s="285"/>
      <c r="P225" s="170"/>
      <c r="Q225" s="226"/>
      <c r="U225" s="170"/>
      <c r="V225" s="170"/>
      <c r="W225" s="170"/>
      <c r="X225" s="170"/>
      <c r="Y225" s="170"/>
    </row>
    <row r="226" spans="2:25" s="253" customFormat="1" x14ac:dyDescent="0.35">
      <c r="B226" s="60"/>
      <c r="F226" s="284"/>
      <c r="I226" s="285"/>
      <c r="J226" s="285"/>
      <c r="P226" s="170"/>
      <c r="Q226" s="226"/>
      <c r="U226" s="170"/>
      <c r="V226" s="170"/>
      <c r="W226" s="170"/>
      <c r="X226" s="170"/>
      <c r="Y226" s="170"/>
    </row>
    <row r="227" spans="2:25" s="253" customFormat="1" x14ac:dyDescent="0.35">
      <c r="B227" s="60"/>
      <c r="F227" s="284"/>
      <c r="I227" s="285"/>
      <c r="J227" s="285"/>
      <c r="P227" s="170"/>
      <c r="Q227" s="226"/>
      <c r="U227" s="170"/>
      <c r="V227" s="170"/>
      <c r="W227" s="170"/>
      <c r="X227" s="170"/>
      <c r="Y227" s="170"/>
    </row>
    <row r="228" spans="2:25" s="253" customFormat="1" x14ac:dyDescent="0.35">
      <c r="B228" s="60"/>
      <c r="F228" s="284"/>
      <c r="I228" s="285"/>
      <c r="J228" s="285"/>
      <c r="P228" s="170"/>
      <c r="Q228" s="226"/>
      <c r="U228" s="170"/>
      <c r="V228" s="170"/>
      <c r="W228" s="170"/>
      <c r="X228" s="170"/>
      <c r="Y228" s="170"/>
    </row>
    <row r="229" spans="2:25" s="253" customFormat="1" x14ac:dyDescent="0.35">
      <c r="B229" s="60"/>
      <c r="F229" s="284"/>
      <c r="I229" s="285"/>
      <c r="J229" s="285"/>
      <c r="P229" s="170"/>
      <c r="Q229" s="226"/>
      <c r="U229" s="170"/>
      <c r="V229" s="170"/>
      <c r="W229" s="170"/>
      <c r="X229" s="170"/>
      <c r="Y229" s="170"/>
    </row>
    <row r="230" spans="2:25" s="253" customFormat="1" x14ac:dyDescent="0.35">
      <c r="B230" s="60"/>
      <c r="F230" s="284"/>
      <c r="I230" s="285"/>
      <c r="J230" s="285"/>
      <c r="P230" s="170"/>
      <c r="Q230" s="226"/>
      <c r="U230" s="170"/>
      <c r="V230" s="170"/>
      <c r="W230" s="170"/>
      <c r="X230" s="170"/>
      <c r="Y230" s="170"/>
    </row>
    <row r="231" spans="2:25" s="253" customFormat="1" x14ac:dyDescent="0.35">
      <c r="B231" s="60"/>
      <c r="F231" s="284"/>
      <c r="I231" s="285"/>
      <c r="J231" s="285"/>
      <c r="P231" s="170"/>
      <c r="Q231" s="226"/>
      <c r="U231" s="170"/>
      <c r="V231" s="170"/>
      <c r="W231" s="170"/>
      <c r="X231" s="170"/>
      <c r="Y231" s="170"/>
    </row>
    <row r="232" spans="2:25" s="253" customFormat="1" x14ac:dyDescent="0.35">
      <c r="B232" s="60"/>
      <c r="F232" s="284"/>
      <c r="I232" s="285"/>
      <c r="J232" s="285"/>
      <c r="P232" s="170"/>
      <c r="Q232" s="226"/>
      <c r="U232" s="170"/>
      <c r="V232" s="170"/>
      <c r="W232" s="170"/>
      <c r="X232" s="170"/>
      <c r="Y232" s="170"/>
    </row>
    <row r="233" spans="2:25" s="253" customFormat="1" x14ac:dyDescent="0.35">
      <c r="B233" s="60"/>
      <c r="F233" s="284"/>
      <c r="I233" s="285"/>
      <c r="J233" s="285"/>
      <c r="P233" s="170"/>
      <c r="Q233" s="226"/>
      <c r="U233" s="170"/>
      <c r="V233" s="170"/>
      <c r="W233" s="170"/>
      <c r="X233" s="170"/>
      <c r="Y233" s="170"/>
    </row>
    <row r="234" spans="2:25" s="253" customFormat="1" x14ac:dyDescent="0.35">
      <c r="B234" s="60"/>
      <c r="F234" s="284"/>
      <c r="I234" s="285"/>
      <c r="J234" s="285"/>
      <c r="P234" s="170"/>
      <c r="Q234" s="226"/>
      <c r="U234" s="170"/>
      <c r="V234" s="170"/>
      <c r="W234" s="170"/>
      <c r="X234" s="170"/>
      <c r="Y234" s="170"/>
    </row>
    <row r="235" spans="2:25" s="253" customFormat="1" x14ac:dyDescent="0.35">
      <c r="B235" s="60"/>
      <c r="F235" s="284"/>
      <c r="I235" s="285"/>
      <c r="J235" s="285"/>
      <c r="P235" s="170"/>
      <c r="Q235" s="226"/>
      <c r="U235" s="170"/>
      <c r="V235" s="170"/>
      <c r="W235" s="170"/>
      <c r="X235" s="170"/>
      <c r="Y235" s="170"/>
    </row>
    <row r="236" spans="2:25" s="253" customFormat="1" x14ac:dyDescent="0.35">
      <c r="B236" s="60"/>
      <c r="F236" s="284"/>
      <c r="I236" s="285"/>
      <c r="J236" s="285"/>
      <c r="P236" s="170"/>
      <c r="Q236" s="226"/>
      <c r="U236" s="170"/>
      <c r="V236" s="170"/>
      <c r="W236" s="170"/>
      <c r="X236" s="170"/>
      <c r="Y236" s="170"/>
    </row>
    <row r="237" spans="2:25" s="253" customFormat="1" x14ac:dyDescent="0.35">
      <c r="B237" s="60"/>
      <c r="F237" s="284"/>
      <c r="I237" s="285"/>
      <c r="J237" s="285"/>
      <c r="P237" s="170"/>
      <c r="Q237" s="226"/>
      <c r="U237" s="170"/>
      <c r="V237" s="170"/>
      <c r="W237" s="170"/>
      <c r="X237" s="170"/>
      <c r="Y237" s="170"/>
    </row>
    <row r="238" spans="2:25" s="253" customFormat="1" x14ac:dyDescent="0.35">
      <c r="B238" s="60"/>
      <c r="F238" s="284"/>
      <c r="I238" s="285"/>
      <c r="J238" s="285"/>
      <c r="P238" s="170"/>
      <c r="Q238" s="226"/>
      <c r="U238" s="170"/>
      <c r="V238" s="170"/>
      <c r="W238" s="170"/>
      <c r="X238" s="170"/>
      <c r="Y238" s="170"/>
    </row>
    <row r="239" spans="2:25" s="253" customFormat="1" x14ac:dyDescent="0.35">
      <c r="B239" s="60"/>
      <c r="F239" s="284"/>
      <c r="I239" s="285"/>
      <c r="J239" s="285"/>
      <c r="P239" s="170"/>
      <c r="Q239" s="226"/>
      <c r="U239" s="170"/>
      <c r="V239" s="170"/>
      <c r="W239" s="170"/>
      <c r="X239" s="170"/>
      <c r="Y239" s="170"/>
    </row>
    <row r="240" spans="2:25" s="253" customFormat="1" x14ac:dyDescent="0.35">
      <c r="B240" s="60"/>
      <c r="F240" s="284"/>
      <c r="I240" s="285"/>
      <c r="J240" s="285"/>
      <c r="P240" s="170"/>
      <c r="Q240" s="226"/>
      <c r="U240" s="170"/>
      <c r="V240" s="170"/>
      <c r="W240" s="170"/>
      <c r="X240" s="170"/>
      <c r="Y240" s="170"/>
    </row>
    <row r="241" spans="2:25" s="253" customFormat="1" x14ac:dyDescent="0.35">
      <c r="B241" s="60"/>
      <c r="F241" s="284"/>
      <c r="I241" s="285"/>
      <c r="J241" s="285"/>
      <c r="P241" s="170"/>
      <c r="Q241" s="226"/>
      <c r="U241" s="170"/>
      <c r="V241" s="170"/>
      <c r="W241" s="170"/>
      <c r="X241" s="170"/>
      <c r="Y241" s="170"/>
    </row>
    <row r="242" spans="2:25" s="253" customFormat="1" x14ac:dyDescent="0.35">
      <c r="B242" s="60"/>
      <c r="F242" s="284"/>
      <c r="I242" s="285"/>
      <c r="J242" s="285"/>
      <c r="P242" s="170"/>
      <c r="Q242" s="226"/>
      <c r="U242" s="170"/>
      <c r="V242" s="170"/>
      <c r="W242" s="170"/>
      <c r="X242" s="170"/>
      <c r="Y242" s="170"/>
    </row>
    <row r="243" spans="2:25" s="253" customFormat="1" x14ac:dyDescent="0.35">
      <c r="B243" s="60"/>
      <c r="F243" s="284"/>
      <c r="I243" s="285"/>
      <c r="J243" s="285"/>
      <c r="P243" s="170"/>
      <c r="Q243" s="226"/>
      <c r="U243" s="170"/>
      <c r="V243" s="170"/>
      <c r="W243" s="170"/>
      <c r="X243" s="170"/>
      <c r="Y243" s="170"/>
    </row>
    <row r="244" spans="2:25" s="253" customFormat="1" x14ac:dyDescent="0.35">
      <c r="B244" s="60"/>
      <c r="F244" s="284"/>
      <c r="I244" s="285"/>
      <c r="J244" s="285"/>
      <c r="P244" s="170"/>
      <c r="Q244" s="226"/>
      <c r="U244" s="170"/>
      <c r="V244" s="170"/>
      <c r="W244" s="170"/>
      <c r="X244" s="170"/>
      <c r="Y244" s="170"/>
    </row>
    <row r="245" spans="2:25" s="253" customFormat="1" x14ac:dyDescent="0.35">
      <c r="B245" s="60"/>
      <c r="F245" s="284"/>
      <c r="I245" s="285"/>
      <c r="J245" s="285"/>
      <c r="P245" s="170"/>
      <c r="Q245" s="226"/>
      <c r="U245" s="170"/>
      <c r="V245" s="170"/>
      <c r="W245" s="170"/>
      <c r="X245" s="170"/>
      <c r="Y245" s="170"/>
    </row>
    <row r="246" spans="2:25" s="253" customFormat="1" x14ac:dyDescent="0.35">
      <c r="B246" s="60"/>
      <c r="F246" s="284"/>
      <c r="I246" s="285"/>
      <c r="J246" s="285"/>
      <c r="P246" s="170"/>
      <c r="Q246" s="226"/>
      <c r="U246" s="170"/>
      <c r="V246" s="170"/>
      <c r="W246" s="170"/>
      <c r="X246" s="170"/>
      <c r="Y246" s="170"/>
    </row>
    <row r="247" spans="2:25" s="253" customFormat="1" x14ac:dyDescent="0.35">
      <c r="B247" s="60"/>
      <c r="F247" s="284"/>
      <c r="I247" s="285"/>
      <c r="J247" s="285"/>
      <c r="P247" s="170"/>
      <c r="Q247" s="226"/>
      <c r="U247" s="170"/>
      <c r="V247" s="170"/>
      <c r="W247" s="170"/>
      <c r="X247" s="170"/>
      <c r="Y247" s="170"/>
    </row>
    <row r="248" spans="2:25" s="253" customFormat="1" x14ac:dyDescent="0.35">
      <c r="B248" s="60"/>
      <c r="F248" s="284"/>
      <c r="I248" s="285"/>
      <c r="J248" s="285"/>
      <c r="P248" s="170"/>
      <c r="Q248" s="226"/>
      <c r="U248" s="170"/>
      <c r="V248" s="170"/>
      <c r="W248" s="170"/>
      <c r="X248" s="170"/>
      <c r="Y248" s="170"/>
    </row>
    <row r="249" spans="2:25" s="253" customFormat="1" x14ac:dyDescent="0.35">
      <c r="B249" s="60"/>
      <c r="F249" s="284"/>
      <c r="I249" s="285"/>
      <c r="J249" s="285"/>
      <c r="P249" s="170"/>
      <c r="Q249" s="226"/>
      <c r="U249" s="170"/>
      <c r="V249" s="170"/>
      <c r="W249" s="170"/>
      <c r="X249" s="170"/>
      <c r="Y249" s="170"/>
    </row>
    <row r="250" spans="2:25" s="253" customFormat="1" x14ac:dyDescent="0.35">
      <c r="B250" s="60"/>
      <c r="F250" s="284"/>
      <c r="I250" s="285"/>
      <c r="J250" s="285"/>
      <c r="P250" s="170"/>
      <c r="Q250" s="226"/>
      <c r="U250" s="170"/>
      <c r="V250" s="170"/>
      <c r="W250" s="170"/>
      <c r="X250" s="170"/>
      <c r="Y250" s="170"/>
    </row>
    <row r="251" spans="2:25" s="253" customFormat="1" x14ac:dyDescent="0.35">
      <c r="B251" s="60"/>
      <c r="F251" s="284"/>
      <c r="I251" s="285"/>
      <c r="J251" s="285"/>
      <c r="P251" s="170"/>
      <c r="Q251" s="226"/>
      <c r="U251" s="170"/>
      <c r="V251" s="170"/>
      <c r="W251" s="170"/>
      <c r="X251" s="170"/>
      <c r="Y251" s="170"/>
    </row>
    <row r="252" spans="2:25" s="253" customFormat="1" x14ac:dyDescent="0.35">
      <c r="B252" s="60"/>
      <c r="F252" s="284"/>
      <c r="I252" s="285"/>
      <c r="J252" s="285"/>
      <c r="P252" s="170"/>
      <c r="Q252" s="226"/>
      <c r="U252" s="170"/>
      <c r="V252" s="170"/>
      <c r="W252" s="170"/>
      <c r="X252" s="170"/>
      <c r="Y252" s="170"/>
    </row>
    <row r="253" spans="2:25" s="253" customFormat="1" x14ac:dyDescent="0.35">
      <c r="B253" s="60"/>
      <c r="F253" s="284"/>
      <c r="I253" s="285"/>
      <c r="J253" s="285"/>
      <c r="P253" s="170"/>
      <c r="Q253" s="226"/>
      <c r="U253" s="170"/>
      <c r="V253" s="170"/>
      <c r="W253" s="170"/>
      <c r="X253" s="170"/>
      <c r="Y253" s="170"/>
    </row>
    <row r="254" spans="2:25" s="253" customFormat="1" x14ac:dyDescent="0.35">
      <c r="B254" s="60"/>
      <c r="F254" s="284"/>
      <c r="I254" s="285"/>
      <c r="J254" s="285"/>
      <c r="P254" s="170"/>
      <c r="Q254" s="226"/>
      <c r="U254" s="170"/>
      <c r="V254" s="170"/>
      <c r="W254" s="170"/>
      <c r="X254" s="170"/>
      <c r="Y254" s="170"/>
    </row>
    <row r="255" spans="2:25" s="253" customFormat="1" x14ac:dyDescent="0.35">
      <c r="B255" s="60"/>
      <c r="F255" s="284"/>
      <c r="I255" s="285"/>
      <c r="J255" s="285"/>
      <c r="P255" s="170"/>
      <c r="Q255" s="226"/>
      <c r="U255" s="170"/>
      <c r="V255" s="170"/>
      <c r="W255" s="170"/>
      <c r="X255" s="170"/>
      <c r="Y255" s="170"/>
    </row>
    <row r="256" spans="2:25" s="253" customFormat="1" x14ac:dyDescent="0.35">
      <c r="B256" s="60"/>
      <c r="F256" s="284"/>
      <c r="I256" s="285"/>
      <c r="J256" s="285"/>
      <c r="P256" s="170"/>
      <c r="Q256" s="226"/>
      <c r="U256" s="170"/>
      <c r="V256" s="170"/>
      <c r="W256" s="170"/>
      <c r="X256" s="170"/>
      <c r="Y256" s="170"/>
    </row>
    <row r="257" spans="2:25" s="253" customFormat="1" x14ac:dyDescent="0.35">
      <c r="B257" s="60"/>
      <c r="F257" s="284"/>
      <c r="I257" s="285"/>
      <c r="J257" s="285"/>
      <c r="P257" s="170"/>
      <c r="Q257" s="226"/>
      <c r="U257" s="170"/>
      <c r="V257" s="170"/>
      <c r="W257" s="170"/>
      <c r="X257" s="170"/>
      <c r="Y257" s="170"/>
    </row>
    <row r="258" spans="2:25" s="253" customFormat="1" x14ac:dyDescent="0.35">
      <c r="B258" s="60"/>
      <c r="F258" s="284"/>
      <c r="I258" s="285"/>
      <c r="J258" s="285"/>
      <c r="P258" s="170"/>
      <c r="Q258" s="226"/>
      <c r="U258" s="170"/>
      <c r="V258" s="170"/>
      <c r="W258" s="170"/>
      <c r="X258" s="170"/>
      <c r="Y258" s="170"/>
    </row>
    <row r="259" spans="2:25" s="253" customFormat="1" x14ac:dyDescent="0.35">
      <c r="B259" s="60"/>
      <c r="F259" s="284"/>
      <c r="I259" s="285"/>
      <c r="J259" s="285"/>
      <c r="P259" s="170"/>
      <c r="Q259" s="226"/>
      <c r="U259" s="170"/>
      <c r="V259" s="170"/>
      <c r="W259" s="170"/>
      <c r="X259" s="170"/>
      <c r="Y259" s="170"/>
    </row>
    <row r="260" spans="2:25" s="253" customFormat="1" x14ac:dyDescent="0.35">
      <c r="B260" s="60"/>
      <c r="F260" s="284"/>
      <c r="I260" s="285"/>
      <c r="J260" s="285"/>
      <c r="P260" s="170"/>
      <c r="Q260" s="226"/>
      <c r="U260" s="170"/>
      <c r="V260" s="170"/>
      <c r="W260" s="170"/>
      <c r="X260" s="170"/>
      <c r="Y260" s="170"/>
    </row>
    <row r="261" spans="2:25" s="253" customFormat="1" x14ac:dyDescent="0.35">
      <c r="B261" s="60"/>
      <c r="F261" s="284"/>
      <c r="I261" s="285"/>
      <c r="J261" s="285"/>
      <c r="P261" s="170"/>
      <c r="Q261" s="226"/>
      <c r="U261" s="170"/>
      <c r="V261" s="170"/>
      <c r="W261" s="170"/>
      <c r="X261" s="170"/>
      <c r="Y261" s="170"/>
    </row>
    <row r="262" spans="2:25" s="253" customFormat="1" x14ac:dyDescent="0.35">
      <c r="B262" s="60"/>
      <c r="F262" s="284"/>
      <c r="I262" s="285"/>
      <c r="J262" s="285"/>
      <c r="P262" s="170"/>
      <c r="Q262" s="226"/>
      <c r="U262" s="170"/>
      <c r="V262" s="170"/>
      <c r="W262" s="170"/>
      <c r="X262" s="170"/>
      <c r="Y262" s="170"/>
    </row>
    <row r="263" spans="2:25" s="253" customFormat="1" x14ac:dyDescent="0.35">
      <c r="B263" s="60"/>
      <c r="F263" s="284"/>
      <c r="I263" s="285"/>
      <c r="J263" s="285"/>
      <c r="P263" s="170"/>
      <c r="Q263" s="226"/>
      <c r="U263" s="170"/>
      <c r="V263" s="170"/>
      <c r="W263" s="170"/>
      <c r="X263" s="170"/>
      <c r="Y263" s="170"/>
    </row>
    <row r="264" spans="2:25" s="253" customFormat="1" x14ac:dyDescent="0.35">
      <c r="B264" s="60"/>
      <c r="F264" s="284"/>
      <c r="I264" s="285"/>
      <c r="J264" s="285"/>
      <c r="P264" s="170"/>
      <c r="Q264" s="226"/>
      <c r="U264" s="170"/>
      <c r="V264" s="170"/>
      <c r="W264" s="170"/>
      <c r="X264" s="170"/>
      <c r="Y264" s="170"/>
    </row>
    <row r="265" spans="2:25" s="253" customFormat="1" x14ac:dyDescent="0.35">
      <c r="B265" s="60"/>
      <c r="F265" s="284"/>
      <c r="I265" s="285"/>
      <c r="J265" s="285"/>
      <c r="P265" s="170"/>
      <c r="Q265" s="226"/>
      <c r="U265" s="170"/>
      <c r="V265" s="170"/>
      <c r="W265" s="170"/>
      <c r="X265" s="170"/>
      <c r="Y265" s="170"/>
    </row>
    <row r="266" spans="2:25" s="253" customFormat="1" x14ac:dyDescent="0.35">
      <c r="B266" s="60"/>
      <c r="F266" s="284"/>
      <c r="I266" s="285"/>
      <c r="J266" s="285"/>
      <c r="P266" s="170"/>
      <c r="Q266" s="226"/>
      <c r="U266" s="170"/>
      <c r="V266" s="170"/>
      <c r="W266" s="170"/>
      <c r="X266" s="170"/>
      <c r="Y266" s="170"/>
    </row>
    <row r="267" spans="2:25" s="253" customFormat="1" x14ac:dyDescent="0.35">
      <c r="B267" s="60"/>
      <c r="F267" s="284"/>
      <c r="I267" s="285"/>
      <c r="J267" s="285"/>
      <c r="P267" s="170"/>
      <c r="Q267" s="226"/>
      <c r="U267" s="170"/>
      <c r="V267" s="170"/>
      <c r="W267" s="170"/>
      <c r="X267" s="170"/>
      <c r="Y267" s="170"/>
    </row>
    <row r="268" spans="2:25" s="253" customFormat="1" x14ac:dyDescent="0.35">
      <c r="B268" s="60"/>
      <c r="F268" s="284"/>
      <c r="I268" s="285"/>
      <c r="J268" s="285"/>
      <c r="P268" s="170"/>
      <c r="Q268" s="226"/>
      <c r="U268" s="170"/>
      <c r="V268" s="170"/>
      <c r="W268" s="170"/>
      <c r="X268" s="170"/>
      <c r="Y268" s="170"/>
    </row>
    <row r="269" spans="2:25" s="253" customFormat="1" x14ac:dyDescent="0.35">
      <c r="B269" s="60"/>
      <c r="F269" s="284"/>
      <c r="I269" s="285"/>
      <c r="J269" s="285"/>
      <c r="P269" s="170"/>
      <c r="Q269" s="226"/>
      <c r="U269" s="170"/>
      <c r="V269" s="170"/>
      <c r="W269" s="170"/>
      <c r="X269" s="170"/>
      <c r="Y269" s="170"/>
    </row>
    <row r="270" spans="2:25" s="253" customFormat="1" x14ac:dyDescent="0.35">
      <c r="B270" s="60"/>
      <c r="F270" s="284"/>
      <c r="I270" s="285"/>
      <c r="J270" s="285"/>
      <c r="P270" s="170"/>
      <c r="Q270" s="226"/>
      <c r="U270" s="170"/>
      <c r="V270" s="170"/>
      <c r="W270" s="170"/>
      <c r="X270" s="170"/>
      <c r="Y270" s="170"/>
    </row>
    <row r="271" spans="2:25" s="253" customFormat="1" x14ac:dyDescent="0.35">
      <c r="B271" s="60"/>
      <c r="F271" s="284"/>
      <c r="I271" s="285"/>
      <c r="J271" s="285"/>
      <c r="P271" s="170"/>
      <c r="Q271" s="226"/>
      <c r="U271" s="170"/>
      <c r="V271" s="170"/>
      <c r="W271" s="170"/>
      <c r="X271" s="170"/>
      <c r="Y271" s="170"/>
    </row>
    <row r="272" spans="2:25" s="253" customFormat="1" x14ac:dyDescent="0.35">
      <c r="B272" s="60"/>
      <c r="F272" s="284"/>
      <c r="I272" s="285"/>
      <c r="J272" s="285"/>
      <c r="P272" s="170"/>
      <c r="Q272" s="226"/>
      <c r="U272" s="170"/>
      <c r="V272" s="170"/>
      <c r="W272" s="170"/>
      <c r="X272" s="170"/>
      <c r="Y272" s="170"/>
    </row>
    <row r="273" spans="2:25" s="253" customFormat="1" x14ac:dyDescent="0.35">
      <c r="B273" s="60"/>
      <c r="F273" s="284"/>
      <c r="I273" s="285"/>
      <c r="J273" s="285"/>
      <c r="P273" s="170"/>
      <c r="Q273" s="226"/>
      <c r="U273" s="170"/>
      <c r="V273" s="170"/>
      <c r="W273" s="170"/>
      <c r="X273" s="170"/>
      <c r="Y273" s="170"/>
    </row>
    <row r="274" spans="2:25" s="253" customFormat="1" x14ac:dyDescent="0.35">
      <c r="B274" s="60"/>
      <c r="F274" s="284"/>
      <c r="I274" s="285"/>
      <c r="J274" s="285"/>
      <c r="P274" s="170"/>
      <c r="Q274" s="226"/>
      <c r="U274" s="170"/>
      <c r="V274" s="170"/>
      <c r="W274" s="170"/>
      <c r="X274" s="170"/>
      <c r="Y274" s="170"/>
    </row>
    <row r="275" spans="2:25" s="253" customFormat="1" x14ac:dyDescent="0.35">
      <c r="B275" s="60"/>
      <c r="F275" s="284"/>
      <c r="I275" s="285"/>
      <c r="J275" s="285"/>
      <c r="P275" s="170"/>
      <c r="Q275" s="226"/>
      <c r="U275" s="170"/>
      <c r="V275" s="170"/>
      <c r="W275" s="170"/>
      <c r="X275" s="170"/>
      <c r="Y275" s="170"/>
    </row>
    <row r="276" spans="2:25" s="253" customFormat="1" x14ac:dyDescent="0.35">
      <c r="B276" s="60"/>
      <c r="F276" s="284"/>
      <c r="I276" s="285"/>
      <c r="J276" s="285"/>
      <c r="P276" s="170"/>
      <c r="Q276" s="226"/>
      <c r="U276" s="170"/>
      <c r="V276" s="170"/>
      <c r="W276" s="170"/>
      <c r="X276" s="170"/>
      <c r="Y276" s="170"/>
    </row>
    <row r="277" spans="2:25" s="253" customFormat="1" x14ac:dyDescent="0.35">
      <c r="B277" s="60"/>
      <c r="F277" s="284"/>
      <c r="I277" s="285"/>
      <c r="J277" s="285"/>
      <c r="P277" s="170"/>
      <c r="Q277" s="226"/>
      <c r="U277" s="170"/>
      <c r="V277" s="170"/>
      <c r="W277" s="170"/>
      <c r="X277" s="170"/>
      <c r="Y277" s="170"/>
    </row>
    <row r="278" spans="2:25" s="253" customFormat="1" x14ac:dyDescent="0.35">
      <c r="B278" s="60"/>
      <c r="F278" s="284"/>
      <c r="I278" s="285"/>
      <c r="J278" s="285"/>
      <c r="P278" s="170"/>
      <c r="Q278" s="226"/>
      <c r="U278" s="170"/>
      <c r="V278" s="170"/>
      <c r="W278" s="170"/>
      <c r="X278" s="170"/>
      <c r="Y278" s="170"/>
    </row>
    <row r="279" spans="2:25" s="253" customFormat="1" x14ac:dyDescent="0.35">
      <c r="B279" s="60"/>
      <c r="F279" s="284"/>
      <c r="I279" s="285"/>
      <c r="J279" s="285"/>
      <c r="P279" s="170"/>
      <c r="Q279" s="226"/>
      <c r="U279" s="170"/>
      <c r="V279" s="170"/>
      <c r="W279" s="170"/>
      <c r="X279" s="170"/>
      <c r="Y279" s="170"/>
    </row>
    <row r="280" spans="2:25" s="253" customFormat="1" x14ac:dyDescent="0.35">
      <c r="B280" s="60"/>
      <c r="F280" s="284"/>
      <c r="I280" s="285"/>
      <c r="J280" s="285"/>
      <c r="P280" s="170"/>
      <c r="Q280" s="226"/>
      <c r="U280" s="170"/>
      <c r="V280" s="170"/>
      <c r="W280" s="170"/>
      <c r="X280" s="170"/>
      <c r="Y280" s="170"/>
    </row>
    <row r="281" spans="2:25" s="253" customFormat="1" x14ac:dyDescent="0.35">
      <c r="B281" s="60"/>
      <c r="F281" s="284"/>
      <c r="I281" s="285"/>
      <c r="J281" s="285"/>
      <c r="P281" s="170"/>
      <c r="Q281" s="226"/>
      <c r="U281" s="170"/>
      <c r="V281" s="170"/>
      <c r="W281" s="170"/>
      <c r="X281" s="170"/>
      <c r="Y281" s="170"/>
    </row>
    <row r="282" spans="2:25" s="253" customFormat="1" x14ac:dyDescent="0.35">
      <c r="B282" s="60"/>
      <c r="F282" s="284"/>
      <c r="I282" s="285"/>
      <c r="J282" s="285"/>
      <c r="P282" s="170"/>
      <c r="Q282" s="226"/>
      <c r="U282" s="170"/>
      <c r="V282" s="170"/>
      <c r="W282" s="170"/>
      <c r="X282" s="170"/>
      <c r="Y282" s="170"/>
    </row>
    <row r="283" spans="2:25" s="253" customFormat="1" x14ac:dyDescent="0.35">
      <c r="B283" s="60"/>
      <c r="F283" s="284"/>
      <c r="I283" s="285"/>
      <c r="J283" s="285"/>
      <c r="P283" s="170"/>
      <c r="Q283" s="226"/>
      <c r="U283" s="170"/>
      <c r="V283" s="170"/>
      <c r="W283" s="170"/>
      <c r="X283" s="170"/>
      <c r="Y283" s="170"/>
    </row>
    <row r="284" spans="2:25" s="253" customFormat="1" x14ac:dyDescent="0.35">
      <c r="B284" s="60"/>
      <c r="F284" s="284"/>
      <c r="I284" s="285"/>
      <c r="J284" s="285"/>
      <c r="P284" s="170"/>
      <c r="Q284" s="226"/>
      <c r="U284" s="170"/>
      <c r="V284" s="170"/>
      <c r="W284" s="170"/>
      <c r="X284" s="170"/>
      <c r="Y284" s="170"/>
    </row>
    <row r="285" spans="2:25" s="253" customFormat="1" x14ac:dyDescent="0.35">
      <c r="B285" s="60"/>
      <c r="F285" s="284"/>
      <c r="I285" s="285"/>
      <c r="J285" s="285"/>
      <c r="P285" s="170"/>
      <c r="Q285" s="226"/>
      <c r="U285" s="170"/>
      <c r="V285" s="170"/>
      <c r="W285" s="170"/>
      <c r="X285" s="170"/>
      <c r="Y285" s="170"/>
    </row>
    <row r="286" spans="2:25" s="253" customFormat="1" x14ac:dyDescent="0.35">
      <c r="B286" s="60"/>
      <c r="F286" s="284"/>
      <c r="I286" s="285"/>
      <c r="J286" s="285"/>
      <c r="P286" s="170"/>
      <c r="Q286" s="226"/>
      <c r="U286" s="170"/>
      <c r="V286" s="170"/>
      <c r="W286" s="170"/>
      <c r="X286" s="170"/>
      <c r="Y286" s="170"/>
    </row>
    <row r="287" spans="2:25" s="253" customFormat="1" x14ac:dyDescent="0.35">
      <c r="B287" s="60"/>
      <c r="F287" s="284"/>
      <c r="I287" s="285"/>
      <c r="J287" s="285"/>
      <c r="P287" s="170"/>
      <c r="Q287" s="226"/>
      <c r="U287" s="170"/>
      <c r="V287" s="170"/>
      <c r="W287" s="170"/>
      <c r="X287" s="170"/>
      <c r="Y287" s="170"/>
    </row>
    <row r="288" spans="2:25" s="253" customFormat="1" x14ac:dyDescent="0.35">
      <c r="B288" s="60"/>
      <c r="F288" s="284"/>
      <c r="I288" s="285"/>
      <c r="J288" s="285"/>
      <c r="P288" s="170"/>
      <c r="Q288" s="226"/>
      <c r="U288" s="170"/>
      <c r="V288" s="170"/>
      <c r="W288" s="170"/>
      <c r="X288" s="170"/>
      <c r="Y288" s="170"/>
    </row>
    <row r="289" spans="2:25" s="253" customFormat="1" x14ac:dyDescent="0.35">
      <c r="B289" s="60"/>
      <c r="F289" s="284"/>
      <c r="I289" s="285"/>
      <c r="J289" s="285"/>
      <c r="P289" s="170"/>
      <c r="Q289" s="226"/>
      <c r="U289" s="170"/>
      <c r="V289" s="170"/>
      <c r="W289" s="170"/>
      <c r="X289" s="170"/>
      <c r="Y289" s="170"/>
    </row>
    <row r="290" spans="2:25" s="253" customFormat="1" x14ac:dyDescent="0.35">
      <c r="B290" s="60"/>
      <c r="F290" s="284"/>
      <c r="I290" s="285"/>
      <c r="J290" s="285"/>
      <c r="P290" s="170"/>
      <c r="Q290" s="226"/>
      <c r="U290" s="170"/>
      <c r="V290" s="170"/>
      <c r="W290" s="170"/>
      <c r="X290" s="170"/>
      <c r="Y290" s="170"/>
    </row>
    <row r="291" spans="2:25" s="253" customFormat="1" x14ac:dyDescent="0.35">
      <c r="B291" s="60"/>
      <c r="F291" s="284"/>
      <c r="I291" s="285"/>
      <c r="J291" s="285"/>
      <c r="P291" s="170"/>
      <c r="Q291" s="226"/>
      <c r="U291" s="170"/>
      <c r="V291" s="170"/>
      <c r="W291" s="170"/>
      <c r="X291" s="170"/>
      <c r="Y291" s="170"/>
    </row>
    <row r="292" spans="2:25" s="253" customFormat="1" x14ac:dyDescent="0.35">
      <c r="B292" s="60"/>
      <c r="F292" s="284"/>
      <c r="I292" s="285"/>
      <c r="J292" s="285"/>
      <c r="P292" s="170"/>
      <c r="Q292" s="226"/>
      <c r="U292" s="170"/>
      <c r="V292" s="170"/>
      <c r="W292" s="170"/>
      <c r="X292" s="170"/>
      <c r="Y292" s="170"/>
    </row>
    <row r="293" spans="2:25" s="253" customFormat="1" x14ac:dyDescent="0.35">
      <c r="B293" s="60"/>
      <c r="F293" s="284"/>
      <c r="I293" s="285"/>
      <c r="J293" s="285"/>
      <c r="P293" s="170"/>
      <c r="Q293" s="226"/>
      <c r="U293" s="170"/>
      <c r="V293" s="170"/>
      <c r="W293" s="170"/>
      <c r="X293" s="170"/>
      <c r="Y293" s="170"/>
    </row>
    <row r="294" spans="2:25" s="253" customFormat="1" x14ac:dyDescent="0.35">
      <c r="B294" s="60"/>
      <c r="F294" s="284"/>
      <c r="I294" s="285"/>
      <c r="J294" s="285"/>
      <c r="P294" s="170"/>
      <c r="Q294" s="226"/>
      <c r="U294" s="170"/>
      <c r="V294" s="170"/>
      <c r="W294" s="170"/>
      <c r="X294" s="170"/>
      <c r="Y294" s="170"/>
    </row>
    <row r="295" spans="2:25" s="253" customFormat="1" x14ac:dyDescent="0.35">
      <c r="B295" s="60"/>
      <c r="F295" s="284"/>
      <c r="I295" s="285"/>
      <c r="J295" s="285"/>
      <c r="P295" s="170"/>
      <c r="Q295" s="226"/>
      <c r="U295" s="170"/>
      <c r="V295" s="170"/>
      <c r="W295" s="170"/>
      <c r="X295" s="170"/>
      <c r="Y295" s="170"/>
    </row>
    <row r="296" spans="2:25" s="253" customFormat="1" x14ac:dyDescent="0.35">
      <c r="B296" s="60"/>
      <c r="F296" s="284"/>
      <c r="I296" s="285"/>
      <c r="J296" s="285"/>
      <c r="P296" s="170"/>
      <c r="Q296" s="226"/>
      <c r="U296" s="170"/>
      <c r="V296" s="170"/>
      <c r="W296" s="170"/>
      <c r="X296" s="170"/>
      <c r="Y296" s="170"/>
    </row>
    <row r="297" spans="2:25" s="253" customFormat="1" x14ac:dyDescent="0.35">
      <c r="B297" s="60"/>
      <c r="F297" s="284"/>
      <c r="I297" s="285"/>
      <c r="J297" s="285"/>
      <c r="P297" s="170"/>
      <c r="Q297" s="226"/>
      <c r="U297" s="170"/>
      <c r="V297" s="170"/>
      <c r="W297" s="170"/>
      <c r="X297" s="170"/>
      <c r="Y297" s="170"/>
    </row>
    <row r="298" spans="2:25" s="253" customFormat="1" x14ac:dyDescent="0.35">
      <c r="B298" s="60"/>
      <c r="F298" s="284"/>
      <c r="I298" s="285"/>
      <c r="J298" s="285"/>
      <c r="P298" s="170"/>
      <c r="Q298" s="226"/>
      <c r="U298" s="170"/>
      <c r="V298" s="170"/>
      <c r="W298" s="170"/>
      <c r="X298" s="170"/>
      <c r="Y298" s="170"/>
    </row>
    <row r="299" spans="2:25" s="253" customFormat="1" x14ac:dyDescent="0.35">
      <c r="B299" s="60"/>
      <c r="F299" s="284"/>
      <c r="I299" s="285"/>
      <c r="J299" s="285"/>
      <c r="P299" s="170"/>
      <c r="Q299" s="226"/>
      <c r="U299" s="170"/>
      <c r="V299" s="170"/>
      <c r="W299" s="170"/>
      <c r="X299" s="170"/>
      <c r="Y299" s="170"/>
    </row>
    <row r="300" spans="2:25" s="253" customFormat="1" x14ac:dyDescent="0.35">
      <c r="B300" s="60"/>
      <c r="F300" s="284"/>
      <c r="I300" s="285"/>
      <c r="J300" s="285"/>
      <c r="P300" s="170"/>
      <c r="Q300" s="226"/>
      <c r="U300" s="170"/>
      <c r="V300" s="170"/>
      <c r="W300" s="170"/>
      <c r="X300" s="170"/>
      <c r="Y300" s="170"/>
    </row>
    <row r="301" spans="2:25" s="253" customFormat="1" x14ac:dyDescent="0.35">
      <c r="B301" s="60"/>
      <c r="F301" s="284"/>
      <c r="I301" s="285"/>
      <c r="J301" s="285"/>
      <c r="P301" s="170"/>
      <c r="Q301" s="226"/>
      <c r="U301" s="170"/>
      <c r="V301" s="170"/>
      <c r="W301" s="170"/>
      <c r="X301" s="170"/>
      <c r="Y301" s="170"/>
    </row>
    <row r="302" spans="2:25" s="253" customFormat="1" x14ac:dyDescent="0.35">
      <c r="B302" s="60"/>
      <c r="F302" s="284"/>
      <c r="I302" s="285"/>
      <c r="J302" s="285"/>
      <c r="P302" s="170"/>
      <c r="Q302" s="226"/>
      <c r="U302" s="170"/>
      <c r="V302" s="170"/>
      <c r="W302" s="170"/>
      <c r="X302" s="170"/>
      <c r="Y302" s="170"/>
    </row>
    <row r="303" spans="2:25" s="253" customFormat="1" x14ac:dyDescent="0.35">
      <c r="B303" s="60"/>
      <c r="F303" s="284"/>
      <c r="I303" s="285"/>
      <c r="J303" s="285"/>
      <c r="P303" s="170"/>
      <c r="Q303" s="226"/>
      <c r="U303" s="170"/>
      <c r="V303" s="170"/>
      <c r="W303" s="170"/>
      <c r="X303" s="170"/>
      <c r="Y303" s="170"/>
    </row>
    <row r="304" spans="2:25" s="253" customFormat="1" x14ac:dyDescent="0.35">
      <c r="B304" s="60"/>
      <c r="F304" s="284"/>
      <c r="I304" s="285"/>
      <c r="J304" s="285"/>
      <c r="P304" s="170"/>
      <c r="Q304" s="226"/>
      <c r="U304" s="170"/>
      <c r="V304" s="170"/>
      <c r="W304" s="170"/>
      <c r="X304" s="170"/>
      <c r="Y304" s="170"/>
    </row>
    <row r="305" spans="2:25" s="253" customFormat="1" x14ac:dyDescent="0.35">
      <c r="B305" s="60"/>
      <c r="F305" s="284"/>
      <c r="I305" s="285"/>
      <c r="J305" s="285"/>
      <c r="P305" s="170"/>
      <c r="Q305" s="226"/>
      <c r="U305" s="170"/>
      <c r="V305" s="170"/>
      <c r="W305" s="170"/>
      <c r="X305" s="170"/>
      <c r="Y305" s="170"/>
    </row>
    <row r="306" spans="2:25" s="253" customFormat="1" x14ac:dyDescent="0.35">
      <c r="B306" s="60"/>
      <c r="F306" s="284"/>
      <c r="I306" s="285"/>
      <c r="J306" s="285"/>
      <c r="P306" s="170"/>
      <c r="Q306" s="226"/>
      <c r="U306" s="170"/>
      <c r="V306" s="170"/>
      <c r="W306" s="170"/>
      <c r="X306" s="170"/>
      <c r="Y306" s="170"/>
    </row>
    <row r="307" spans="2:25" s="253" customFormat="1" x14ac:dyDescent="0.35">
      <c r="B307" s="60"/>
      <c r="F307" s="284"/>
      <c r="I307" s="285"/>
      <c r="J307" s="285"/>
      <c r="P307" s="170"/>
      <c r="Q307" s="226"/>
      <c r="U307" s="170"/>
      <c r="V307" s="170"/>
      <c r="W307" s="170"/>
      <c r="X307" s="170"/>
      <c r="Y307" s="170"/>
    </row>
    <row r="308" spans="2:25" s="253" customFormat="1" x14ac:dyDescent="0.35">
      <c r="B308" s="60"/>
      <c r="F308" s="284"/>
      <c r="I308" s="285"/>
      <c r="J308" s="285"/>
      <c r="P308" s="170"/>
      <c r="Q308" s="226"/>
      <c r="U308" s="170"/>
      <c r="V308" s="170"/>
      <c r="W308" s="170"/>
      <c r="X308" s="170"/>
      <c r="Y308" s="170"/>
    </row>
    <row r="309" spans="2:25" s="253" customFormat="1" x14ac:dyDescent="0.35">
      <c r="B309" s="60"/>
      <c r="F309" s="284"/>
      <c r="I309" s="285"/>
      <c r="J309" s="285"/>
      <c r="P309" s="170"/>
      <c r="Q309" s="226"/>
      <c r="U309" s="170"/>
      <c r="V309" s="170"/>
      <c r="W309" s="170"/>
      <c r="X309" s="170"/>
      <c r="Y309" s="170"/>
    </row>
    <row r="310" spans="2:25" s="253" customFormat="1" x14ac:dyDescent="0.35">
      <c r="B310" s="60"/>
      <c r="F310" s="284"/>
      <c r="I310" s="285"/>
      <c r="J310" s="285"/>
      <c r="P310" s="170"/>
      <c r="Q310" s="226"/>
      <c r="U310" s="170"/>
      <c r="V310" s="170"/>
      <c r="W310" s="170"/>
      <c r="X310" s="170"/>
      <c r="Y310" s="170"/>
    </row>
    <row r="311" spans="2:25" s="253" customFormat="1" x14ac:dyDescent="0.35">
      <c r="B311" s="60"/>
      <c r="F311" s="284"/>
      <c r="I311" s="285"/>
      <c r="J311" s="285"/>
      <c r="P311" s="170"/>
      <c r="Q311" s="226"/>
      <c r="U311" s="170"/>
      <c r="V311" s="170"/>
      <c r="W311" s="170"/>
      <c r="X311" s="170"/>
      <c r="Y311" s="170"/>
    </row>
    <row r="312" spans="2:25" s="253" customFormat="1" x14ac:dyDescent="0.35">
      <c r="B312" s="60"/>
      <c r="F312" s="284"/>
      <c r="I312" s="285"/>
      <c r="J312" s="285"/>
      <c r="P312" s="170"/>
      <c r="Q312" s="226"/>
      <c r="U312" s="170"/>
      <c r="V312" s="170"/>
      <c r="W312" s="170"/>
      <c r="X312" s="170"/>
      <c r="Y312" s="170"/>
    </row>
    <row r="313" spans="2:25" s="253" customFormat="1" x14ac:dyDescent="0.35">
      <c r="B313" s="60"/>
      <c r="F313" s="284"/>
      <c r="I313" s="285"/>
      <c r="J313" s="285"/>
      <c r="P313" s="170"/>
      <c r="Q313" s="226"/>
      <c r="U313" s="170"/>
      <c r="V313" s="170"/>
      <c r="W313" s="170"/>
      <c r="X313" s="170"/>
      <c r="Y313" s="170"/>
    </row>
    <row r="314" spans="2:25" s="253" customFormat="1" x14ac:dyDescent="0.35">
      <c r="B314" s="60"/>
      <c r="F314" s="284"/>
      <c r="I314" s="285"/>
      <c r="J314" s="285"/>
      <c r="P314" s="170"/>
      <c r="Q314" s="226"/>
      <c r="U314" s="170"/>
      <c r="V314" s="170"/>
      <c r="W314" s="170"/>
      <c r="X314" s="170"/>
      <c r="Y314" s="170"/>
    </row>
    <row r="315" spans="2:25" s="253" customFormat="1" x14ac:dyDescent="0.35">
      <c r="B315" s="60"/>
      <c r="F315" s="284"/>
      <c r="I315" s="285"/>
      <c r="J315" s="285"/>
      <c r="P315" s="170"/>
      <c r="Q315" s="226"/>
      <c r="U315" s="170"/>
      <c r="V315" s="170"/>
      <c r="W315" s="170"/>
      <c r="X315" s="170"/>
      <c r="Y315" s="170"/>
    </row>
    <row r="316" spans="2:25" s="253" customFormat="1" x14ac:dyDescent="0.35">
      <c r="B316" s="60"/>
      <c r="F316" s="284"/>
      <c r="I316" s="285"/>
      <c r="J316" s="285"/>
      <c r="P316" s="170"/>
      <c r="Q316" s="226"/>
      <c r="U316" s="170"/>
      <c r="V316" s="170"/>
      <c r="W316" s="170"/>
      <c r="X316" s="170"/>
      <c r="Y316" s="170"/>
    </row>
    <row r="317" spans="2:25" s="253" customFormat="1" x14ac:dyDescent="0.35">
      <c r="B317" s="60"/>
      <c r="F317" s="284"/>
      <c r="I317" s="285"/>
      <c r="J317" s="285"/>
      <c r="P317" s="170"/>
      <c r="Q317" s="226"/>
      <c r="U317" s="170"/>
      <c r="V317" s="170"/>
      <c r="W317" s="170"/>
      <c r="X317" s="170"/>
      <c r="Y317" s="170"/>
    </row>
    <row r="318" spans="2:25" s="253" customFormat="1" x14ac:dyDescent="0.35">
      <c r="B318" s="60"/>
      <c r="F318" s="284"/>
      <c r="I318" s="285"/>
      <c r="J318" s="285"/>
      <c r="P318" s="170"/>
      <c r="Q318" s="226"/>
      <c r="U318" s="170"/>
      <c r="V318" s="170"/>
      <c r="W318" s="170"/>
      <c r="X318" s="170"/>
      <c r="Y318" s="170"/>
    </row>
    <row r="319" spans="2:25" s="253" customFormat="1" x14ac:dyDescent="0.35">
      <c r="B319" s="60"/>
      <c r="F319" s="284"/>
      <c r="I319" s="285"/>
      <c r="J319" s="285"/>
      <c r="P319" s="170"/>
      <c r="Q319" s="226"/>
      <c r="U319" s="170"/>
      <c r="V319" s="170"/>
      <c r="W319" s="170"/>
      <c r="X319" s="170"/>
      <c r="Y319" s="170"/>
    </row>
    <row r="320" spans="2:25" s="253" customFormat="1" x14ac:dyDescent="0.35">
      <c r="B320" s="60"/>
      <c r="F320" s="284"/>
      <c r="I320" s="285"/>
      <c r="J320" s="285"/>
      <c r="P320" s="170"/>
      <c r="Q320" s="226"/>
      <c r="U320" s="170"/>
      <c r="V320" s="170"/>
      <c r="W320" s="170"/>
      <c r="X320" s="170"/>
      <c r="Y320" s="170"/>
    </row>
    <row r="321" spans="2:25" s="253" customFormat="1" x14ac:dyDescent="0.35">
      <c r="B321" s="60"/>
      <c r="F321" s="284"/>
      <c r="I321" s="285"/>
      <c r="J321" s="285"/>
      <c r="P321" s="170"/>
      <c r="Q321" s="226"/>
      <c r="U321" s="170"/>
      <c r="V321" s="170"/>
      <c r="W321" s="170"/>
      <c r="X321" s="170"/>
      <c r="Y321" s="170"/>
    </row>
    <row r="322" spans="2:25" s="253" customFormat="1" x14ac:dyDescent="0.35">
      <c r="B322" s="60"/>
      <c r="F322" s="284"/>
      <c r="I322" s="285"/>
      <c r="J322" s="285"/>
      <c r="P322" s="170"/>
      <c r="Q322" s="226"/>
      <c r="U322" s="170"/>
      <c r="V322" s="170"/>
      <c r="W322" s="170"/>
      <c r="X322" s="170"/>
      <c r="Y322" s="170"/>
    </row>
    <row r="323" spans="2:25" s="253" customFormat="1" x14ac:dyDescent="0.35">
      <c r="B323" s="60"/>
      <c r="F323" s="284"/>
      <c r="I323" s="285"/>
      <c r="J323" s="285"/>
      <c r="P323" s="170"/>
      <c r="Q323" s="226"/>
      <c r="U323" s="170"/>
      <c r="V323" s="170"/>
      <c r="W323" s="170"/>
      <c r="X323" s="170"/>
      <c r="Y323" s="170"/>
    </row>
    <row r="324" spans="2:25" s="253" customFormat="1" x14ac:dyDescent="0.35">
      <c r="B324" s="60"/>
      <c r="F324" s="284"/>
      <c r="I324" s="285"/>
      <c r="J324" s="285"/>
      <c r="P324" s="170"/>
      <c r="Q324" s="226"/>
      <c r="U324" s="170"/>
      <c r="V324" s="170"/>
      <c r="W324" s="170"/>
      <c r="X324" s="170"/>
      <c r="Y324" s="170"/>
    </row>
    <row r="325" spans="2:25" s="253" customFormat="1" x14ac:dyDescent="0.35">
      <c r="B325" s="60"/>
      <c r="F325" s="284"/>
      <c r="I325" s="285"/>
      <c r="J325" s="285"/>
      <c r="P325" s="170"/>
      <c r="Q325" s="226"/>
      <c r="U325" s="170"/>
      <c r="V325" s="170"/>
      <c r="W325" s="170"/>
      <c r="X325" s="170"/>
      <c r="Y325" s="170"/>
    </row>
    <row r="326" spans="2:25" s="253" customFormat="1" x14ac:dyDescent="0.35">
      <c r="B326" s="60"/>
      <c r="F326" s="284"/>
      <c r="I326" s="285"/>
      <c r="J326" s="285"/>
      <c r="P326" s="170"/>
      <c r="Q326" s="226"/>
      <c r="U326" s="170"/>
      <c r="V326" s="170"/>
      <c r="W326" s="170"/>
      <c r="X326" s="170"/>
      <c r="Y326" s="170"/>
    </row>
    <row r="327" spans="2:25" s="253" customFormat="1" x14ac:dyDescent="0.35">
      <c r="B327" s="60"/>
      <c r="F327" s="284"/>
      <c r="I327" s="285"/>
      <c r="J327" s="285"/>
      <c r="P327" s="170"/>
      <c r="Q327" s="226"/>
      <c r="U327" s="170"/>
      <c r="V327" s="170"/>
      <c r="W327" s="170"/>
      <c r="X327" s="170"/>
      <c r="Y327" s="170"/>
    </row>
    <row r="328" spans="2:25" s="253" customFormat="1" x14ac:dyDescent="0.35">
      <c r="B328" s="60"/>
      <c r="F328" s="284"/>
      <c r="I328" s="285"/>
      <c r="J328" s="285"/>
      <c r="P328" s="170"/>
      <c r="Q328" s="226"/>
      <c r="U328" s="170"/>
      <c r="V328" s="170"/>
      <c r="W328" s="170"/>
      <c r="X328" s="170"/>
      <c r="Y328" s="170"/>
    </row>
    <row r="329" spans="2:25" s="253" customFormat="1" x14ac:dyDescent="0.35">
      <c r="B329" s="60"/>
      <c r="F329" s="284"/>
      <c r="I329" s="285"/>
      <c r="J329" s="285"/>
      <c r="P329" s="170"/>
      <c r="Q329" s="226"/>
      <c r="U329" s="170"/>
      <c r="V329" s="170"/>
      <c r="W329" s="170"/>
      <c r="X329" s="170"/>
      <c r="Y329" s="170"/>
    </row>
    <row r="330" spans="2:25" s="253" customFormat="1" x14ac:dyDescent="0.35">
      <c r="B330" s="60"/>
      <c r="F330" s="284"/>
      <c r="I330" s="285"/>
      <c r="J330" s="285"/>
      <c r="P330" s="170"/>
      <c r="Q330" s="226"/>
      <c r="U330" s="170"/>
      <c r="V330" s="170"/>
      <c r="W330" s="170"/>
      <c r="X330" s="170"/>
      <c r="Y330" s="170"/>
    </row>
    <row r="331" spans="2:25" s="253" customFormat="1" x14ac:dyDescent="0.35">
      <c r="B331" s="60"/>
      <c r="F331" s="284"/>
      <c r="I331" s="285"/>
      <c r="J331" s="285"/>
      <c r="P331" s="170"/>
      <c r="Q331" s="226"/>
      <c r="U331" s="170"/>
      <c r="V331" s="170"/>
      <c r="W331" s="170"/>
      <c r="X331" s="170"/>
      <c r="Y331" s="170"/>
    </row>
    <row r="332" spans="2:25" s="253" customFormat="1" x14ac:dyDescent="0.35">
      <c r="B332" s="60"/>
      <c r="F332" s="284"/>
      <c r="I332" s="285"/>
      <c r="J332" s="285"/>
      <c r="P332" s="170"/>
      <c r="Q332" s="226"/>
      <c r="U332" s="170"/>
      <c r="V332" s="170"/>
      <c r="W332" s="170"/>
      <c r="X332" s="170"/>
      <c r="Y332" s="170"/>
    </row>
    <row r="333" spans="2:25" s="253" customFormat="1" x14ac:dyDescent="0.35">
      <c r="B333" s="60"/>
      <c r="F333" s="284"/>
      <c r="I333" s="285"/>
      <c r="J333" s="285"/>
      <c r="P333" s="170"/>
      <c r="Q333" s="226"/>
      <c r="U333" s="170"/>
      <c r="V333" s="170"/>
      <c r="W333" s="170"/>
      <c r="X333" s="170"/>
      <c r="Y333" s="170"/>
    </row>
    <row r="334" spans="2:25" s="253" customFormat="1" x14ac:dyDescent="0.35">
      <c r="B334" s="60"/>
      <c r="F334" s="284"/>
      <c r="I334" s="285"/>
      <c r="J334" s="285"/>
      <c r="P334" s="170"/>
      <c r="Q334" s="226"/>
      <c r="U334" s="170"/>
      <c r="V334" s="170"/>
      <c r="W334" s="170"/>
      <c r="X334" s="170"/>
      <c r="Y334" s="170"/>
    </row>
    <row r="335" spans="2:25" s="253" customFormat="1" x14ac:dyDescent="0.35">
      <c r="B335" s="60"/>
      <c r="F335" s="284"/>
      <c r="I335" s="285"/>
      <c r="J335" s="285"/>
      <c r="P335" s="170"/>
      <c r="Q335" s="226"/>
      <c r="U335" s="170"/>
      <c r="V335" s="170"/>
      <c r="W335" s="170"/>
      <c r="X335" s="170"/>
      <c r="Y335" s="170"/>
    </row>
    <row r="336" spans="2:25" s="253" customFormat="1" x14ac:dyDescent="0.35">
      <c r="B336" s="60"/>
      <c r="F336" s="284"/>
      <c r="I336" s="285"/>
      <c r="J336" s="285"/>
      <c r="P336" s="170"/>
      <c r="Q336" s="226"/>
      <c r="U336" s="170"/>
      <c r="V336" s="170"/>
      <c r="W336" s="170"/>
      <c r="X336" s="170"/>
      <c r="Y336" s="170"/>
    </row>
  </sheetData>
  <sortState ref="A7:AB63">
    <sortCondition ref="B7:B63"/>
  </sortState>
  <mergeCells count="1">
    <mergeCell ref="R5:T5"/>
  </mergeCells>
  <conditionalFormatting sqref="B7:B63">
    <cfRule type="colorScale" priority="182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P7:Q63">
    <cfRule type="colorScale" priority="182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T7:T63">
    <cfRule type="colorScale" priority="1826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63">
    <cfRule type="colorScale" priority="182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/>
  </sheetPr>
  <dimension ref="A1:O74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E8" sqref="E8"/>
    </sheetView>
  </sheetViews>
  <sheetFormatPr defaultColWidth="8.88671875" defaultRowHeight="18" x14ac:dyDescent="0.35"/>
  <cols>
    <col min="1" max="1" width="30.44140625" style="2" customWidth="1"/>
    <col min="2" max="2" width="17.44140625" style="4" customWidth="1"/>
    <col min="3" max="3" width="16.33203125" style="4" bestFit="1" customWidth="1"/>
    <col min="4" max="4" width="15.33203125" style="4" customWidth="1"/>
    <col min="5" max="5" width="14.33203125" style="4" bestFit="1" customWidth="1"/>
    <col min="6" max="6" width="15.6640625" style="4" bestFit="1" customWidth="1"/>
    <col min="7" max="7" width="9.33203125" style="2" customWidth="1"/>
    <col min="8" max="8" width="8.88671875" style="1"/>
    <col min="9" max="9" width="71.109375" style="1" customWidth="1"/>
    <col min="10" max="16384" width="8.88671875" style="1"/>
  </cols>
  <sheetData>
    <row r="1" spans="1:15" ht="21" x14ac:dyDescent="0.4">
      <c r="A1" s="135" t="s">
        <v>249</v>
      </c>
      <c r="B1" s="39"/>
      <c r="C1" s="35"/>
      <c r="D1" s="35"/>
      <c r="E1" s="35"/>
      <c r="F1" s="35"/>
      <c r="G1" s="472"/>
      <c r="H1" s="36"/>
      <c r="I1" s="36"/>
      <c r="J1" s="36"/>
      <c r="K1" s="36"/>
      <c r="L1" s="36"/>
      <c r="M1" s="36"/>
      <c r="N1" s="36"/>
      <c r="O1" s="36"/>
    </row>
    <row r="2" spans="1:15" ht="21" x14ac:dyDescent="0.4">
      <c r="A2" s="135"/>
      <c r="B2" s="39"/>
      <c r="C2" s="35"/>
      <c r="D2" s="39"/>
      <c r="E2" s="251" t="s">
        <v>152</v>
      </c>
      <c r="F2" s="39"/>
      <c r="G2" s="472"/>
      <c r="H2" s="607"/>
      <c r="I2" s="607"/>
      <c r="J2" s="36"/>
      <c r="K2" s="36"/>
      <c r="L2" s="36"/>
      <c r="M2" s="36"/>
      <c r="N2" s="36"/>
      <c r="O2" s="36"/>
    </row>
    <row r="3" spans="1:15" ht="21" x14ac:dyDescent="0.4">
      <c r="A3" s="135"/>
      <c r="B3" s="573"/>
      <c r="C3" s="251" t="s">
        <v>521</v>
      </c>
      <c r="D3" s="251" t="s">
        <v>94</v>
      </c>
      <c r="E3" s="251" t="s">
        <v>245</v>
      </c>
      <c r="F3" s="81" t="s">
        <v>153</v>
      </c>
      <c r="G3" s="472"/>
      <c r="H3" s="36"/>
      <c r="I3" s="36"/>
      <c r="J3" s="36"/>
      <c r="K3" s="36"/>
      <c r="L3" s="36"/>
      <c r="M3" s="36"/>
      <c r="N3" s="36"/>
      <c r="O3" s="36"/>
    </row>
    <row r="4" spans="1:15" x14ac:dyDescent="0.35">
      <c r="A4" s="110"/>
      <c r="B4" s="573" t="s">
        <v>520</v>
      </c>
      <c r="C4" s="251" t="s">
        <v>522</v>
      </c>
      <c r="D4" s="251" t="s">
        <v>243</v>
      </c>
      <c r="E4" s="251" t="s">
        <v>246</v>
      </c>
      <c r="F4" s="81" t="s">
        <v>241</v>
      </c>
      <c r="G4" s="110"/>
      <c r="H4" s="36"/>
      <c r="I4" s="36"/>
      <c r="J4" s="36"/>
      <c r="K4" s="36"/>
      <c r="L4" s="36"/>
      <c r="M4" s="36"/>
      <c r="N4" s="36"/>
      <c r="O4" s="36"/>
    </row>
    <row r="5" spans="1:15" x14ac:dyDescent="0.35">
      <c r="A5" s="110"/>
      <c r="B5" s="1055" t="s">
        <v>519</v>
      </c>
      <c r="C5" s="251" t="s">
        <v>225</v>
      </c>
      <c r="D5" s="251" t="s">
        <v>244</v>
      </c>
      <c r="E5" s="251" t="s">
        <v>247</v>
      </c>
      <c r="F5" s="81" t="s">
        <v>242</v>
      </c>
      <c r="G5" s="573" t="s">
        <v>98</v>
      </c>
      <c r="H5" s="36"/>
      <c r="I5" s="36"/>
      <c r="J5" s="36"/>
      <c r="K5" s="36"/>
      <c r="L5" s="36"/>
      <c r="M5" s="36"/>
      <c r="N5" s="36"/>
      <c r="O5" s="36"/>
    </row>
    <row r="6" spans="1:15" ht="18.600000000000001" thickBot="1" x14ac:dyDescent="0.4">
      <c r="A6" s="608" t="s">
        <v>4</v>
      </c>
      <c r="B6" s="41" t="s">
        <v>102</v>
      </c>
      <c r="C6" s="42" t="s">
        <v>153</v>
      </c>
      <c r="D6" s="42" t="s">
        <v>245</v>
      </c>
      <c r="E6" s="42" t="s">
        <v>248</v>
      </c>
      <c r="F6" s="602" t="s">
        <v>154</v>
      </c>
      <c r="G6" s="41" t="s">
        <v>2</v>
      </c>
      <c r="H6" s="741" t="s">
        <v>3</v>
      </c>
      <c r="I6" s="41" t="s">
        <v>405</v>
      </c>
      <c r="J6" s="36"/>
      <c r="K6" s="36"/>
      <c r="L6" s="36"/>
      <c r="M6" s="36"/>
      <c r="N6" s="36"/>
      <c r="O6" s="36"/>
    </row>
    <row r="7" spans="1:15" x14ac:dyDescent="0.35">
      <c r="A7" s="1051" t="s">
        <v>282</v>
      </c>
      <c r="B7" s="162">
        <v>2009</v>
      </c>
      <c r="C7" s="163">
        <v>5</v>
      </c>
      <c r="D7" s="163">
        <v>1</v>
      </c>
      <c r="E7" s="163">
        <v>2</v>
      </c>
      <c r="F7" s="447"/>
      <c r="G7" s="546">
        <f t="shared" ref="G7:G28" si="0">SUM(C7:F7)</f>
        <v>8</v>
      </c>
      <c r="H7" s="304">
        <f t="shared" ref="H7:H37" si="1">RANK(G7,G$7:G$63,0)</f>
        <v>1</v>
      </c>
      <c r="I7" s="163" t="s">
        <v>534</v>
      </c>
      <c r="J7" s="36"/>
      <c r="K7" s="36"/>
      <c r="L7" s="36"/>
      <c r="M7" s="36"/>
      <c r="N7" s="36"/>
      <c r="O7" s="36"/>
    </row>
    <row r="8" spans="1:15" x14ac:dyDescent="0.35">
      <c r="A8" s="245" t="s">
        <v>183</v>
      </c>
      <c r="B8" s="162">
        <v>2009</v>
      </c>
      <c r="C8" s="165"/>
      <c r="D8" s="165">
        <v>1</v>
      </c>
      <c r="E8" s="165">
        <v>1</v>
      </c>
      <c r="F8" s="451"/>
      <c r="G8" s="546">
        <f t="shared" si="0"/>
        <v>2</v>
      </c>
      <c r="H8" s="302">
        <f t="shared" si="1"/>
        <v>22</v>
      </c>
      <c r="I8" s="165" t="s">
        <v>526</v>
      </c>
      <c r="J8" s="36"/>
      <c r="K8" s="36"/>
      <c r="L8" s="36"/>
      <c r="M8" s="36"/>
      <c r="N8" s="36"/>
      <c r="O8" s="36"/>
    </row>
    <row r="9" spans="1:15" x14ac:dyDescent="0.35">
      <c r="A9" s="245" t="s">
        <v>518</v>
      </c>
      <c r="B9" s="164">
        <v>2021</v>
      </c>
      <c r="C9" s="465"/>
      <c r="D9" s="165"/>
      <c r="E9" s="165"/>
      <c r="F9" s="451"/>
      <c r="G9" s="546">
        <f t="shared" si="0"/>
        <v>0</v>
      </c>
      <c r="H9" s="302">
        <f t="shared" si="1"/>
        <v>29</v>
      </c>
      <c r="I9" s="165"/>
      <c r="J9" s="36"/>
      <c r="K9" s="36"/>
      <c r="L9" s="36"/>
      <c r="M9" s="36"/>
      <c r="N9" s="36"/>
      <c r="O9" s="36"/>
    </row>
    <row r="10" spans="1:15" x14ac:dyDescent="0.35">
      <c r="A10" s="245" t="s">
        <v>184</v>
      </c>
      <c r="B10" s="164"/>
      <c r="C10" s="465">
        <v>3</v>
      </c>
      <c r="D10" s="165"/>
      <c r="E10" s="165">
        <v>2</v>
      </c>
      <c r="F10" s="451"/>
      <c r="G10" s="1057">
        <f t="shared" si="0"/>
        <v>5</v>
      </c>
      <c r="H10" s="302">
        <f t="shared" si="1"/>
        <v>2</v>
      </c>
      <c r="I10" s="165" t="s">
        <v>533</v>
      </c>
      <c r="J10" s="36"/>
      <c r="K10" s="36"/>
      <c r="L10" s="36"/>
      <c r="M10" s="36"/>
      <c r="N10" s="36"/>
      <c r="O10" s="36"/>
    </row>
    <row r="11" spans="1:15" x14ac:dyDescent="0.35">
      <c r="A11" s="245" t="s">
        <v>186</v>
      </c>
      <c r="B11" s="162"/>
      <c r="C11" s="465">
        <v>3</v>
      </c>
      <c r="D11" s="165">
        <v>1</v>
      </c>
      <c r="E11" s="165">
        <v>1</v>
      </c>
      <c r="F11" s="451"/>
      <c r="G11" s="1057">
        <f t="shared" si="0"/>
        <v>5</v>
      </c>
      <c r="H11" s="302">
        <f t="shared" si="1"/>
        <v>2</v>
      </c>
      <c r="I11" s="165" t="s">
        <v>529</v>
      </c>
      <c r="J11" s="36"/>
      <c r="K11" s="36"/>
      <c r="L11" s="36"/>
      <c r="M11" s="36"/>
      <c r="N11" s="36"/>
      <c r="O11" s="36"/>
    </row>
    <row r="12" spans="1:15" x14ac:dyDescent="0.35">
      <c r="A12" s="108" t="s">
        <v>38</v>
      </c>
      <c r="B12" s="164">
        <v>2005</v>
      </c>
      <c r="C12" s="165"/>
      <c r="D12" s="165">
        <v>2</v>
      </c>
      <c r="E12" s="165">
        <v>3</v>
      </c>
      <c r="F12" s="451"/>
      <c r="G12" s="1057">
        <f t="shared" si="0"/>
        <v>5</v>
      </c>
      <c r="H12" s="302">
        <f t="shared" si="1"/>
        <v>2</v>
      </c>
      <c r="I12" s="165" t="s">
        <v>523</v>
      </c>
      <c r="J12" s="36"/>
      <c r="K12" s="36"/>
      <c r="L12" s="36"/>
      <c r="M12" s="36"/>
      <c r="N12" s="36"/>
      <c r="O12" s="36"/>
    </row>
    <row r="13" spans="1:15" x14ac:dyDescent="0.35">
      <c r="A13" s="245" t="s">
        <v>193</v>
      </c>
      <c r="B13" s="164"/>
      <c r="C13" s="465">
        <v>3</v>
      </c>
      <c r="D13" s="165"/>
      <c r="E13" s="165">
        <v>2</v>
      </c>
      <c r="F13" s="451"/>
      <c r="G13" s="1056">
        <f t="shared" si="0"/>
        <v>5</v>
      </c>
      <c r="H13" s="302">
        <f t="shared" si="1"/>
        <v>2</v>
      </c>
      <c r="I13" s="165"/>
      <c r="J13" s="36"/>
      <c r="K13" s="36"/>
      <c r="L13" s="36"/>
      <c r="M13" s="36"/>
      <c r="N13" s="36"/>
      <c r="O13" s="36"/>
    </row>
    <row r="14" spans="1:15" x14ac:dyDescent="0.35">
      <c r="A14" s="245" t="s">
        <v>194</v>
      </c>
      <c r="B14" s="162"/>
      <c r="C14" s="465">
        <v>3</v>
      </c>
      <c r="D14" s="165">
        <v>1</v>
      </c>
      <c r="E14" s="165">
        <v>1</v>
      </c>
      <c r="F14" s="451"/>
      <c r="G14" s="1056">
        <f t="shared" si="0"/>
        <v>5</v>
      </c>
      <c r="H14" s="302">
        <f t="shared" si="1"/>
        <v>2</v>
      </c>
      <c r="I14" s="165" t="s">
        <v>532</v>
      </c>
      <c r="J14" s="36"/>
      <c r="K14" s="36"/>
      <c r="L14" s="36"/>
      <c r="M14" s="36"/>
      <c r="N14" s="36"/>
      <c r="O14" s="36"/>
    </row>
    <row r="15" spans="1:15" x14ac:dyDescent="0.35">
      <c r="A15" s="245" t="s">
        <v>188</v>
      </c>
      <c r="B15" s="164"/>
      <c r="C15" s="465">
        <v>3</v>
      </c>
      <c r="D15" s="165"/>
      <c r="E15" s="165">
        <v>1</v>
      </c>
      <c r="F15" s="451"/>
      <c r="G15" s="1056">
        <f t="shared" si="0"/>
        <v>4</v>
      </c>
      <c r="H15" s="302">
        <f t="shared" si="1"/>
        <v>7</v>
      </c>
      <c r="I15" s="165"/>
      <c r="J15" s="36"/>
      <c r="K15" s="36"/>
      <c r="L15" s="36"/>
      <c r="M15" s="36"/>
      <c r="N15" s="36"/>
      <c r="O15" s="36"/>
    </row>
    <row r="16" spans="1:15" x14ac:dyDescent="0.35">
      <c r="A16" s="245" t="s">
        <v>189</v>
      </c>
      <c r="B16" s="162"/>
      <c r="C16" s="465">
        <v>3</v>
      </c>
      <c r="D16" s="165"/>
      <c r="E16" s="165">
        <v>1</v>
      </c>
      <c r="F16" s="451"/>
      <c r="G16" s="1056">
        <f t="shared" si="0"/>
        <v>4</v>
      </c>
      <c r="H16" s="302">
        <f t="shared" si="1"/>
        <v>7</v>
      </c>
      <c r="I16" s="165"/>
      <c r="J16" s="36"/>
      <c r="K16" s="36"/>
      <c r="L16" s="36"/>
      <c r="M16" s="36"/>
      <c r="N16" s="36"/>
      <c r="O16" s="36"/>
    </row>
    <row r="17" spans="1:15" x14ac:dyDescent="0.35">
      <c r="A17" s="245" t="s">
        <v>190</v>
      </c>
      <c r="B17" s="164"/>
      <c r="C17" s="465">
        <v>3</v>
      </c>
      <c r="D17" s="165"/>
      <c r="E17" s="165">
        <v>1</v>
      </c>
      <c r="F17" s="451"/>
      <c r="G17" s="1056">
        <f t="shared" si="0"/>
        <v>4</v>
      </c>
      <c r="H17" s="302">
        <f t="shared" si="1"/>
        <v>7</v>
      </c>
      <c r="I17" s="165"/>
      <c r="J17" s="36"/>
      <c r="K17" s="36"/>
      <c r="L17" s="36"/>
      <c r="M17" s="36"/>
      <c r="N17" s="36"/>
      <c r="O17" s="36"/>
    </row>
    <row r="18" spans="1:15" x14ac:dyDescent="0.35">
      <c r="A18" s="245" t="s">
        <v>418</v>
      </c>
      <c r="B18" s="164"/>
      <c r="C18" s="465">
        <v>3</v>
      </c>
      <c r="D18" s="165"/>
      <c r="E18" s="165">
        <v>1</v>
      </c>
      <c r="F18" s="451"/>
      <c r="G18" s="1056">
        <f t="shared" si="0"/>
        <v>4</v>
      </c>
      <c r="H18" s="302">
        <f t="shared" si="1"/>
        <v>7</v>
      </c>
      <c r="I18" s="165"/>
      <c r="J18" s="36"/>
      <c r="K18" s="36"/>
      <c r="L18" s="36"/>
      <c r="M18" s="36"/>
      <c r="N18" s="36"/>
      <c r="O18" s="36"/>
    </row>
    <row r="19" spans="1:15" x14ac:dyDescent="0.35">
      <c r="A19" s="108" t="s">
        <v>166</v>
      </c>
      <c r="B19" s="162">
        <v>2021</v>
      </c>
      <c r="C19" s="165"/>
      <c r="D19" s="165"/>
      <c r="E19" s="165">
        <v>3</v>
      </c>
      <c r="F19" s="451"/>
      <c r="G19" s="1057">
        <f t="shared" si="0"/>
        <v>3</v>
      </c>
      <c r="H19" s="302">
        <f t="shared" si="1"/>
        <v>14</v>
      </c>
      <c r="I19" s="165"/>
      <c r="J19" s="36"/>
      <c r="K19" s="36"/>
      <c r="L19" s="36"/>
      <c r="M19" s="36"/>
      <c r="N19" s="36"/>
      <c r="O19" s="36"/>
    </row>
    <row r="20" spans="1:15" x14ac:dyDescent="0.35">
      <c r="A20" s="245" t="s">
        <v>195</v>
      </c>
      <c r="B20" s="162"/>
      <c r="C20" s="465">
        <v>2</v>
      </c>
      <c r="D20" s="165"/>
      <c r="E20" s="165">
        <v>2</v>
      </c>
      <c r="F20" s="451"/>
      <c r="G20" s="1056">
        <f t="shared" si="0"/>
        <v>4</v>
      </c>
      <c r="H20" s="302">
        <f t="shared" si="1"/>
        <v>7</v>
      </c>
      <c r="I20" s="165"/>
      <c r="J20" s="36"/>
      <c r="K20" s="36"/>
      <c r="L20" s="36"/>
      <c r="M20" s="36"/>
      <c r="N20" s="36"/>
      <c r="O20" s="36"/>
    </row>
    <row r="21" spans="1:15" x14ac:dyDescent="0.35">
      <c r="A21" s="245" t="s">
        <v>198</v>
      </c>
      <c r="B21" s="164"/>
      <c r="C21" s="465">
        <v>3</v>
      </c>
      <c r="D21" s="165"/>
      <c r="E21" s="165">
        <v>1</v>
      </c>
      <c r="F21" s="451"/>
      <c r="G21" s="1056">
        <f t="shared" si="0"/>
        <v>4</v>
      </c>
      <c r="H21" s="302">
        <f t="shared" si="1"/>
        <v>7</v>
      </c>
      <c r="I21" s="165"/>
      <c r="J21" s="36"/>
      <c r="K21" s="36"/>
      <c r="L21" s="36"/>
      <c r="M21" s="36"/>
      <c r="N21" s="36"/>
      <c r="O21" s="36"/>
    </row>
    <row r="22" spans="1:15" x14ac:dyDescent="0.35">
      <c r="A22" s="245" t="s">
        <v>419</v>
      </c>
      <c r="B22" s="164"/>
      <c r="C22" s="465">
        <v>3</v>
      </c>
      <c r="D22" s="165"/>
      <c r="E22" s="165">
        <v>1</v>
      </c>
      <c r="F22" s="451"/>
      <c r="G22" s="1056">
        <f t="shared" si="0"/>
        <v>4</v>
      </c>
      <c r="H22" s="302">
        <f t="shared" si="1"/>
        <v>7</v>
      </c>
      <c r="I22" s="165"/>
      <c r="J22" s="36"/>
      <c r="K22" s="36"/>
      <c r="L22" s="36"/>
      <c r="M22" s="36"/>
      <c r="N22" s="36"/>
      <c r="O22" s="36"/>
    </row>
    <row r="23" spans="1:15" x14ac:dyDescent="0.35">
      <c r="A23" s="245" t="s">
        <v>187</v>
      </c>
      <c r="B23" s="164"/>
      <c r="C23" s="465">
        <v>3</v>
      </c>
      <c r="D23" s="165"/>
      <c r="E23" s="165"/>
      <c r="F23" s="451"/>
      <c r="G23" s="1057">
        <f t="shared" si="0"/>
        <v>3</v>
      </c>
      <c r="H23" s="302">
        <f t="shared" si="1"/>
        <v>14</v>
      </c>
      <c r="I23" s="165"/>
      <c r="J23" s="36"/>
      <c r="K23" s="36"/>
      <c r="L23" s="36"/>
      <c r="M23" s="36"/>
      <c r="N23" s="36"/>
      <c r="O23" s="36"/>
    </row>
    <row r="24" spans="1:15" x14ac:dyDescent="0.35">
      <c r="A24" s="108" t="s">
        <v>7</v>
      </c>
      <c r="B24" s="162">
        <v>2021</v>
      </c>
      <c r="C24" s="165"/>
      <c r="D24" s="165"/>
      <c r="E24" s="165"/>
      <c r="F24" s="451"/>
      <c r="G24" s="1057">
        <f t="shared" si="0"/>
        <v>0</v>
      </c>
      <c r="H24" s="302">
        <f t="shared" si="1"/>
        <v>29</v>
      </c>
      <c r="I24" s="165"/>
      <c r="J24" s="36"/>
      <c r="K24" s="36"/>
      <c r="L24" s="36"/>
      <c r="M24" s="36"/>
      <c r="N24" s="36"/>
      <c r="O24" s="36"/>
    </row>
    <row r="25" spans="1:15" x14ac:dyDescent="0.35">
      <c r="A25" s="245" t="s">
        <v>191</v>
      </c>
      <c r="B25" s="164"/>
      <c r="C25" s="465">
        <v>3</v>
      </c>
      <c r="D25" s="165"/>
      <c r="E25" s="165"/>
      <c r="F25" s="451"/>
      <c r="G25" s="1056">
        <f t="shared" si="0"/>
        <v>3</v>
      </c>
      <c r="H25" s="302">
        <f t="shared" si="1"/>
        <v>14</v>
      </c>
      <c r="I25" s="165"/>
      <c r="J25" s="36"/>
      <c r="K25" s="36"/>
      <c r="L25" s="36"/>
      <c r="M25" s="36"/>
      <c r="N25" s="36"/>
      <c r="O25" s="36"/>
    </row>
    <row r="26" spans="1:15" x14ac:dyDescent="0.35">
      <c r="A26" s="108" t="s">
        <v>171</v>
      </c>
      <c r="B26" s="164"/>
      <c r="C26" s="465"/>
      <c r="D26" s="165">
        <v>1</v>
      </c>
      <c r="E26" s="165">
        <v>2</v>
      </c>
      <c r="F26" s="451"/>
      <c r="G26" s="1056">
        <f t="shared" si="0"/>
        <v>3</v>
      </c>
      <c r="H26" s="302">
        <f t="shared" si="1"/>
        <v>14</v>
      </c>
      <c r="I26" s="165"/>
      <c r="J26" s="36"/>
      <c r="K26" s="36"/>
      <c r="L26" s="36"/>
      <c r="M26" s="36"/>
      <c r="N26" s="36"/>
      <c r="O26" s="36"/>
    </row>
    <row r="27" spans="1:15" x14ac:dyDescent="0.35">
      <c r="A27" s="108" t="s">
        <v>8</v>
      </c>
      <c r="B27" s="166">
        <v>2019</v>
      </c>
      <c r="C27" s="165"/>
      <c r="D27" s="165"/>
      <c r="E27" s="165">
        <v>3</v>
      </c>
      <c r="F27" s="451"/>
      <c r="G27" s="1056">
        <f t="shared" si="0"/>
        <v>3</v>
      </c>
      <c r="H27" s="302">
        <f t="shared" si="1"/>
        <v>14</v>
      </c>
      <c r="I27" s="165" t="s">
        <v>527</v>
      </c>
      <c r="J27" s="36"/>
      <c r="K27" s="36"/>
      <c r="L27" s="36"/>
      <c r="M27" s="36"/>
      <c r="N27" s="36"/>
      <c r="O27" s="36"/>
    </row>
    <row r="28" spans="1:15" x14ac:dyDescent="0.35">
      <c r="A28" s="245" t="s">
        <v>20</v>
      </c>
      <c r="B28" s="164"/>
      <c r="C28" s="165"/>
      <c r="D28" s="165">
        <v>2</v>
      </c>
      <c r="E28" s="165">
        <v>1</v>
      </c>
      <c r="F28" s="451"/>
      <c r="G28" s="1056">
        <f t="shared" si="0"/>
        <v>3</v>
      </c>
      <c r="H28" s="302">
        <f t="shared" si="1"/>
        <v>14</v>
      </c>
      <c r="I28" s="165" t="s">
        <v>528</v>
      </c>
      <c r="J28" s="36"/>
      <c r="K28" s="36"/>
      <c r="L28" s="36"/>
      <c r="M28" s="36"/>
      <c r="N28" s="36"/>
      <c r="O28" s="36"/>
    </row>
    <row r="29" spans="1:15" x14ac:dyDescent="0.35">
      <c r="A29" s="245" t="s">
        <v>196</v>
      </c>
      <c r="B29" s="164"/>
      <c r="C29" s="465">
        <v>3</v>
      </c>
      <c r="D29" s="165"/>
      <c r="E29" s="165"/>
      <c r="F29" s="451"/>
      <c r="G29" s="1056">
        <v>3</v>
      </c>
      <c r="H29" s="302">
        <f t="shared" si="1"/>
        <v>14</v>
      </c>
      <c r="I29" s="165"/>
      <c r="J29" s="36"/>
      <c r="K29" s="36"/>
      <c r="L29" s="36"/>
      <c r="M29" s="36"/>
      <c r="N29" s="36"/>
      <c r="O29" s="36"/>
    </row>
    <row r="30" spans="1:15" x14ac:dyDescent="0.35">
      <c r="A30" s="245" t="s">
        <v>197</v>
      </c>
      <c r="B30" s="162"/>
      <c r="C30" s="465">
        <v>3</v>
      </c>
      <c r="D30" s="165"/>
      <c r="E30" s="165"/>
      <c r="F30" s="451"/>
      <c r="G30" s="1056">
        <f t="shared" ref="G30:G63" si="2">SUM(C30:F30)</f>
        <v>3</v>
      </c>
      <c r="H30" s="302">
        <f t="shared" si="1"/>
        <v>14</v>
      </c>
      <c r="I30" s="165"/>
      <c r="J30" s="36"/>
      <c r="K30" s="36"/>
      <c r="L30" s="36"/>
      <c r="M30" s="36"/>
      <c r="N30" s="36"/>
      <c r="O30" s="36"/>
    </row>
    <row r="31" spans="1:15" x14ac:dyDescent="0.35">
      <c r="A31" s="245" t="s">
        <v>58</v>
      </c>
      <c r="B31" s="164"/>
      <c r="C31" s="165"/>
      <c r="D31" s="165">
        <v>1</v>
      </c>
      <c r="E31" s="165">
        <v>1</v>
      </c>
      <c r="F31" s="451"/>
      <c r="G31" s="1056">
        <f t="shared" si="2"/>
        <v>2</v>
      </c>
      <c r="H31" s="302">
        <f t="shared" si="1"/>
        <v>22</v>
      </c>
      <c r="I31" s="165"/>
      <c r="J31" s="36"/>
      <c r="K31" s="36"/>
      <c r="L31" s="36"/>
      <c r="M31" s="36"/>
      <c r="N31" s="36"/>
      <c r="O31" s="36"/>
    </row>
    <row r="32" spans="1:15" x14ac:dyDescent="0.35">
      <c r="A32" s="108" t="s">
        <v>163</v>
      </c>
      <c r="B32" s="164">
        <v>2013</v>
      </c>
      <c r="C32" s="165"/>
      <c r="D32" s="165"/>
      <c r="E32" s="165">
        <v>2</v>
      </c>
      <c r="F32" s="451"/>
      <c r="G32" s="1057">
        <f t="shared" si="2"/>
        <v>2</v>
      </c>
      <c r="H32" s="302">
        <f t="shared" si="1"/>
        <v>22</v>
      </c>
      <c r="I32" s="165" t="s">
        <v>525</v>
      </c>
      <c r="J32" s="36"/>
      <c r="K32" s="36"/>
      <c r="L32" s="36"/>
      <c r="M32" s="36"/>
      <c r="N32" s="36"/>
      <c r="O32" s="36"/>
    </row>
    <row r="33" spans="1:15" x14ac:dyDescent="0.35">
      <c r="A33" s="245" t="s">
        <v>453</v>
      </c>
      <c r="B33" s="164">
        <v>2021</v>
      </c>
      <c r="C33" s="165"/>
      <c r="D33" s="165"/>
      <c r="E33" s="165"/>
      <c r="F33" s="451"/>
      <c r="G33" s="1056">
        <f t="shared" si="2"/>
        <v>0</v>
      </c>
      <c r="H33" s="302">
        <f t="shared" si="1"/>
        <v>29</v>
      </c>
      <c r="I33" s="165"/>
      <c r="J33" s="36"/>
      <c r="K33" s="36"/>
      <c r="L33" s="36"/>
      <c r="M33" s="36"/>
      <c r="N33" s="36"/>
      <c r="O33" s="36"/>
    </row>
    <row r="34" spans="1:15" x14ac:dyDescent="0.35">
      <c r="A34" s="245" t="s">
        <v>280</v>
      </c>
      <c r="B34" s="164"/>
      <c r="C34" s="165"/>
      <c r="D34" s="165">
        <v>1</v>
      </c>
      <c r="E34" s="165">
        <v>1</v>
      </c>
      <c r="F34" s="451"/>
      <c r="G34" s="1056">
        <f t="shared" si="2"/>
        <v>2</v>
      </c>
      <c r="H34" s="302">
        <f t="shared" si="1"/>
        <v>22</v>
      </c>
      <c r="I34" s="165" t="s">
        <v>530</v>
      </c>
      <c r="J34" s="36"/>
      <c r="K34" s="36"/>
      <c r="L34" s="36"/>
      <c r="M34" s="36"/>
      <c r="N34" s="36"/>
      <c r="O34" s="36"/>
    </row>
    <row r="35" spans="1:15" x14ac:dyDescent="0.35">
      <c r="A35" s="108" t="s">
        <v>164</v>
      </c>
      <c r="B35" s="164">
        <v>2013</v>
      </c>
      <c r="C35" s="165"/>
      <c r="D35" s="165"/>
      <c r="E35" s="165">
        <v>2</v>
      </c>
      <c r="F35" s="451"/>
      <c r="G35" s="1056">
        <f t="shared" si="2"/>
        <v>2</v>
      </c>
      <c r="H35" s="302">
        <f t="shared" si="1"/>
        <v>22</v>
      </c>
      <c r="I35" s="165" t="s">
        <v>524</v>
      </c>
      <c r="J35" s="36"/>
      <c r="K35" s="36"/>
      <c r="L35" s="36"/>
      <c r="M35" s="36"/>
      <c r="N35" s="36"/>
      <c r="O35" s="36"/>
    </row>
    <row r="36" spans="1:15" x14ac:dyDescent="0.35">
      <c r="A36" s="245" t="s">
        <v>37</v>
      </c>
      <c r="B36" s="164"/>
      <c r="C36" s="165"/>
      <c r="D36" s="165"/>
      <c r="E36" s="165">
        <v>1</v>
      </c>
      <c r="F36" s="451"/>
      <c r="G36" s="1056">
        <f t="shared" si="2"/>
        <v>1</v>
      </c>
      <c r="H36" s="302">
        <f t="shared" si="1"/>
        <v>27</v>
      </c>
      <c r="I36" s="165"/>
      <c r="J36" s="36"/>
      <c r="K36" s="36"/>
      <c r="L36" s="36"/>
      <c r="M36" s="36"/>
      <c r="N36" s="36"/>
      <c r="O36" s="36"/>
    </row>
    <row r="37" spans="1:15" x14ac:dyDescent="0.35">
      <c r="A37" s="108" t="s">
        <v>45</v>
      </c>
      <c r="B37" s="164"/>
      <c r="C37" s="165"/>
      <c r="D37" s="165"/>
      <c r="E37" s="165">
        <v>1</v>
      </c>
      <c r="F37" s="451"/>
      <c r="G37" s="1056">
        <f t="shared" si="2"/>
        <v>1</v>
      </c>
      <c r="H37" s="302">
        <f t="shared" si="1"/>
        <v>27</v>
      </c>
      <c r="I37" s="165"/>
      <c r="J37" s="36"/>
      <c r="K37" s="36"/>
      <c r="L37" s="36"/>
      <c r="M37" s="36"/>
      <c r="N37" s="36"/>
      <c r="O37" s="36"/>
    </row>
    <row r="38" spans="1:15" x14ac:dyDescent="0.35">
      <c r="A38" s="108" t="s">
        <v>15</v>
      </c>
      <c r="B38" s="164">
        <v>2017</v>
      </c>
      <c r="C38" s="165"/>
      <c r="D38" s="165"/>
      <c r="E38" s="165"/>
      <c r="F38" s="451"/>
      <c r="G38" s="1058">
        <f t="shared" si="2"/>
        <v>0</v>
      </c>
      <c r="H38" s="302"/>
      <c r="I38" s="165"/>
      <c r="J38" s="36"/>
      <c r="K38" s="36"/>
      <c r="L38" s="36"/>
      <c r="M38" s="36"/>
      <c r="N38" s="36"/>
      <c r="O38" s="36"/>
    </row>
    <row r="39" spans="1:15" x14ac:dyDescent="0.35">
      <c r="A39" s="245" t="s">
        <v>278</v>
      </c>
      <c r="B39" s="164">
        <v>2013</v>
      </c>
      <c r="C39" s="165"/>
      <c r="D39" s="165"/>
      <c r="E39" s="165"/>
      <c r="F39" s="451"/>
      <c r="G39" s="1058">
        <f t="shared" si="2"/>
        <v>0</v>
      </c>
      <c r="H39" s="302"/>
      <c r="I39" s="165"/>
      <c r="J39" s="36"/>
      <c r="K39" s="36"/>
      <c r="L39" s="36"/>
      <c r="M39" s="36"/>
      <c r="N39" s="36"/>
      <c r="O39" s="36"/>
    </row>
    <row r="40" spans="1:15" x14ac:dyDescent="0.35">
      <c r="A40" s="245" t="s">
        <v>185</v>
      </c>
      <c r="B40" s="164">
        <v>2019</v>
      </c>
      <c r="C40" s="465"/>
      <c r="D40" s="165"/>
      <c r="E40" s="165"/>
      <c r="F40" s="451"/>
      <c r="G40" s="1058">
        <f t="shared" si="2"/>
        <v>0</v>
      </c>
      <c r="H40" s="302"/>
      <c r="I40" s="165"/>
      <c r="J40" s="36"/>
      <c r="K40" s="36"/>
      <c r="L40" s="36"/>
      <c r="M40" s="36"/>
      <c r="N40" s="36"/>
      <c r="O40" s="36"/>
    </row>
    <row r="41" spans="1:15" x14ac:dyDescent="0.35">
      <c r="A41" s="108" t="s">
        <v>6</v>
      </c>
      <c r="B41" s="164">
        <v>2015</v>
      </c>
      <c r="C41" s="165"/>
      <c r="D41" s="165"/>
      <c r="E41" s="165"/>
      <c r="F41" s="451"/>
      <c r="G41" s="1058">
        <f t="shared" si="2"/>
        <v>0</v>
      </c>
      <c r="H41" s="302"/>
      <c r="I41" s="165"/>
      <c r="J41" s="36"/>
      <c r="K41" s="36"/>
      <c r="L41" s="36"/>
      <c r="M41" s="36"/>
      <c r="N41" s="36"/>
      <c r="O41" s="36"/>
    </row>
    <row r="42" spans="1:15" x14ac:dyDescent="0.35">
      <c r="A42" s="245" t="s">
        <v>279</v>
      </c>
      <c r="B42" s="164">
        <v>2017</v>
      </c>
      <c r="C42" s="165"/>
      <c r="D42" s="165"/>
      <c r="E42" s="165"/>
      <c r="F42" s="451"/>
      <c r="G42" s="1058">
        <f t="shared" si="2"/>
        <v>0</v>
      </c>
      <c r="H42" s="302"/>
      <c r="I42" s="165"/>
      <c r="J42" s="36"/>
      <c r="K42" s="36"/>
      <c r="L42" s="36"/>
      <c r="M42" s="36"/>
      <c r="N42" s="36"/>
      <c r="O42" s="36"/>
    </row>
    <row r="43" spans="1:15" x14ac:dyDescent="0.35">
      <c r="A43" s="245" t="s">
        <v>421</v>
      </c>
      <c r="B43" s="164">
        <v>2017</v>
      </c>
      <c r="C43" s="165"/>
      <c r="D43" s="165"/>
      <c r="E43" s="165"/>
      <c r="F43" s="451"/>
      <c r="G43" s="1058">
        <f t="shared" si="2"/>
        <v>0</v>
      </c>
      <c r="H43" s="302"/>
      <c r="I43" s="165"/>
      <c r="J43" s="36"/>
      <c r="K43" s="36"/>
      <c r="L43" s="36"/>
      <c r="M43" s="36"/>
      <c r="N43" s="36"/>
      <c r="O43" s="36"/>
    </row>
    <row r="44" spans="1:15" x14ac:dyDescent="0.35">
      <c r="A44" s="108" t="s">
        <v>172</v>
      </c>
      <c r="B44" s="164">
        <v>2017</v>
      </c>
      <c r="C44" s="165"/>
      <c r="D44" s="165"/>
      <c r="E44" s="165"/>
      <c r="F44" s="451"/>
      <c r="G44" s="1058">
        <f t="shared" si="2"/>
        <v>0</v>
      </c>
      <c r="H44" s="302"/>
      <c r="I44" s="165"/>
      <c r="J44" s="36"/>
      <c r="K44" s="36"/>
      <c r="L44" s="36"/>
      <c r="M44" s="36"/>
      <c r="N44" s="36"/>
      <c r="O44" s="36"/>
    </row>
    <row r="45" spans="1:15" x14ac:dyDescent="0.35">
      <c r="A45" s="245" t="s">
        <v>14</v>
      </c>
      <c r="B45" s="164">
        <v>2019</v>
      </c>
      <c r="C45" s="165"/>
      <c r="D45" s="165"/>
      <c r="E45" s="165"/>
      <c r="F45" s="451"/>
      <c r="G45" s="1058">
        <f t="shared" si="2"/>
        <v>0</v>
      </c>
      <c r="H45" s="302"/>
      <c r="I45" s="165"/>
      <c r="J45" s="36"/>
      <c r="K45" s="36"/>
      <c r="L45" s="36"/>
      <c r="M45" s="36"/>
      <c r="N45" s="36"/>
      <c r="O45" s="36"/>
    </row>
    <row r="46" spans="1:15" x14ac:dyDescent="0.35">
      <c r="A46" s="108" t="s">
        <v>167</v>
      </c>
      <c r="B46" s="164">
        <v>2017</v>
      </c>
      <c r="C46" s="165"/>
      <c r="D46" s="165"/>
      <c r="E46" s="165"/>
      <c r="F46" s="451"/>
      <c r="G46" s="1058">
        <f t="shared" si="2"/>
        <v>0</v>
      </c>
      <c r="H46" s="302"/>
      <c r="I46" s="165"/>
      <c r="J46" s="36"/>
      <c r="K46" s="36"/>
      <c r="L46" s="36"/>
      <c r="M46" s="36"/>
      <c r="N46" s="36"/>
      <c r="O46" s="36"/>
    </row>
    <row r="47" spans="1:15" x14ac:dyDescent="0.35">
      <c r="A47" s="108" t="s">
        <v>36</v>
      </c>
      <c r="B47" s="166">
        <v>2015</v>
      </c>
      <c r="C47" s="165"/>
      <c r="D47" s="165"/>
      <c r="E47" s="165"/>
      <c r="F47" s="451"/>
      <c r="G47" s="1058">
        <f t="shared" si="2"/>
        <v>0</v>
      </c>
      <c r="H47" s="302"/>
      <c r="I47" s="165"/>
      <c r="J47" s="36"/>
      <c r="K47" s="36"/>
      <c r="L47" s="36"/>
      <c r="M47" s="36"/>
      <c r="N47" s="36"/>
      <c r="O47" s="36"/>
    </row>
    <row r="48" spans="1:15" x14ac:dyDescent="0.35">
      <c r="A48" s="108" t="s">
        <v>178</v>
      </c>
      <c r="B48" s="166">
        <v>2015</v>
      </c>
      <c r="C48" s="165"/>
      <c r="D48" s="165"/>
      <c r="E48" s="165"/>
      <c r="F48" s="451"/>
      <c r="G48" s="1058">
        <f t="shared" si="2"/>
        <v>0</v>
      </c>
      <c r="H48" s="302"/>
      <c r="I48" s="165"/>
      <c r="J48" s="36"/>
      <c r="K48" s="36"/>
      <c r="L48" s="36"/>
      <c r="M48" s="36"/>
      <c r="N48" s="36"/>
      <c r="O48" s="36"/>
    </row>
    <row r="49" spans="1:15" x14ac:dyDescent="0.35">
      <c r="A49" s="245" t="s">
        <v>181</v>
      </c>
      <c r="B49" s="1054">
        <v>2015</v>
      </c>
      <c r="C49" s="165"/>
      <c r="D49" s="165"/>
      <c r="E49" s="165"/>
      <c r="F49" s="451"/>
      <c r="G49" s="1058">
        <f t="shared" si="2"/>
        <v>0</v>
      </c>
      <c r="H49" s="302"/>
      <c r="I49" s="165"/>
      <c r="J49" s="36"/>
      <c r="K49" s="36"/>
      <c r="L49" s="36"/>
      <c r="M49" s="36"/>
      <c r="N49" s="36"/>
      <c r="O49" s="36"/>
    </row>
    <row r="50" spans="1:15" x14ac:dyDescent="0.35">
      <c r="A50" s="108" t="s">
        <v>170</v>
      </c>
      <c r="B50" s="164">
        <v>2019</v>
      </c>
      <c r="C50" s="165"/>
      <c r="D50" s="165"/>
      <c r="E50" s="165"/>
      <c r="F50" s="451"/>
      <c r="G50" s="1058">
        <f t="shared" si="2"/>
        <v>0</v>
      </c>
      <c r="H50" s="302"/>
      <c r="I50" s="165"/>
      <c r="J50" s="36"/>
      <c r="K50" s="36"/>
      <c r="L50" s="36"/>
      <c r="M50" s="36"/>
      <c r="N50" s="36"/>
      <c r="O50" s="36"/>
    </row>
    <row r="51" spans="1:15" x14ac:dyDescent="0.35">
      <c r="A51" s="108" t="s">
        <v>33</v>
      </c>
      <c r="B51" s="164">
        <v>2017</v>
      </c>
      <c r="C51" s="165"/>
      <c r="D51" s="165"/>
      <c r="E51" s="165"/>
      <c r="F51" s="451"/>
      <c r="G51" s="1058">
        <f t="shared" si="2"/>
        <v>0</v>
      </c>
      <c r="H51" s="302"/>
      <c r="I51" s="165"/>
      <c r="J51" s="36"/>
      <c r="K51" s="36"/>
      <c r="L51" s="36"/>
      <c r="M51" s="36"/>
      <c r="N51" s="36"/>
      <c r="O51" s="36"/>
    </row>
    <row r="52" spans="1:15" x14ac:dyDescent="0.35">
      <c r="A52" s="245" t="s">
        <v>417</v>
      </c>
      <c r="B52" s="164">
        <v>2019</v>
      </c>
      <c r="C52" s="165"/>
      <c r="D52" s="165"/>
      <c r="E52" s="165"/>
      <c r="F52" s="451"/>
      <c r="G52" s="1058">
        <f t="shared" si="2"/>
        <v>0</v>
      </c>
      <c r="H52" s="302"/>
      <c r="I52" s="165"/>
      <c r="J52" s="36"/>
      <c r="K52" s="36"/>
      <c r="L52" s="36"/>
      <c r="M52" s="36"/>
      <c r="N52" s="36"/>
      <c r="O52" s="36"/>
    </row>
    <row r="53" spans="1:15" x14ac:dyDescent="0.35">
      <c r="A53" s="245" t="s">
        <v>182</v>
      </c>
      <c r="B53" s="164">
        <v>2011</v>
      </c>
      <c r="C53" s="165"/>
      <c r="D53" s="165"/>
      <c r="E53" s="165"/>
      <c r="F53" s="451"/>
      <c r="G53" s="1058">
        <f t="shared" si="2"/>
        <v>0</v>
      </c>
      <c r="H53" s="302"/>
      <c r="I53" s="165"/>
      <c r="J53" s="36"/>
      <c r="K53" s="36"/>
      <c r="L53" s="36"/>
      <c r="M53" s="36"/>
      <c r="N53" s="36"/>
      <c r="O53" s="36"/>
    </row>
    <row r="54" spans="1:15" x14ac:dyDescent="0.35">
      <c r="A54" s="245" t="s">
        <v>490</v>
      </c>
      <c r="B54" s="166">
        <v>2015</v>
      </c>
      <c r="C54" s="165"/>
      <c r="D54" s="165"/>
      <c r="E54" s="165"/>
      <c r="F54" s="451"/>
      <c r="G54" s="1058">
        <f t="shared" si="2"/>
        <v>0</v>
      </c>
      <c r="H54" s="302"/>
      <c r="I54" s="165"/>
      <c r="J54" s="36"/>
      <c r="K54" s="36"/>
      <c r="L54" s="36"/>
      <c r="M54" s="36"/>
      <c r="N54" s="36"/>
      <c r="O54" s="36"/>
    </row>
    <row r="55" spans="1:15" x14ac:dyDescent="0.35">
      <c r="A55" s="109" t="s">
        <v>179</v>
      </c>
      <c r="B55" s="164">
        <v>2019</v>
      </c>
      <c r="C55" s="165"/>
      <c r="D55" s="165"/>
      <c r="E55" s="165"/>
      <c r="F55" s="451"/>
      <c r="G55" s="1058">
        <f t="shared" si="2"/>
        <v>0</v>
      </c>
      <c r="H55" s="302"/>
      <c r="I55" s="165"/>
      <c r="J55" s="36"/>
      <c r="K55" s="36"/>
      <c r="L55" s="36"/>
      <c r="M55" s="36"/>
      <c r="N55" s="36"/>
      <c r="O55" s="36"/>
    </row>
    <row r="56" spans="1:15" x14ac:dyDescent="0.35">
      <c r="A56" s="108" t="s">
        <v>491</v>
      </c>
      <c r="B56" s="164">
        <v>2017</v>
      </c>
      <c r="C56" s="165"/>
      <c r="D56" s="165"/>
      <c r="E56" s="165"/>
      <c r="F56" s="451"/>
      <c r="G56" s="1058">
        <f t="shared" si="2"/>
        <v>0</v>
      </c>
      <c r="H56" s="302"/>
      <c r="I56" s="165"/>
      <c r="J56" s="36"/>
      <c r="K56" s="36"/>
      <c r="L56" s="36"/>
      <c r="M56" s="36"/>
      <c r="N56" s="36"/>
      <c r="O56" s="36"/>
    </row>
    <row r="57" spans="1:15" x14ac:dyDescent="0.35">
      <c r="A57" s="245" t="s">
        <v>192</v>
      </c>
      <c r="B57" s="164"/>
      <c r="C57" s="165"/>
      <c r="D57" s="165"/>
      <c r="E57" s="165"/>
      <c r="F57" s="451"/>
      <c r="G57" s="1058">
        <f t="shared" si="2"/>
        <v>0</v>
      </c>
      <c r="H57" s="302"/>
      <c r="I57" s="165"/>
      <c r="J57" s="36"/>
      <c r="K57" s="36"/>
      <c r="L57" s="36"/>
      <c r="M57" s="36"/>
      <c r="N57" s="36"/>
      <c r="O57" s="36"/>
    </row>
    <row r="58" spans="1:15" x14ac:dyDescent="0.35">
      <c r="A58" s="245" t="s">
        <v>48</v>
      </c>
      <c r="B58" s="164"/>
      <c r="C58" s="165"/>
      <c r="D58" s="165"/>
      <c r="E58" s="165"/>
      <c r="F58" s="451"/>
      <c r="G58" s="1058">
        <f t="shared" si="2"/>
        <v>0</v>
      </c>
      <c r="H58" s="302"/>
      <c r="I58" s="165"/>
      <c r="J58" s="36"/>
      <c r="K58" s="36"/>
      <c r="L58" s="36"/>
      <c r="M58" s="36"/>
      <c r="N58" s="36"/>
      <c r="O58" s="36"/>
    </row>
    <row r="59" spans="1:15" x14ac:dyDescent="0.35">
      <c r="A59" s="245" t="s">
        <v>489</v>
      </c>
      <c r="B59" s="164">
        <v>2013</v>
      </c>
      <c r="C59" s="165"/>
      <c r="D59" s="165"/>
      <c r="E59" s="165"/>
      <c r="F59" s="451"/>
      <c r="G59" s="1058">
        <f t="shared" si="2"/>
        <v>0</v>
      </c>
      <c r="H59" s="302"/>
      <c r="I59" s="165"/>
      <c r="J59" s="36"/>
      <c r="K59" s="36"/>
      <c r="L59" s="36"/>
      <c r="M59" s="36"/>
      <c r="N59" s="36"/>
      <c r="O59" s="36"/>
    </row>
    <row r="60" spans="1:15" x14ac:dyDescent="0.35">
      <c r="A60" s="109" t="s">
        <v>168</v>
      </c>
      <c r="B60" s="166">
        <v>2019</v>
      </c>
      <c r="C60" s="165"/>
      <c r="D60" s="165"/>
      <c r="E60" s="165"/>
      <c r="F60" s="451"/>
      <c r="G60" s="1058">
        <f t="shared" si="2"/>
        <v>0</v>
      </c>
      <c r="H60" s="302"/>
      <c r="I60" s="165"/>
      <c r="J60" s="36"/>
      <c r="K60" s="36"/>
      <c r="L60" s="36"/>
      <c r="M60" s="36"/>
      <c r="N60" s="36"/>
      <c r="O60" s="36"/>
    </row>
    <row r="61" spans="1:15" x14ac:dyDescent="0.35">
      <c r="A61" s="108" t="s">
        <v>180</v>
      </c>
      <c r="B61" s="166">
        <v>2019</v>
      </c>
      <c r="C61" s="165"/>
      <c r="D61" s="165"/>
      <c r="E61" s="165"/>
      <c r="F61" s="451"/>
      <c r="G61" s="1058">
        <f t="shared" si="2"/>
        <v>0</v>
      </c>
      <c r="H61" s="302"/>
      <c r="I61" s="165"/>
      <c r="J61" s="36"/>
      <c r="K61" s="36"/>
      <c r="L61" s="36"/>
      <c r="M61" s="36"/>
      <c r="N61" s="36"/>
      <c r="O61" s="36"/>
    </row>
    <row r="62" spans="1:15" x14ac:dyDescent="0.35">
      <c r="A62" s="108" t="s">
        <v>283</v>
      </c>
      <c r="B62" s="164">
        <v>2017</v>
      </c>
      <c r="C62" s="165"/>
      <c r="D62" s="165"/>
      <c r="E62" s="165"/>
      <c r="F62" s="451"/>
      <c r="G62" s="1058">
        <f t="shared" si="2"/>
        <v>0</v>
      </c>
      <c r="H62" s="302"/>
      <c r="I62" s="165"/>
      <c r="J62" s="36"/>
      <c r="K62" s="36"/>
      <c r="L62" s="36"/>
      <c r="M62" s="36"/>
      <c r="N62" s="36"/>
      <c r="O62" s="36"/>
    </row>
    <row r="63" spans="1:15" ht="18.600000000000001" thickBot="1" x14ac:dyDescent="0.4">
      <c r="A63" s="194" t="s">
        <v>284</v>
      </c>
      <c r="B63" s="167">
        <v>2017</v>
      </c>
      <c r="C63" s="168"/>
      <c r="D63" s="168"/>
      <c r="E63" s="168"/>
      <c r="F63" s="460"/>
      <c r="G63" s="1059">
        <f t="shared" si="2"/>
        <v>0</v>
      </c>
      <c r="H63" s="47"/>
      <c r="I63" s="168"/>
      <c r="J63" s="36"/>
      <c r="K63" s="36"/>
      <c r="L63" s="36"/>
      <c r="M63" s="36"/>
      <c r="N63" s="36"/>
      <c r="O63" s="36"/>
    </row>
    <row r="64" spans="1:15" x14ac:dyDescent="0.35">
      <c r="A64" s="472"/>
      <c r="B64" s="35"/>
      <c r="C64" s="35"/>
      <c r="D64" s="35"/>
      <c r="E64" s="35"/>
      <c r="F64" s="35"/>
      <c r="G64" s="472"/>
      <c r="H64" s="36"/>
      <c r="I64" s="36"/>
      <c r="J64" s="36"/>
      <c r="K64" s="36"/>
      <c r="L64" s="36"/>
      <c r="M64" s="36"/>
      <c r="N64" s="36"/>
      <c r="O64" s="36"/>
    </row>
    <row r="65" spans="1:15" x14ac:dyDescent="0.35">
      <c r="A65" s="472"/>
      <c r="B65" s="35"/>
      <c r="C65" s="35"/>
      <c r="D65" s="35"/>
      <c r="E65" s="35"/>
      <c r="F65" s="35"/>
      <c r="G65" s="472"/>
      <c r="H65" s="36"/>
      <c r="I65" s="36"/>
      <c r="J65" s="36"/>
      <c r="K65" s="36"/>
      <c r="L65" s="36"/>
      <c r="M65" s="36"/>
      <c r="N65" s="36"/>
      <c r="O65" s="36"/>
    </row>
    <row r="66" spans="1:15" x14ac:dyDescent="0.35">
      <c r="A66" s="472"/>
      <c r="B66" s="35"/>
      <c r="C66" s="35"/>
      <c r="D66" s="35"/>
      <c r="E66" s="35"/>
      <c r="F66" s="35"/>
      <c r="G66" s="472"/>
      <c r="H66" s="36"/>
      <c r="I66" s="36"/>
      <c r="J66" s="36"/>
      <c r="K66" s="36"/>
      <c r="L66" s="36"/>
      <c r="M66" s="36"/>
      <c r="N66" s="36"/>
      <c r="O66" s="36"/>
    </row>
    <row r="67" spans="1:15" x14ac:dyDescent="0.35">
      <c r="A67" s="472"/>
      <c r="B67" s="35"/>
      <c r="C67" s="35"/>
      <c r="D67" s="35"/>
      <c r="E67" s="35"/>
      <c r="F67" s="35"/>
      <c r="G67" s="472"/>
      <c r="H67" s="36"/>
      <c r="I67" s="36"/>
      <c r="J67" s="36"/>
      <c r="K67" s="36"/>
      <c r="L67" s="36"/>
      <c r="M67" s="36"/>
      <c r="N67" s="36"/>
      <c r="O67" s="36"/>
    </row>
    <row r="68" spans="1:15" x14ac:dyDescent="0.35">
      <c r="A68" s="472"/>
      <c r="B68" s="35"/>
      <c r="C68" s="35"/>
      <c r="D68" s="35"/>
      <c r="E68" s="35"/>
      <c r="F68" s="35"/>
      <c r="G68" s="472"/>
      <c r="H68" s="36"/>
      <c r="I68" s="36"/>
      <c r="J68" s="36"/>
      <c r="K68" s="36"/>
      <c r="L68" s="36"/>
      <c r="M68" s="36"/>
      <c r="N68" s="36"/>
      <c r="O68" s="36"/>
    </row>
    <row r="69" spans="1:15" x14ac:dyDescent="0.35">
      <c r="A69" s="472"/>
      <c r="B69" s="35"/>
      <c r="C69" s="35"/>
      <c r="D69" s="35"/>
      <c r="E69" s="35"/>
      <c r="F69" s="35"/>
      <c r="G69" s="472"/>
      <c r="H69" s="36"/>
      <c r="I69" s="36"/>
      <c r="J69" s="36"/>
      <c r="K69" s="36"/>
      <c r="L69" s="36"/>
      <c r="M69" s="36"/>
      <c r="N69" s="36"/>
      <c r="O69" s="36"/>
    </row>
    <row r="70" spans="1:15" x14ac:dyDescent="0.35">
      <c r="A70" s="472"/>
      <c r="B70" s="35"/>
      <c r="C70" s="35"/>
      <c r="D70" s="35"/>
      <c r="E70" s="35"/>
      <c r="F70" s="35"/>
      <c r="G70" s="472"/>
      <c r="H70" s="36"/>
      <c r="I70" s="36"/>
      <c r="J70" s="36"/>
      <c r="K70" s="36"/>
      <c r="L70" s="36"/>
      <c r="M70" s="36"/>
      <c r="N70" s="36"/>
      <c r="O70" s="36"/>
    </row>
    <row r="71" spans="1:15" x14ac:dyDescent="0.35">
      <c r="A71" s="472"/>
      <c r="B71" s="35"/>
      <c r="C71" s="35"/>
      <c r="D71" s="35"/>
      <c r="E71" s="35"/>
      <c r="F71" s="35"/>
      <c r="G71" s="472"/>
      <c r="H71" s="36"/>
      <c r="I71" s="36"/>
      <c r="J71" s="36"/>
      <c r="K71" s="36"/>
      <c r="L71" s="36"/>
      <c r="M71" s="36"/>
      <c r="N71" s="36"/>
      <c r="O71" s="36"/>
    </row>
    <row r="72" spans="1:15" x14ac:dyDescent="0.35">
      <c r="A72" s="472"/>
      <c r="B72" s="35"/>
      <c r="C72" s="35"/>
      <c r="D72" s="35"/>
      <c r="E72" s="35"/>
      <c r="F72" s="35"/>
      <c r="G72" s="472"/>
      <c r="H72" s="36"/>
      <c r="I72" s="36"/>
      <c r="J72" s="36"/>
      <c r="K72" s="36"/>
      <c r="L72" s="36"/>
      <c r="M72" s="36"/>
      <c r="N72" s="36"/>
      <c r="O72" s="36"/>
    </row>
    <row r="73" spans="1:15" x14ac:dyDescent="0.35">
      <c r="A73" s="472"/>
      <c r="B73" s="35"/>
      <c r="C73" s="35"/>
      <c r="D73" s="35"/>
      <c r="E73" s="35"/>
      <c r="F73" s="35"/>
      <c r="G73" s="472"/>
      <c r="H73" s="36"/>
      <c r="I73" s="36"/>
      <c r="J73" s="36"/>
      <c r="K73" s="36"/>
      <c r="L73" s="36"/>
      <c r="M73" s="36"/>
      <c r="N73" s="36"/>
      <c r="O73" s="36"/>
    </row>
    <row r="74" spans="1:15" x14ac:dyDescent="0.35">
      <c r="A74" s="472"/>
      <c r="B74" s="35"/>
      <c r="C74" s="35"/>
      <c r="D74" s="35"/>
      <c r="E74" s="35"/>
      <c r="F74" s="35"/>
      <c r="G74" s="472"/>
      <c r="H74" s="36"/>
      <c r="I74" s="36"/>
      <c r="J74" s="36"/>
      <c r="K74" s="36"/>
      <c r="L74" s="36"/>
      <c r="M74" s="36"/>
      <c r="N74" s="36"/>
      <c r="O74" s="36"/>
    </row>
  </sheetData>
  <sortState ref="A7:O63">
    <sortCondition descending="1" ref="G7:G63"/>
  </sortState>
  <conditionalFormatting sqref="H7:H36 H43:H52 H54:H63 H38:H41">
    <cfRule type="colorScale" priority="179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H42">
    <cfRule type="colorScale" priority="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H53">
    <cfRule type="colorScale" priority="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H37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/>
  </sheetPr>
  <dimension ref="A1:BM72"/>
  <sheetViews>
    <sheetView zoomScale="70" zoomScaleNormal="7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P7" sqref="P7"/>
    </sheetView>
  </sheetViews>
  <sheetFormatPr defaultColWidth="8.88671875" defaultRowHeight="18" x14ac:dyDescent="0.35"/>
  <cols>
    <col min="1" max="1" width="31.44140625" style="2" customWidth="1"/>
    <col min="2" max="2" width="19.88671875" customWidth="1"/>
    <col min="3" max="3" width="10" style="1" customWidth="1"/>
    <col min="4" max="4" width="9.44140625" style="4" bestFit="1" customWidth="1"/>
    <col min="5" max="5" width="10.88671875" customWidth="1"/>
    <col min="6" max="6" width="11.33203125" style="107" customWidth="1"/>
    <col min="7" max="7" width="14.5546875" style="74" customWidth="1"/>
    <col min="8" max="8" width="9.5546875" style="4" bestFit="1" customWidth="1"/>
    <col min="9" max="9" width="9.33203125" style="4" customWidth="1"/>
    <col min="10" max="10" width="10.5546875" style="1" customWidth="1"/>
    <col min="11" max="11" width="9.6640625" style="1" customWidth="1"/>
    <col min="12" max="12" width="13.6640625" style="2" customWidth="1"/>
    <col min="13" max="13" width="10.88671875" style="4" customWidth="1"/>
    <col min="14" max="14" width="8.109375" style="16" customWidth="1"/>
    <col min="15" max="15" width="9.6640625" style="1" customWidth="1"/>
    <col min="16" max="16" width="8.88671875" style="1"/>
    <col min="17" max="17" width="10" style="1" customWidth="1"/>
    <col min="18" max="18" width="10.44140625" style="1" customWidth="1"/>
    <col min="19" max="21" width="9.6640625" style="1" customWidth="1"/>
    <col min="22" max="23" width="9.109375" customWidth="1"/>
    <col min="24" max="24" width="5" customWidth="1"/>
    <col min="25" max="25" width="37.5546875" style="1" customWidth="1"/>
    <col min="26" max="26" width="11.44140625" style="1" customWidth="1"/>
    <col min="27" max="27" width="8.88671875" style="1"/>
    <col min="28" max="28" width="20.44140625" style="1" customWidth="1"/>
    <col min="29" max="29" width="10.6640625" style="1" customWidth="1"/>
    <col min="30" max="30" width="13.109375" style="1" bestFit="1" customWidth="1"/>
    <col min="31" max="16384" width="8.88671875" style="1"/>
  </cols>
  <sheetData>
    <row r="1" spans="1:65" ht="18.600000000000001" thickBot="1" x14ac:dyDescent="0.4">
      <c r="A1" s="478" t="s">
        <v>375</v>
      </c>
      <c r="B1" s="226"/>
      <c r="C1" s="36"/>
      <c r="D1" s="35"/>
      <c r="E1" s="226"/>
      <c r="F1" s="474"/>
      <c r="G1" s="469"/>
      <c r="H1" s="35"/>
      <c r="I1" s="35"/>
      <c r="J1" s="36"/>
      <c r="K1" s="36"/>
      <c r="L1" s="472"/>
      <c r="M1" s="35"/>
      <c r="N1" s="528"/>
      <c r="O1" s="36"/>
      <c r="P1" s="39">
        <v>-2</v>
      </c>
      <c r="Q1" s="39"/>
      <c r="R1" s="468" t="s">
        <v>509</v>
      </c>
      <c r="S1" s="36"/>
      <c r="T1" s="36"/>
      <c r="U1" s="36"/>
      <c r="V1" s="226"/>
      <c r="W1" s="226"/>
      <c r="X1" s="22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</row>
    <row r="2" spans="1:65" x14ac:dyDescent="0.35">
      <c r="A2" s="472"/>
      <c r="B2" s="1417"/>
      <c r="C2" s="36"/>
      <c r="D2" s="35"/>
      <c r="E2" s="183"/>
      <c r="F2" s="479" t="s">
        <v>376</v>
      </c>
      <c r="G2" s="537"/>
      <c r="H2" s="35"/>
      <c r="I2" s="35"/>
      <c r="J2" s="36"/>
      <c r="K2" s="36"/>
      <c r="L2" s="472"/>
      <c r="M2" s="35"/>
      <c r="N2" s="528"/>
      <c r="O2" s="520" t="s">
        <v>373</v>
      </c>
      <c r="P2" s="518">
        <v>4</v>
      </c>
      <c r="Q2" s="518"/>
      <c r="R2" s="1010" t="s">
        <v>415</v>
      </c>
      <c r="S2" s="1010"/>
      <c r="T2" s="1010"/>
      <c r="U2" s="1010"/>
      <c r="V2" s="1011"/>
      <c r="W2" s="1010"/>
      <c r="X2" s="1011"/>
      <c r="Y2" s="1012"/>
      <c r="Z2" s="1012"/>
      <c r="AA2" s="231"/>
      <c r="AB2" s="79"/>
      <c r="AC2" s="36"/>
      <c r="AD2" s="36"/>
      <c r="AE2" s="36"/>
      <c r="AF2" s="36"/>
      <c r="AG2" s="36"/>
      <c r="AH2" s="36"/>
      <c r="AI2" s="36"/>
    </row>
    <row r="3" spans="1:65" x14ac:dyDescent="0.35">
      <c r="A3" s="36"/>
      <c r="B3" s="1417"/>
      <c r="C3" s="36"/>
      <c r="D3" s="35"/>
      <c r="E3" s="467"/>
      <c r="F3" s="476"/>
      <c r="G3" s="1103" t="s">
        <v>374</v>
      </c>
      <c r="I3" s="35"/>
      <c r="J3" s="79"/>
      <c r="K3" s="79"/>
      <c r="L3" s="110"/>
      <c r="M3" s="35"/>
      <c r="N3" s="528"/>
      <c r="O3" s="538" t="s">
        <v>372</v>
      </c>
      <c r="P3" s="544"/>
      <c r="Q3" s="40" t="s">
        <v>535</v>
      </c>
      <c r="R3" s="551"/>
      <c r="S3" s="935" t="s">
        <v>505</v>
      </c>
      <c r="T3" s="936"/>
      <c r="U3" s="936"/>
      <c r="V3" s="937"/>
      <c r="W3" s="938"/>
      <c r="X3" s="939"/>
      <c r="Y3" s="939"/>
      <c r="Z3" s="231"/>
      <c r="AA3" s="231"/>
      <c r="AB3" s="79"/>
      <c r="AC3" s="79"/>
      <c r="AD3" s="36"/>
      <c r="AE3" s="36"/>
      <c r="AF3" s="36"/>
      <c r="AG3" s="36"/>
      <c r="AH3" s="36"/>
      <c r="AI3" s="36"/>
    </row>
    <row r="4" spans="1:65" ht="18.600000000000001" thickBot="1" x14ac:dyDescent="0.4">
      <c r="A4" s="472"/>
      <c r="B4" s="1418"/>
      <c r="C4" s="36"/>
      <c r="D4" s="35"/>
      <c r="E4" s="183"/>
      <c r="F4" s="476"/>
      <c r="G4" s="1103" t="s">
        <v>548</v>
      </c>
      <c r="H4" s="477"/>
      <c r="I4" s="113"/>
      <c r="J4" s="133"/>
      <c r="K4" s="473"/>
      <c r="L4" s="417" t="s">
        <v>357</v>
      </c>
      <c r="M4" s="1016"/>
      <c r="N4" s="528"/>
      <c r="O4" s="521">
        <v>2021</v>
      </c>
      <c r="P4" s="1019" t="s">
        <v>118</v>
      </c>
      <c r="Q4" s="1068" t="s">
        <v>536</v>
      </c>
      <c r="R4" s="538"/>
      <c r="S4" s="940"/>
      <c r="T4" s="921">
        <v>1</v>
      </c>
      <c r="U4" s="926" t="s">
        <v>511</v>
      </c>
      <c r="V4" s="927"/>
      <c r="W4" s="927"/>
      <c r="X4" s="928"/>
      <c r="Y4" s="928"/>
      <c r="Z4" s="928"/>
      <c r="AA4" s="928"/>
      <c r="AB4" s="929"/>
      <c r="AC4" s="79"/>
      <c r="AD4" s="36"/>
      <c r="AE4" s="36"/>
      <c r="AF4" s="36"/>
      <c r="AG4" s="36"/>
      <c r="AH4" s="36"/>
      <c r="AI4" s="36"/>
    </row>
    <row r="5" spans="1:65" x14ac:dyDescent="0.35">
      <c r="A5" s="110"/>
      <c r="B5" s="1419"/>
      <c r="C5" s="808"/>
      <c r="D5" s="480" t="s">
        <v>370</v>
      </c>
      <c r="E5" s="481"/>
      <c r="F5" s="1104"/>
      <c r="G5" s="444">
        <v>20</v>
      </c>
      <c r="H5" s="536" t="s">
        <v>155</v>
      </c>
      <c r="I5" s="529"/>
      <c r="J5" s="530"/>
      <c r="K5" s="531"/>
      <c r="L5" s="464" t="s">
        <v>492</v>
      </c>
      <c r="M5" s="1017" t="s">
        <v>371</v>
      </c>
      <c r="N5" s="157"/>
      <c r="O5" s="519"/>
      <c r="P5" s="1021" t="s">
        <v>2</v>
      </c>
      <c r="Q5" s="137" t="s">
        <v>537</v>
      </c>
      <c r="R5" s="539"/>
      <c r="S5" s="941"/>
      <c r="T5" s="922" t="s">
        <v>503</v>
      </c>
      <c r="U5" s="930"/>
      <c r="V5" s="1421" t="s">
        <v>508</v>
      </c>
      <c r="W5" s="1022"/>
      <c r="X5" s="545"/>
      <c r="Y5" s="231"/>
      <c r="Z5" s="1023"/>
      <c r="AA5" s="790"/>
      <c r="AB5" s="790"/>
      <c r="AC5" s="36"/>
      <c r="AD5" s="36"/>
      <c r="AE5" s="36"/>
      <c r="AF5" s="36"/>
      <c r="AG5" s="36"/>
      <c r="AH5" s="36"/>
      <c r="AI5" s="36"/>
    </row>
    <row r="6" spans="1:65" ht="75.599999999999994" customHeight="1" thickBot="1" x14ac:dyDescent="0.4">
      <c r="A6" s="664" t="s">
        <v>4</v>
      </c>
      <c r="B6" s="1416" t="s">
        <v>3</v>
      </c>
      <c r="C6" s="475" t="s">
        <v>156</v>
      </c>
      <c r="D6" s="471" t="s">
        <v>158</v>
      </c>
      <c r="E6" s="740" t="s">
        <v>369</v>
      </c>
      <c r="F6" s="466" t="s">
        <v>157</v>
      </c>
      <c r="G6" s="445">
        <v>0.38</v>
      </c>
      <c r="H6" s="532" t="s">
        <v>156</v>
      </c>
      <c r="I6" s="533" t="s">
        <v>158</v>
      </c>
      <c r="J6" s="534" t="s">
        <v>369</v>
      </c>
      <c r="K6" s="535" t="s">
        <v>387</v>
      </c>
      <c r="L6" s="470" t="s">
        <v>226</v>
      </c>
      <c r="M6" s="522" t="s">
        <v>159</v>
      </c>
      <c r="N6" s="1014" t="s">
        <v>160</v>
      </c>
      <c r="O6" s="522" t="s">
        <v>161</v>
      </c>
      <c r="P6" s="1020" t="s">
        <v>510</v>
      </c>
      <c r="Q6" s="1064" t="s">
        <v>538</v>
      </c>
      <c r="R6" s="540" t="s">
        <v>502</v>
      </c>
      <c r="S6" s="942"/>
      <c r="T6" s="923" t="s">
        <v>504</v>
      </c>
      <c r="U6" s="931"/>
      <c r="V6" s="920" t="s">
        <v>297</v>
      </c>
      <c r="W6" s="742" t="s">
        <v>391</v>
      </c>
      <c r="X6" s="743"/>
      <c r="Y6" s="743"/>
      <c r="Z6" s="744"/>
      <c r="AA6" s="743"/>
      <c r="AB6" s="743"/>
      <c r="AC6" s="743"/>
      <c r="AD6" s="36"/>
      <c r="AE6" s="36"/>
      <c r="AF6" s="36"/>
      <c r="AG6" s="36"/>
      <c r="AH6" s="36"/>
      <c r="AI6" s="36"/>
    </row>
    <row r="7" spans="1:65" x14ac:dyDescent="0.35">
      <c r="A7" s="1051" t="s">
        <v>187</v>
      </c>
      <c r="B7" s="275">
        <f>RANK(V7,V$7:V$63,0)</f>
        <v>1</v>
      </c>
      <c r="C7" s="410"/>
      <c r="D7" s="1369">
        <v>11</v>
      </c>
      <c r="E7" s="1370">
        <v>32</v>
      </c>
      <c r="F7" s="1371"/>
      <c r="G7" s="1374"/>
      <c r="H7" s="446"/>
      <c r="I7" s="163">
        <v>-1</v>
      </c>
      <c r="J7" s="447">
        <v>0</v>
      </c>
      <c r="K7" s="448">
        <f t="shared" ref="K7:K38" si="0">SUM(H7:J7)</f>
        <v>-1</v>
      </c>
      <c r="L7" s="1375"/>
      <c r="M7" s="1376"/>
      <c r="N7" s="948">
        <v>2021</v>
      </c>
      <c r="O7" s="523">
        <f t="shared" ref="O7" si="1">O$4-N7</f>
        <v>0</v>
      </c>
      <c r="P7" s="1377">
        <f>P$2</f>
        <v>4</v>
      </c>
      <c r="Q7" s="1378">
        <f>-K7</f>
        <v>1</v>
      </c>
      <c r="R7" s="1379"/>
      <c r="S7" s="1380"/>
      <c r="T7" s="446" t="str">
        <f t="shared" ref="T7:T38" si="2">IF(M7&gt;0,IF(M7&lt;=O7,1," ")," ")</f>
        <v xml:space="preserve"> </v>
      </c>
      <c r="U7" s="932">
        <v>2</v>
      </c>
      <c r="V7" s="947">
        <f t="shared" ref="V7:V38" si="3">SUM(P7:U7)</f>
        <v>7</v>
      </c>
      <c r="W7" s="45"/>
      <c r="X7" s="527"/>
      <c r="Y7" s="275"/>
      <c r="Z7" s="155"/>
      <c r="AA7" s="155"/>
      <c r="AB7" s="155"/>
      <c r="AC7" s="155"/>
      <c r="AD7" s="36"/>
      <c r="AE7" s="36"/>
      <c r="AF7" s="36"/>
      <c r="AG7" s="36"/>
      <c r="AH7" s="155"/>
      <c r="AI7" s="155"/>
      <c r="AJ7" s="155"/>
      <c r="AK7" s="155"/>
      <c r="AL7" s="93"/>
      <c r="AM7" s="93"/>
      <c r="AN7" s="93"/>
      <c r="AO7" s="93"/>
      <c r="AP7" s="125"/>
      <c r="AQ7" s="125"/>
      <c r="AR7" s="125"/>
      <c r="AS7" s="125"/>
      <c r="AT7" s="125"/>
      <c r="AU7" s="125"/>
      <c r="AV7" s="125"/>
      <c r="AY7" s="125"/>
      <c r="AZ7" s="125"/>
      <c r="BA7" s="125"/>
      <c r="BB7" s="125"/>
      <c r="BC7" s="125"/>
      <c r="BD7" s="125"/>
    </row>
    <row r="8" spans="1:65" x14ac:dyDescent="0.35">
      <c r="A8" s="245" t="s">
        <v>186</v>
      </c>
      <c r="B8" s="45">
        <f>RANK(V8,V$7:V$63,0)</f>
        <v>2</v>
      </c>
      <c r="C8" s="53"/>
      <c r="D8" s="916">
        <v>13</v>
      </c>
      <c r="E8" s="905">
        <v>36</v>
      </c>
      <c r="F8" s="809"/>
      <c r="G8" s="458"/>
      <c r="H8" s="450"/>
      <c r="I8" s="165">
        <v>-1</v>
      </c>
      <c r="J8" s="451">
        <v>0</v>
      </c>
      <c r="K8" s="452">
        <f t="shared" si="0"/>
        <v>-1</v>
      </c>
      <c r="L8" s="810"/>
      <c r="M8" s="1018"/>
      <c r="N8" s="949"/>
      <c r="O8" s="523"/>
      <c r="P8" s="1013">
        <f>P$2</f>
        <v>4</v>
      </c>
      <c r="Q8" s="1065">
        <f>-K8</f>
        <v>1</v>
      </c>
      <c r="R8" s="811"/>
      <c r="S8" s="944"/>
      <c r="T8" s="446" t="str">
        <f t="shared" si="2"/>
        <v xml:space="preserve"> </v>
      </c>
      <c r="U8" s="933">
        <v>1</v>
      </c>
      <c r="V8" s="947">
        <f t="shared" si="3"/>
        <v>6</v>
      </c>
      <c r="W8" s="45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W8" s="59"/>
      <c r="AX8" s="59"/>
    </row>
    <row r="9" spans="1:65" x14ac:dyDescent="0.35">
      <c r="A9" s="245" t="s">
        <v>282</v>
      </c>
      <c r="B9" s="45">
        <f>RANK(V9,V$7:V$63,0)</f>
        <v>2</v>
      </c>
      <c r="C9" s="462">
        <v>1</v>
      </c>
      <c r="D9" s="914">
        <v>50</v>
      </c>
      <c r="E9" s="904">
        <v>19</v>
      </c>
      <c r="F9" s="812">
        <v>15.91</v>
      </c>
      <c r="G9" s="449">
        <f>(F9*G$5)^G$6</f>
        <v>8.9335910207891551</v>
      </c>
      <c r="H9" s="450">
        <f>IF(C9&gt;0.9,-1,IF(C9&lt;0.3,1,0))</f>
        <v>-1</v>
      </c>
      <c r="I9" s="165">
        <v>1</v>
      </c>
      <c r="J9" s="451">
        <v>-1</v>
      </c>
      <c r="K9" s="452">
        <f t="shared" si="0"/>
        <v>-1</v>
      </c>
      <c r="L9" s="813">
        <f>MIN(SUM(G9,K9),10)</f>
        <v>7.9335910207891551</v>
      </c>
      <c r="M9" s="523">
        <f>MAX(MAX(2,ROUND(L9/2,0)*2),4)</f>
        <v>8</v>
      </c>
      <c r="N9" s="949">
        <v>2009</v>
      </c>
      <c r="O9" s="523">
        <f>O$4-N9</f>
        <v>12</v>
      </c>
      <c r="P9" s="666">
        <f>IF(O9=2,-2,MAX(O9-M9,0))</f>
        <v>4</v>
      </c>
      <c r="Q9" s="579"/>
      <c r="R9" s="541">
        <f>IF(O9&gt;=10,1," ")</f>
        <v>1</v>
      </c>
      <c r="S9" s="943"/>
      <c r="T9" s="446">
        <f t="shared" si="2"/>
        <v>1</v>
      </c>
      <c r="U9" s="933"/>
      <c r="V9" s="546">
        <f t="shared" si="3"/>
        <v>6</v>
      </c>
      <c r="W9" s="45"/>
      <c r="X9" s="79"/>
      <c r="Y9" s="79"/>
      <c r="Z9" s="79"/>
      <c r="AA9" s="79"/>
      <c r="AB9" s="79"/>
      <c r="AC9" s="79"/>
      <c r="AD9" s="36"/>
      <c r="AE9" s="36"/>
      <c r="AF9" s="36"/>
      <c r="AG9" s="36"/>
      <c r="AH9" s="79"/>
      <c r="AI9" s="79"/>
      <c r="AJ9" s="79"/>
      <c r="AK9" s="7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Y9" s="59"/>
      <c r="AZ9" s="59"/>
      <c r="BA9" s="59"/>
      <c r="BB9" s="59"/>
      <c r="BC9" s="59"/>
      <c r="BD9" s="59"/>
    </row>
    <row r="10" spans="1:65" x14ac:dyDescent="0.35">
      <c r="A10" s="245" t="s">
        <v>518</v>
      </c>
      <c r="B10" s="45">
        <f>RANK(V10,V$7:V$63,0)</f>
        <v>2</v>
      </c>
      <c r="C10" s="53"/>
      <c r="D10" s="916">
        <v>9</v>
      </c>
      <c r="E10" s="903">
        <v>49</v>
      </c>
      <c r="F10" s="809"/>
      <c r="G10" s="458"/>
      <c r="H10" s="450"/>
      <c r="I10" s="165">
        <v>-1</v>
      </c>
      <c r="J10" s="451">
        <v>1</v>
      </c>
      <c r="K10" s="452">
        <f t="shared" si="0"/>
        <v>0</v>
      </c>
      <c r="L10" s="810"/>
      <c r="M10" s="1018"/>
      <c r="N10" s="949">
        <v>2021</v>
      </c>
      <c r="O10" s="524"/>
      <c r="P10" s="1013">
        <f>P$2</f>
        <v>4</v>
      </c>
      <c r="Q10" s="1065">
        <f>-K10</f>
        <v>0</v>
      </c>
      <c r="R10" s="811" t="str">
        <f>IF(O10&gt;=10,1," ")</f>
        <v xml:space="preserve"> </v>
      </c>
      <c r="S10" s="944"/>
      <c r="T10" s="446" t="str">
        <f t="shared" si="2"/>
        <v xml:space="preserve"> </v>
      </c>
      <c r="U10" s="933">
        <v>2</v>
      </c>
      <c r="V10" s="947">
        <f t="shared" si="3"/>
        <v>6</v>
      </c>
      <c r="W10" s="45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Y10" s="59"/>
      <c r="AZ10" s="59"/>
      <c r="BA10" s="59"/>
      <c r="BB10" s="59"/>
      <c r="BC10" s="59"/>
      <c r="BD10" s="59"/>
    </row>
    <row r="11" spans="1:65" x14ac:dyDescent="0.35">
      <c r="A11" s="108" t="s">
        <v>6</v>
      </c>
      <c r="B11" s="45">
        <f>RANK(V11,V$7:V$63,0)</f>
        <v>5</v>
      </c>
      <c r="C11" s="820">
        <v>0.5</v>
      </c>
      <c r="D11" s="916">
        <v>2</v>
      </c>
      <c r="E11" s="904">
        <v>10</v>
      </c>
      <c r="F11" s="812">
        <v>8.0101640407231454</v>
      </c>
      <c r="G11" s="449">
        <f>(F11*G$5)^G$6</f>
        <v>6.8829582331996058</v>
      </c>
      <c r="H11" s="450">
        <f>IF(C11&gt;0.9,-1,IF(C11&lt;0.3,1,0))</f>
        <v>0</v>
      </c>
      <c r="I11" s="165">
        <v>-1</v>
      </c>
      <c r="J11" s="451">
        <v>-1</v>
      </c>
      <c r="K11" s="452">
        <f t="shared" si="0"/>
        <v>-2</v>
      </c>
      <c r="L11" s="816">
        <f>MIN(SUM(G11,K11),10)</f>
        <v>4.8829582331996058</v>
      </c>
      <c r="M11" s="523">
        <f>MAX(MAX(2,ROUND(L11/2,0)*2),4)</f>
        <v>4</v>
      </c>
      <c r="N11" s="949">
        <v>2015</v>
      </c>
      <c r="O11" s="523">
        <f>O$4-N11</f>
        <v>6</v>
      </c>
      <c r="P11" s="666">
        <f>IF(O11=2,-2,MAX(O11-M11,0))</f>
        <v>2</v>
      </c>
      <c r="Q11" s="579"/>
      <c r="R11" s="541"/>
      <c r="S11" s="943"/>
      <c r="T11" s="446">
        <f t="shared" si="2"/>
        <v>1</v>
      </c>
      <c r="U11" s="933">
        <v>2</v>
      </c>
      <c r="V11" s="546">
        <f t="shared" si="3"/>
        <v>5</v>
      </c>
      <c r="W11" s="549"/>
      <c r="X11" s="36"/>
      <c r="Y11" s="687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</row>
    <row r="12" spans="1:65" x14ac:dyDescent="0.35">
      <c r="A12" s="108" t="s">
        <v>7</v>
      </c>
      <c r="B12" s="548">
        <f>RANK(V12,V$7:V$63,0)</f>
        <v>39</v>
      </c>
      <c r="C12" s="462">
        <v>0.35</v>
      </c>
      <c r="D12" s="916">
        <v>7</v>
      </c>
      <c r="E12" s="904">
        <v>8</v>
      </c>
      <c r="F12" s="817">
        <v>13.71</v>
      </c>
      <c r="G12" s="449">
        <f>(F12*G$5)^G$6</f>
        <v>8.4423942856282324</v>
      </c>
      <c r="H12" s="450">
        <f>IF(C12&gt;0.9,-1,IF(C12&lt;0.3,1,0))</f>
        <v>0</v>
      </c>
      <c r="I12" s="165">
        <v>-1</v>
      </c>
      <c r="J12" s="451">
        <v>-1</v>
      </c>
      <c r="K12" s="452">
        <f t="shared" si="0"/>
        <v>-2</v>
      </c>
      <c r="L12" s="813">
        <f>MIN(SUM(G12,K12),10)</f>
        <v>6.4423942856282324</v>
      </c>
      <c r="M12" s="523">
        <f>MAX(MAX(2,ROUND(L12/2,0)*2),4)</f>
        <v>6</v>
      </c>
      <c r="N12" s="949">
        <v>2021</v>
      </c>
      <c r="O12" s="523">
        <f>O$4-N12</f>
        <v>0</v>
      </c>
      <c r="P12" s="666">
        <f>IF(O12=2,-2,MAX(O12-M12,0))</f>
        <v>0</v>
      </c>
      <c r="Q12" s="579"/>
      <c r="R12" s="541" t="str">
        <f t="shared" ref="R12:R18" si="4">IF(O12&gt;=10,1," ")</f>
        <v xml:space="preserve"> </v>
      </c>
      <c r="S12" s="943"/>
      <c r="T12" s="446" t="str">
        <f t="shared" si="2"/>
        <v xml:space="preserve"> </v>
      </c>
      <c r="U12" s="933">
        <v>-1</v>
      </c>
      <c r="V12" s="546">
        <f t="shared" si="3"/>
        <v>-1</v>
      </c>
      <c r="W12" s="1420" t="s">
        <v>381</v>
      </c>
      <c r="X12" s="226"/>
      <c r="Y12" s="36"/>
      <c r="Z12" s="36"/>
      <c r="AA12" s="36"/>
      <c r="AB12" s="36"/>
      <c r="AC12" s="36"/>
      <c r="AD12" s="36"/>
      <c r="AE12" s="36"/>
      <c r="AF12" s="79"/>
      <c r="AG12" s="36"/>
      <c r="AH12" s="36"/>
      <c r="AI12" s="36"/>
      <c r="AJ12" s="36"/>
      <c r="AK12" s="36"/>
      <c r="AP12" s="59"/>
      <c r="AQ12" s="59"/>
      <c r="AR12" s="59"/>
      <c r="AS12" s="59"/>
      <c r="AT12" s="59"/>
      <c r="AU12" s="59"/>
      <c r="AV12" s="59"/>
      <c r="AY12" s="59"/>
      <c r="AZ12" s="59"/>
      <c r="BA12" s="59"/>
      <c r="BB12" s="59"/>
      <c r="BC12" s="59"/>
      <c r="BD12" s="59"/>
    </row>
    <row r="13" spans="1:65" x14ac:dyDescent="0.35">
      <c r="A13" s="108" t="s">
        <v>171</v>
      </c>
      <c r="B13" s="548">
        <f>RANK(V13,V$7:V$63,0)</f>
        <v>5</v>
      </c>
      <c r="C13" s="53"/>
      <c r="D13" s="916">
        <v>15</v>
      </c>
      <c r="E13" s="904">
        <v>14</v>
      </c>
      <c r="F13" s="818"/>
      <c r="G13" s="458"/>
      <c r="H13" s="450"/>
      <c r="I13" s="165">
        <v>-1</v>
      </c>
      <c r="J13" s="451">
        <v>-1</v>
      </c>
      <c r="K13" s="452">
        <f t="shared" si="0"/>
        <v>-2</v>
      </c>
      <c r="L13" s="810"/>
      <c r="M13" s="1018"/>
      <c r="N13" s="949"/>
      <c r="O13" s="524"/>
      <c r="P13" s="1013">
        <f>P$2</f>
        <v>4</v>
      </c>
      <c r="Q13" s="1065">
        <f>-K13</f>
        <v>2</v>
      </c>
      <c r="R13" s="811" t="str">
        <f t="shared" si="4"/>
        <v xml:space="preserve"> </v>
      </c>
      <c r="S13" s="944"/>
      <c r="T13" s="446" t="str">
        <f t="shared" si="2"/>
        <v xml:space="preserve"> </v>
      </c>
      <c r="U13" s="933">
        <v>-1</v>
      </c>
      <c r="V13" s="947">
        <f t="shared" si="3"/>
        <v>5</v>
      </c>
      <c r="W13" s="547"/>
      <c r="X13" s="79"/>
      <c r="Y13" s="79"/>
      <c r="Z13" s="79"/>
      <c r="AA13" s="79"/>
      <c r="AB13" s="79"/>
      <c r="AC13" s="79"/>
      <c r="AD13" s="36"/>
      <c r="AE13" s="36"/>
      <c r="AF13" s="36"/>
      <c r="AG13" s="36"/>
      <c r="AH13" s="79"/>
      <c r="AI13" s="79"/>
      <c r="AJ13" s="79"/>
      <c r="AK13" s="79"/>
      <c r="AL13" s="59"/>
      <c r="AM13" s="59"/>
      <c r="AN13" s="59"/>
      <c r="AO13" s="59"/>
    </row>
    <row r="14" spans="1:65" x14ac:dyDescent="0.35">
      <c r="A14" s="245" t="s">
        <v>192</v>
      </c>
      <c r="B14" s="548">
        <f>RANK(V14,V$7:V$63,0)</f>
        <v>7</v>
      </c>
      <c r="C14" s="53"/>
      <c r="D14" s="916">
        <v>20</v>
      </c>
      <c r="E14" s="905">
        <v>22</v>
      </c>
      <c r="F14" s="818"/>
      <c r="G14" s="458"/>
      <c r="H14" s="459"/>
      <c r="I14" s="165">
        <v>-1</v>
      </c>
      <c r="J14" s="451">
        <v>0</v>
      </c>
      <c r="K14" s="452">
        <f t="shared" si="0"/>
        <v>-1</v>
      </c>
      <c r="L14" s="819"/>
      <c r="M14" s="1018"/>
      <c r="N14" s="949"/>
      <c r="O14" s="524"/>
      <c r="P14" s="1013">
        <f>P$2</f>
        <v>4</v>
      </c>
      <c r="Q14" s="1065">
        <f>-K14</f>
        <v>1</v>
      </c>
      <c r="R14" s="811" t="str">
        <f t="shared" si="4"/>
        <v xml:space="preserve"> </v>
      </c>
      <c r="S14" s="944"/>
      <c r="T14" s="446" t="str">
        <f t="shared" si="2"/>
        <v xml:space="preserve"> </v>
      </c>
      <c r="U14" s="933">
        <v>-1</v>
      </c>
      <c r="V14" s="947">
        <f t="shared" si="3"/>
        <v>4</v>
      </c>
      <c r="W14" s="547"/>
      <c r="X14" s="36"/>
      <c r="Y14" s="36"/>
      <c r="Z14" s="36"/>
      <c r="AA14" s="36"/>
      <c r="AB14" s="36"/>
      <c r="AC14" s="36"/>
      <c r="AD14" s="79"/>
      <c r="AE14" s="79"/>
      <c r="AF14" s="79"/>
      <c r="AG14" s="79"/>
      <c r="AH14" s="36"/>
      <c r="AI14" s="36"/>
      <c r="AJ14" s="36"/>
      <c r="AK14" s="36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</row>
    <row r="15" spans="1:65" x14ac:dyDescent="0.35">
      <c r="A15" s="245" t="s">
        <v>453</v>
      </c>
      <c r="B15" s="548">
        <f>RANK(V15,V$7:V$63,0)</f>
        <v>21</v>
      </c>
      <c r="C15" s="462">
        <v>0.2</v>
      </c>
      <c r="D15" s="915">
        <v>38</v>
      </c>
      <c r="E15" s="907">
        <v>1</v>
      </c>
      <c r="F15" s="817">
        <v>24.39</v>
      </c>
      <c r="G15" s="453">
        <f>(F15*G$5)^G$6</f>
        <v>10.508285955717879</v>
      </c>
      <c r="H15" s="164">
        <f>IF(C15&gt;0.9,-1,IF(C15&lt;0.3,1,0))</f>
        <v>1</v>
      </c>
      <c r="I15" s="165">
        <v>0</v>
      </c>
      <c r="J15" s="455">
        <v>-1</v>
      </c>
      <c r="K15" s="456">
        <f t="shared" si="0"/>
        <v>0</v>
      </c>
      <c r="L15" s="822">
        <f>MIN(SUM(G15,K15),10)</f>
        <v>10</v>
      </c>
      <c r="M15" s="525">
        <f>MAX(MAX(2,ROUND(L15/2,0)*2),4)</f>
        <v>10</v>
      </c>
      <c r="N15" s="949">
        <v>2021</v>
      </c>
      <c r="O15" s="525">
        <f>O$4-N15</f>
        <v>0</v>
      </c>
      <c r="P15" s="924">
        <f>IF(O15=2,-2,MAX(O15-M15,0))</f>
        <v>0</v>
      </c>
      <c r="Q15" s="1066"/>
      <c r="R15" s="542" t="str">
        <f t="shared" si="4"/>
        <v xml:space="preserve"> </v>
      </c>
      <c r="S15" s="945"/>
      <c r="T15" s="446" t="str">
        <f t="shared" si="2"/>
        <v xml:space="preserve"> </v>
      </c>
      <c r="U15" s="934">
        <v>2</v>
      </c>
      <c r="V15" s="546">
        <f t="shared" si="3"/>
        <v>2</v>
      </c>
      <c r="W15" s="547"/>
      <c r="X15" s="36"/>
      <c r="Y15" s="36"/>
      <c r="Z15" s="36"/>
      <c r="AA15" s="36"/>
      <c r="AB15" s="36"/>
      <c r="AC15" s="36"/>
      <c r="AD15" s="79"/>
      <c r="AE15" s="79"/>
      <c r="AF15" s="79"/>
      <c r="AG15" s="79"/>
      <c r="AH15" s="36"/>
      <c r="AI15" s="36"/>
      <c r="AJ15" s="36"/>
      <c r="AK15" s="36"/>
      <c r="BE15" s="59"/>
      <c r="BF15" s="59"/>
      <c r="BG15" s="59"/>
      <c r="BH15" s="59"/>
      <c r="BI15" s="59"/>
      <c r="BJ15" s="59"/>
      <c r="BK15" s="59"/>
      <c r="BL15" s="59"/>
      <c r="BM15" s="59"/>
    </row>
    <row r="16" spans="1:65" x14ac:dyDescent="0.35">
      <c r="A16" s="245" t="s">
        <v>193</v>
      </c>
      <c r="B16" s="548">
        <f>RANK(V16,V$7:V$63,0)</f>
        <v>7</v>
      </c>
      <c r="C16" s="53"/>
      <c r="D16" s="915">
        <v>26</v>
      </c>
      <c r="E16" s="903">
        <v>54</v>
      </c>
      <c r="F16" s="818"/>
      <c r="G16" s="458"/>
      <c r="H16" s="459"/>
      <c r="I16" s="165">
        <v>0</v>
      </c>
      <c r="J16" s="451">
        <v>1</v>
      </c>
      <c r="K16" s="452">
        <f t="shared" si="0"/>
        <v>1</v>
      </c>
      <c r="L16" s="810"/>
      <c r="M16" s="1018"/>
      <c r="N16" s="949">
        <v>2021</v>
      </c>
      <c r="O16" s="525">
        <f>O$4-N16</f>
        <v>0</v>
      </c>
      <c r="P16" s="1013">
        <f t="shared" ref="P16:P21" si="5">P$2</f>
        <v>4</v>
      </c>
      <c r="Q16" s="1065">
        <f t="shared" ref="Q16:Q21" si="6">-K16</f>
        <v>-1</v>
      </c>
      <c r="R16" s="811" t="str">
        <f t="shared" si="4"/>
        <v xml:space="preserve"> </v>
      </c>
      <c r="S16" s="944"/>
      <c r="T16" s="446" t="str">
        <f t="shared" si="2"/>
        <v xml:space="preserve"> </v>
      </c>
      <c r="U16" s="933">
        <v>1</v>
      </c>
      <c r="V16" s="947">
        <f t="shared" si="3"/>
        <v>4</v>
      </c>
      <c r="W16" s="547"/>
      <c r="X16" s="36"/>
      <c r="Y16" s="36"/>
      <c r="Z16" s="36"/>
      <c r="AA16" s="36"/>
      <c r="AB16" s="36"/>
      <c r="AC16" s="36"/>
      <c r="AD16" s="79"/>
      <c r="AE16" s="79"/>
      <c r="AF16" s="79"/>
      <c r="AG16" s="79"/>
      <c r="AH16" s="36"/>
      <c r="AI16" s="36"/>
      <c r="AJ16" s="36"/>
      <c r="AK16" s="36"/>
      <c r="AW16" s="59"/>
      <c r="AX16" s="59"/>
      <c r="BE16" s="59"/>
      <c r="BF16" s="59"/>
      <c r="BG16" s="59"/>
      <c r="BH16" s="59"/>
      <c r="BI16" s="59"/>
      <c r="BJ16" s="59"/>
      <c r="BK16" s="59"/>
      <c r="BL16" s="59"/>
      <c r="BM16" s="59"/>
    </row>
    <row r="17" spans="1:65" x14ac:dyDescent="0.35">
      <c r="A17" s="245" t="s">
        <v>198</v>
      </c>
      <c r="B17" s="548">
        <f>RANK(V17,V$7:V$63,0)</f>
        <v>7</v>
      </c>
      <c r="C17" s="53"/>
      <c r="D17" s="914">
        <v>46</v>
      </c>
      <c r="E17" s="905">
        <v>30</v>
      </c>
      <c r="F17" s="818"/>
      <c r="G17" s="458"/>
      <c r="H17" s="459"/>
      <c r="I17" s="165">
        <v>1</v>
      </c>
      <c r="J17" s="451">
        <v>0</v>
      </c>
      <c r="K17" s="452">
        <f t="shared" si="0"/>
        <v>1</v>
      </c>
      <c r="L17" s="810"/>
      <c r="M17" s="1018"/>
      <c r="N17" s="949"/>
      <c r="O17" s="524"/>
      <c r="P17" s="1013">
        <f t="shared" si="5"/>
        <v>4</v>
      </c>
      <c r="Q17" s="1065">
        <f t="shared" si="6"/>
        <v>-1</v>
      </c>
      <c r="R17" s="811" t="str">
        <f t="shared" si="4"/>
        <v xml:space="preserve"> </v>
      </c>
      <c r="S17" s="944"/>
      <c r="T17" s="446" t="str">
        <f t="shared" si="2"/>
        <v xml:space="preserve"> </v>
      </c>
      <c r="U17" s="933">
        <v>1</v>
      </c>
      <c r="V17" s="947">
        <f t="shared" si="3"/>
        <v>4</v>
      </c>
      <c r="W17" s="547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59"/>
      <c r="AM17" s="59"/>
      <c r="AN17" s="59"/>
      <c r="AO17" s="59"/>
    </row>
    <row r="18" spans="1:65" x14ac:dyDescent="0.35">
      <c r="A18" s="245" t="s">
        <v>419</v>
      </c>
      <c r="B18" s="548">
        <f>RANK(V18,V$7:V$63,0)</f>
        <v>7</v>
      </c>
      <c r="C18" s="53"/>
      <c r="D18" s="915">
        <v>31</v>
      </c>
      <c r="E18" s="903">
        <v>53</v>
      </c>
      <c r="F18" s="818"/>
      <c r="G18" s="458"/>
      <c r="H18" s="459"/>
      <c r="I18" s="165">
        <v>0</v>
      </c>
      <c r="J18" s="451">
        <v>1</v>
      </c>
      <c r="K18" s="452">
        <f t="shared" si="0"/>
        <v>1</v>
      </c>
      <c r="L18" s="810"/>
      <c r="M18" s="1018"/>
      <c r="N18" s="949"/>
      <c r="O18" s="524"/>
      <c r="P18" s="1013">
        <f t="shared" si="5"/>
        <v>4</v>
      </c>
      <c r="Q18" s="1065">
        <f t="shared" si="6"/>
        <v>-1</v>
      </c>
      <c r="R18" s="811" t="str">
        <f t="shared" si="4"/>
        <v xml:space="preserve"> </v>
      </c>
      <c r="S18" s="944"/>
      <c r="T18" s="446" t="str">
        <f t="shared" si="2"/>
        <v xml:space="preserve"> </v>
      </c>
      <c r="U18" s="933">
        <v>1</v>
      </c>
      <c r="V18" s="947">
        <f t="shared" si="3"/>
        <v>4</v>
      </c>
      <c r="W18" s="547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59"/>
      <c r="AM18" s="59"/>
      <c r="AN18" s="59"/>
      <c r="AO18" s="59"/>
    </row>
    <row r="19" spans="1:65" x14ac:dyDescent="0.35">
      <c r="A19" s="245" t="s">
        <v>184</v>
      </c>
      <c r="B19" s="548">
        <f>RANK(V19,V$7:V$63,0)</f>
        <v>11</v>
      </c>
      <c r="C19" s="53"/>
      <c r="D19" s="915">
        <v>37</v>
      </c>
      <c r="E19" s="903">
        <v>49</v>
      </c>
      <c r="F19" s="818"/>
      <c r="G19" s="458"/>
      <c r="H19" s="459"/>
      <c r="I19" s="165">
        <v>0</v>
      </c>
      <c r="J19" s="451">
        <v>0</v>
      </c>
      <c r="K19" s="452">
        <f t="shared" si="0"/>
        <v>0</v>
      </c>
      <c r="L19" s="810"/>
      <c r="M19" s="1018"/>
      <c r="N19" s="949"/>
      <c r="O19" s="523"/>
      <c r="P19" s="1013">
        <f t="shared" si="5"/>
        <v>4</v>
      </c>
      <c r="Q19" s="1065">
        <f t="shared" si="6"/>
        <v>0</v>
      </c>
      <c r="R19" s="811"/>
      <c r="S19" s="944"/>
      <c r="T19" s="446" t="str">
        <f t="shared" si="2"/>
        <v xml:space="preserve"> </v>
      </c>
      <c r="U19" s="933">
        <v>-1</v>
      </c>
      <c r="V19" s="947">
        <f t="shared" si="3"/>
        <v>3</v>
      </c>
      <c r="W19" s="547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</row>
    <row r="20" spans="1:65" x14ac:dyDescent="0.35">
      <c r="A20" s="245" t="s">
        <v>58</v>
      </c>
      <c r="B20" s="548">
        <f>RANK(V20,V$7:V$63,0)</f>
        <v>11</v>
      </c>
      <c r="C20" s="53"/>
      <c r="D20" s="914">
        <v>56</v>
      </c>
      <c r="E20" s="903">
        <v>57</v>
      </c>
      <c r="F20" s="818"/>
      <c r="G20" s="458"/>
      <c r="H20" s="459"/>
      <c r="I20" s="165">
        <v>1</v>
      </c>
      <c r="J20" s="451">
        <v>1</v>
      </c>
      <c r="K20" s="452">
        <f t="shared" si="0"/>
        <v>2</v>
      </c>
      <c r="L20" s="810"/>
      <c r="M20" s="1018"/>
      <c r="N20" s="949"/>
      <c r="O20" s="524"/>
      <c r="P20" s="1013">
        <f t="shared" si="5"/>
        <v>4</v>
      </c>
      <c r="Q20" s="1065">
        <f t="shared" si="6"/>
        <v>-2</v>
      </c>
      <c r="R20" s="811" t="str">
        <f t="shared" ref="R20:R38" si="7">IF(O20&gt;=10,1," ")</f>
        <v xml:space="preserve"> </v>
      </c>
      <c r="S20" s="944"/>
      <c r="T20" s="446" t="str">
        <f t="shared" si="2"/>
        <v xml:space="preserve"> </v>
      </c>
      <c r="U20" s="933">
        <v>1</v>
      </c>
      <c r="V20" s="947">
        <f t="shared" si="3"/>
        <v>3</v>
      </c>
      <c r="W20" s="547"/>
      <c r="X20" s="79"/>
      <c r="Y20" s="79"/>
      <c r="Z20" s="79"/>
      <c r="AA20" s="79"/>
      <c r="AB20" s="79"/>
      <c r="AC20" s="79"/>
      <c r="AD20" s="36"/>
      <c r="AE20" s="36"/>
      <c r="AF20" s="79"/>
      <c r="AG20" s="36"/>
      <c r="AH20" s="79"/>
      <c r="AI20" s="79"/>
      <c r="AJ20" s="79"/>
      <c r="AK20" s="79"/>
      <c r="AL20" s="59"/>
      <c r="AM20" s="59"/>
      <c r="AN20" s="59"/>
      <c r="AO20" s="59"/>
      <c r="AW20" s="93"/>
      <c r="AX20" s="93"/>
    </row>
    <row r="21" spans="1:65" x14ac:dyDescent="0.35">
      <c r="A21" s="245" t="s">
        <v>189</v>
      </c>
      <c r="B21" s="548">
        <f>RANK(V21,V$7:V$63,0)</f>
        <v>11</v>
      </c>
      <c r="C21" s="53"/>
      <c r="D21" s="915">
        <v>25</v>
      </c>
      <c r="E21" s="903">
        <v>45</v>
      </c>
      <c r="F21" s="818"/>
      <c r="G21" s="458"/>
      <c r="H21" s="459"/>
      <c r="I21" s="165">
        <v>0</v>
      </c>
      <c r="J21" s="451">
        <v>1</v>
      </c>
      <c r="K21" s="452">
        <f t="shared" si="0"/>
        <v>1</v>
      </c>
      <c r="L21" s="810"/>
      <c r="M21" s="1018"/>
      <c r="N21" s="949"/>
      <c r="O21" s="524"/>
      <c r="P21" s="1013">
        <f t="shared" si="5"/>
        <v>4</v>
      </c>
      <c r="Q21" s="1065">
        <f t="shared" si="6"/>
        <v>-1</v>
      </c>
      <c r="R21" s="811" t="str">
        <f t="shared" si="7"/>
        <v xml:space="preserve"> </v>
      </c>
      <c r="S21" s="944"/>
      <c r="T21" s="446" t="str">
        <f t="shared" si="2"/>
        <v xml:space="preserve"> </v>
      </c>
      <c r="U21" s="933"/>
      <c r="V21" s="947">
        <f t="shared" si="3"/>
        <v>3</v>
      </c>
      <c r="W21" s="547"/>
      <c r="X21" s="79"/>
      <c r="Y21" s="79"/>
      <c r="Z21" s="79"/>
      <c r="AA21" s="79"/>
      <c r="AB21" s="79"/>
      <c r="AC21" s="79"/>
      <c r="AD21" s="36"/>
      <c r="AE21" s="36"/>
      <c r="AF21" s="79"/>
      <c r="AG21" s="36"/>
      <c r="AH21" s="79"/>
      <c r="AI21" s="79"/>
      <c r="AJ21" s="79"/>
      <c r="AK21" s="7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Y21" s="59"/>
      <c r="AZ21" s="59"/>
      <c r="BA21" s="59"/>
      <c r="BB21" s="59"/>
      <c r="BC21" s="59"/>
      <c r="BD21" s="59"/>
    </row>
    <row r="22" spans="1:65" x14ac:dyDescent="0.35">
      <c r="A22" s="245" t="s">
        <v>183</v>
      </c>
      <c r="B22" s="548">
        <f>RANK(V22,V$7:V$63,0)</f>
        <v>11</v>
      </c>
      <c r="C22" s="462">
        <v>0.84</v>
      </c>
      <c r="D22" s="914">
        <v>49</v>
      </c>
      <c r="E22" s="905">
        <v>25</v>
      </c>
      <c r="F22" s="817">
        <v>16.8</v>
      </c>
      <c r="G22" s="449">
        <f>(F22*G$5)^G$6</f>
        <v>9.1202958274997812</v>
      </c>
      <c r="H22" s="450">
        <f>IF(C22&gt;0.9,-1,IF(C22&lt;0.3,1,0))</f>
        <v>0</v>
      </c>
      <c r="I22" s="165">
        <v>1</v>
      </c>
      <c r="J22" s="451">
        <v>0</v>
      </c>
      <c r="K22" s="452">
        <f t="shared" si="0"/>
        <v>1</v>
      </c>
      <c r="L22" s="813">
        <f>MIN(SUM(G22,K22),10)</f>
        <v>10</v>
      </c>
      <c r="M22" s="523">
        <f>MAX(MAX(2,ROUND(L22/2,0)*2),4)</f>
        <v>10</v>
      </c>
      <c r="N22" s="949">
        <v>2009</v>
      </c>
      <c r="O22" s="523">
        <f>O$4-N22</f>
        <v>12</v>
      </c>
      <c r="P22" s="666">
        <f>IF(O22=2,-2,MAX(O22-M22,0))</f>
        <v>2</v>
      </c>
      <c r="Q22" s="579"/>
      <c r="R22" s="541">
        <f t="shared" si="7"/>
        <v>1</v>
      </c>
      <c r="S22" s="943"/>
      <c r="T22" s="446">
        <f t="shared" si="2"/>
        <v>1</v>
      </c>
      <c r="U22" s="933">
        <v>-1</v>
      </c>
      <c r="V22" s="546">
        <f t="shared" si="3"/>
        <v>3</v>
      </c>
      <c r="W22" s="547"/>
      <c r="X22" s="79"/>
      <c r="Y22" s="79"/>
      <c r="Z22" s="79"/>
      <c r="AA22" s="79"/>
      <c r="AB22" s="79"/>
      <c r="AC22" s="79"/>
      <c r="AD22" s="36"/>
      <c r="AE22" s="36"/>
      <c r="AF22" s="79"/>
      <c r="AG22" s="36"/>
      <c r="AH22" s="79"/>
      <c r="AI22" s="79"/>
      <c r="AJ22" s="79"/>
      <c r="AK22" s="79"/>
      <c r="AL22" s="59"/>
      <c r="AM22" s="59"/>
      <c r="AN22" s="59"/>
      <c r="AO22" s="59"/>
    </row>
    <row r="23" spans="1:65" x14ac:dyDescent="0.35">
      <c r="A23" s="245" t="s">
        <v>191</v>
      </c>
      <c r="B23" s="548">
        <f>RANK(V23,V$7:V$63,0)</f>
        <v>11</v>
      </c>
      <c r="C23" s="53"/>
      <c r="D23" s="914">
        <v>48</v>
      </c>
      <c r="E23" s="905">
        <v>34</v>
      </c>
      <c r="F23" s="818"/>
      <c r="G23" s="458"/>
      <c r="H23" s="459"/>
      <c r="I23" s="165">
        <v>1</v>
      </c>
      <c r="J23" s="451">
        <v>0</v>
      </c>
      <c r="K23" s="452">
        <f t="shared" si="0"/>
        <v>1</v>
      </c>
      <c r="L23" s="810"/>
      <c r="M23" s="1018"/>
      <c r="N23" s="949"/>
      <c r="O23" s="524"/>
      <c r="P23" s="1013">
        <f>P$2</f>
        <v>4</v>
      </c>
      <c r="Q23" s="1065">
        <f>-K23</f>
        <v>-1</v>
      </c>
      <c r="R23" s="811" t="str">
        <f t="shared" si="7"/>
        <v xml:space="preserve"> </v>
      </c>
      <c r="S23" s="944"/>
      <c r="T23" s="446" t="str">
        <f t="shared" si="2"/>
        <v xml:space="preserve"> </v>
      </c>
      <c r="U23" s="933"/>
      <c r="V23" s="947">
        <f t="shared" si="3"/>
        <v>3</v>
      </c>
      <c r="W23" s="547"/>
      <c r="X23" s="79"/>
      <c r="Y23" s="79"/>
      <c r="Z23" s="79"/>
      <c r="AA23" s="79"/>
      <c r="AB23" s="79"/>
      <c r="AC23" s="79"/>
      <c r="AD23" s="36"/>
      <c r="AE23" s="36"/>
      <c r="AF23" s="36"/>
      <c r="AG23" s="36"/>
      <c r="AH23" s="79"/>
      <c r="AI23" s="79"/>
      <c r="AJ23" s="79"/>
      <c r="AK23" s="79"/>
      <c r="AL23" s="59"/>
      <c r="AM23" s="59"/>
      <c r="AN23" s="59"/>
      <c r="AO23" s="59"/>
      <c r="AW23" s="125"/>
      <c r="AX23" s="125"/>
    </row>
    <row r="24" spans="1:65" x14ac:dyDescent="0.35">
      <c r="A24" s="245" t="s">
        <v>194</v>
      </c>
      <c r="B24" s="548">
        <f>RANK(V24,V$7:V$63,0)</f>
        <v>11</v>
      </c>
      <c r="C24" s="53"/>
      <c r="D24" s="914">
        <v>47</v>
      </c>
      <c r="E24" s="903">
        <v>52</v>
      </c>
      <c r="F24" s="818"/>
      <c r="G24" s="458"/>
      <c r="H24" s="459"/>
      <c r="I24" s="165">
        <v>1</v>
      </c>
      <c r="J24" s="451">
        <v>1</v>
      </c>
      <c r="K24" s="452">
        <f t="shared" si="0"/>
        <v>2</v>
      </c>
      <c r="L24" s="810"/>
      <c r="M24" s="1018"/>
      <c r="N24" s="949"/>
      <c r="O24" s="524"/>
      <c r="P24" s="1013">
        <f>P$2</f>
        <v>4</v>
      </c>
      <c r="Q24" s="1065">
        <f>-K24</f>
        <v>-2</v>
      </c>
      <c r="R24" s="811" t="str">
        <f t="shared" si="7"/>
        <v xml:space="preserve"> </v>
      </c>
      <c r="S24" s="944"/>
      <c r="T24" s="446" t="str">
        <f t="shared" si="2"/>
        <v xml:space="preserve"> </v>
      </c>
      <c r="U24" s="933">
        <v>1</v>
      </c>
      <c r="V24" s="947">
        <f t="shared" si="3"/>
        <v>3</v>
      </c>
      <c r="W24" s="547"/>
      <c r="X24" s="36"/>
      <c r="Y24" s="36"/>
      <c r="Z24" s="36"/>
      <c r="AA24" s="36"/>
      <c r="AB24" s="35"/>
      <c r="AC24" s="35"/>
      <c r="AD24" s="79"/>
      <c r="AE24" s="79"/>
      <c r="AF24" s="79"/>
      <c r="AG24" s="79"/>
      <c r="AH24" s="36"/>
      <c r="AI24" s="36"/>
      <c r="AJ24" s="36"/>
      <c r="AK24" s="36"/>
      <c r="AP24" s="59"/>
      <c r="AQ24" s="59"/>
      <c r="AR24" s="59"/>
      <c r="AS24" s="59"/>
      <c r="AT24" s="59"/>
      <c r="AU24" s="59"/>
      <c r="AV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</row>
    <row r="25" spans="1:65" x14ac:dyDescent="0.35">
      <c r="A25" s="245" t="s">
        <v>20</v>
      </c>
      <c r="B25" s="548">
        <f>RANK(V25,V$7:V$63,0)</f>
        <v>11</v>
      </c>
      <c r="C25" s="462">
        <v>0.8</v>
      </c>
      <c r="D25" s="915">
        <v>22</v>
      </c>
      <c r="E25" s="905">
        <v>23</v>
      </c>
      <c r="F25" s="817">
        <v>7.63</v>
      </c>
      <c r="G25" s="449">
        <f>(F25*G$5)^G$6</f>
        <v>6.7569502726705437</v>
      </c>
      <c r="H25" s="450">
        <f>IF(C25&gt;0.9,-1,IF(C25&lt;0.3,1,0))</f>
        <v>0</v>
      </c>
      <c r="I25" s="165">
        <v>0</v>
      </c>
      <c r="J25" s="451">
        <v>0</v>
      </c>
      <c r="K25" s="452">
        <f t="shared" si="0"/>
        <v>0</v>
      </c>
      <c r="L25" s="816">
        <f>MIN(SUM(G25,K25),10)</f>
        <v>6.7569502726705437</v>
      </c>
      <c r="M25" s="523">
        <f>MAX(MAX(2,ROUND(L25/2,0)*2),4)</f>
        <v>6</v>
      </c>
      <c r="N25" s="949">
        <v>2013</v>
      </c>
      <c r="O25" s="523">
        <f>O$4-N25</f>
        <v>8</v>
      </c>
      <c r="P25" s="666">
        <f>IF(O25=2,-2,MAX(O25-M25,0))</f>
        <v>2</v>
      </c>
      <c r="Q25" s="579"/>
      <c r="R25" s="541" t="str">
        <f t="shared" si="7"/>
        <v xml:space="preserve"> </v>
      </c>
      <c r="S25" s="943"/>
      <c r="T25" s="446">
        <f t="shared" si="2"/>
        <v>1</v>
      </c>
      <c r="U25" s="933"/>
      <c r="V25" s="546">
        <f t="shared" si="3"/>
        <v>3</v>
      </c>
      <c r="W25" s="547"/>
      <c r="X25" s="36"/>
      <c r="Y25" s="36"/>
      <c r="Z25" s="36"/>
      <c r="AA25" s="36"/>
      <c r="AB25" s="36"/>
      <c r="AC25" s="36"/>
      <c r="AD25" s="79"/>
      <c r="AE25" s="79"/>
      <c r="AF25" s="79"/>
      <c r="AG25" s="79"/>
      <c r="AH25" s="36"/>
      <c r="AI25" s="36"/>
      <c r="AJ25" s="36"/>
      <c r="AK25" s="36"/>
      <c r="AP25" s="59"/>
      <c r="AQ25" s="59"/>
      <c r="AR25" s="59"/>
      <c r="AS25" s="59"/>
      <c r="AT25" s="59"/>
      <c r="AU25" s="59"/>
      <c r="AV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</row>
    <row r="26" spans="1:65" x14ac:dyDescent="0.35">
      <c r="A26" s="245" t="s">
        <v>195</v>
      </c>
      <c r="B26" s="548">
        <f>RANK(V26,V$7:V$63,0)</f>
        <v>11</v>
      </c>
      <c r="C26" s="53"/>
      <c r="D26" s="914">
        <v>52</v>
      </c>
      <c r="E26" s="903">
        <v>56</v>
      </c>
      <c r="F26" s="818"/>
      <c r="G26" s="458"/>
      <c r="H26" s="459"/>
      <c r="I26" s="165">
        <v>1</v>
      </c>
      <c r="J26" s="451">
        <v>1</v>
      </c>
      <c r="K26" s="452">
        <f t="shared" si="0"/>
        <v>2</v>
      </c>
      <c r="L26" s="810"/>
      <c r="M26" s="1018"/>
      <c r="N26" s="949"/>
      <c r="O26" s="524"/>
      <c r="P26" s="1013">
        <f>P$2</f>
        <v>4</v>
      </c>
      <c r="Q26" s="1065">
        <f>-K26</f>
        <v>-2</v>
      </c>
      <c r="R26" s="811" t="str">
        <f t="shared" si="7"/>
        <v xml:space="preserve"> </v>
      </c>
      <c r="S26" s="944"/>
      <c r="T26" s="446" t="str">
        <f t="shared" si="2"/>
        <v xml:space="preserve"> </v>
      </c>
      <c r="U26" s="933">
        <v>1</v>
      </c>
      <c r="V26" s="947">
        <f t="shared" si="3"/>
        <v>3</v>
      </c>
      <c r="W26" s="547"/>
      <c r="X26" s="36"/>
      <c r="Y26" s="36"/>
      <c r="Z26" s="36"/>
      <c r="AA26" s="36"/>
      <c r="AB26" s="36"/>
      <c r="AC26" s="36"/>
      <c r="AD26" s="79"/>
      <c r="AE26" s="79"/>
      <c r="AF26" s="79"/>
      <c r="AG26" s="79"/>
      <c r="AH26" s="36"/>
      <c r="AI26" s="36"/>
      <c r="AJ26" s="36"/>
      <c r="AK26" s="36"/>
      <c r="AW26" s="59"/>
      <c r="AX26" s="59"/>
    </row>
    <row r="27" spans="1:65" x14ac:dyDescent="0.35">
      <c r="A27" s="245" t="s">
        <v>196</v>
      </c>
      <c r="B27" s="548">
        <f>RANK(V27,V$7:V$63,0)</f>
        <v>11</v>
      </c>
      <c r="C27" s="53"/>
      <c r="D27" s="914">
        <v>41</v>
      </c>
      <c r="E27" s="905">
        <v>37</v>
      </c>
      <c r="F27" s="818"/>
      <c r="G27" s="458"/>
      <c r="H27" s="459"/>
      <c r="I27" s="165">
        <v>1</v>
      </c>
      <c r="J27" s="451">
        <v>0</v>
      </c>
      <c r="K27" s="452">
        <f t="shared" si="0"/>
        <v>1</v>
      </c>
      <c r="L27" s="810"/>
      <c r="M27" s="1018"/>
      <c r="N27" s="949"/>
      <c r="O27" s="524"/>
      <c r="P27" s="1013">
        <f>P$2</f>
        <v>4</v>
      </c>
      <c r="Q27" s="1065">
        <f>-K27</f>
        <v>-1</v>
      </c>
      <c r="R27" s="811" t="str">
        <f t="shared" si="7"/>
        <v xml:space="preserve"> </v>
      </c>
      <c r="S27" s="944"/>
      <c r="T27" s="446" t="str">
        <f t="shared" si="2"/>
        <v xml:space="preserve"> </v>
      </c>
      <c r="U27" s="933"/>
      <c r="V27" s="947">
        <f t="shared" si="3"/>
        <v>3</v>
      </c>
      <c r="W27" s="547"/>
      <c r="X27" s="79"/>
      <c r="Y27" s="79"/>
      <c r="Z27" s="79"/>
      <c r="AA27" s="79"/>
      <c r="AB27" s="79"/>
      <c r="AC27" s="79"/>
      <c r="AD27" s="36"/>
      <c r="AE27" s="36"/>
      <c r="AF27" s="36"/>
      <c r="AG27" s="36"/>
      <c r="AH27" s="79"/>
      <c r="AI27" s="79"/>
      <c r="AJ27" s="79"/>
      <c r="AK27" s="7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Y27" s="59"/>
      <c r="AZ27" s="59"/>
      <c r="BA27" s="59"/>
      <c r="BB27" s="59"/>
      <c r="BC27" s="59"/>
      <c r="BD27" s="59"/>
    </row>
    <row r="28" spans="1:65" x14ac:dyDescent="0.35">
      <c r="A28" s="245" t="s">
        <v>197</v>
      </c>
      <c r="B28" s="548">
        <f>RANK(V28,V$7:V$63,0)</f>
        <v>11</v>
      </c>
      <c r="C28" s="53"/>
      <c r="D28" s="914">
        <v>54</v>
      </c>
      <c r="E28" s="903">
        <v>47</v>
      </c>
      <c r="F28" s="818"/>
      <c r="G28" s="458"/>
      <c r="H28" s="459"/>
      <c r="I28" s="165">
        <v>1</v>
      </c>
      <c r="J28" s="451">
        <v>1</v>
      </c>
      <c r="K28" s="452">
        <f t="shared" si="0"/>
        <v>2</v>
      </c>
      <c r="L28" s="810"/>
      <c r="M28" s="1018"/>
      <c r="N28" s="949">
        <v>2021</v>
      </c>
      <c r="O28" s="523">
        <f>O$4-N28</f>
        <v>0</v>
      </c>
      <c r="P28" s="1013">
        <f>P$2</f>
        <v>4</v>
      </c>
      <c r="Q28" s="1065">
        <f>-K28</f>
        <v>-2</v>
      </c>
      <c r="R28" s="811" t="str">
        <f t="shared" si="7"/>
        <v xml:space="preserve"> </v>
      </c>
      <c r="S28" s="944"/>
      <c r="T28" s="446" t="str">
        <f t="shared" si="2"/>
        <v xml:space="preserve"> </v>
      </c>
      <c r="U28" s="933">
        <v>1</v>
      </c>
      <c r="V28" s="947">
        <f t="shared" si="3"/>
        <v>3</v>
      </c>
      <c r="W28" s="547"/>
      <c r="X28" s="79"/>
      <c r="Y28" s="79"/>
      <c r="Z28" s="79"/>
      <c r="AA28" s="79"/>
      <c r="AB28" s="79"/>
      <c r="AC28" s="79"/>
      <c r="AD28" s="36"/>
      <c r="AE28" s="36"/>
      <c r="AF28" s="36"/>
      <c r="AG28" s="36"/>
      <c r="AH28" s="79"/>
      <c r="AI28" s="79"/>
      <c r="AJ28" s="79"/>
      <c r="AK28" s="79"/>
      <c r="AL28" s="59"/>
      <c r="AM28" s="59"/>
      <c r="AN28" s="59"/>
      <c r="AO28" s="59"/>
      <c r="AW28" s="59"/>
      <c r="AX28" s="59"/>
    </row>
    <row r="29" spans="1:65" x14ac:dyDescent="0.35">
      <c r="A29" s="108" t="s">
        <v>38</v>
      </c>
      <c r="B29" s="548">
        <f>RANK(V29,V$7:V$63,0)</f>
        <v>21</v>
      </c>
      <c r="C29" s="462">
        <v>0.8</v>
      </c>
      <c r="D29" s="915">
        <v>29</v>
      </c>
      <c r="E29" s="904">
        <v>18</v>
      </c>
      <c r="F29" s="817">
        <v>7.14</v>
      </c>
      <c r="G29" s="449">
        <f>(F29*G$5)^G$6</f>
        <v>6.5886542646874489</v>
      </c>
      <c r="H29" s="450">
        <f>IF(C29&gt;0.9,-1,IF(C29&lt;0.3,1,0))</f>
        <v>0</v>
      </c>
      <c r="I29" s="165">
        <v>0</v>
      </c>
      <c r="J29" s="451">
        <v>-1</v>
      </c>
      <c r="K29" s="452">
        <f t="shared" si="0"/>
        <v>-1</v>
      </c>
      <c r="L29" s="816">
        <f>MIN(SUM(G29,K29),10)</f>
        <v>5.5886542646874489</v>
      </c>
      <c r="M29" s="523">
        <f>MAX(MAX(2,ROUND(L29/2,0)*2),4)</f>
        <v>6</v>
      </c>
      <c r="N29" s="949">
        <v>2013</v>
      </c>
      <c r="O29" s="523">
        <f>O$4-N29</f>
        <v>8</v>
      </c>
      <c r="P29" s="666">
        <f>IF(O29=2,-2,MAX(O29-M29,0))</f>
        <v>2</v>
      </c>
      <c r="Q29" s="579"/>
      <c r="R29" s="541" t="str">
        <f t="shared" si="7"/>
        <v xml:space="preserve"> </v>
      </c>
      <c r="S29" s="943"/>
      <c r="T29" s="446">
        <f t="shared" si="2"/>
        <v>1</v>
      </c>
      <c r="U29" s="933">
        <v>-1</v>
      </c>
      <c r="V29" s="546">
        <f t="shared" si="3"/>
        <v>2</v>
      </c>
      <c r="W29" s="547"/>
      <c r="X29" s="226"/>
      <c r="Y29" s="36"/>
      <c r="Z29" s="36"/>
      <c r="AA29" s="36"/>
      <c r="AB29" s="36"/>
      <c r="AC29" s="36"/>
      <c r="AD29" s="36"/>
      <c r="AE29" s="36"/>
      <c r="AF29" s="79"/>
      <c r="AG29" s="36"/>
      <c r="AH29" s="36"/>
      <c r="AI29" s="36"/>
      <c r="AJ29" s="36"/>
      <c r="AK29" s="36"/>
      <c r="AP29" s="59"/>
      <c r="AQ29" s="59"/>
      <c r="AR29" s="59"/>
      <c r="AS29" s="59"/>
      <c r="AT29" s="59"/>
      <c r="AU29" s="59"/>
      <c r="AV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</row>
    <row r="30" spans="1:65" x14ac:dyDescent="0.35">
      <c r="A30" s="245" t="s">
        <v>188</v>
      </c>
      <c r="B30" s="548">
        <f>RANK(V30,V$7:V$63,0)</f>
        <v>21</v>
      </c>
      <c r="C30" s="53"/>
      <c r="D30" s="914">
        <v>51</v>
      </c>
      <c r="E30" s="903">
        <v>41</v>
      </c>
      <c r="F30" s="818"/>
      <c r="G30" s="458"/>
      <c r="H30" s="459"/>
      <c r="I30" s="165">
        <v>1</v>
      </c>
      <c r="J30" s="451">
        <v>1</v>
      </c>
      <c r="K30" s="452">
        <f t="shared" si="0"/>
        <v>2</v>
      </c>
      <c r="L30" s="810"/>
      <c r="M30" s="1018"/>
      <c r="N30" s="949"/>
      <c r="O30" s="524"/>
      <c r="P30" s="1013">
        <f>P$2</f>
        <v>4</v>
      </c>
      <c r="Q30" s="1065">
        <f>-K30</f>
        <v>-2</v>
      </c>
      <c r="R30" s="811" t="str">
        <f t="shared" si="7"/>
        <v xml:space="preserve"> </v>
      </c>
      <c r="S30" s="944"/>
      <c r="T30" s="446" t="str">
        <f t="shared" si="2"/>
        <v xml:space="preserve"> </v>
      </c>
      <c r="U30" s="933"/>
      <c r="V30" s="947">
        <f t="shared" si="3"/>
        <v>2</v>
      </c>
      <c r="W30" s="547"/>
      <c r="X30" s="226"/>
      <c r="Y30" s="36"/>
      <c r="Z30" s="36"/>
      <c r="AA30" s="36"/>
      <c r="AB30" s="36"/>
      <c r="AC30" s="36"/>
      <c r="AD30" s="36"/>
      <c r="AE30" s="36"/>
      <c r="AF30" s="79"/>
      <c r="AG30" s="36"/>
      <c r="AH30" s="36"/>
      <c r="AI30" s="36"/>
      <c r="AJ30" s="36"/>
      <c r="AK30" s="36"/>
      <c r="BE30" s="59"/>
      <c r="BF30" s="59"/>
      <c r="BG30" s="59"/>
      <c r="BH30" s="59"/>
      <c r="BI30" s="59"/>
      <c r="BJ30" s="59"/>
      <c r="BK30" s="59"/>
      <c r="BL30" s="59"/>
      <c r="BM30" s="59"/>
    </row>
    <row r="31" spans="1:65" s="93" customFormat="1" x14ac:dyDescent="0.35">
      <c r="A31" s="245" t="s">
        <v>182</v>
      </c>
      <c r="B31" s="548">
        <f>RANK(V31,V$7:V$63,0)</f>
        <v>21</v>
      </c>
      <c r="C31" s="462">
        <v>0.7</v>
      </c>
      <c r="D31" s="914">
        <v>45</v>
      </c>
      <c r="E31" s="903">
        <v>42</v>
      </c>
      <c r="F31" s="817">
        <v>19.216000000000001</v>
      </c>
      <c r="G31" s="449">
        <f>(F31*G$5)^G$6</f>
        <v>9.5980572171383685</v>
      </c>
      <c r="H31" s="450">
        <f>IF(C31&gt;0.9,-1,IF(C31&lt;0.3,1,0))</f>
        <v>0</v>
      </c>
      <c r="I31" s="165">
        <v>1</v>
      </c>
      <c r="J31" s="451">
        <v>1</v>
      </c>
      <c r="K31" s="452">
        <f t="shared" si="0"/>
        <v>2</v>
      </c>
      <c r="L31" s="816">
        <f>MIN(SUM(G31,K31),10)</f>
        <v>10</v>
      </c>
      <c r="M31" s="523">
        <f>MAX(MAX(2,ROUND(L31/2,0)*2),4)</f>
        <v>10</v>
      </c>
      <c r="N31" s="949">
        <v>2011</v>
      </c>
      <c r="O31" s="523">
        <f>O$4-N31</f>
        <v>10</v>
      </c>
      <c r="P31" s="666">
        <f>IF(O31=2,-2,MAX(O31-M31,0))</f>
        <v>0</v>
      </c>
      <c r="Q31" s="579"/>
      <c r="R31" s="541">
        <f t="shared" si="7"/>
        <v>1</v>
      </c>
      <c r="S31" s="943"/>
      <c r="T31" s="446">
        <f t="shared" si="2"/>
        <v>1</v>
      </c>
      <c r="U31" s="933"/>
      <c r="V31" s="546">
        <f t="shared" si="3"/>
        <v>2</v>
      </c>
      <c r="W31" s="547"/>
      <c r="X31" s="79"/>
      <c r="Y31" s="79"/>
      <c r="Z31" s="79"/>
      <c r="AA31" s="79"/>
      <c r="AB31" s="79"/>
      <c r="AC31" s="79"/>
      <c r="AD31" s="79"/>
      <c r="AE31" s="36"/>
      <c r="AF31" s="79"/>
      <c r="AG31" s="36"/>
      <c r="AH31" s="79"/>
      <c r="AI31" s="79"/>
      <c r="AJ31" s="79"/>
      <c r="AK31" s="79"/>
      <c r="AL31" s="59"/>
      <c r="AM31" s="59"/>
      <c r="AN31" s="59"/>
      <c r="AO31" s="59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s="93" customFormat="1" x14ac:dyDescent="0.35">
      <c r="A32" s="245" t="s">
        <v>190</v>
      </c>
      <c r="B32" s="548">
        <f>RANK(V32,V$7:V$63,0)</f>
        <v>21</v>
      </c>
      <c r="C32" s="53"/>
      <c r="D32" s="914">
        <v>57</v>
      </c>
      <c r="E32" s="903">
        <v>48</v>
      </c>
      <c r="F32" s="818"/>
      <c r="G32" s="458"/>
      <c r="H32" s="459"/>
      <c r="I32" s="165">
        <v>1</v>
      </c>
      <c r="J32" s="451">
        <v>1</v>
      </c>
      <c r="K32" s="452">
        <f t="shared" si="0"/>
        <v>2</v>
      </c>
      <c r="L32" s="810"/>
      <c r="M32" s="1018"/>
      <c r="N32" s="949"/>
      <c r="O32" s="524"/>
      <c r="P32" s="1013">
        <f>P$2</f>
        <v>4</v>
      </c>
      <c r="Q32" s="1065">
        <f>-K32</f>
        <v>-2</v>
      </c>
      <c r="R32" s="811" t="str">
        <f t="shared" si="7"/>
        <v xml:space="preserve"> </v>
      </c>
      <c r="S32" s="944"/>
      <c r="T32" s="446" t="str">
        <f t="shared" si="2"/>
        <v xml:space="preserve"> </v>
      </c>
      <c r="U32" s="933"/>
      <c r="V32" s="947">
        <f t="shared" si="3"/>
        <v>2</v>
      </c>
      <c r="W32" s="547"/>
      <c r="X32" s="79"/>
      <c r="Y32" s="79"/>
      <c r="Z32" s="79"/>
      <c r="AA32" s="79"/>
      <c r="AB32" s="79"/>
      <c r="AC32" s="79"/>
      <c r="AD32" s="79"/>
      <c r="AE32" s="36"/>
      <c r="AF32" s="79"/>
      <c r="AG32" s="36"/>
      <c r="AH32" s="79"/>
      <c r="AI32" s="79"/>
      <c r="AJ32" s="79"/>
      <c r="AK32" s="7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1"/>
      <c r="AX32" s="1"/>
      <c r="AY32" s="59"/>
      <c r="AZ32" s="59"/>
      <c r="BA32" s="59"/>
      <c r="BB32" s="59"/>
      <c r="BC32" s="59"/>
      <c r="BD32" s="59"/>
    </row>
    <row r="33" spans="1:65" x14ac:dyDescent="0.35">
      <c r="A33" s="245" t="s">
        <v>490</v>
      </c>
      <c r="B33" s="548">
        <f>RANK(V33,V$7:V$63,0)</f>
        <v>21</v>
      </c>
      <c r="C33" s="462">
        <v>0.65</v>
      </c>
      <c r="D33" s="916">
        <v>19</v>
      </c>
      <c r="E33" s="905">
        <v>39</v>
      </c>
      <c r="F33" s="817">
        <v>4.25</v>
      </c>
      <c r="G33" s="449">
        <f>(F33*G$5)^G$6</f>
        <v>5.4097748654134667</v>
      </c>
      <c r="H33" s="450">
        <f>IF(C33&gt;0.9,-1,IF(C33&lt;0.3,1,0))</f>
        <v>0</v>
      </c>
      <c r="I33" s="165">
        <v>-1</v>
      </c>
      <c r="J33" s="451">
        <v>0</v>
      </c>
      <c r="K33" s="452">
        <f t="shared" si="0"/>
        <v>-1</v>
      </c>
      <c r="L33" s="816">
        <f>MIN(SUM(G33,K33),10)</f>
        <v>4.4097748654134667</v>
      </c>
      <c r="M33" s="523">
        <f>MAX(MAX(2,ROUND(L33/2,0)*2),4)</f>
        <v>4</v>
      </c>
      <c r="N33" s="949">
        <v>2015</v>
      </c>
      <c r="O33" s="523">
        <f>O$4-N33</f>
        <v>6</v>
      </c>
      <c r="P33" s="666">
        <f>IF(O33=2,-2,MAX(O33-M33,0))</f>
        <v>2</v>
      </c>
      <c r="Q33" s="579"/>
      <c r="R33" s="541" t="str">
        <f t="shared" si="7"/>
        <v xml:space="preserve"> </v>
      </c>
      <c r="S33" s="943"/>
      <c r="T33" s="446">
        <f t="shared" si="2"/>
        <v>1</v>
      </c>
      <c r="U33" s="933">
        <v>-1</v>
      </c>
      <c r="V33" s="546">
        <f t="shared" si="3"/>
        <v>2</v>
      </c>
      <c r="W33" s="550" t="s">
        <v>381</v>
      </c>
      <c r="X33" s="79"/>
      <c r="Y33" s="79"/>
      <c r="Z33" s="79"/>
      <c r="AA33" s="79"/>
      <c r="AB33" s="79"/>
      <c r="AC33" s="79"/>
      <c r="AD33" s="36"/>
      <c r="AE33" s="36"/>
      <c r="AF33" s="79"/>
      <c r="AG33" s="36"/>
      <c r="AH33" s="79"/>
      <c r="AI33" s="79"/>
      <c r="AJ33" s="79"/>
      <c r="AK33" s="7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</row>
    <row r="34" spans="1:65" x14ac:dyDescent="0.35">
      <c r="A34" s="245" t="s">
        <v>418</v>
      </c>
      <c r="B34" s="548">
        <f>RANK(V34,V$7:V$63,0)</f>
        <v>21</v>
      </c>
      <c r="C34" s="53"/>
      <c r="D34" s="914">
        <v>42</v>
      </c>
      <c r="E34" s="903">
        <v>58</v>
      </c>
      <c r="F34" s="818"/>
      <c r="G34" s="458"/>
      <c r="H34" s="459"/>
      <c r="I34" s="165">
        <v>1</v>
      </c>
      <c r="J34" s="451">
        <v>1</v>
      </c>
      <c r="K34" s="452">
        <f t="shared" si="0"/>
        <v>2</v>
      </c>
      <c r="L34" s="810"/>
      <c r="M34" s="1018"/>
      <c r="N34" s="949"/>
      <c r="O34" s="524"/>
      <c r="P34" s="1013">
        <f>P$2</f>
        <v>4</v>
      </c>
      <c r="Q34" s="1065">
        <f>-K34</f>
        <v>-2</v>
      </c>
      <c r="R34" s="811" t="str">
        <f t="shared" si="7"/>
        <v xml:space="preserve"> </v>
      </c>
      <c r="S34" s="944"/>
      <c r="T34" s="446" t="str">
        <f t="shared" si="2"/>
        <v xml:space="preserve"> </v>
      </c>
      <c r="U34" s="933"/>
      <c r="V34" s="947">
        <f t="shared" si="3"/>
        <v>2</v>
      </c>
      <c r="W34" s="547"/>
      <c r="X34" s="79"/>
      <c r="Y34" s="79"/>
      <c r="Z34" s="79"/>
      <c r="AA34" s="79"/>
      <c r="AB34" s="79"/>
      <c r="AC34" s="79"/>
      <c r="AD34" s="36"/>
      <c r="AE34" s="36"/>
      <c r="AF34" s="79"/>
      <c r="AG34" s="36"/>
      <c r="AH34" s="79"/>
      <c r="AI34" s="79"/>
      <c r="AJ34" s="79"/>
      <c r="AK34" s="79"/>
      <c r="AL34" s="59"/>
      <c r="AM34" s="59"/>
      <c r="AN34" s="59"/>
      <c r="AO34" s="59"/>
      <c r="AW34" s="59"/>
      <c r="AX34" s="59"/>
      <c r="BE34" s="93"/>
      <c r="BF34" s="93"/>
      <c r="BG34" s="93"/>
      <c r="BH34" s="93"/>
      <c r="BI34" s="93"/>
      <c r="BJ34" s="93"/>
      <c r="BK34" s="93"/>
      <c r="BL34" s="93"/>
      <c r="BM34" s="93"/>
    </row>
    <row r="35" spans="1:65" x14ac:dyDescent="0.35">
      <c r="A35" s="245" t="s">
        <v>48</v>
      </c>
      <c r="B35" s="548">
        <f>RANK(V35,V$7:V$63,0)</f>
        <v>21</v>
      </c>
      <c r="C35" s="53"/>
      <c r="D35" s="914">
        <v>44</v>
      </c>
      <c r="E35" s="903">
        <v>55</v>
      </c>
      <c r="F35" s="818"/>
      <c r="G35" s="458"/>
      <c r="H35" s="459"/>
      <c r="I35" s="165">
        <v>1</v>
      </c>
      <c r="J35" s="451">
        <v>1</v>
      </c>
      <c r="K35" s="452">
        <f t="shared" si="0"/>
        <v>2</v>
      </c>
      <c r="L35" s="810"/>
      <c r="M35" s="1018"/>
      <c r="N35" s="949"/>
      <c r="O35" s="524"/>
      <c r="P35" s="1013">
        <f>P$2</f>
        <v>4</v>
      </c>
      <c r="Q35" s="1065">
        <f>-K35</f>
        <v>-2</v>
      </c>
      <c r="R35" s="811" t="str">
        <f t="shared" si="7"/>
        <v xml:space="preserve"> </v>
      </c>
      <c r="S35" s="944"/>
      <c r="T35" s="446" t="str">
        <f t="shared" si="2"/>
        <v xml:space="preserve"> </v>
      </c>
      <c r="U35" s="933"/>
      <c r="V35" s="947">
        <f t="shared" si="3"/>
        <v>2</v>
      </c>
      <c r="W35" s="547"/>
      <c r="X35" s="79"/>
      <c r="Y35" s="79"/>
      <c r="Z35" s="36"/>
      <c r="AA35" s="36"/>
      <c r="AB35" s="36"/>
      <c r="AC35" s="36"/>
      <c r="AD35" s="79"/>
      <c r="AE35" s="79"/>
      <c r="AF35" s="79"/>
      <c r="AG35" s="79"/>
      <c r="AH35" s="36"/>
      <c r="AI35" s="36"/>
      <c r="AJ35" s="36"/>
      <c r="AK35" s="36"/>
      <c r="BE35" s="59"/>
      <c r="BF35" s="59"/>
      <c r="BG35" s="59"/>
      <c r="BH35" s="59"/>
      <c r="BI35" s="59"/>
      <c r="BJ35" s="59"/>
      <c r="BK35" s="59"/>
      <c r="BL35" s="59"/>
      <c r="BM35" s="59"/>
    </row>
    <row r="36" spans="1:65" x14ac:dyDescent="0.35">
      <c r="A36" s="245" t="s">
        <v>489</v>
      </c>
      <c r="B36" s="548">
        <f>RANK(V36,V$7:V$63,0)</f>
        <v>21</v>
      </c>
      <c r="C36" s="462">
        <v>0.4</v>
      </c>
      <c r="D36" s="915">
        <v>27</v>
      </c>
      <c r="E36" s="903">
        <v>43</v>
      </c>
      <c r="F36" s="817">
        <v>32.51</v>
      </c>
      <c r="G36" s="449">
        <f>(F36*G$5)^G$6</f>
        <v>11.720815961227053</v>
      </c>
      <c r="H36" s="450">
        <f>IF(C36&gt;0.9,-1,IF(C36&lt;0.3,1,0))</f>
        <v>0</v>
      </c>
      <c r="I36" s="165">
        <v>0</v>
      </c>
      <c r="J36" s="451">
        <v>1</v>
      </c>
      <c r="K36" s="452">
        <f t="shared" si="0"/>
        <v>1</v>
      </c>
      <c r="L36" s="816">
        <f>MIN(SUM(G36,K36),10)</f>
        <v>10</v>
      </c>
      <c r="M36" s="523">
        <f>MAX(MAX(2,ROUND(L36/2,0)*2),4)</f>
        <v>10</v>
      </c>
      <c r="N36" s="949">
        <v>2013</v>
      </c>
      <c r="O36" s="523">
        <f>O$4-N36</f>
        <v>8</v>
      </c>
      <c r="P36" s="666">
        <f>IF(O36=2,-2,MAX(O36-M36,0))</f>
        <v>0</v>
      </c>
      <c r="Q36" s="579"/>
      <c r="R36" s="541" t="str">
        <f t="shared" si="7"/>
        <v xml:space="preserve"> </v>
      </c>
      <c r="S36" s="943"/>
      <c r="T36" s="446" t="str">
        <f t="shared" si="2"/>
        <v xml:space="preserve"> </v>
      </c>
      <c r="U36" s="933">
        <v>2</v>
      </c>
      <c r="V36" s="546">
        <f t="shared" si="3"/>
        <v>2</v>
      </c>
      <c r="W36" s="547"/>
      <c r="X36" s="36"/>
      <c r="Y36" s="36"/>
      <c r="Z36" s="36"/>
      <c r="AA36" s="36"/>
      <c r="AB36" s="35"/>
      <c r="AC36" s="35"/>
      <c r="AD36" s="79"/>
      <c r="AE36" s="79"/>
      <c r="AF36" s="79"/>
      <c r="AG36" s="79"/>
      <c r="AH36" s="36"/>
      <c r="AI36" s="36"/>
      <c r="AJ36" s="36"/>
      <c r="AK36" s="36"/>
      <c r="AP36" s="59"/>
      <c r="AQ36" s="59"/>
      <c r="AR36" s="59"/>
      <c r="AS36" s="59"/>
      <c r="AT36" s="59"/>
      <c r="AU36" s="59"/>
      <c r="AV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</row>
    <row r="37" spans="1:65" x14ac:dyDescent="0.35">
      <c r="A37" s="245" t="s">
        <v>37</v>
      </c>
      <c r="B37" s="548">
        <f>RANK(V37,V$7:V$63,0)</f>
        <v>21</v>
      </c>
      <c r="C37" s="53"/>
      <c r="D37" s="915">
        <v>34</v>
      </c>
      <c r="E37" s="903">
        <v>40</v>
      </c>
      <c r="F37" s="818"/>
      <c r="G37" s="458"/>
      <c r="H37" s="459"/>
      <c r="I37" s="165">
        <v>0</v>
      </c>
      <c r="J37" s="451">
        <v>1</v>
      </c>
      <c r="K37" s="452">
        <f t="shared" si="0"/>
        <v>1</v>
      </c>
      <c r="L37" s="810"/>
      <c r="M37" s="1018"/>
      <c r="N37" s="949"/>
      <c r="O37" s="524"/>
      <c r="P37" s="1013">
        <f>P$2</f>
        <v>4</v>
      </c>
      <c r="Q37" s="1065">
        <f>-K37</f>
        <v>-1</v>
      </c>
      <c r="R37" s="811" t="str">
        <f t="shared" si="7"/>
        <v xml:space="preserve"> </v>
      </c>
      <c r="S37" s="944"/>
      <c r="T37" s="446" t="str">
        <f t="shared" si="2"/>
        <v xml:space="preserve"> </v>
      </c>
      <c r="U37" s="933">
        <v>-1</v>
      </c>
      <c r="V37" s="947">
        <f t="shared" si="3"/>
        <v>2</v>
      </c>
      <c r="W37" s="547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65" x14ac:dyDescent="0.35">
      <c r="A38" s="108" t="s">
        <v>45</v>
      </c>
      <c r="B38" s="548">
        <f>RANK(V38,V$7:V$63,0)</f>
        <v>21</v>
      </c>
      <c r="C38" s="462"/>
      <c r="D38" s="914">
        <v>40</v>
      </c>
      <c r="E38" s="905">
        <v>29</v>
      </c>
      <c r="F38" s="817"/>
      <c r="G38" s="449"/>
      <c r="H38" s="450"/>
      <c r="I38" s="165">
        <v>1</v>
      </c>
      <c r="J38" s="451">
        <v>0</v>
      </c>
      <c r="K38" s="452">
        <f t="shared" si="0"/>
        <v>1</v>
      </c>
      <c r="L38" s="813"/>
      <c r="M38" s="523"/>
      <c r="N38" s="949"/>
      <c r="O38" s="523"/>
      <c r="P38" s="1013">
        <f>P$2</f>
        <v>4</v>
      </c>
      <c r="Q38" s="1065">
        <f>-K38</f>
        <v>-1</v>
      </c>
      <c r="R38" s="541" t="str">
        <f t="shared" si="7"/>
        <v xml:space="preserve"> </v>
      </c>
      <c r="S38" s="943"/>
      <c r="T38" s="446" t="str">
        <f t="shared" si="2"/>
        <v xml:space="preserve"> </v>
      </c>
      <c r="U38" s="933">
        <v>-1</v>
      </c>
      <c r="V38" s="947">
        <f t="shared" si="3"/>
        <v>2</v>
      </c>
      <c r="W38" s="547"/>
      <c r="X38" s="79"/>
      <c r="Y38" s="79"/>
      <c r="Z38" s="79"/>
      <c r="AA38" s="79"/>
      <c r="AB38" s="79"/>
      <c r="AC38" s="79"/>
      <c r="AD38" s="36"/>
      <c r="AE38" s="36"/>
      <c r="AF38" s="36"/>
      <c r="AG38" s="36"/>
      <c r="AH38" s="79"/>
      <c r="AI38" s="79"/>
      <c r="AJ38" s="79"/>
      <c r="AK38" s="79"/>
      <c r="AL38" s="59"/>
      <c r="AM38" s="59"/>
      <c r="AN38" s="59"/>
      <c r="AO38" s="59"/>
      <c r="AW38" s="59"/>
      <c r="AX38" s="59"/>
    </row>
    <row r="39" spans="1:65" x14ac:dyDescent="0.35">
      <c r="A39" s="108" t="s">
        <v>36</v>
      </c>
      <c r="B39" s="548">
        <f>RANK(V39,V$7:V$63,0)</f>
        <v>32</v>
      </c>
      <c r="C39" s="462">
        <v>0.5</v>
      </c>
      <c r="D39" s="916">
        <v>8</v>
      </c>
      <c r="E39" s="905">
        <v>27</v>
      </c>
      <c r="F39" s="817">
        <v>10.148</v>
      </c>
      <c r="G39" s="449">
        <f t="shared" ref="G39:G63" si="8">(F39*G$5)^G$6</f>
        <v>7.5303640541710823</v>
      </c>
      <c r="H39" s="450">
        <f t="shared" ref="H39:H55" si="9">IF(C39&gt;0.9,-1,IF(C39&lt;0.3,1,0))</f>
        <v>0</v>
      </c>
      <c r="I39" s="165">
        <v>-1</v>
      </c>
      <c r="J39" s="451">
        <v>0</v>
      </c>
      <c r="K39" s="452">
        <f t="shared" ref="K39:K63" si="10">SUM(H39:J39)</f>
        <v>-1</v>
      </c>
      <c r="L39" s="816">
        <f t="shared" ref="L39:L63" si="11">MIN(SUM(G39,K39),10)</f>
        <v>6.5303640541710823</v>
      </c>
      <c r="M39" s="523">
        <f t="shared" ref="M39:M63" si="12">MAX(MAX(2,ROUND(L39/2,0)*2),4)</f>
        <v>6</v>
      </c>
      <c r="N39" s="949">
        <v>2015</v>
      </c>
      <c r="O39" s="523">
        <f t="shared" ref="O39:O63" si="13">O$4-N39</f>
        <v>6</v>
      </c>
      <c r="P39" s="666">
        <f t="shared" ref="P39:P55" si="14">IF(O39=2,-2,MAX(O39-M39,0))</f>
        <v>0</v>
      </c>
      <c r="Q39" s="579"/>
      <c r="R39" s="541"/>
      <c r="S39" s="943"/>
      <c r="T39" s="446">
        <f t="shared" ref="T39:T63" si="15">IF(M39&gt;0,IF(M39&lt;=O39,1," ")," ")</f>
        <v>1</v>
      </c>
      <c r="U39" s="933"/>
      <c r="V39" s="546">
        <f t="shared" ref="V39:V63" si="16">SUM(P39:U39)</f>
        <v>1</v>
      </c>
      <c r="W39" s="547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W39" s="59"/>
      <c r="AX39" s="59"/>
    </row>
    <row r="40" spans="1:65" s="59" customFormat="1" x14ac:dyDescent="0.35">
      <c r="A40" s="108" t="s">
        <v>163</v>
      </c>
      <c r="B40" s="548">
        <f>RANK(V40,V$7:V$63,0)</f>
        <v>32</v>
      </c>
      <c r="C40" s="462">
        <v>0.6</v>
      </c>
      <c r="D40" s="915">
        <v>28</v>
      </c>
      <c r="E40" s="904">
        <v>17</v>
      </c>
      <c r="F40" s="817">
        <v>15.27</v>
      </c>
      <c r="G40" s="449">
        <f t="shared" si="8"/>
        <v>8.7952913925753915</v>
      </c>
      <c r="H40" s="450">
        <f t="shared" si="9"/>
        <v>0</v>
      </c>
      <c r="I40" s="165">
        <v>0</v>
      </c>
      <c r="J40" s="451">
        <v>-1</v>
      </c>
      <c r="K40" s="452">
        <f t="shared" si="10"/>
        <v>-1</v>
      </c>
      <c r="L40" s="816">
        <f t="shared" si="11"/>
        <v>7.7952913925753915</v>
      </c>
      <c r="M40" s="523">
        <f t="shared" si="12"/>
        <v>8</v>
      </c>
      <c r="N40" s="949">
        <v>2013</v>
      </c>
      <c r="O40" s="523">
        <f t="shared" si="13"/>
        <v>8</v>
      </c>
      <c r="P40" s="666">
        <f t="shared" si="14"/>
        <v>0</v>
      </c>
      <c r="Q40" s="579"/>
      <c r="R40" s="541" t="str">
        <f>IF(O40&gt;=10,1," ")</f>
        <v xml:space="preserve"> </v>
      </c>
      <c r="S40" s="943"/>
      <c r="T40" s="446">
        <f t="shared" si="15"/>
        <v>1</v>
      </c>
      <c r="U40" s="933"/>
      <c r="V40" s="546">
        <f t="shared" si="16"/>
        <v>1</v>
      </c>
      <c r="W40" s="547"/>
      <c r="X40" s="79"/>
      <c r="Y40" s="79"/>
      <c r="Z40" s="79"/>
      <c r="AA40" s="79"/>
      <c r="AB40" s="79"/>
      <c r="AC40" s="79"/>
      <c r="AD40" s="36"/>
      <c r="AE40" s="36"/>
      <c r="AF40" s="36"/>
      <c r="AG40" s="36"/>
      <c r="AH40" s="79"/>
      <c r="AI40" s="79"/>
      <c r="AJ40" s="79"/>
      <c r="AK40" s="79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s="59" customFormat="1" x14ac:dyDescent="0.35">
      <c r="A41" s="108" t="s">
        <v>164</v>
      </c>
      <c r="B41" s="548">
        <f>RANK(V41,V$7:V$63,0)</f>
        <v>32</v>
      </c>
      <c r="C41" s="462">
        <v>0.5</v>
      </c>
      <c r="D41" s="916">
        <v>18</v>
      </c>
      <c r="E41" s="904">
        <v>5</v>
      </c>
      <c r="F41" s="817">
        <v>25.4</v>
      </c>
      <c r="G41" s="449">
        <f t="shared" si="8"/>
        <v>10.671567375563921</v>
      </c>
      <c r="H41" s="450">
        <f t="shared" si="9"/>
        <v>0</v>
      </c>
      <c r="I41" s="165">
        <v>-1</v>
      </c>
      <c r="J41" s="451">
        <v>-1</v>
      </c>
      <c r="K41" s="452">
        <f t="shared" si="10"/>
        <v>-2</v>
      </c>
      <c r="L41" s="816">
        <f t="shared" si="11"/>
        <v>8.6715673755639209</v>
      </c>
      <c r="M41" s="523">
        <f t="shared" si="12"/>
        <v>8</v>
      </c>
      <c r="N41" s="949">
        <v>2013</v>
      </c>
      <c r="O41" s="523">
        <f t="shared" si="13"/>
        <v>8</v>
      </c>
      <c r="P41" s="666">
        <f t="shared" si="14"/>
        <v>0</v>
      </c>
      <c r="Q41" s="579"/>
      <c r="R41" s="541" t="str">
        <f>IF(O41&gt;=10,1," ")</f>
        <v xml:space="preserve"> </v>
      </c>
      <c r="S41" s="943"/>
      <c r="T41" s="446">
        <f t="shared" si="15"/>
        <v>1</v>
      </c>
      <c r="U41" s="933"/>
      <c r="V41" s="546">
        <f t="shared" si="16"/>
        <v>1</v>
      </c>
      <c r="W41" s="547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59" customFormat="1" x14ac:dyDescent="0.35">
      <c r="A42" s="245" t="s">
        <v>278</v>
      </c>
      <c r="B42" s="548">
        <f>RANK(V42,V$7:V$63,0)</f>
        <v>35</v>
      </c>
      <c r="C42" s="462">
        <v>0.5</v>
      </c>
      <c r="D42" s="914">
        <v>53</v>
      </c>
      <c r="E42" s="903">
        <v>50</v>
      </c>
      <c r="F42" s="817">
        <v>31.13</v>
      </c>
      <c r="G42" s="449">
        <f t="shared" si="8"/>
        <v>11.529207728995789</v>
      </c>
      <c r="H42" s="450">
        <f t="shared" si="9"/>
        <v>0</v>
      </c>
      <c r="I42" s="165">
        <v>1</v>
      </c>
      <c r="J42" s="451">
        <v>1</v>
      </c>
      <c r="K42" s="452">
        <f t="shared" si="10"/>
        <v>2</v>
      </c>
      <c r="L42" s="816">
        <f t="shared" si="11"/>
        <v>10</v>
      </c>
      <c r="M42" s="523">
        <f t="shared" si="12"/>
        <v>10</v>
      </c>
      <c r="N42" s="949">
        <v>2013</v>
      </c>
      <c r="O42" s="523">
        <f t="shared" si="13"/>
        <v>8</v>
      </c>
      <c r="P42" s="161">
        <f t="shared" si="14"/>
        <v>0</v>
      </c>
      <c r="Q42" s="7"/>
      <c r="R42" s="541"/>
      <c r="S42" s="943"/>
      <c r="T42" s="446" t="str">
        <f t="shared" si="15"/>
        <v xml:space="preserve"> </v>
      </c>
      <c r="U42" s="933"/>
      <c r="V42" s="546">
        <f t="shared" si="16"/>
        <v>0</v>
      </c>
      <c r="W42" s="547"/>
      <c r="X42" s="36"/>
      <c r="Y42" s="36"/>
      <c r="Z42" s="36"/>
      <c r="AA42" s="36"/>
      <c r="AB42" s="35"/>
      <c r="AC42" s="35"/>
      <c r="AD42" s="36"/>
      <c r="AE42" s="36"/>
      <c r="AF42" s="36"/>
      <c r="AG42" s="36"/>
      <c r="AH42" s="36"/>
      <c r="AI42" s="36"/>
      <c r="AJ42" s="36"/>
      <c r="AK42" s="36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Y42" s="1"/>
      <c r="AZ42" s="1"/>
      <c r="BA42" s="1"/>
      <c r="BB42" s="1"/>
      <c r="BC42" s="1"/>
      <c r="BD42" s="1"/>
    </row>
    <row r="43" spans="1:65" s="59" customFormat="1" x14ac:dyDescent="0.35">
      <c r="A43" s="108" t="s">
        <v>172</v>
      </c>
      <c r="B43" s="548">
        <f>RANK(V43,V$7:V$63,0)</f>
        <v>35</v>
      </c>
      <c r="C43" s="462">
        <v>1</v>
      </c>
      <c r="D43" s="916">
        <v>14</v>
      </c>
      <c r="E43" s="904">
        <v>11</v>
      </c>
      <c r="F43" s="817">
        <v>2.97</v>
      </c>
      <c r="G43" s="458">
        <f t="shared" si="8"/>
        <v>4.7210527076906148</v>
      </c>
      <c r="H43" s="450">
        <f t="shared" si="9"/>
        <v>-1</v>
      </c>
      <c r="I43" s="165">
        <v>-1</v>
      </c>
      <c r="J43" s="451">
        <v>-1</v>
      </c>
      <c r="K43" s="452">
        <f t="shared" si="10"/>
        <v>-3</v>
      </c>
      <c r="L43" s="816">
        <f t="shared" si="11"/>
        <v>1.7210527076906148</v>
      </c>
      <c r="M43" s="523">
        <f t="shared" si="12"/>
        <v>4</v>
      </c>
      <c r="N43" s="949">
        <v>2017</v>
      </c>
      <c r="O43" s="523">
        <f t="shared" si="13"/>
        <v>4</v>
      </c>
      <c r="P43" s="666">
        <f t="shared" si="14"/>
        <v>0</v>
      </c>
      <c r="Q43" s="579"/>
      <c r="R43" s="541"/>
      <c r="S43" s="943">
        <f>IF(O43&lt;6,-1,0)</f>
        <v>-1</v>
      </c>
      <c r="T43" s="446">
        <f t="shared" si="15"/>
        <v>1</v>
      </c>
      <c r="U43" s="933"/>
      <c r="V43" s="546">
        <f t="shared" si="16"/>
        <v>0</v>
      </c>
      <c r="W43" s="550" t="s">
        <v>381</v>
      </c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59" customFormat="1" x14ac:dyDescent="0.35">
      <c r="A44" s="108" t="s">
        <v>178</v>
      </c>
      <c r="B44" s="548">
        <f>RANK(V44,V$7:V$63,0)</f>
        <v>35</v>
      </c>
      <c r="C44" s="462">
        <v>1</v>
      </c>
      <c r="D44" s="915">
        <v>23</v>
      </c>
      <c r="E44" s="904">
        <v>9</v>
      </c>
      <c r="F44" s="817">
        <v>9.1489999999999991</v>
      </c>
      <c r="G44" s="449">
        <f t="shared" si="8"/>
        <v>7.23958008752893</v>
      </c>
      <c r="H44" s="450">
        <f t="shared" si="9"/>
        <v>-1</v>
      </c>
      <c r="I44" s="165">
        <v>0</v>
      </c>
      <c r="J44" s="451">
        <v>-1</v>
      </c>
      <c r="K44" s="452">
        <f t="shared" si="10"/>
        <v>-2</v>
      </c>
      <c r="L44" s="816">
        <f t="shared" si="11"/>
        <v>5.23958008752893</v>
      </c>
      <c r="M44" s="523">
        <f t="shared" si="12"/>
        <v>6</v>
      </c>
      <c r="N44" s="949">
        <v>2015</v>
      </c>
      <c r="O44" s="523">
        <f t="shared" si="13"/>
        <v>6</v>
      </c>
      <c r="P44" s="666">
        <f t="shared" si="14"/>
        <v>0</v>
      </c>
      <c r="Q44" s="579"/>
      <c r="R44" s="541"/>
      <c r="S44" s="943"/>
      <c r="T44" s="446">
        <f t="shared" si="15"/>
        <v>1</v>
      </c>
      <c r="U44" s="933">
        <v>-1</v>
      </c>
      <c r="V44" s="546">
        <f t="shared" si="16"/>
        <v>0</v>
      </c>
      <c r="W44" s="550" t="s">
        <v>381</v>
      </c>
      <c r="X44" s="22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</row>
    <row r="45" spans="1:65" s="59" customFormat="1" x14ac:dyDescent="0.35">
      <c r="A45" s="245" t="s">
        <v>181</v>
      </c>
      <c r="B45" s="548">
        <f>RANK(V45,V$7:V$63,0)</f>
        <v>35</v>
      </c>
      <c r="C45" s="462">
        <v>0.5</v>
      </c>
      <c r="D45" s="915">
        <v>24</v>
      </c>
      <c r="E45" s="905">
        <v>35</v>
      </c>
      <c r="F45" s="821">
        <v>19.345702808070904</v>
      </c>
      <c r="G45" s="449">
        <f t="shared" si="8"/>
        <v>9.6226239242107461</v>
      </c>
      <c r="H45" s="450">
        <f t="shared" si="9"/>
        <v>0</v>
      </c>
      <c r="I45" s="165">
        <v>0</v>
      </c>
      <c r="J45" s="451">
        <v>0</v>
      </c>
      <c r="K45" s="452">
        <f t="shared" si="10"/>
        <v>0</v>
      </c>
      <c r="L45" s="816">
        <f t="shared" si="11"/>
        <v>9.6226239242107461</v>
      </c>
      <c r="M45" s="523">
        <f t="shared" si="12"/>
        <v>10</v>
      </c>
      <c r="N45" s="949">
        <v>2015</v>
      </c>
      <c r="O45" s="523">
        <f t="shared" si="13"/>
        <v>6</v>
      </c>
      <c r="P45" s="666">
        <f t="shared" si="14"/>
        <v>0</v>
      </c>
      <c r="Q45" s="579"/>
      <c r="R45" s="541"/>
      <c r="S45" s="943"/>
      <c r="T45" s="446" t="str">
        <f t="shared" si="15"/>
        <v xml:space="preserve"> </v>
      </c>
      <c r="U45" s="933"/>
      <c r="V45" s="546">
        <f t="shared" si="16"/>
        <v>0</v>
      </c>
      <c r="W45" s="547"/>
      <c r="X45" s="79"/>
      <c r="Y45" s="79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1"/>
      <c r="AM45" s="1"/>
      <c r="AN45" s="1"/>
      <c r="AO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59" customFormat="1" x14ac:dyDescent="0.35">
      <c r="A46" s="108" t="s">
        <v>166</v>
      </c>
      <c r="B46" s="548">
        <f>RANK(V46,V$7:V$63,0)</f>
        <v>39</v>
      </c>
      <c r="C46" s="462">
        <v>0.5</v>
      </c>
      <c r="D46" s="916">
        <v>3</v>
      </c>
      <c r="E46" s="904">
        <v>4</v>
      </c>
      <c r="F46" s="817">
        <v>5</v>
      </c>
      <c r="G46" s="449">
        <f t="shared" si="8"/>
        <v>5.7543993733715713</v>
      </c>
      <c r="H46" s="450">
        <f t="shared" si="9"/>
        <v>0</v>
      </c>
      <c r="I46" s="165">
        <v>-1</v>
      </c>
      <c r="J46" s="161">
        <v>-1</v>
      </c>
      <c r="K46" s="452">
        <f t="shared" si="10"/>
        <v>-2</v>
      </c>
      <c r="L46" s="816">
        <f t="shared" si="11"/>
        <v>3.7543993733715713</v>
      </c>
      <c r="M46" s="523">
        <f t="shared" si="12"/>
        <v>4</v>
      </c>
      <c r="N46" s="949">
        <v>2021</v>
      </c>
      <c r="O46" s="523">
        <f t="shared" si="13"/>
        <v>0</v>
      </c>
      <c r="P46" s="666">
        <f t="shared" si="14"/>
        <v>0</v>
      </c>
      <c r="Q46" s="579"/>
      <c r="R46" s="541" t="str">
        <f>IF(O46&gt;=10,1," ")</f>
        <v xml:space="preserve"> </v>
      </c>
      <c r="S46" s="943">
        <f>IF(O46&lt;6,-1,0)</f>
        <v>-1</v>
      </c>
      <c r="T46" s="446" t="str">
        <f t="shared" si="15"/>
        <v xml:space="preserve"> </v>
      </c>
      <c r="U46" s="933"/>
      <c r="V46" s="546">
        <f t="shared" si="16"/>
        <v>-1</v>
      </c>
      <c r="W46" s="550" t="s">
        <v>381</v>
      </c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P46" s="1"/>
      <c r="AQ46" s="1"/>
      <c r="AR46" s="1"/>
      <c r="AS46" s="1"/>
      <c r="AT46" s="1"/>
      <c r="AU46" s="1"/>
      <c r="AV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59" customFormat="1" x14ac:dyDescent="0.35">
      <c r="A47" s="108" t="s">
        <v>15</v>
      </c>
      <c r="B47" s="548">
        <f>RANK(V47,V$7:V$63,0)</f>
        <v>39</v>
      </c>
      <c r="C47" s="462">
        <v>0.8</v>
      </c>
      <c r="D47" s="915">
        <v>39</v>
      </c>
      <c r="E47" s="904">
        <v>3</v>
      </c>
      <c r="F47" s="817">
        <v>8.0500000000000007</v>
      </c>
      <c r="G47" s="449">
        <f t="shared" si="8"/>
        <v>6.8959456965081376</v>
      </c>
      <c r="H47" s="450">
        <f t="shared" si="9"/>
        <v>0</v>
      </c>
      <c r="I47" s="165">
        <v>0</v>
      </c>
      <c r="J47" s="451">
        <v>-1</v>
      </c>
      <c r="K47" s="452">
        <f t="shared" si="10"/>
        <v>-1</v>
      </c>
      <c r="L47" s="816">
        <f t="shared" si="11"/>
        <v>5.8959456965081376</v>
      </c>
      <c r="M47" s="523">
        <f t="shared" si="12"/>
        <v>6</v>
      </c>
      <c r="N47" s="949">
        <v>2017</v>
      </c>
      <c r="O47" s="523">
        <f t="shared" si="13"/>
        <v>4</v>
      </c>
      <c r="P47" s="161">
        <f t="shared" si="14"/>
        <v>0</v>
      </c>
      <c r="Q47" s="7"/>
      <c r="R47" s="541"/>
      <c r="S47" s="943"/>
      <c r="T47" s="446" t="str">
        <f t="shared" si="15"/>
        <v xml:space="preserve"> </v>
      </c>
      <c r="U47" s="933">
        <v>-1</v>
      </c>
      <c r="V47" s="546">
        <f t="shared" si="16"/>
        <v>-1</v>
      </c>
      <c r="W47" s="547"/>
      <c r="X47" s="36"/>
      <c r="Y47" s="36"/>
      <c r="Z47" s="36"/>
      <c r="AA47" s="36"/>
      <c r="AB47" s="35"/>
      <c r="AC47" s="35"/>
      <c r="AD47" s="226"/>
      <c r="AE47" s="36"/>
      <c r="AF47" s="36"/>
      <c r="AG47" s="36"/>
      <c r="AH47" s="36"/>
      <c r="AI47" s="36"/>
      <c r="AJ47" s="36"/>
      <c r="AK47" s="36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65" s="59" customFormat="1" x14ac:dyDescent="0.35">
      <c r="A48" s="245" t="s">
        <v>279</v>
      </c>
      <c r="B48" s="548">
        <f>RANK(V48,V$7:V$63,0)</f>
        <v>39</v>
      </c>
      <c r="C48" s="462">
        <v>0.5</v>
      </c>
      <c r="D48" s="914">
        <v>43</v>
      </c>
      <c r="E48" s="903">
        <v>44</v>
      </c>
      <c r="F48" s="817">
        <v>30.184000000000001</v>
      </c>
      <c r="G48" s="449">
        <f t="shared" si="8"/>
        <v>11.394796654215606</v>
      </c>
      <c r="H48" s="450">
        <f t="shared" si="9"/>
        <v>0</v>
      </c>
      <c r="I48" s="165">
        <v>1</v>
      </c>
      <c r="J48" s="451">
        <v>1</v>
      </c>
      <c r="K48" s="452">
        <f t="shared" si="10"/>
        <v>2</v>
      </c>
      <c r="L48" s="816">
        <f t="shared" si="11"/>
        <v>10</v>
      </c>
      <c r="M48" s="523">
        <f t="shared" si="12"/>
        <v>10</v>
      </c>
      <c r="N48" s="949">
        <v>2017</v>
      </c>
      <c r="O48" s="523">
        <f t="shared" si="13"/>
        <v>4</v>
      </c>
      <c r="P48" s="666">
        <f t="shared" si="14"/>
        <v>0</v>
      </c>
      <c r="Q48" s="579"/>
      <c r="R48" s="541"/>
      <c r="S48" s="943">
        <f>IF(O48&lt;6,-1,0)</f>
        <v>-1</v>
      </c>
      <c r="T48" s="446" t="str">
        <f t="shared" si="15"/>
        <v xml:space="preserve"> </v>
      </c>
      <c r="U48" s="933"/>
      <c r="V48" s="546">
        <f t="shared" si="16"/>
        <v>-1</v>
      </c>
      <c r="W48" s="550" t="s">
        <v>381</v>
      </c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1"/>
      <c r="AM48" s="1"/>
      <c r="AN48" s="1"/>
      <c r="AO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59" customFormat="1" x14ac:dyDescent="0.35">
      <c r="A49" s="245" t="s">
        <v>421</v>
      </c>
      <c r="B49" s="548">
        <f>RANK(V49,V$7:V$63,0)</f>
        <v>39</v>
      </c>
      <c r="C49" s="462">
        <v>0.5</v>
      </c>
      <c r="D49" s="915">
        <v>21</v>
      </c>
      <c r="E49" s="905">
        <v>28</v>
      </c>
      <c r="F49" s="817">
        <v>10.57</v>
      </c>
      <c r="G49" s="449">
        <f t="shared" si="8"/>
        <v>7.6478593710668585</v>
      </c>
      <c r="H49" s="450">
        <f t="shared" si="9"/>
        <v>0</v>
      </c>
      <c r="I49" s="165">
        <v>0</v>
      </c>
      <c r="J49" s="451">
        <v>0</v>
      </c>
      <c r="K49" s="452">
        <f t="shared" si="10"/>
        <v>0</v>
      </c>
      <c r="L49" s="816">
        <f t="shared" si="11"/>
        <v>7.6478593710668585</v>
      </c>
      <c r="M49" s="523">
        <f t="shared" si="12"/>
        <v>8</v>
      </c>
      <c r="N49" s="949">
        <v>2017</v>
      </c>
      <c r="O49" s="523">
        <f t="shared" si="13"/>
        <v>4</v>
      </c>
      <c r="P49" s="666">
        <f t="shared" si="14"/>
        <v>0</v>
      </c>
      <c r="Q49" s="579"/>
      <c r="R49" s="541"/>
      <c r="S49" s="943">
        <f>IF(O49&lt;6,-1,0)</f>
        <v>-1</v>
      </c>
      <c r="T49" s="446" t="str">
        <f t="shared" si="15"/>
        <v xml:space="preserve"> </v>
      </c>
      <c r="U49" s="933"/>
      <c r="V49" s="546">
        <f t="shared" si="16"/>
        <v>-1</v>
      </c>
      <c r="W49" s="550" t="s">
        <v>381</v>
      </c>
      <c r="X49" s="79"/>
      <c r="Y49" s="79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x14ac:dyDescent="0.35">
      <c r="A50" s="108" t="s">
        <v>167</v>
      </c>
      <c r="B50" s="548">
        <f>RANK(V50,V$7:V$63,0)</f>
        <v>39</v>
      </c>
      <c r="C50" s="462">
        <v>0.6</v>
      </c>
      <c r="D50" s="915">
        <v>30</v>
      </c>
      <c r="E50" s="904">
        <v>14</v>
      </c>
      <c r="F50" s="817">
        <v>8.2409999999999997</v>
      </c>
      <c r="G50" s="449">
        <f t="shared" si="8"/>
        <v>6.9576690270675234</v>
      </c>
      <c r="H50" s="450">
        <f t="shared" si="9"/>
        <v>0</v>
      </c>
      <c r="I50" s="165">
        <v>0</v>
      </c>
      <c r="J50" s="451">
        <v>-1</v>
      </c>
      <c r="K50" s="452">
        <f t="shared" si="10"/>
        <v>-1</v>
      </c>
      <c r="L50" s="816">
        <f t="shared" si="11"/>
        <v>5.9576690270675234</v>
      </c>
      <c r="M50" s="523">
        <f t="shared" si="12"/>
        <v>6</v>
      </c>
      <c r="N50" s="949">
        <v>2017</v>
      </c>
      <c r="O50" s="523">
        <f t="shared" si="13"/>
        <v>4</v>
      </c>
      <c r="P50" s="666">
        <f t="shared" si="14"/>
        <v>0</v>
      </c>
      <c r="Q50" s="579"/>
      <c r="R50" s="541"/>
      <c r="S50" s="943">
        <f>IF(O50&lt;6,-1,0)</f>
        <v>-1</v>
      </c>
      <c r="T50" s="446" t="str">
        <f t="shared" si="15"/>
        <v xml:space="preserve"> </v>
      </c>
      <c r="U50" s="933"/>
      <c r="V50" s="546">
        <f t="shared" si="16"/>
        <v>-1</v>
      </c>
      <c r="W50" s="550" t="s">
        <v>381</v>
      </c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BE50" s="59"/>
      <c r="BF50" s="59"/>
      <c r="BG50" s="59"/>
      <c r="BH50" s="59"/>
      <c r="BI50" s="59"/>
      <c r="BJ50" s="59"/>
      <c r="BK50" s="59"/>
      <c r="BL50" s="59"/>
      <c r="BM50" s="59"/>
    </row>
    <row r="51" spans="1:65" s="59" customFormat="1" x14ac:dyDescent="0.35">
      <c r="A51" s="108" t="s">
        <v>33</v>
      </c>
      <c r="B51" s="548">
        <f>RANK(V51,V$7:V$63,0)</f>
        <v>39</v>
      </c>
      <c r="C51" s="462">
        <v>0.75</v>
      </c>
      <c r="D51" s="915">
        <v>32</v>
      </c>
      <c r="E51" s="905">
        <v>31</v>
      </c>
      <c r="F51" s="817">
        <v>9.3610000000000007</v>
      </c>
      <c r="G51" s="449">
        <f t="shared" si="8"/>
        <v>7.3028747387080593</v>
      </c>
      <c r="H51" s="450">
        <f t="shared" si="9"/>
        <v>0</v>
      </c>
      <c r="I51" s="165">
        <v>0</v>
      </c>
      <c r="J51" s="451">
        <v>0</v>
      </c>
      <c r="K51" s="452">
        <f t="shared" si="10"/>
        <v>0</v>
      </c>
      <c r="L51" s="816">
        <f t="shared" si="11"/>
        <v>7.3028747387080593</v>
      </c>
      <c r="M51" s="523">
        <f t="shared" si="12"/>
        <v>8</v>
      </c>
      <c r="N51" s="949">
        <v>2017</v>
      </c>
      <c r="O51" s="523">
        <f t="shared" si="13"/>
        <v>4</v>
      </c>
      <c r="P51" s="666">
        <f t="shared" si="14"/>
        <v>0</v>
      </c>
      <c r="Q51" s="579"/>
      <c r="R51" s="541" t="str">
        <f>IF(O51&gt;=10,1," ")</f>
        <v xml:space="preserve"> </v>
      </c>
      <c r="S51" s="943">
        <f>IF(O51&lt;6,-1,0)</f>
        <v>-1</v>
      </c>
      <c r="T51" s="446" t="str">
        <f t="shared" si="15"/>
        <v xml:space="preserve"> </v>
      </c>
      <c r="U51" s="933"/>
      <c r="V51" s="546">
        <f t="shared" si="16"/>
        <v>-1</v>
      </c>
      <c r="W51" s="550" t="s">
        <v>381</v>
      </c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1"/>
      <c r="AM51" s="1"/>
      <c r="AN51" s="1"/>
      <c r="AO51" s="1"/>
      <c r="AW51" s="1"/>
      <c r="AX51" s="1"/>
    </row>
    <row r="52" spans="1:65" s="59" customFormat="1" x14ac:dyDescent="0.35">
      <c r="A52" s="108" t="s">
        <v>491</v>
      </c>
      <c r="B52" s="548">
        <f>RANK(V52,V$7:V$63,0)</f>
        <v>39</v>
      </c>
      <c r="C52" s="462">
        <v>0.7</v>
      </c>
      <c r="D52" s="915">
        <v>36</v>
      </c>
      <c r="E52" s="906">
        <v>26</v>
      </c>
      <c r="F52" s="817">
        <v>16.32</v>
      </c>
      <c r="G52" s="453">
        <f t="shared" si="8"/>
        <v>9.020384645351939</v>
      </c>
      <c r="H52" s="164">
        <f t="shared" si="9"/>
        <v>0</v>
      </c>
      <c r="I52" s="165">
        <v>0</v>
      </c>
      <c r="J52" s="455">
        <v>0</v>
      </c>
      <c r="K52" s="456">
        <f t="shared" si="10"/>
        <v>0</v>
      </c>
      <c r="L52" s="822">
        <f t="shared" si="11"/>
        <v>9.020384645351939</v>
      </c>
      <c r="M52" s="525">
        <f t="shared" si="12"/>
        <v>10</v>
      </c>
      <c r="N52" s="949">
        <v>2017</v>
      </c>
      <c r="O52" s="525">
        <f t="shared" si="13"/>
        <v>4</v>
      </c>
      <c r="P52" s="924">
        <f t="shared" si="14"/>
        <v>0</v>
      </c>
      <c r="Q52" s="1066"/>
      <c r="R52" s="542" t="str">
        <f>IF(O52&gt;=10,1," ")</f>
        <v xml:space="preserve"> </v>
      </c>
      <c r="S52" s="945"/>
      <c r="T52" s="446" t="str">
        <f t="shared" si="15"/>
        <v xml:space="preserve"> </v>
      </c>
      <c r="U52" s="934">
        <v>-1</v>
      </c>
      <c r="V52" s="546">
        <f t="shared" si="16"/>
        <v>-1</v>
      </c>
      <c r="W52" s="547"/>
      <c r="X52" s="36"/>
      <c r="Y52" s="36"/>
      <c r="Z52" s="36"/>
      <c r="AA52" s="36"/>
      <c r="AB52" s="36"/>
      <c r="AC52" s="36"/>
      <c r="AD52" s="79"/>
      <c r="AE52" s="79"/>
      <c r="AF52" s="79"/>
      <c r="AG52" s="79"/>
      <c r="AH52" s="36"/>
      <c r="AI52" s="36"/>
      <c r="AJ52" s="36"/>
      <c r="AK52" s="36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65" x14ac:dyDescent="0.35">
      <c r="A53" s="245" t="s">
        <v>280</v>
      </c>
      <c r="B53" s="548">
        <f>RANK(V53,V$7:V$63,0)</f>
        <v>39</v>
      </c>
      <c r="C53" s="462">
        <v>0.8</v>
      </c>
      <c r="D53" s="917">
        <v>55</v>
      </c>
      <c r="E53" s="906">
        <v>38</v>
      </c>
      <c r="F53" s="817">
        <v>13.32</v>
      </c>
      <c r="G53" s="453">
        <f t="shared" si="8"/>
        <v>8.3503177889310205</v>
      </c>
      <c r="H53" s="164">
        <f t="shared" si="9"/>
        <v>0</v>
      </c>
      <c r="I53" s="454">
        <v>1</v>
      </c>
      <c r="J53" s="455">
        <v>0</v>
      </c>
      <c r="K53" s="456">
        <f t="shared" si="10"/>
        <v>1</v>
      </c>
      <c r="L53" s="822">
        <f t="shared" si="11"/>
        <v>9.3503177889310205</v>
      </c>
      <c r="M53" s="525">
        <f t="shared" si="12"/>
        <v>10</v>
      </c>
      <c r="N53" s="949">
        <v>2013</v>
      </c>
      <c r="O53" s="525">
        <f t="shared" si="13"/>
        <v>8</v>
      </c>
      <c r="P53" s="924">
        <f t="shared" si="14"/>
        <v>0</v>
      </c>
      <c r="Q53" s="1066"/>
      <c r="R53" s="542" t="str">
        <f>IF(O53&gt;=10,1," ")</f>
        <v xml:space="preserve"> </v>
      </c>
      <c r="S53" s="945"/>
      <c r="T53" s="446" t="str">
        <f t="shared" si="15"/>
        <v xml:space="preserve"> </v>
      </c>
      <c r="U53" s="934">
        <v>-1</v>
      </c>
      <c r="V53" s="546">
        <f t="shared" si="16"/>
        <v>-1</v>
      </c>
      <c r="W53" s="547"/>
      <c r="X53" s="36"/>
      <c r="Y53" s="36"/>
      <c r="Z53" s="36"/>
      <c r="AA53" s="36"/>
      <c r="AB53" s="36"/>
      <c r="AC53" s="36"/>
      <c r="AD53" s="79"/>
      <c r="AE53" s="79"/>
      <c r="AF53" s="79"/>
      <c r="AG53" s="79"/>
      <c r="AH53" s="36"/>
      <c r="AI53" s="36"/>
      <c r="AJ53" s="36"/>
      <c r="AK53" s="36"/>
      <c r="AP53" s="59"/>
      <c r="AQ53" s="59"/>
      <c r="AR53" s="59"/>
      <c r="AS53" s="59"/>
      <c r="AT53" s="59"/>
      <c r="AU53" s="59"/>
      <c r="AV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</row>
    <row r="54" spans="1:65" x14ac:dyDescent="0.35">
      <c r="A54" s="108" t="s">
        <v>283</v>
      </c>
      <c r="B54" s="548">
        <f>RANK(V54,V$7:V$63,0)</f>
        <v>39</v>
      </c>
      <c r="C54" s="462">
        <v>0.5</v>
      </c>
      <c r="D54" s="918">
        <v>10</v>
      </c>
      <c r="E54" s="906">
        <v>24</v>
      </c>
      <c r="F54" s="817">
        <v>21.788933750000002</v>
      </c>
      <c r="G54" s="453">
        <f t="shared" si="8"/>
        <v>10.067486829874124</v>
      </c>
      <c r="H54" s="164">
        <f t="shared" si="9"/>
        <v>0</v>
      </c>
      <c r="I54" s="454">
        <v>-1</v>
      </c>
      <c r="J54" s="455">
        <v>0</v>
      </c>
      <c r="K54" s="456">
        <f t="shared" si="10"/>
        <v>-1</v>
      </c>
      <c r="L54" s="822">
        <f t="shared" si="11"/>
        <v>9.0674868298741238</v>
      </c>
      <c r="M54" s="525">
        <f t="shared" si="12"/>
        <v>10</v>
      </c>
      <c r="N54" s="949">
        <v>2017</v>
      </c>
      <c r="O54" s="525">
        <f t="shared" si="13"/>
        <v>4</v>
      </c>
      <c r="P54" s="457">
        <f t="shared" si="14"/>
        <v>0</v>
      </c>
      <c r="Q54" s="1067"/>
      <c r="R54" s="542" t="str">
        <f>IF(O54&gt;=10,1," ")</f>
        <v xml:space="preserve"> </v>
      </c>
      <c r="S54" s="945">
        <f>IF(O54&lt;6,-1,0)</f>
        <v>-1</v>
      </c>
      <c r="T54" s="446" t="str">
        <f t="shared" si="15"/>
        <v xml:space="preserve"> </v>
      </c>
      <c r="U54" s="934"/>
      <c r="V54" s="546">
        <f t="shared" si="16"/>
        <v>-1</v>
      </c>
      <c r="W54" s="550" t="s">
        <v>381</v>
      </c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59"/>
      <c r="AM54" s="59"/>
      <c r="AN54" s="59"/>
      <c r="AO54" s="59"/>
    </row>
    <row r="55" spans="1:65" s="59" customFormat="1" x14ac:dyDescent="0.35">
      <c r="A55" s="108" t="s">
        <v>284</v>
      </c>
      <c r="B55" s="548">
        <f>RANK(V55,V$7:V$63,0)</f>
        <v>39</v>
      </c>
      <c r="C55" s="1367">
        <v>0.3783224896363811</v>
      </c>
      <c r="D55" s="916">
        <v>5</v>
      </c>
      <c r="E55" s="904">
        <v>6</v>
      </c>
      <c r="F55" s="1372">
        <v>14.12</v>
      </c>
      <c r="G55" s="449">
        <f t="shared" si="8"/>
        <v>8.5374580574003947</v>
      </c>
      <c r="H55" s="450">
        <f t="shared" si="9"/>
        <v>0</v>
      </c>
      <c r="I55" s="165">
        <v>-1</v>
      </c>
      <c r="J55" s="451">
        <v>-1</v>
      </c>
      <c r="K55" s="452">
        <f t="shared" si="10"/>
        <v>-2</v>
      </c>
      <c r="L55" s="816">
        <f t="shared" si="11"/>
        <v>6.5374580574003947</v>
      </c>
      <c r="M55" s="523">
        <f t="shared" si="12"/>
        <v>6</v>
      </c>
      <c r="N55" s="949">
        <v>2017</v>
      </c>
      <c r="O55" s="523">
        <f t="shared" si="13"/>
        <v>4</v>
      </c>
      <c r="P55" s="161">
        <f t="shared" si="14"/>
        <v>0</v>
      </c>
      <c r="Q55" s="7"/>
      <c r="R55" s="541" t="str">
        <f>IF(O55&gt;=10,1," ")</f>
        <v xml:space="preserve"> </v>
      </c>
      <c r="S55" s="943">
        <f>IF(O55&lt;6,-1,0)</f>
        <v>-1</v>
      </c>
      <c r="T55" s="446" t="str">
        <f t="shared" si="15"/>
        <v xml:space="preserve"> </v>
      </c>
      <c r="U55" s="933"/>
      <c r="V55" s="546">
        <f t="shared" si="16"/>
        <v>-1</v>
      </c>
      <c r="W55" s="550" t="s">
        <v>381</v>
      </c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59" customFormat="1" x14ac:dyDescent="0.35">
      <c r="A56" s="245" t="s">
        <v>185</v>
      </c>
      <c r="B56" s="548">
        <f>RANK(V56,V$7:V$63,0)</f>
        <v>50</v>
      </c>
      <c r="C56" s="814">
        <v>0.3</v>
      </c>
      <c r="D56" s="915">
        <v>35</v>
      </c>
      <c r="E56" s="904">
        <v>16</v>
      </c>
      <c r="F56" s="815">
        <v>4.3</v>
      </c>
      <c r="G56" s="449">
        <f t="shared" si="8"/>
        <v>5.4338720936885707</v>
      </c>
      <c r="H56" s="459"/>
      <c r="I56" s="165">
        <v>0</v>
      </c>
      <c r="J56" s="451">
        <v>-1</v>
      </c>
      <c r="K56" s="452">
        <f t="shared" si="10"/>
        <v>-1</v>
      </c>
      <c r="L56" s="816">
        <f t="shared" si="11"/>
        <v>4.4338720936885707</v>
      </c>
      <c r="M56" s="523">
        <f t="shared" si="12"/>
        <v>4</v>
      </c>
      <c r="N56" s="949">
        <v>2019</v>
      </c>
      <c r="O56" s="523">
        <f t="shared" si="13"/>
        <v>2</v>
      </c>
      <c r="P56" s="666">
        <v>-2</v>
      </c>
      <c r="Q56" s="579"/>
      <c r="R56" s="811"/>
      <c r="S56" s="944"/>
      <c r="T56" s="446" t="str">
        <f t="shared" si="15"/>
        <v xml:space="preserve"> </v>
      </c>
      <c r="U56" s="933"/>
      <c r="V56" s="546">
        <f t="shared" si="16"/>
        <v>-2</v>
      </c>
      <c r="W56" s="547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 t="s">
        <v>74</v>
      </c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59" customFormat="1" x14ac:dyDescent="0.35">
      <c r="A57" s="245" t="s">
        <v>14</v>
      </c>
      <c r="B57" s="548">
        <f>RANK(V57,V$7:V$63,0)</f>
        <v>50</v>
      </c>
      <c r="C57" s="462">
        <v>0.5</v>
      </c>
      <c r="D57" s="916">
        <v>17</v>
      </c>
      <c r="E57" s="904">
        <v>20</v>
      </c>
      <c r="F57" s="817">
        <v>5.2</v>
      </c>
      <c r="G57" s="449">
        <f t="shared" si="8"/>
        <v>5.8408044852337113</v>
      </c>
      <c r="H57" s="450">
        <f>IF(C57&gt;0.9,-1,IF(C57&lt;0.3,1,0))</f>
        <v>0</v>
      </c>
      <c r="I57" s="165">
        <v>-1</v>
      </c>
      <c r="J57" s="451">
        <v>-1</v>
      </c>
      <c r="K57" s="452">
        <f t="shared" si="10"/>
        <v>-2</v>
      </c>
      <c r="L57" s="813">
        <f t="shared" si="11"/>
        <v>3.8408044852337113</v>
      </c>
      <c r="M57" s="523">
        <f t="shared" si="12"/>
        <v>4</v>
      </c>
      <c r="N57" s="949">
        <v>2019</v>
      </c>
      <c r="O57" s="523">
        <f t="shared" si="13"/>
        <v>2</v>
      </c>
      <c r="P57" s="666">
        <v>-2</v>
      </c>
      <c r="Q57" s="579"/>
      <c r="R57" s="541"/>
      <c r="S57" s="943"/>
      <c r="T57" s="446" t="str">
        <f t="shared" si="15"/>
        <v xml:space="preserve"> </v>
      </c>
      <c r="U57" s="933"/>
      <c r="V57" s="546">
        <f t="shared" si="16"/>
        <v>-2</v>
      </c>
      <c r="W57" s="547"/>
      <c r="X57" s="36"/>
      <c r="Y57" s="36"/>
      <c r="Z57" s="36"/>
      <c r="AA57" s="36"/>
      <c r="AB57" s="35"/>
      <c r="AC57" s="35"/>
      <c r="AD57" s="36"/>
      <c r="AE57" s="36"/>
      <c r="AF57" s="36"/>
      <c r="AG57" s="36"/>
      <c r="AH57" s="36"/>
      <c r="AI57" s="36"/>
      <c r="AJ57" s="36"/>
      <c r="AK57" s="36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59" customFormat="1" x14ac:dyDescent="0.35">
      <c r="A58" s="245" t="s">
        <v>417</v>
      </c>
      <c r="B58" s="548">
        <f>RANK(V58,V$7:V$63,0)</f>
        <v>50</v>
      </c>
      <c r="C58" s="462">
        <v>0.5</v>
      </c>
      <c r="D58" s="916">
        <v>12</v>
      </c>
      <c r="E58" s="905">
        <v>21</v>
      </c>
      <c r="F58" s="817">
        <v>11.6</v>
      </c>
      <c r="G58" s="449">
        <f t="shared" si="8"/>
        <v>7.9229229828728185</v>
      </c>
      <c r="H58" s="450">
        <f>IF(C58&gt;0.9,-1,IF(C58&lt;0.3,1,0))</f>
        <v>0</v>
      </c>
      <c r="I58" s="165">
        <v>-1</v>
      </c>
      <c r="J58" s="451">
        <v>0</v>
      </c>
      <c r="K58" s="452">
        <f t="shared" si="10"/>
        <v>-1</v>
      </c>
      <c r="L58" s="813">
        <f t="shared" si="11"/>
        <v>6.9229229828728185</v>
      </c>
      <c r="M58" s="523">
        <f t="shared" si="12"/>
        <v>6</v>
      </c>
      <c r="N58" s="949">
        <v>2019</v>
      </c>
      <c r="O58" s="523">
        <f t="shared" si="13"/>
        <v>2</v>
      </c>
      <c r="P58" s="666">
        <v>-2</v>
      </c>
      <c r="Q58" s="579"/>
      <c r="R58" s="541" t="str">
        <f t="shared" ref="R58:R63" si="17">IF(O58&gt;=10,1," ")</f>
        <v xml:space="preserve"> </v>
      </c>
      <c r="S58" s="943"/>
      <c r="T58" s="446" t="str">
        <f t="shared" si="15"/>
        <v xml:space="preserve"> </v>
      </c>
      <c r="U58" s="933"/>
      <c r="V58" s="546">
        <f t="shared" si="16"/>
        <v>-2</v>
      </c>
      <c r="W58" s="547"/>
      <c r="X58" s="79"/>
      <c r="Y58" s="79"/>
      <c r="Z58" s="79"/>
      <c r="AA58" s="79"/>
      <c r="AB58" s="79"/>
      <c r="AC58" s="79"/>
      <c r="AD58" s="79"/>
      <c r="AE58" s="36"/>
      <c r="AF58" s="79"/>
      <c r="AG58" s="36"/>
      <c r="AH58" s="79"/>
      <c r="AI58" s="79"/>
      <c r="AJ58" s="79"/>
      <c r="AK58" s="79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35">
      <c r="A59" s="109" t="s">
        <v>179</v>
      </c>
      <c r="B59" s="548">
        <f>RANK(V59,V$7:V$63,0)</f>
        <v>50</v>
      </c>
      <c r="C59" s="462">
        <v>0.3</v>
      </c>
      <c r="D59" s="916">
        <v>16</v>
      </c>
      <c r="E59" s="904">
        <v>7</v>
      </c>
      <c r="F59" s="817">
        <v>10.1</v>
      </c>
      <c r="G59" s="449">
        <f t="shared" si="8"/>
        <v>7.5168090918006136</v>
      </c>
      <c r="H59" s="450"/>
      <c r="I59" s="165">
        <v>-1</v>
      </c>
      <c r="J59" s="451">
        <v>-1</v>
      </c>
      <c r="K59" s="452">
        <f t="shared" si="10"/>
        <v>-2</v>
      </c>
      <c r="L59" s="813">
        <f t="shared" si="11"/>
        <v>5.5168090918006136</v>
      </c>
      <c r="M59" s="523">
        <f t="shared" si="12"/>
        <v>6</v>
      </c>
      <c r="N59" s="949">
        <v>2019</v>
      </c>
      <c r="O59" s="523">
        <f t="shared" si="13"/>
        <v>2</v>
      </c>
      <c r="P59" s="666">
        <v>-2</v>
      </c>
      <c r="Q59" s="579"/>
      <c r="R59" s="541" t="str">
        <f t="shared" si="17"/>
        <v xml:space="preserve"> </v>
      </c>
      <c r="S59" s="943"/>
      <c r="T59" s="446" t="str">
        <f t="shared" si="15"/>
        <v xml:space="preserve"> </v>
      </c>
      <c r="U59" s="933"/>
      <c r="V59" s="546">
        <f t="shared" si="16"/>
        <v>-2</v>
      </c>
      <c r="W59" s="547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Y59" s="59"/>
      <c r="AZ59" s="59"/>
      <c r="BA59" s="59"/>
      <c r="BB59" s="59"/>
      <c r="BC59" s="59"/>
      <c r="BD59" s="59"/>
    </row>
    <row r="60" spans="1:65" s="59" customFormat="1" x14ac:dyDescent="0.35">
      <c r="A60" s="109" t="s">
        <v>168</v>
      </c>
      <c r="B60" s="548">
        <f>RANK(V60,V$7:V$63,0)</f>
        <v>50</v>
      </c>
      <c r="C60" s="462">
        <v>1.4</v>
      </c>
      <c r="D60" s="916">
        <v>1</v>
      </c>
      <c r="E60" s="904">
        <v>2</v>
      </c>
      <c r="F60" s="823">
        <v>9.9</v>
      </c>
      <c r="G60" s="449">
        <f t="shared" si="8"/>
        <v>7.4598959892890644</v>
      </c>
      <c r="H60" s="450">
        <f>IF(C60&gt;0.9,-1,IF(C60&lt;0.3,1,0))</f>
        <v>-1</v>
      </c>
      <c r="I60" s="165">
        <v>-1</v>
      </c>
      <c r="J60" s="451">
        <v>-1</v>
      </c>
      <c r="K60" s="452">
        <f t="shared" si="10"/>
        <v>-3</v>
      </c>
      <c r="L60" s="816">
        <f t="shared" si="11"/>
        <v>4.4598959892890644</v>
      </c>
      <c r="M60" s="523">
        <f t="shared" si="12"/>
        <v>4</v>
      </c>
      <c r="N60" s="949">
        <v>2021</v>
      </c>
      <c r="O60" s="523">
        <f t="shared" si="13"/>
        <v>0</v>
      </c>
      <c r="P60" s="666">
        <v>-2</v>
      </c>
      <c r="Q60" s="579"/>
      <c r="R60" s="541" t="str">
        <f t="shared" si="17"/>
        <v xml:space="preserve"> </v>
      </c>
      <c r="S60" s="943"/>
      <c r="T60" s="446" t="str">
        <f t="shared" si="15"/>
        <v xml:space="preserve"> </v>
      </c>
      <c r="U60" s="933"/>
      <c r="V60" s="546">
        <f t="shared" si="16"/>
        <v>-2</v>
      </c>
      <c r="W60" s="547"/>
      <c r="X60" s="226"/>
      <c r="Y60" s="36"/>
      <c r="Z60" s="36"/>
      <c r="AA60" s="36"/>
      <c r="AB60" s="36"/>
      <c r="AC60" s="36"/>
      <c r="AD60" s="79"/>
      <c r="AE60" s="79"/>
      <c r="AF60" s="79"/>
      <c r="AG60" s="79"/>
      <c r="AH60" s="36"/>
      <c r="AI60" s="36"/>
      <c r="AJ60" s="36"/>
      <c r="AK60" s="36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"/>
      <c r="BA60" s="1"/>
      <c r="BB60" s="1"/>
      <c r="BC60" s="1"/>
      <c r="BD60" s="1"/>
    </row>
    <row r="61" spans="1:65" s="59" customFormat="1" x14ac:dyDescent="0.35">
      <c r="A61" s="108" t="s">
        <v>170</v>
      </c>
      <c r="B61" s="548">
        <f>RANK(V61,V$7:V$63,0)</f>
        <v>55</v>
      </c>
      <c r="C61" s="53"/>
      <c r="D61" s="915">
        <v>33</v>
      </c>
      <c r="E61" s="903">
        <v>46</v>
      </c>
      <c r="F61" s="815">
        <v>14.2</v>
      </c>
      <c r="G61" s="449">
        <f t="shared" si="8"/>
        <v>8.555806801550375</v>
      </c>
      <c r="H61" s="450"/>
      <c r="I61" s="165">
        <v>0</v>
      </c>
      <c r="J61" s="451">
        <v>1</v>
      </c>
      <c r="K61" s="452">
        <f t="shared" si="10"/>
        <v>1</v>
      </c>
      <c r="L61" s="816">
        <f t="shared" si="11"/>
        <v>9.555806801550375</v>
      </c>
      <c r="M61" s="523">
        <f t="shared" si="12"/>
        <v>10</v>
      </c>
      <c r="N61" s="949">
        <v>2019</v>
      </c>
      <c r="O61" s="523">
        <f t="shared" si="13"/>
        <v>2</v>
      </c>
      <c r="P61" s="666">
        <v>-2</v>
      </c>
      <c r="Q61" s="579"/>
      <c r="R61" s="811" t="str">
        <f t="shared" si="17"/>
        <v xml:space="preserve"> </v>
      </c>
      <c r="S61" s="944"/>
      <c r="T61" s="446" t="str">
        <f t="shared" si="15"/>
        <v xml:space="preserve"> </v>
      </c>
      <c r="U61" s="933">
        <v>-1</v>
      </c>
      <c r="V61" s="546">
        <f t="shared" si="16"/>
        <v>-3</v>
      </c>
      <c r="W61" s="547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1"/>
      <c r="AX61" s="1"/>
      <c r="AY61" s="93"/>
      <c r="AZ61" s="93"/>
      <c r="BA61" s="93"/>
      <c r="BB61" s="93"/>
      <c r="BC61" s="93"/>
      <c r="BD61" s="93"/>
    </row>
    <row r="62" spans="1:65" x14ac:dyDescent="0.35">
      <c r="A62" s="108" t="s">
        <v>8</v>
      </c>
      <c r="B62" s="548">
        <f>RANK(V62,V$7:V$63,0)</f>
        <v>55</v>
      </c>
      <c r="C62" s="462">
        <v>0.4</v>
      </c>
      <c r="D62" s="916">
        <v>4</v>
      </c>
      <c r="E62" s="904">
        <v>12</v>
      </c>
      <c r="F62" s="817">
        <v>7</v>
      </c>
      <c r="G62" s="449">
        <f t="shared" si="8"/>
        <v>6.5392607282869077</v>
      </c>
      <c r="H62" s="450">
        <f>IF(C62&gt;0.9,-1,IF(C62&lt;0.3,1,0))</f>
        <v>0</v>
      </c>
      <c r="I62" s="165">
        <v>-1</v>
      </c>
      <c r="J62" s="451">
        <v>-1</v>
      </c>
      <c r="K62" s="452">
        <f t="shared" si="10"/>
        <v>-2</v>
      </c>
      <c r="L62" s="816">
        <f t="shared" si="11"/>
        <v>4.5392607282869077</v>
      </c>
      <c r="M62" s="523">
        <f t="shared" si="12"/>
        <v>4</v>
      </c>
      <c r="N62" s="949">
        <v>2019</v>
      </c>
      <c r="O62" s="523">
        <f t="shared" si="13"/>
        <v>2</v>
      </c>
      <c r="P62" s="666">
        <f>IF(O62=2,-2,MAX(O62-M62,0))</f>
        <v>-2</v>
      </c>
      <c r="Q62" s="579"/>
      <c r="R62" s="541" t="str">
        <f t="shared" si="17"/>
        <v xml:space="preserve"> </v>
      </c>
      <c r="S62" s="943">
        <f>IF(O62&lt;6,-1,0)</f>
        <v>-1</v>
      </c>
      <c r="T62" s="446" t="str">
        <f t="shared" si="15"/>
        <v xml:space="preserve"> </v>
      </c>
      <c r="U62" s="933"/>
      <c r="V62" s="546">
        <f t="shared" si="16"/>
        <v>-3</v>
      </c>
      <c r="W62" s="550" t="s">
        <v>381</v>
      </c>
      <c r="X62" s="36"/>
      <c r="Y62" s="36"/>
      <c r="Z62" s="36"/>
      <c r="AA62" s="36"/>
      <c r="AB62" s="36"/>
      <c r="AC62" s="36"/>
      <c r="AD62" s="79"/>
      <c r="AE62" s="79"/>
      <c r="AF62" s="79"/>
      <c r="AG62" s="79"/>
      <c r="AH62" s="36"/>
      <c r="AI62" s="36"/>
      <c r="AJ62" s="36"/>
      <c r="AK62" s="36"/>
      <c r="AW62" s="59"/>
      <c r="AX62" s="59"/>
      <c r="BE62" s="59"/>
      <c r="BF62" s="59"/>
      <c r="BG62" s="59"/>
      <c r="BH62" s="59"/>
      <c r="BI62" s="59"/>
      <c r="BJ62" s="59"/>
      <c r="BK62" s="59"/>
      <c r="BL62" s="59"/>
      <c r="BM62" s="59"/>
    </row>
    <row r="63" spans="1:65" s="59" customFormat="1" ht="18.600000000000001" thickBot="1" x14ac:dyDescent="0.4">
      <c r="A63" s="194" t="s">
        <v>180</v>
      </c>
      <c r="B63" s="1073">
        <f>RANK(V63,V$7:V$63,0)</f>
        <v>55</v>
      </c>
      <c r="C63" s="1368">
        <v>0.6</v>
      </c>
      <c r="D63" s="919">
        <v>6</v>
      </c>
      <c r="E63" s="908">
        <v>13</v>
      </c>
      <c r="F63" s="1373">
        <v>9.6999999999999993</v>
      </c>
      <c r="G63" s="509">
        <f t="shared" si="8"/>
        <v>7.4022654884467434</v>
      </c>
      <c r="H63" s="510">
        <f>IF(C63&gt;0.9,-1,IF(C63&lt;0.3,1,0))</f>
        <v>0</v>
      </c>
      <c r="I63" s="168">
        <v>-1</v>
      </c>
      <c r="J63" s="460">
        <v>-1</v>
      </c>
      <c r="K63" s="461">
        <f t="shared" si="10"/>
        <v>-2</v>
      </c>
      <c r="L63" s="824">
        <f t="shared" si="11"/>
        <v>5.4022654884467434</v>
      </c>
      <c r="M63" s="526">
        <f t="shared" si="12"/>
        <v>6</v>
      </c>
      <c r="N63" s="1015">
        <v>2019</v>
      </c>
      <c r="O63" s="526">
        <f t="shared" si="13"/>
        <v>2</v>
      </c>
      <c r="P63" s="511">
        <f>IF(O63=2,-2,MAX(O63-M63,0))</f>
        <v>-2</v>
      </c>
      <c r="Q63" s="8"/>
      <c r="R63" s="543" t="str">
        <f t="shared" si="17"/>
        <v xml:space="preserve"> </v>
      </c>
      <c r="S63" s="946">
        <f>IF(O63&lt;6,-1,0)</f>
        <v>-1</v>
      </c>
      <c r="T63" s="510" t="str">
        <f t="shared" si="15"/>
        <v xml:space="preserve"> </v>
      </c>
      <c r="U63" s="1071"/>
      <c r="V63" s="1072">
        <f t="shared" si="16"/>
        <v>-3</v>
      </c>
      <c r="W63" s="1074" t="s">
        <v>381</v>
      </c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59" customFormat="1" x14ac:dyDescent="0.35">
      <c r="A64" s="110"/>
      <c r="B64" s="187"/>
      <c r="C64" s="79"/>
      <c r="D64" s="137"/>
      <c r="E64" s="79"/>
      <c r="F64" s="609"/>
      <c r="G64" s="584"/>
      <c r="H64" s="137"/>
      <c r="I64" s="137"/>
      <c r="J64" s="79"/>
      <c r="K64" s="79"/>
      <c r="L64" s="110"/>
      <c r="M64" s="137"/>
      <c r="N64" s="157"/>
      <c r="O64" s="79"/>
      <c r="P64" s="79"/>
      <c r="Q64" s="79"/>
      <c r="R64" s="79"/>
      <c r="S64" s="79"/>
      <c r="T64" s="79"/>
      <c r="U64" s="79"/>
      <c r="V64" s="187"/>
      <c r="W64" s="187"/>
      <c r="X64" s="187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11"/>
      <c r="AM64" s="11"/>
      <c r="AN64" s="11"/>
      <c r="AO64" s="11"/>
    </row>
    <row r="65" spans="1:41" s="59" customFormat="1" x14ac:dyDescent="0.35">
      <c r="A65" s="110"/>
      <c r="B65" s="187"/>
      <c r="C65" s="79"/>
      <c r="D65" s="137"/>
      <c r="E65" s="79"/>
      <c r="F65" s="609"/>
      <c r="G65" s="584"/>
      <c r="H65" s="137"/>
      <c r="I65" s="137"/>
      <c r="J65" s="79"/>
      <c r="K65" s="79"/>
      <c r="L65" s="110"/>
      <c r="M65" s="137"/>
      <c r="N65" s="157"/>
      <c r="O65" s="79"/>
      <c r="P65" s="79"/>
      <c r="Q65" s="79"/>
      <c r="R65" s="79"/>
      <c r="S65" s="79"/>
      <c r="T65" s="79"/>
      <c r="U65" s="79"/>
      <c r="V65" s="187"/>
      <c r="W65" s="187"/>
      <c r="X65" s="187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11"/>
      <c r="AM65" s="11"/>
      <c r="AN65" s="11"/>
      <c r="AO65" s="11"/>
    </row>
    <row r="66" spans="1:41" s="59" customFormat="1" x14ac:dyDescent="0.35">
      <c r="A66" s="110"/>
      <c r="B66" s="187"/>
      <c r="C66" s="79"/>
      <c r="D66" s="137"/>
      <c r="E66" s="79"/>
      <c r="F66" s="609"/>
      <c r="G66" s="584"/>
      <c r="H66" s="137"/>
      <c r="I66" s="137"/>
      <c r="J66" s="79"/>
      <c r="K66" s="79"/>
      <c r="L66" s="110"/>
      <c r="M66" s="137"/>
      <c r="N66" s="157"/>
      <c r="O66" s="79"/>
      <c r="P66" s="79"/>
      <c r="Q66" s="79"/>
      <c r="R66" s="79"/>
      <c r="S66" s="79"/>
      <c r="T66" s="79"/>
      <c r="U66" s="79"/>
      <c r="V66" s="187"/>
      <c r="W66" s="187"/>
      <c r="X66" s="187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11"/>
      <c r="AM66" s="11"/>
      <c r="AN66" s="11"/>
      <c r="AO66" s="11"/>
    </row>
    <row r="67" spans="1:41" x14ac:dyDescent="0.35">
      <c r="A67" s="472"/>
      <c r="B67" s="226"/>
      <c r="C67" s="36"/>
      <c r="D67" s="35"/>
      <c r="E67" s="226"/>
      <c r="F67" s="474"/>
      <c r="G67" s="469"/>
      <c r="H67" s="35"/>
      <c r="I67" s="35"/>
      <c r="J67" s="36"/>
      <c r="K67" s="36"/>
      <c r="L67" s="472"/>
      <c r="M67" s="35"/>
      <c r="N67" s="528"/>
      <c r="O67" s="36"/>
      <c r="P67" s="36"/>
      <c r="Q67" s="36"/>
      <c r="R67" s="36"/>
      <c r="S67" s="36"/>
      <c r="T67" s="36"/>
      <c r="U67" s="36"/>
      <c r="V67" s="226"/>
      <c r="W67" s="226"/>
      <c r="X67" s="22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</row>
    <row r="68" spans="1:41" x14ac:dyDescent="0.35">
      <c r="A68" s="472"/>
      <c r="B68" s="226"/>
      <c r="C68" s="36"/>
      <c r="D68" s="35"/>
      <c r="E68" s="226"/>
      <c r="F68" s="474"/>
      <c r="G68" s="469"/>
      <c r="H68" s="35"/>
      <c r="I68" s="35"/>
      <c r="J68" s="36"/>
      <c r="K68" s="36"/>
      <c r="L68" s="472"/>
      <c r="M68" s="35"/>
      <c r="N68" s="528"/>
      <c r="O68" s="36"/>
      <c r="P68" s="36"/>
      <c r="Q68" s="36"/>
      <c r="R68" s="36"/>
      <c r="S68" s="36"/>
      <c r="T68" s="36"/>
      <c r="U68" s="36"/>
      <c r="V68" s="226"/>
      <c r="W68" s="226"/>
      <c r="X68" s="22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</row>
    <row r="69" spans="1:41" x14ac:dyDescent="0.35">
      <c r="A69" s="472"/>
      <c r="B69" s="226"/>
      <c r="C69" s="36"/>
      <c r="D69" s="35"/>
      <c r="E69" s="226"/>
      <c r="F69" s="474"/>
      <c r="G69" s="469"/>
      <c r="H69" s="35"/>
      <c r="I69" s="35"/>
      <c r="J69" s="36"/>
      <c r="K69" s="36"/>
      <c r="L69" s="472"/>
      <c r="M69" s="35"/>
      <c r="N69" s="528"/>
      <c r="O69" s="36"/>
      <c r="P69" s="36"/>
      <c r="Q69" s="36"/>
      <c r="R69" s="36"/>
      <c r="S69" s="36"/>
      <c r="T69" s="36"/>
      <c r="U69" s="36"/>
      <c r="V69" s="226"/>
      <c r="W69" s="226"/>
      <c r="X69" s="22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</row>
    <row r="70" spans="1:41" x14ac:dyDescent="0.35">
      <c r="A70" s="472"/>
      <c r="B70" s="226"/>
      <c r="C70" s="36"/>
      <c r="D70" s="35"/>
      <c r="E70" s="226"/>
      <c r="F70" s="474"/>
      <c r="G70" s="469"/>
      <c r="H70" s="35"/>
      <c r="I70" s="35"/>
      <c r="J70" s="36"/>
      <c r="K70" s="36"/>
      <c r="L70" s="472"/>
      <c r="M70" s="35"/>
      <c r="N70" s="528"/>
      <c r="O70" s="36"/>
      <c r="P70" s="36"/>
      <c r="Q70" s="36"/>
      <c r="R70" s="36"/>
      <c r="S70" s="36"/>
      <c r="T70" s="36"/>
      <c r="U70" s="36"/>
      <c r="V70" s="226"/>
      <c r="W70" s="226"/>
      <c r="X70" s="22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</row>
    <row r="71" spans="1:41" x14ac:dyDescent="0.35">
      <c r="A71" s="472"/>
      <c r="B71" s="226"/>
      <c r="C71" s="36"/>
      <c r="D71" s="35"/>
      <c r="E71" s="226"/>
      <c r="F71" s="474"/>
      <c r="G71" s="469"/>
      <c r="H71" s="35"/>
      <c r="I71" s="35"/>
      <c r="J71" s="36"/>
      <c r="K71" s="36"/>
      <c r="L71" s="472"/>
      <c r="M71" s="35"/>
      <c r="N71" s="528"/>
      <c r="O71" s="36"/>
      <c r="P71" s="36"/>
      <c r="Q71" s="36"/>
      <c r="R71" s="36"/>
      <c r="S71" s="36"/>
      <c r="T71" s="36"/>
      <c r="U71" s="36"/>
      <c r="V71" s="226"/>
      <c r="W71" s="226"/>
      <c r="X71" s="22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</row>
    <row r="72" spans="1:41" x14ac:dyDescent="0.35">
      <c r="A72" s="472"/>
      <c r="B72" s="226"/>
      <c r="C72" s="36"/>
      <c r="D72" s="35"/>
      <c r="E72" s="226"/>
      <c r="F72" s="474"/>
      <c r="G72" s="469"/>
      <c r="H72" s="35"/>
      <c r="I72" s="35"/>
      <c r="J72" s="36"/>
      <c r="K72" s="36"/>
      <c r="L72" s="472"/>
      <c r="M72" s="35"/>
      <c r="N72" s="528"/>
      <c r="O72" s="36"/>
      <c r="P72" s="36"/>
      <c r="Q72" s="36"/>
      <c r="R72" s="36"/>
      <c r="S72" s="36"/>
      <c r="T72" s="36"/>
      <c r="U72" s="36"/>
      <c r="V72" s="226"/>
      <c r="W72" s="226"/>
      <c r="X72" s="22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</row>
  </sheetData>
  <conditionalFormatting sqref="B7:B63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N7:N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72"/>
  <sheetViews>
    <sheetView zoomScale="85" zoomScaleNormal="85" workbookViewId="0">
      <selection activeCell="L12" sqref="L12"/>
    </sheetView>
  </sheetViews>
  <sheetFormatPr defaultColWidth="8.88671875" defaultRowHeight="18" x14ac:dyDescent="0.35"/>
  <cols>
    <col min="1" max="1" width="31.109375" style="1" bestFit="1" customWidth="1"/>
    <col min="2" max="2" width="10.6640625" style="1" customWidth="1"/>
    <col min="3" max="3" width="8.88671875" style="1"/>
    <col min="4" max="5" width="9.88671875" style="1" bestFit="1" customWidth="1"/>
    <col min="6" max="6" width="10" style="1" customWidth="1"/>
    <col min="7" max="7" width="8" style="1" customWidth="1"/>
    <col min="8" max="8" width="12.33203125" style="1" customWidth="1"/>
    <col min="9" max="9" width="10.109375" style="1" customWidth="1"/>
    <col min="10" max="10" width="3" style="1" customWidth="1"/>
    <col min="11" max="11" width="9.6640625" style="1" customWidth="1"/>
    <col min="12" max="12" width="9.88671875" style="1" bestFit="1" customWidth="1"/>
    <col min="13" max="13" width="2.44140625" style="1" customWidth="1"/>
    <col min="14" max="14" width="8.88671875" style="1"/>
    <col min="15" max="15" width="2.33203125" style="1" customWidth="1"/>
    <col min="16" max="16" width="8.33203125" style="1" customWidth="1"/>
    <col min="17" max="17" width="2.44140625" style="1" customWidth="1"/>
    <col min="18" max="18" width="8.88671875" style="2"/>
    <col min="19" max="19" width="3" style="1" customWidth="1"/>
    <col min="20" max="20" width="27.33203125" style="4" customWidth="1"/>
    <col min="21" max="27" width="8.88671875" style="1"/>
    <col min="28" max="28" width="11" style="1" customWidth="1"/>
    <col min="29" max="16384" width="8.88671875" style="1"/>
  </cols>
  <sheetData>
    <row r="1" spans="1:28" ht="21" x14ac:dyDescent="0.4">
      <c r="A1" s="135" t="s">
        <v>604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472"/>
      <c r="S1" s="36"/>
      <c r="T1" s="35"/>
      <c r="U1" s="36"/>
      <c r="V1" s="36"/>
      <c r="W1" s="36"/>
      <c r="X1" s="36"/>
      <c r="Y1" s="36"/>
      <c r="Z1" s="36"/>
      <c r="AA1" s="36"/>
      <c r="AB1" s="36"/>
    </row>
    <row r="2" spans="1:28" ht="21" x14ac:dyDescent="0.4">
      <c r="A2" s="1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472" t="s">
        <v>554</v>
      </c>
      <c r="S2" s="36"/>
      <c r="T2" s="35"/>
      <c r="U2" s="36"/>
      <c r="V2" s="36"/>
      <c r="W2" s="36"/>
      <c r="X2" s="36"/>
      <c r="Y2" s="36"/>
      <c r="Z2" s="36"/>
      <c r="AA2" s="36"/>
      <c r="AB2" s="36"/>
    </row>
    <row r="3" spans="1:28" x14ac:dyDescent="0.3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472" t="s">
        <v>555</v>
      </c>
      <c r="S3" s="36"/>
      <c r="T3" s="35"/>
      <c r="U3" s="36"/>
      <c r="V3" s="36"/>
      <c r="W3" s="36"/>
      <c r="X3" s="36"/>
      <c r="Y3" s="36"/>
      <c r="Z3" s="36"/>
      <c r="AA3" s="36"/>
      <c r="AB3" s="36"/>
    </row>
    <row r="4" spans="1:28" ht="18.600000000000001" thickBot="1" x14ac:dyDescent="0.4">
      <c r="A4" s="36"/>
      <c r="B4" s="36"/>
      <c r="C4" s="36"/>
      <c r="D4" s="36"/>
      <c r="E4" s="36"/>
      <c r="F4" s="36"/>
      <c r="G4" s="36"/>
      <c r="H4" s="1076" t="s">
        <v>540</v>
      </c>
      <c r="I4" s="1077"/>
      <c r="J4" s="36"/>
      <c r="K4" s="36"/>
      <c r="L4" s="36"/>
      <c r="M4" s="36"/>
      <c r="N4" s="36"/>
      <c r="O4" s="36"/>
      <c r="P4" s="36"/>
      <c r="Q4" s="36"/>
      <c r="R4" s="472"/>
      <c r="S4" s="36"/>
      <c r="T4" s="35"/>
      <c r="U4" s="36"/>
      <c r="V4" s="36"/>
      <c r="W4" s="36"/>
      <c r="X4" s="36"/>
      <c r="Y4" s="36"/>
      <c r="Z4" s="36"/>
      <c r="AA4" s="36"/>
      <c r="AB4" s="36"/>
    </row>
    <row r="5" spans="1:28" ht="36" x14ac:dyDescent="0.35">
      <c r="A5" s="138"/>
      <c r="B5" s="964" t="s">
        <v>272</v>
      </c>
      <c r="C5" s="591"/>
      <c r="D5" s="1007" t="s">
        <v>600</v>
      </c>
      <c r="E5" s="1008"/>
      <c r="F5" s="965" t="s">
        <v>480</v>
      </c>
      <c r="G5" s="966" t="s">
        <v>601</v>
      </c>
      <c r="H5" s="1078" t="s">
        <v>602</v>
      </c>
      <c r="I5" s="1079" t="s">
        <v>601</v>
      </c>
      <c r="J5" s="972"/>
      <c r="K5" s="1009" t="s">
        <v>506</v>
      </c>
      <c r="L5" s="1009"/>
      <c r="M5" s="973"/>
      <c r="N5" s="1005" t="s">
        <v>501</v>
      </c>
      <c r="O5" s="762"/>
      <c r="P5" s="1006" t="s">
        <v>495</v>
      </c>
      <c r="Q5" s="36"/>
      <c r="R5" s="111" t="s">
        <v>500</v>
      </c>
      <c r="S5" s="36"/>
      <c r="T5" s="1180"/>
      <c r="U5" s="36"/>
      <c r="V5" s="36"/>
      <c r="W5" s="36"/>
      <c r="X5" s="36"/>
      <c r="Y5" s="36"/>
      <c r="Z5" s="36"/>
      <c r="AA5" s="36"/>
      <c r="AB5" s="36"/>
    </row>
    <row r="6" spans="1:28" ht="36.6" thickBot="1" x14ac:dyDescent="0.4">
      <c r="A6" s="120" t="s">
        <v>4</v>
      </c>
      <c r="B6" s="900" t="s">
        <v>599</v>
      </c>
      <c r="C6" s="967">
        <v>2020</v>
      </c>
      <c r="D6" s="1181" t="s">
        <v>556</v>
      </c>
      <c r="E6" s="1182" t="s">
        <v>557</v>
      </c>
      <c r="F6" s="968" t="s">
        <v>481</v>
      </c>
      <c r="G6" s="969" t="s">
        <v>481</v>
      </c>
      <c r="H6" s="968" t="s">
        <v>539</v>
      </c>
      <c r="I6" s="969" t="s">
        <v>603</v>
      </c>
      <c r="J6" s="980"/>
      <c r="K6" s="985" t="s">
        <v>497</v>
      </c>
      <c r="L6" s="362" t="s">
        <v>498</v>
      </c>
      <c r="M6" s="758"/>
      <c r="N6" s="1003" t="s">
        <v>499</v>
      </c>
      <c r="O6" s="1004"/>
      <c r="P6" s="1003" t="s">
        <v>496</v>
      </c>
      <c r="Q6" s="743"/>
      <c r="R6" s="1075" t="s">
        <v>499</v>
      </c>
      <c r="S6" s="1183"/>
      <c r="T6" s="1184" t="s">
        <v>558</v>
      </c>
      <c r="U6" s="36"/>
      <c r="V6" s="36"/>
      <c r="W6" s="36"/>
      <c r="X6" s="36"/>
      <c r="Y6" s="36"/>
      <c r="Z6" s="36"/>
      <c r="AA6" s="36"/>
      <c r="AB6" s="36"/>
    </row>
    <row r="7" spans="1:28" ht="18.600000000000001" thickBot="1" x14ac:dyDescent="0.4">
      <c r="A7" s="193" t="s">
        <v>15</v>
      </c>
      <c r="B7" s="986"/>
      <c r="C7" s="987"/>
      <c r="D7" s="1138"/>
      <c r="E7" s="1138"/>
      <c r="F7" s="988" t="e">
        <f t="shared" ref="F7:F63" si="0">B7/E7</f>
        <v>#DIV/0!</v>
      </c>
      <c r="G7" s="989" t="e">
        <f t="shared" ref="G7:G63" si="1">C7/E7</f>
        <v>#DIV/0!</v>
      </c>
      <c r="H7" s="990" t="e">
        <f t="shared" ref="H7:H63" si="2">B7/D7</f>
        <v>#DIV/0!</v>
      </c>
      <c r="I7" s="991" t="e">
        <f>C7/D7</f>
        <v>#DIV/0!</v>
      </c>
      <c r="J7" s="992"/>
      <c r="K7" s="1083" t="e">
        <f t="shared" ref="K7:K63" si="3">MAX(F7:G7)</f>
        <v>#DIV/0!</v>
      </c>
      <c r="L7" s="993">
        <f t="shared" ref="L7:L63" si="4">MAX(B7:C7)</f>
        <v>0</v>
      </c>
      <c r="M7" s="994"/>
      <c r="N7" s="465">
        <v>-1</v>
      </c>
      <c r="O7" s="994"/>
      <c r="P7" s="995">
        <v>2017</v>
      </c>
      <c r="Q7" s="996"/>
      <c r="R7" s="997">
        <v>-1</v>
      </c>
      <c r="S7" s="36"/>
      <c r="T7" s="1185">
        <v>-1</v>
      </c>
      <c r="U7" s="36"/>
      <c r="V7" s="36"/>
      <c r="W7" s="36"/>
      <c r="X7" s="36"/>
      <c r="Y7" s="36"/>
      <c r="Z7" s="36"/>
      <c r="AA7" s="36"/>
      <c r="AB7" s="36"/>
    </row>
    <row r="8" spans="1:28" ht="18.600000000000001" thickBot="1" x14ac:dyDescent="0.4">
      <c r="A8" s="245" t="s">
        <v>278</v>
      </c>
      <c r="B8" s="998"/>
      <c r="C8" s="651"/>
      <c r="D8" s="1140"/>
      <c r="E8" s="1140"/>
      <c r="F8" s="901" t="e">
        <f t="shared" si="0"/>
        <v>#DIV/0!</v>
      </c>
      <c r="G8" s="898" t="e">
        <f t="shared" si="1"/>
        <v>#DIV/0!</v>
      </c>
      <c r="H8" s="999" t="e">
        <f t="shared" si="2"/>
        <v>#DIV/0!</v>
      </c>
      <c r="I8" s="991" t="e">
        <f t="shared" ref="I8:I63" si="5">C8/D8</f>
        <v>#DIV/0!</v>
      </c>
      <c r="J8" s="974"/>
      <c r="K8" s="976" t="e">
        <f t="shared" si="3"/>
        <v>#DIV/0!</v>
      </c>
      <c r="L8" s="977">
        <f t="shared" si="4"/>
        <v>0</v>
      </c>
      <c r="M8" s="975"/>
      <c r="N8" s="975"/>
      <c r="O8" s="975"/>
      <c r="P8" s="970">
        <v>2013</v>
      </c>
      <c r="Q8" s="580"/>
      <c r="R8" s="983"/>
      <c r="S8" s="36"/>
      <c r="T8" s="1185"/>
      <c r="U8" s="36"/>
      <c r="V8" s="36"/>
      <c r="W8" s="36"/>
      <c r="X8" s="36"/>
      <c r="Y8" s="36"/>
      <c r="Z8" s="36"/>
      <c r="AA8" s="36"/>
      <c r="AB8" s="36"/>
    </row>
    <row r="9" spans="1:28" ht="18.600000000000001" thickBot="1" x14ac:dyDescent="0.4">
      <c r="A9" s="245" t="s">
        <v>184</v>
      </c>
      <c r="B9" s="998"/>
      <c r="C9" s="651"/>
      <c r="D9" s="1140"/>
      <c r="E9" s="1140"/>
      <c r="F9" s="901" t="e">
        <f t="shared" si="0"/>
        <v>#DIV/0!</v>
      </c>
      <c r="G9" s="898" t="e">
        <f t="shared" si="1"/>
        <v>#DIV/0!</v>
      </c>
      <c r="H9" s="999" t="e">
        <f t="shared" si="2"/>
        <v>#DIV/0!</v>
      </c>
      <c r="I9" s="991" t="e">
        <f t="shared" si="5"/>
        <v>#DIV/0!</v>
      </c>
      <c r="J9" s="974"/>
      <c r="K9" s="1082" t="e">
        <f t="shared" si="3"/>
        <v>#DIV/0!</v>
      </c>
      <c r="L9" s="977">
        <f t="shared" si="4"/>
        <v>0</v>
      </c>
      <c r="M9" s="975"/>
      <c r="N9" s="465">
        <v>-1</v>
      </c>
      <c r="O9" s="975"/>
      <c r="P9" s="970"/>
      <c r="Q9" s="580"/>
      <c r="R9" s="982">
        <v>-1</v>
      </c>
      <c r="S9" s="36"/>
      <c r="T9" s="1185">
        <v>-1</v>
      </c>
      <c r="U9" s="36"/>
      <c r="V9" s="36"/>
      <c r="W9" s="36"/>
      <c r="X9" s="36"/>
      <c r="Y9" s="36"/>
      <c r="Z9" s="36"/>
      <c r="AA9" s="36"/>
      <c r="AB9" s="36"/>
    </row>
    <row r="10" spans="1:28" ht="18.600000000000001" thickBot="1" x14ac:dyDescent="0.4">
      <c r="A10" s="245" t="s">
        <v>51</v>
      </c>
      <c r="B10" s="998"/>
      <c r="C10" s="651"/>
      <c r="D10" s="1140"/>
      <c r="E10" s="1140"/>
      <c r="F10" s="901" t="e">
        <f t="shared" si="0"/>
        <v>#DIV/0!</v>
      </c>
      <c r="G10" s="898" t="e">
        <f t="shared" si="1"/>
        <v>#DIV/0!</v>
      </c>
      <c r="H10" s="999" t="e">
        <f t="shared" si="2"/>
        <v>#DIV/0!</v>
      </c>
      <c r="I10" s="991" t="e">
        <f t="shared" si="5"/>
        <v>#DIV/0!</v>
      </c>
      <c r="J10" s="974"/>
      <c r="K10" s="976" t="e">
        <f t="shared" si="3"/>
        <v>#DIV/0!</v>
      </c>
      <c r="L10" s="977">
        <f t="shared" si="4"/>
        <v>0</v>
      </c>
      <c r="M10" s="975"/>
      <c r="N10" s="975"/>
      <c r="O10" s="975"/>
      <c r="P10" s="970">
        <v>2019</v>
      </c>
      <c r="Q10" s="580"/>
      <c r="R10" s="983"/>
      <c r="S10" s="36"/>
      <c r="T10" s="1185"/>
      <c r="U10" s="36"/>
      <c r="V10" s="36"/>
      <c r="W10" s="36"/>
      <c r="X10" s="36"/>
      <c r="Y10" s="36"/>
      <c r="Z10" s="36"/>
      <c r="AA10" s="36"/>
      <c r="AB10" s="36"/>
    </row>
    <row r="11" spans="1:28" ht="18.600000000000001" thickBot="1" x14ac:dyDescent="0.4">
      <c r="A11" s="108" t="s">
        <v>6</v>
      </c>
      <c r="B11" s="998"/>
      <c r="C11" s="651"/>
      <c r="D11" s="431"/>
      <c r="E11" s="431"/>
      <c r="F11" s="901" t="e">
        <f t="shared" si="0"/>
        <v>#DIV/0!</v>
      </c>
      <c r="G11" s="898" t="e">
        <f t="shared" si="1"/>
        <v>#DIV/0!</v>
      </c>
      <c r="H11" s="999" t="e">
        <f t="shared" si="2"/>
        <v>#DIV/0!</v>
      </c>
      <c r="I11" s="991" t="e">
        <f t="shared" si="5"/>
        <v>#DIV/0!</v>
      </c>
      <c r="J11" s="974"/>
      <c r="K11" s="978" t="e">
        <f t="shared" si="3"/>
        <v>#DIV/0!</v>
      </c>
      <c r="L11" s="977">
        <f t="shared" si="4"/>
        <v>0</v>
      </c>
      <c r="M11" s="975"/>
      <c r="N11" s="465">
        <v>2</v>
      </c>
      <c r="O11" s="975"/>
      <c r="P11" s="970">
        <v>2015</v>
      </c>
      <c r="Q11" s="580"/>
      <c r="R11" s="982">
        <v>2</v>
      </c>
      <c r="S11" s="36"/>
      <c r="T11" s="1185">
        <v>2</v>
      </c>
      <c r="U11" s="36"/>
      <c r="V11" s="36"/>
      <c r="W11" s="36"/>
      <c r="X11" s="36"/>
      <c r="Y11" s="36"/>
      <c r="Z11" s="36"/>
      <c r="AA11" s="36"/>
      <c r="AB11" s="36"/>
    </row>
    <row r="12" spans="1:28" ht="18.600000000000001" thickBot="1" x14ac:dyDescent="0.4">
      <c r="A12" s="245" t="s">
        <v>279</v>
      </c>
      <c r="B12" s="998"/>
      <c r="C12" s="651"/>
      <c r="D12" s="1140"/>
      <c r="E12" s="1140"/>
      <c r="F12" s="901" t="e">
        <f t="shared" si="0"/>
        <v>#DIV/0!</v>
      </c>
      <c r="G12" s="898" t="e">
        <f t="shared" si="1"/>
        <v>#DIV/0!</v>
      </c>
      <c r="H12" s="999" t="e">
        <f t="shared" si="2"/>
        <v>#DIV/0!</v>
      </c>
      <c r="I12" s="991" t="e">
        <f t="shared" si="5"/>
        <v>#DIV/0!</v>
      </c>
      <c r="J12" s="974"/>
      <c r="K12" s="976" t="e">
        <f t="shared" si="3"/>
        <v>#DIV/0!</v>
      </c>
      <c r="L12" s="977">
        <f t="shared" si="4"/>
        <v>0</v>
      </c>
      <c r="M12" s="975"/>
      <c r="N12" s="975"/>
      <c r="O12" s="975"/>
      <c r="P12" s="970">
        <v>2017</v>
      </c>
      <c r="Q12" s="580"/>
      <c r="R12" s="983"/>
      <c r="S12" s="36"/>
      <c r="T12" s="1185"/>
      <c r="U12" s="36"/>
      <c r="V12" s="36"/>
      <c r="W12" s="36"/>
      <c r="X12" s="36"/>
      <c r="Y12" s="36"/>
      <c r="Z12" s="36"/>
      <c r="AA12" s="36"/>
      <c r="AB12" s="36"/>
    </row>
    <row r="13" spans="1:28" ht="18.600000000000001" thickBot="1" x14ac:dyDescent="0.4">
      <c r="A13" s="245" t="s">
        <v>421</v>
      </c>
      <c r="B13" s="998"/>
      <c r="C13" s="651"/>
      <c r="D13" s="1140"/>
      <c r="E13" s="1140"/>
      <c r="F13" s="901" t="e">
        <f t="shared" si="0"/>
        <v>#DIV/0!</v>
      </c>
      <c r="G13" s="898" t="e">
        <f t="shared" si="1"/>
        <v>#DIV/0!</v>
      </c>
      <c r="H13" s="999" t="e">
        <f t="shared" si="2"/>
        <v>#DIV/0!</v>
      </c>
      <c r="I13" s="991" t="e">
        <f t="shared" si="5"/>
        <v>#DIV/0!</v>
      </c>
      <c r="J13" s="974"/>
      <c r="K13" s="1080" t="e">
        <f t="shared" si="3"/>
        <v>#DIV/0!</v>
      </c>
      <c r="L13" s="977">
        <f t="shared" si="4"/>
        <v>0</v>
      </c>
      <c r="M13" s="975"/>
      <c r="N13" s="975"/>
      <c r="O13" s="975"/>
      <c r="P13" s="970">
        <v>2017</v>
      </c>
      <c r="Q13" s="580"/>
      <c r="R13" s="983"/>
      <c r="S13" s="36"/>
      <c r="T13" s="1185"/>
      <c r="U13" s="36"/>
      <c r="V13" s="36"/>
      <c r="W13" s="36"/>
      <c r="X13" s="36"/>
      <c r="Y13" s="36"/>
      <c r="Z13" s="36"/>
      <c r="AA13" s="36"/>
      <c r="AB13" s="36"/>
    </row>
    <row r="14" spans="1:28" ht="18.600000000000001" thickBot="1" x14ac:dyDescent="0.4">
      <c r="A14" s="108" t="s">
        <v>172</v>
      </c>
      <c r="B14" s="998"/>
      <c r="C14" s="651"/>
      <c r="D14" s="431"/>
      <c r="E14" s="431"/>
      <c r="F14" s="901" t="e">
        <f t="shared" si="0"/>
        <v>#DIV/0!</v>
      </c>
      <c r="G14" s="898" t="e">
        <f t="shared" si="1"/>
        <v>#DIV/0!</v>
      </c>
      <c r="H14" s="999" t="e">
        <f t="shared" si="2"/>
        <v>#DIV/0!</v>
      </c>
      <c r="I14" s="991" t="e">
        <f t="shared" si="5"/>
        <v>#DIV/0!</v>
      </c>
      <c r="J14" s="974"/>
      <c r="K14" s="976" t="e">
        <f t="shared" si="3"/>
        <v>#DIV/0!</v>
      </c>
      <c r="L14" s="977">
        <f t="shared" si="4"/>
        <v>0</v>
      </c>
      <c r="M14" s="975"/>
      <c r="N14" s="975"/>
      <c r="O14" s="975"/>
      <c r="P14" s="970">
        <v>2017</v>
      </c>
      <c r="Q14" s="580"/>
      <c r="R14" s="983"/>
      <c r="S14" s="36"/>
      <c r="T14" s="1185"/>
      <c r="U14" s="36"/>
      <c r="V14" s="36"/>
      <c r="W14" s="36"/>
      <c r="X14" s="36"/>
      <c r="Y14" s="36"/>
      <c r="Z14" s="36"/>
      <c r="AA14" s="36"/>
      <c r="AB14" s="36"/>
    </row>
    <row r="15" spans="1:28" ht="18.600000000000001" thickBot="1" x14ac:dyDescent="0.4">
      <c r="A15" s="245" t="s">
        <v>186</v>
      </c>
      <c r="B15" s="998"/>
      <c r="C15" s="651"/>
      <c r="D15" s="432"/>
      <c r="E15" s="432"/>
      <c r="F15" s="901" t="e">
        <f t="shared" si="0"/>
        <v>#DIV/0!</v>
      </c>
      <c r="G15" s="898" t="e">
        <f t="shared" si="1"/>
        <v>#DIV/0!</v>
      </c>
      <c r="H15" s="999" t="e">
        <f t="shared" si="2"/>
        <v>#DIV/0!</v>
      </c>
      <c r="I15" s="991" t="e">
        <f t="shared" si="5"/>
        <v>#DIV/0!</v>
      </c>
      <c r="J15" s="974"/>
      <c r="K15" s="979" t="e">
        <f t="shared" si="3"/>
        <v>#DIV/0!</v>
      </c>
      <c r="L15" s="977">
        <f t="shared" si="4"/>
        <v>0</v>
      </c>
      <c r="M15" s="975"/>
      <c r="N15" s="465">
        <v>1</v>
      </c>
      <c r="O15" s="975"/>
      <c r="P15" s="970"/>
      <c r="Q15" s="580"/>
      <c r="R15" s="982">
        <v>1</v>
      </c>
      <c r="S15" s="36"/>
      <c r="T15" s="1185">
        <v>2</v>
      </c>
      <c r="U15" s="36"/>
      <c r="V15" s="36"/>
      <c r="W15" s="36"/>
      <c r="X15" s="36"/>
      <c r="Y15" s="36"/>
      <c r="Z15" s="36"/>
      <c r="AA15" s="36"/>
      <c r="AB15" s="36"/>
    </row>
    <row r="16" spans="1:28" ht="18.600000000000001" thickBot="1" x14ac:dyDescent="0.4">
      <c r="A16" s="245" t="s">
        <v>14</v>
      </c>
      <c r="B16" s="998"/>
      <c r="C16" s="651"/>
      <c r="D16" s="431"/>
      <c r="E16" s="431"/>
      <c r="F16" s="901" t="e">
        <f t="shared" si="0"/>
        <v>#DIV/0!</v>
      </c>
      <c r="G16" s="898" t="e">
        <f t="shared" si="1"/>
        <v>#DIV/0!</v>
      </c>
      <c r="H16" s="999" t="e">
        <f t="shared" si="2"/>
        <v>#DIV/0!</v>
      </c>
      <c r="I16" s="991" t="e">
        <f t="shared" si="5"/>
        <v>#DIV/0!</v>
      </c>
      <c r="J16" s="974"/>
      <c r="K16" s="976" t="e">
        <f t="shared" si="3"/>
        <v>#DIV/0!</v>
      </c>
      <c r="L16" s="977">
        <f t="shared" si="4"/>
        <v>0</v>
      </c>
      <c r="M16" s="975"/>
      <c r="N16" s="975"/>
      <c r="O16" s="975"/>
      <c r="P16" s="970">
        <v>2019</v>
      </c>
      <c r="Q16" s="580"/>
      <c r="R16" s="983"/>
      <c r="S16" s="36"/>
      <c r="T16" s="1185"/>
      <c r="U16" s="36"/>
      <c r="V16" s="36"/>
      <c r="W16" s="36"/>
      <c r="X16" s="36"/>
      <c r="Y16" s="36"/>
      <c r="Z16" s="36"/>
      <c r="AA16" s="36"/>
      <c r="AB16" s="36"/>
    </row>
    <row r="17" spans="1:28" ht="18.600000000000001" thickBot="1" x14ac:dyDescent="0.4">
      <c r="A17" s="108" t="s">
        <v>167</v>
      </c>
      <c r="B17" s="998"/>
      <c r="C17" s="651"/>
      <c r="D17" s="431"/>
      <c r="E17" s="431"/>
      <c r="F17" s="901" t="e">
        <f t="shared" si="0"/>
        <v>#DIV/0!</v>
      </c>
      <c r="G17" s="898" t="e">
        <f t="shared" si="1"/>
        <v>#DIV/0!</v>
      </c>
      <c r="H17" s="999" t="e">
        <f t="shared" si="2"/>
        <v>#DIV/0!</v>
      </c>
      <c r="I17" s="991" t="e">
        <f t="shared" si="5"/>
        <v>#DIV/0!</v>
      </c>
      <c r="J17" s="974"/>
      <c r="K17" s="976" t="e">
        <f t="shared" si="3"/>
        <v>#DIV/0!</v>
      </c>
      <c r="L17" s="977">
        <f t="shared" si="4"/>
        <v>0</v>
      </c>
      <c r="M17" s="975"/>
      <c r="N17" s="975"/>
      <c r="O17" s="975"/>
      <c r="P17" s="970">
        <v>2017</v>
      </c>
      <c r="Q17" s="580"/>
      <c r="R17" s="983"/>
      <c r="S17" s="36"/>
      <c r="T17" s="1185"/>
      <c r="U17" s="36"/>
      <c r="V17" s="36"/>
      <c r="W17" s="36"/>
      <c r="X17" s="36"/>
      <c r="Y17" s="36"/>
      <c r="Z17" s="36"/>
      <c r="AA17" s="36"/>
      <c r="AB17" s="36"/>
    </row>
    <row r="18" spans="1:28" ht="18.600000000000001" thickBot="1" x14ac:dyDescent="0.4">
      <c r="A18" s="108" t="s">
        <v>36</v>
      </c>
      <c r="B18" s="998"/>
      <c r="C18" s="651"/>
      <c r="D18" s="431"/>
      <c r="E18" s="431"/>
      <c r="F18" s="901" t="e">
        <f t="shared" si="0"/>
        <v>#DIV/0!</v>
      </c>
      <c r="G18" s="898" t="e">
        <f t="shared" si="1"/>
        <v>#DIV/0!</v>
      </c>
      <c r="H18" s="999" t="e">
        <f t="shared" si="2"/>
        <v>#DIV/0!</v>
      </c>
      <c r="I18" s="991" t="e">
        <f t="shared" si="5"/>
        <v>#DIV/0!</v>
      </c>
      <c r="J18" s="974"/>
      <c r="K18" s="976" t="e">
        <f t="shared" si="3"/>
        <v>#DIV/0!</v>
      </c>
      <c r="L18" s="977">
        <f t="shared" si="4"/>
        <v>0</v>
      </c>
      <c r="M18" s="975"/>
      <c r="N18" s="975"/>
      <c r="O18" s="975"/>
      <c r="P18" s="970">
        <v>2015</v>
      </c>
      <c r="Q18" s="580"/>
      <c r="R18" s="983"/>
      <c r="S18" s="36"/>
      <c r="T18" s="1185"/>
      <c r="U18" s="36"/>
      <c r="V18" s="36"/>
      <c r="W18" s="36"/>
      <c r="X18" s="36"/>
      <c r="Y18" s="36"/>
      <c r="Z18" s="36"/>
      <c r="AA18" s="36"/>
      <c r="AB18" s="36"/>
    </row>
    <row r="19" spans="1:28" ht="18.600000000000001" thickBot="1" x14ac:dyDescent="0.4">
      <c r="A19" s="108" t="s">
        <v>178</v>
      </c>
      <c r="B19" s="998"/>
      <c r="C19" s="651"/>
      <c r="D19" s="431"/>
      <c r="E19" s="431"/>
      <c r="F19" s="901" t="e">
        <f t="shared" si="0"/>
        <v>#DIV/0!</v>
      </c>
      <c r="G19" s="898" t="e">
        <f t="shared" si="1"/>
        <v>#DIV/0!</v>
      </c>
      <c r="H19" s="999" t="e">
        <f t="shared" si="2"/>
        <v>#DIV/0!</v>
      </c>
      <c r="I19" s="991" t="e">
        <f t="shared" si="5"/>
        <v>#DIV/0!</v>
      </c>
      <c r="J19" s="974"/>
      <c r="K19" s="1082" t="e">
        <f t="shared" si="3"/>
        <v>#DIV/0!</v>
      </c>
      <c r="L19" s="977">
        <f t="shared" si="4"/>
        <v>0</v>
      </c>
      <c r="M19" s="975"/>
      <c r="N19" s="465">
        <v>-1</v>
      </c>
      <c r="O19" s="975"/>
      <c r="P19" s="970">
        <v>2015</v>
      </c>
      <c r="Q19" s="580"/>
      <c r="R19" s="982">
        <v>-1</v>
      </c>
      <c r="S19" s="36"/>
      <c r="T19" s="1185">
        <v>-1</v>
      </c>
      <c r="U19" s="36"/>
      <c r="V19" s="36"/>
      <c r="W19" s="36"/>
      <c r="X19" s="36"/>
      <c r="Y19" s="36"/>
      <c r="Z19" s="36"/>
      <c r="AA19" s="36"/>
      <c r="AB19" s="36"/>
    </row>
    <row r="20" spans="1:28" ht="18.600000000000001" thickBot="1" x14ac:dyDescent="0.4">
      <c r="A20" s="245" t="s">
        <v>181</v>
      </c>
      <c r="B20" s="998"/>
      <c r="C20" s="651"/>
      <c r="D20" s="1140"/>
      <c r="E20" s="1140"/>
      <c r="F20" s="901" t="e">
        <f t="shared" si="0"/>
        <v>#DIV/0!</v>
      </c>
      <c r="G20" s="898" t="e">
        <f t="shared" si="1"/>
        <v>#DIV/0!</v>
      </c>
      <c r="H20" s="999" t="e">
        <f t="shared" si="2"/>
        <v>#DIV/0!</v>
      </c>
      <c r="I20" s="991" t="e">
        <f t="shared" si="5"/>
        <v>#DIV/0!</v>
      </c>
      <c r="J20" s="974"/>
      <c r="K20" s="1080" t="e">
        <f t="shared" si="3"/>
        <v>#DIV/0!</v>
      </c>
      <c r="L20" s="977">
        <f t="shared" si="4"/>
        <v>0</v>
      </c>
      <c r="M20" s="975"/>
      <c r="N20" s="975"/>
      <c r="O20" s="975"/>
      <c r="P20" s="970">
        <v>2015</v>
      </c>
      <c r="Q20" s="580"/>
      <c r="R20" s="983"/>
      <c r="S20" s="36"/>
      <c r="T20" s="1185"/>
      <c r="U20" s="36"/>
      <c r="V20" s="36"/>
      <c r="W20" s="36"/>
      <c r="X20" s="36"/>
      <c r="Y20" s="36"/>
      <c r="Z20" s="36"/>
      <c r="AA20" s="36"/>
      <c r="AB20" s="36"/>
    </row>
    <row r="21" spans="1:28" ht="18.600000000000001" thickBot="1" x14ac:dyDescent="0.4">
      <c r="A21" s="245" t="s">
        <v>187</v>
      </c>
      <c r="B21" s="998"/>
      <c r="C21" s="651"/>
      <c r="D21" s="1140"/>
      <c r="E21" s="1140"/>
      <c r="F21" s="901" t="e">
        <f t="shared" si="0"/>
        <v>#DIV/0!</v>
      </c>
      <c r="G21" s="898" t="e">
        <f t="shared" si="1"/>
        <v>#DIV/0!</v>
      </c>
      <c r="H21" s="999" t="e">
        <f t="shared" si="2"/>
        <v>#DIV/0!</v>
      </c>
      <c r="I21" s="991" t="e">
        <f t="shared" si="5"/>
        <v>#DIV/0!</v>
      </c>
      <c r="J21" s="974"/>
      <c r="K21" s="978" t="e">
        <f t="shared" si="3"/>
        <v>#DIV/0!</v>
      </c>
      <c r="L21" s="977">
        <f t="shared" si="4"/>
        <v>0</v>
      </c>
      <c r="M21" s="975"/>
      <c r="N21" s="465">
        <v>2</v>
      </c>
      <c r="O21" s="975"/>
      <c r="P21" s="970">
        <v>2021</v>
      </c>
      <c r="Q21" s="580"/>
      <c r="R21" s="982">
        <v>2</v>
      </c>
      <c r="S21" s="36"/>
      <c r="T21" s="1185">
        <v>2</v>
      </c>
      <c r="U21" s="36"/>
      <c r="V21" s="36"/>
      <c r="W21" s="36"/>
      <c r="X21" s="36"/>
      <c r="Y21" s="36"/>
      <c r="Z21" s="36"/>
      <c r="AA21" s="36"/>
      <c r="AB21" s="36"/>
    </row>
    <row r="22" spans="1:28" ht="18.600000000000001" thickBot="1" x14ac:dyDescent="0.4">
      <c r="A22" s="108" t="s">
        <v>170</v>
      </c>
      <c r="B22" s="998"/>
      <c r="C22" s="651"/>
      <c r="D22" s="431"/>
      <c r="E22" s="431"/>
      <c r="F22" s="901" t="e">
        <f t="shared" si="0"/>
        <v>#DIV/0!</v>
      </c>
      <c r="G22" s="898" t="e">
        <f t="shared" si="1"/>
        <v>#DIV/0!</v>
      </c>
      <c r="H22" s="999" t="e">
        <f t="shared" si="2"/>
        <v>#DIV/0!</v>
      </c>
      <c r="I22" s="991" t="e">
        <f t="shared" si="5"/>
        <v>#DIV/0!</v>
      </c>
      <c r="J22" s="974"/>
      <c r="K22" s="1082" t="e">
        <f t="shared" si="3"/>
        <v>#DIV/0!</v>
      </c>
      <c r="L22" s="977">
        <f t="shared" si="4"/>
        <v>0</v>
      </c>
      <c r="M22" s="975"/>
      <c r="N22" s="465">
        <v>-1</v>
      </c>
      <c r="O22" s="975"/>
      <c r="P22" s="970">
        <v>2019</v>
      </c>
      <c r="Q22" s="580"/>
      <c r="R22" s="982">
        <v>-1</v>
      </c>
      <c r="S22" s="36"/>
      <c r="T22" s="1185">
        <v>-1</v>
      </c>
      <c r="U22" s="36"/>
      <c r="V22" s="36"/>
      <c r="W22" s="36"/>
      <c r="X22" s="36"/>
      <c r="Y22" s="36"/>
      <c r="Z22" s="36"/>
      <c r="AA22" s="36"/>
      <c r="AB22" s="36"/>
    </row>
    <row r="23" spans="1:28" ht="18.600000000000001" thickBot="1" x14ac:dyDescent="0.4">
      <c r="A23" s="108" t="s">
        <v>33</v>
      </c>
      <c r="B23" s="998"/>
      <c r="C23" s="651"/>
      <c r="D23" s="431"/>
      <c r="E23" s="431"/>
      <c r="F23" s="901" t="e">
        <f t="shared" si="0"/>
        <v>#DIV/0!</v>
      </c>
      <c r="G23" s="898" t="e">
        <f t="shared" si="1"/>
        <v>#DIV/0!</v>
      </c>
      <c r="H23" s="999" t="e">
        <f t="shared" si="2"/>
        <v>#DIV/0!</v>
      </c>
      <c r="I23" s="991" t="e">
        <f t="shared" si="5"/>
        <v>#DIV/0!</v>
      </c>
      <c r="J23" s="974"/>
      <c r="K23" s="976" t="e">
        <f t="shared" si="3"/>
        <v>#DIV/0!</v>
      </c>
      <c r="L23" s="977">
        <f t="shared" si="4"/>
        <v>0</v>
      </c>
      <c r="M23" s="975"/>
      <c r="N23" s="975"/>
      <c r="O23" s="975"/>
      <c r="P23" s="970">
        <v>2017</v>
      </c>
      <c r="Q23" s="580"/>
      <c r="R23" s="983"/>
      <c r="S23" s="36"/>
      <c r="T23" s="1185"/>
      <c r="U23" s="36"/>
      <c r="V23" s="36"/>
      <c r="W23" s="36"/>
      <c r="X23" s="36"/>
      <c r="Y23" s="36"/>
      <c r="Z23" s="36"/>
      <c r="AA23" s="36"/>
      <c r="AB23" s="36"/>
    </row>
    <row r="24" spans="1:28" ht="18.600000000000001" thickBot="1" x14ac:dyDescent="0.4">
      <c r="A24" s="108" t="s">
        <v>7</v>
      </c>
      <c r="B24" s="998"/>
      <c r="C24" s="651"/>
      <c r="D24" s="431"/>
      <c r="E24" s="431"/>
      <c r="F24" s="901" t="e">
        <f t="shared" si="0"/>
        <v>#DIV/0!</v>
      </c>
      <c r="G24" s="898" t="e">
        <f t="shared" si="1"/>
        <v>#DIV/0!</v>
      </c>
      <c r="H24" s="999" t="e">
        <f t="shared" si="2"/>
        <v>#DIV/0!</v>
      </c>
      <c r="I24" s="991" t="e">
        <f t="shared" si="5"/>
        <v>#DIV/0!</v>
      </c>
      <c r="J24" s="974"/>
      <c r="K24" s="1082" t="e">
        <f t="shared" si="3"/>
        <v>#DIV/0!</v>
      </c>
      <c r="L24" s="977">
        <f t="shared" si="4"/>
        <v>0</v>
      </c>
      <c r="M24" s="975"/>
      <c r="N24" s="465">
        <v>-1</v>
      </c>
      <c r="O24" s="975"/>
      <c r="P24" s="970">
        <v>2021</v>
      </c>
      <c r="Q24" s="580"/>
      <c r="R24" s="982">
        <v>-1</v>
      </c>
      <c r="S24" s="36"/>
      <c r="T24" s="1185">
        <v>-1</v>
      </c>
      <c r="U24" s="36"/>
      <c r="V24" s="36"/>
      <c r="W24" s="36"/>
      <c r="X24" s="36"/>
      <c r="Y24" s="36"/>
      <c r="Z24" s="36"/>
      <c r="AA24" s="36"/>
      <c r="AB24" s="36"/>
    </row>
    <row r="25" spans="1:28" ht="18.600000000000001" thickBot="1" x14ac:dyDescent="0.4">
      <c r="A25" s="108" t="s">
        <v>38</v>
      </c>
      <c r="B25" s="998"/>
      <c r="C25" s="651"/>
      <c r="D25" s="431"/>
      <c r="E25" s="431"/>
      <c r="F25" s="901" t="e">
        <f t="shared" si="0"/>
        <v>#DIV/0!</v>
      </c>
      <c r="G25" s="898" t="e">
        <f t="shared" si="1"/>
        <v>#DIV/0!</v>
      </c>
      <c r="H25" s="999" t="e">
        <f t="shared" si="2"/>
        <v>#DIV/0!</v>
      </c>
      <c r="I25" s="991" t="e">
        <f t="shared" si="5"/>
        <v>#DIV/0!</v>
      </c>
      <c r="J25" s="974"/>
      <c r="K25" s="1082" t="e">
        <f t="shared" si="3"/>
        <v>#DIV/0!</v>
      </c>
      <c r="L25" s="977">
        <f t="shared" si="4"/>
        <v>0</v>
      </c>
      <c r="M25" s="975"/>
      <c r="N25" s="465">
        <v>-1</v>
      </c>
      <c r="O25" s="975"/>
      <c r="P25" s="970">
        <v>2013</v>
      </c>
      <c r="Q25" s="580"/>
      <c r="R25" s="982">
        <v>-1</v>
      </c>
      <c r="S25" s="36"/>
      <c r="T25" s="1185">
        <v>-1</v>
      </c>
      <c r="U25" s="36"/>
      <c r="V25" s="36"/>
      <c r="W25" s="36"/>
      <c r="X25" s="36"/>
      <c r="Y25" s="36"/>
      <c r="Z25" s="36"/>
      <c r="AA25" s="36"/>
      <c r="AB25" s="36"/>
    </row>
    <row r="26" spans="1:28" ht="18.600000000000001" thickBot="1" x14ac:dyDescent="0.4">
      <c r="A26" s="245" t="s">
        <v>188</v>
      </c>
      <c r="B26" s="998"/>
      <c r="C26" s="651"/>
      <c r="D26" s="1140"/>
      <c r="E26" s="1140"/>
      <c r="F26" s="901" t="e">
        <f t="shared" si="0"/>
        <v>#DIV/0!</v>
      </c>
      <c r="G26" s="898" t="e">
        <f t="shared" si="1"/>
        <v>#DIV/0!</v>
      </c>
      <c r="H26" s="999" t="e">
        <f t="shared" si="2"/>
        <v>#DIV/0!</v>
      </c>
      <c r="I26" s="991" t="e">
        <f t="shared" si="5"/>
        <v>#DIV/0!</v>
      </c>
      <c r="J26" s="974"/>
      <c r="K26" s="1080" t="e">
        <f t="shared" si="3"/>
        <v>#DIV/0!</v>
      </c>
      <c r="L26" s="977">
        <f t="shared" si="4"/>
        <v>0</v>
      </c>
      <c r="M26" s="975"/>
      <c r="N26" s="975"/>
      <c r="O26" s="975"/>
      <c r="P26" s="970"/>
      <c r="Q26" s="580"/>
      <c r="R26" s="983"/>
      <c r="S26" s="36"/>
      <c r="T26" s="1185"/>
      <c r="U26" s="36"/>
      <c r="V26" s="36"/>
      <c r="W26" s="36"/>
      <c r="X26" s="36"/>
      <c r="Y26" s="36"/>
      <c r="Z26" s="36"/>
      <c r="AA26" s="36"/>
      <c r="AB26" s="36"/>
    </row>
    <row r="27" spans="1:28" ht="18.600000000000001" thickBot="1" x14ac:dyDescent="0.4">
      <c r="A27" s="245" t="s">
        <v>58</v>
      </c>
      <c r="B27" s="998"/>
      <c r="C27" s="651"/>
      <c r="D27" s="1186"/>
      <c r="E27" s="1186"/>
      <c r="F27" s="901" t="e">
        <f t="shared" si="0"/>
        <v>#DIV/0!</v>
      </c>
      <c r="G27" s="898" t="e">
        <f t="shared" si="1"/>
        <v>#DIV/0!</v>
      </c>
      <c r="H27" s="999" t="e">
        <f t="shared" si="2"/>
        <v>#DIV/0!</v>
      </c>
      <c r="I27" s="991" t="e">
        <f t="shared" si="5"/>
        <v>#DIV/0!</v>
      </c>
      <c r="J27" s="974"/>
      <c r="K27" s="978" t="e">
        <f t="shared" si="3"/>
        <v>#DIV/0!</v>
      </c>
      <c r="L27" s="977">
        <f t="shared" si="4"/>
        <v>0</v>
      </c>
      <c r="M27" s="975"/>
      <c r="N27" s="465">
        <v>1</v>
      </c>
      <c r="O27" s="975"/>
      <c r="P27" s="970"/>
      <c r="Q27" s="580"/>
      <c r="R27" s="982">
        <v>1</v>
      </c>
      <c r="S27" s="36"/>
      <c r="T27" s="1185">
        <v>2</v>
      </c>
      <c r="U27" s="36"/>
      <c r="V27" s="36"/>
      <c r="W27" s="36"/>
      <c r="X27" s="36"/>
      <c r="Y27" s="36"/>
      <c r="Z27" s="36"/>
      <c r="AA27" s="36"/>
      <c r="AB27" s="36"/>
    </row>
    <row r="28" spans="1:28" ht="18.600000000000001" thickBot="1" x14ac:dyDescent="0.4">
      <c r="A28" s="245" t="s">
        <v>417</v>
      </c>
      <c r="B28" s="998"/>
      <c r="C28" s="651"/>
      <c r="D28" s="1186"/>
      <c r="E28" s="1186"/>
      <c r="F28" s="901" t="e">
        <f t="shared" si="0"/>
        <v>#DIV/0!</v>
      </c>
      <c r="G28" s="898" t="e">
        <f t="shared" si="1"/>
        <v>#DIV/0!</v>
      </c>
      <c r="H28" s="999" t="e">
        <f t="shared" si="2"/>
        <v>#DIV/0!</v>
      </c>
      <c r="I28" s="991" t="e">
        <f t="shared" si="5"/>
        <v>#DIV/0!</v>
      </c>
      <c r="J28" s="974"/>
      <c r="K28" s="978" t="e">
        <f t="shared" si="3"/>
        <v>#DIV/0!</v>
      </c>
      <c r="L28" s="977">
        <f t="shared" si="4"/>
        <v>0</v>
      </c>
      <c r="M28" s="975"/>
      <c r="N28" s="465">
        <v>1</v>
      </c>
      <c r="O28" s="975"/>
      <c r="P28" s="970">
        <v>2019</v>
      </c>
      <c r="Q28" s="580"/>
      <c r="R28" s="982"/>
      <c r="S28" s="36"/>
      <c r="T28" s="1185">
        <v>2</v>
      </c>
      <c r="U28" s="36"/>
      <c r="V28" s="36"/>
      <c r="W28" s="36"/>
      <c r="X28" s="36"/>
      <c r="Y28" s="36"/>
      <c r="Z28" s="36"/>
      <c r="AA28" s="36"/>
      <c r="AB28" s="36"/>
    </row>
    <row r="29" spans="1:28" ht="18.600000000000001" thickBot="1" x14ac:dyDescent="0.4">
      <c r="A29" s="245" t="s">
        <v>189</v>
      </c>
      <c r="B29" s="998"/>
      <c r="C29" s="651"/>
      <c r="D29" s="1186"/>
      <c r="E29" s="1186"/>
      <c r="F29" s="901" t="e">
        <f t="shared" si="0"/>
        <v>#DIV/0!</v>
      </c>
      <c r="G29" s="898" t="e">
        <f t="shared" si="1"/>
        <v>#DIV/0!</v>
      </c>
      <c r="H29" s="999" t="e">
        <f t="shared" si="2"/>
        <v>#DIV/0!</v>
      </c>
      <c r="I29" s="991" t="e">
        <f t="shared" si="5"/>
        <v>#DIV/0!</v>
      </c>
      <c r="J29" s="974"/>
      <c r="K29" s="976" t="e">
        <f t="shared" si="3"/>
        <v>#DIV/0!</v>
      </c>
      <c r="L29" s="977">
        <f t="shared" si="4"/>
        <v>0</v>
      </c>
      <c r="M29" s="975"/>
      <c r="N29" s="975"/>
      <c r="O29" s="975"/>
      <c r="P29" s="970"/>
      <c r="Q29" s="580"/>
      <c r="R29" s="983"/>
      <c r="S29" s="36"/>
      <c r="T29" s="1185"/>
      <c r="U29" s="36"/>
      <c r="V29" s="36"/>
      <c r="W29" s="36"/>
      <c r="X29" s="36"/>
      <c r="Y29" s="36"/>
      <c r="Z29" s="36"/>
      <c r="AA29" s="36"/>
      <c r="AB29" s="36"/>
    </row>
    <row r="30" spans="1:28" ht="18.600000000000001" thickBot="1" x14ac:dyDescent="0.4">
      <c r="A30" s="245" t="s">
        <v>182</v>
      </c>
      <c r="B30" s="998"/>
      <c r="C30" s="651"/>
      <c r="D30" s="1186"/>
      <c r="E30" s="1186"/>
      <c r="F30" s="901" t="e">
        <f t="shared" si="0"/>
        <v>#DIV/0!</v>
      </c>
      <c r="G30" s="898" t="e">
        <f t="shared" si="1"/>
        <v>#DIV/0!</v>
      </c>
      <c r="H30" s="999" t="e">
        <f t="shared" si="2"/>
        <v>#DIV/0!</v>
      </c>
      <c r="I30" s="991" t="e">
        <f t="shared" si="5"/>
        <v>#DIV/0!</v>
      </c>
      <c r="J30" s="974"/>
      <c r="K30" s="976" t="e">
        <f t="shared" si="3"/>
        <v>#DIV/0!</v>
      </c>
      <c r="L30" s="977">
        <f t="shared" si="4"/>
        <v>0</v>
      </c>
      <c r="M30" s="975"/>
      <c r="N30" s="975"/>
      <c r="O30" s="975"/>
      <c r="P30" s="970">
        <v>2011</v>
      </c>
      <c r="Q30" s="580"/>
      <c r="R30" s="983"/>
      <c r="S30" s="36"/>
      <c r="T30" s="1185"/>
      <c r="U30" s="36"/>
      <c r="V30" s="36"/>
      <c r="W30" s="36"/>
      <c r="X30" s="36"/>
      <c r="Y30" s="36"/>
      <c r="Z30" s="36"/>
      <c r="AA30" s="36"/>
      <c r="AB30" s="36"/>
    </row>
    <row r="31" spans="1:28" ht="18.600000000000001" thickBot="1" x14ac:dyDescent="0.4">
      <c r="A31" s="245" t="s">
        <v>183</v>
      </c>
      <c r="B31" s="998"/>
      <c r="C31" s="651"/>
      <c r="D31" s="1186"/>
      <c r="E31" s="1186"/>
      <c r="F31" s="901" t="e">
        <f t="shared" si="0"/>
        <v>#DIV/0!</v>
      </c>
      <c r="G31" s="898" t="e">
        <f t="shared" si="1"/>
        <v>#DIV/0!</v>
      </c>
      <c r="H31" s="999" t="e">
        <f t="shared" si="2"/>
        <v>#DIV/0!</v>
      </c>
      <c r="I31" s="991" t="e">
        <f t="shared" si="5"/>
        <v>#DIV/0!</v>
      </c>
      <c r="J31" s="974"/>
      <c r="K31" s="1082" t="e">
        <f t="shared" si="3"/>
        <v>#DIV/0!</v>
      </c>
      <c r="L31" s="977">
        <f t="shared" si="4"/>
        <v>0</v>
      </c>
      <c r="M31" s="975"/>
      <c r="N31" s="465">
        <v>-1</v>
      </c>
      <c r="O31" s="975"/>
      <c r="P31" s="970">
        <v>2009</v>
      </c>
      <c r="Q31" s="580"/>
      <c r="R31" s="982">
        <v>-1</v>
      </c>
      <c r="S31" s="36"/>
      <c r="T31" s="1185">
        <v>-1</v>
      </c>
      <c r="U31" s="36"/>
      <c r="V31" s="36"/>
      <c r="W31" s="36"/>
      <c r="X31" s="36"/>
      <c r="Y31" s="36"/>
      <c r="Z31" s="36"/>
      <c r="AA31" s="36"/>
      <c r="AB31" s="36"/>
    </row>
    <row r="32" spans="1:28" ht="18.600000000000001" thickBot="1" x14ac:dyDescent="0.4">
      <c r="A32" s="245" t="s">
        <v>190</v>
      </c>
      <c r="B32" s="998"/>
      <c r="C32" s="651"/>
      <c r="D32" s="1186"/>
      <c r="E32" s="1186"/>
      <c r="F32" s="901" t="e">
        <f t="shared" si="0"/>
        <v>#DIV/0!</v>
      </c>
      <c r="G32" s="898" t="e">
        <f t="shared" si="1"/>
        <v>#DIV/0!</v>
      </c>
      <c r="H32" s="999" t="e">
        <f t="shared" si="2"/>
        <v>#DIV/0!</v>
      </c>
      <c r="I32" s="991" t="e">
        <f t="shared" si="5"/>
        <v>#DIV/0!</v>
      </c>
      <c r="J32" s="974"/>
      <c r="K32" s="1080" t="e">
        <f t="shared" si="3"/>
        <v>#DIV/0!</v>
      </c>
      <c r="L32" s="977">
        <f t="shared" si="4"/>
        <v>0</v>
      </c>
      <c r="M32" s="975"/>
      <c r="N32" s="975"/>
      <c r="O32" s="975"/>
      <c r="P32" s="970"/>
      <c r="Q32" s="580"/>
      <c r="R32" s="983"/>
      <c r="S32" s="36"/>
      <c r="T32" s="1185"/>
      <c r="U32" s="36"/>
      <c r="V32" s="36"/>
      <c r="W32" s="36"/>
      <c r="X32" s="36"/>
      <c r="Y32" s="36"/>
      <c r="Z32" s="36"/>
      <c r="AA32" s="36"/>
      <c r="AB32" s="36"/>
    </row>
    <row r="33" spans="1:28" ht="18.600000000000001" thickBot="1" x14ac:dyDescent="0.4">
      <c r="A33" s="245" t="s">
        <v>19</v>
      </c>
      <c r="B33" s="998"/>
      <c r="C33" s="651"/>
      <c r="D33" s="1186"/>
      <c r="E33" s="1186"/>
      <c r="F33" s="901" t="e">
        <f t="shared" si="0"/>
        <v>#DIV/0!</v>
      </c>
      <c r="G33" s="898" t="e">
        <f t="shared" si="1"/>
        <v>#DIV/0!</v>
      </c>
      <c r="H33" s="999" t="e">
        <f t="shared" si="2"/>
        <v>#DIV/0!</v>
      </c>
      <c r="I33" s="991" t="e">
        <f t="shared" si="5"/>
        <v>#DIV/0!</v>
      </c>
      <c r="J33" s="974"/>
      <c r="K33" s="1082" t="e">
        <f t="shared" si="3"/>
        <v>#DIV/0!</v>
      </c>
      <c r="L33" s="977">
        <f t="shared" si="4"/>
        <v>0</v>
      </c>
      <c r="M33" s="975"/>
      <c r="N33" s="465">
        <v>-1</v>
      </c>
      <c r="O33" s="975"/>
      <c r="P33" s="970">
        <v>2015</v>
      </c>
      <c r="Q33" s="580"/>
      <c r="R33" s="982">
        <v>-1</v>
      </c>
      <c r="S33" s="36"/>
      <c r="T33" s="1185">
        <v>-1</v>
      </c>
      <c r="U33" s="36"/>
      <c r="V33" s="36"/>
      <c r="W33" s="36"/>
      <c r="X33" s="36"/>
      <c r="Y33" s="36"/>
      <c r="Z33" s="36"/>
      <c r="AA33" s="36"/>
      <c r="AB33" s="36"/>
    </row>
    <row r="34" spans="1:28" ht="18.600000000000001" thickBot="1" x14ac:dyDescent="0.4">
      <c r="A34" s="245" t="s">
        <v>418</v>
      </c>
      <c r="B34" s="998"/>
      <c r="C34" s="651"/>
      <c r="D34" s="1186"/>
      <c r="E34" s="1186"/>
      <c r="F34" s="901" t="e">
        <f t="shared" si="0"/>
        <v>#DIV/0!</v>
      </c>
      <c r="G34" s="898" t="e">
        <f t="shared" si="1"/>
        <v>#DIV/0!</v>
      </c>
      <c r="H34" s="999" t="e">
        <f t="shared" si="2"/>
        <v>#DIV/0!</v>
      </c>
      <c r="I34" s="991" t="e">
        <f t="shared" si="5"/>
        <v>#DIV/0!</v>
      </c>
      <c r="J34" s="974"/>
      <c r="K34" s="1080" t="e">
        <f t="shared" si="3"/>
        <v>#DIV/0!</v>
      </c>
      <c r="L34" s="977">
        <f t="shared" si="4"/>
        <v>0</v>
      </c>
      <c r="M34" s="975"/>
      <c r="N34" s="975"/>
      <c r="O34" s="975"/>
      <c r="P34" s="970"/>
      <c r="Q34" s="580"/>
      <c r="R34" s="983"/>
      <c r="S34" s="36"/>
      <c r="T34" s="1185"/>
      <c r="U34" s="36"/>
      <c r="V34" s="36"/>
      <c r="W34" s="36"/>
      <c r="X34" s="36"/>
      <c r="Y34" s="36"/>
      <c r="Z34" s="36"/>
      <c r="AA34" s="36"/>
      <c r="AB34" s="36"/>
    </row>
    <row r="35" spans="1:28" ht="18.600000000000001" thickBot="1" x14ac:dyDescent="0.4">
      <c r="A35" s="108" t="s">
        <v>166</v>
      </c>
      <c r="B35" s="998"/>
      <c r="C35" s="651"/>
      <c r="D35" s="1187"/>
      <c r="E35" s="1187"/>
      <c r="F35" s="901" t="e">
        <f t="shared" si="0"/>
        <v>#DIV/0!</v>
      </c>
      <c r="G35" s="898" t="e">
        <f t="shared" si="1"/>
        <v>#DIV/0!</v>
      </c>
      <c r="H35" s="999" t="e">
        <f t="shared" si="2"/>
        <v>#DIV/0!</v>
      </c>
      <c r="I35" s="991" t="e">
        <f t="shared" si="5"/>
        <v>#DIV/0!</v>
      </c>
      <c r="J35" s="974"/>
      <c r="K35" s="976" t="e">
        <f t="shared" si="3"/>
        <v>#DIV/0!</v>
      </c>
      <c r="L35" s="977">
        <f t="shared" si="4"/>
        <v>0</v>
      </c>
      <c r="M35" s="975"/>
      <c r="N35" s="975"/>
      <c r="O35" s="975"/>
      <c r="P35" s="970">
        <v>2017</v>
      </c>
      <c r="Q35" s="580"/>
      <c r="R35" s="983"/>
      <c r="S35" s="36"/>
      <c r="T35" s="1185"/>
      <c r="U35" s="36"/>
      <c r="V35" s="36"/>
      <c r="W35" s="36"/>
      <c r="X35" s="36"/>
      <c r="Y35" s="36"/>
      <c r="Z35" s="36"/>
      <c r="AA35" s="36"/>
      <c r="AB35" s="36"/>
    </row>
    <row r="36" spans="1:28" ht="18.600000000000001" thickBot="1" x14ac:dyDescent="0.4">
      <c r="A36" s="109" t="s">
        <v>11</v>
      </c>
      <c r="B36" s="998"/>
      <c r="C36" s="651"/>
      <c r="D36" s="1187"/>
      <c r="E36" s="1187"/>
      <c r="F36" s="901" t="e">
        <f t="shared" si="0"/>
        <v>#DIV/0!</v>
      </c>
      <c r="G36" s="898" t="e">
        <f t="shared" si="1"/>
        <v>#DIV/0!</v>
      </c>
      <c r="H36" s="999" t="e">
        <f t="shared" si="2"/>
        <v>#DIV/0!</v>
      </c>
      <c r="I36" s="991" t="e">
        <f t="shared" si="5"/>
        <v>#DIV/0!</v>
      </c>
      <c r="J36" s="974"/>
      <c r="K36" s="976" t="e">
        <f t="shared" si="3"/>
        <v>#DIV/0!</v>
      </c>
      <c r="L36" s="977">
        <f t="shared" si="4"/>
        <v>0</v>
      </c>
      <c r="M36" s="975"/>
      <c r="N36" s="975"/>
      <c r="O36" s="975"/>
      <c r="P36" s="970">
        <v>2019</v>
      </c>
      <c r="Q36" s="580"/>
      <c r="R36" s="983"/>
      <c r="S36" s="36"/>
      <c r="T36" s="1185"/>
      <c r="U36" s="36"/>
      <c r="V36" s="36"/>
      <c r="W36" s="36"/>
      <c r="X36" s="36"/>
      <c r="Y36" s="36"/>
      <c r="Z36" s="36"/>
      <c r="AA36" s="36"/>
      <c r="AB36" s="36"/>
    </row>
    <row r="37" spans="1:28" ht="18.600000000000001" thickBot="1" x14ac:dyDescent="0.4">
      <c r="A37" s="108" t="s">
        <v>163</v>
      </c>
      <c r="B37" s="998"/>
      <c r="C37" s="651"/>
      <c r="D37" s="1187"/>
      <c r="E37" s="1187"/>
      <c r="F37" s="901" t="e">
        <f t="shared" si="0"/>
        <v>#DIV/0!</v>
      </c>
      <c r="G37" s="898" t="e">
        <f t="shared" si="1"/>
        <v>#DIV/0!</v>
      </c>
      <c r="H37" s="999" t="e">
        <f t="shared" si="2"/>
        <v>#DIV/0!</v>
      </c>
      <c r="I37" s="991" t="e">
        <f t="shared" si="5"/>
        <v>#DIV/0!</v>
      </c>
      <c r="J37" s="974"/>
      <c r="K37" s="976" t="e">
        <f t="shared" si="3"/>
        <v>#DIV/0!</v>
      </c>
      <c r="L37" s="977">
        <f t="shared" si="4"/>
        <v>0</v>
      </c>
      <c r="M37" s="975"/>
      <c r="N37" s="975"/>
      <c r="O37" s="975"/>
      <c r="P37" s="970">
        <v>2013</v>
      </c>
      <c r="Q37" s="580"/>
      <c r="R37" s="983"/>
      <c r="S37" s="36"/>
      <c r="T37" s="1185"/>
      <c r="U37" s="36"/>
      <c r="V37" s="36"/>
      <c r="W37" s="36"/>
      <c r="X37" s="36"/>
      <c r="Y37" s="36"/>
      <c r="Z37" s="36"/>
      <c r="AA37" s="36"/>
      <c r="AB37" s="36"/>
    </row>
    <row r="38" spans="1:28" ht="18.600000000000001" thickBot="1" x14ac:dyDescent="0.4">
      <c r="A38" s="245" t="s">
        <v>191</v>
      </c>
      <c r="B38" s="998"/>
      <c r="C38" s="651"/>
      <c r="D38" s="1186"/>
      <c r="E38" s="1186"/>
      <c r="F38" s="901" t="e">
        <f t="shared" si="0"/>
        <v>#DIV/0!</v>
      </c>
      <c r="G38" s="898" t="e">
        <f t="shared" si="1"/>
        <v>#DIV/0!</v>
      </c>
      <c r="H38" s="999" t="e">
        <f t="shared" si="2"/>
        <v>#DIV/0!</v>
      </c>
      <c r="I38" s="991" t="e">
        <f t="shared" si="5"/>
        <v>#DIV/0!</v>
      </c>
      <c r="J38" s="974"/>
      <c r="K38" s="976" t="e">
        <f t="shared" si="3"/>
        <v>#DIV/0!</v>
      </c>
      <c r="L38" s="977">
        <f t="shared" si="4"/>
        <v>0</v>
      </c>
      <c r="M38" s="975"/>
      <c r="N38" s="975"/>
      <c r="O38" s="975"/>
      <c r="P38" s="970"/>
      <c r="Q38" s="580"/>
      <c r="R38" s="983"/>
      <c r="S38" s="36"/>
      <c r="T38" s="1185"/>
      <c r="U38" s="36"/>
      <c r="V38" s="36"/>
      <c r="W38" s="36"/>
      <c r="X38" s="36"/>
      <c r="Y38" s="36"/>
      <c r="Z38" s="36"/>
      <c r="AA38" s="36"/>
      <c r="AB38" s="36"/>
    </row>
    <row r="39" spans="1:28" ht="18.600000000000001" thickBot="1" x14ac:dyDescent="0.4">
      <c r="A39" s="108" t="s">
        <v>171</v>
      </c>
      <c r="B39" s="998"/>
      <c r="C39" s="651"/>
      <c r="D39" s="1187"/>
      <c r="E39" s="1187"/>
      <c r="F39" s="901" t="e">
        <f t="shared" si="0"/>
        <v>#DIV/0!</v>
      </c>
      <c r="G39" s="898" t="e">
        <f t="shared" si="1"/>
        <v>#DIV/0!</v>
      </c>
      <c r="H39" s="999" t="e">
        <f t="shared" si="2"/>
        <v>#DIV/0!</v>
      </c>
      <c r="I39" s="991" t="e">
        <f t="shared" si="5"/>
        <v>#DIV/0!</v>
      </c>
      <c r="J39" s="974"/>
      <c r="K39" s="1082" t="e">
        <f t="shared" si="3"/>
        <v>#DIV/0!</v>
      </c>
      <c r="L39" s="977">
        <f t="shared" si="4"/>
        <v>0</v>
      </c>
      <c r="M39" s="975"/>
      <c r="N39" s="465">
        <v>-1</v>
      </c>
      <c r="O39" s="975"/>
      <c r="P39" s="970"/>
      <c r="Q39" s="580"/>
      <c r="R39" s="982">
        <v>-1</v>
      </c>
      <c r="S39" s="36"/>
      <c r="T39" s="1185">
        <v>-1</v>
      </c>
      <c r="U39" s="36"/>
      <c r="V39" s="36"/>
      <c r="W39" s="36"/>
      <c r="X39" s="36"/>
      <c r="Y39" s="36"/>
      <c r="Z39" s="36"/>
      <c r="AA39" s="36"/>
      <c r="AB39" s="36"/>
    </row>
    <row r="40" spans="1:28" ht="18.600000000000001" thickBot="1" x14ac:dyDescent="0.4">
      <c r="A40" s="108" t="s">
        <v>40</v>
      </c>
      <c r="B40" s="998"/>
      <c r="C40" s="651"/>
      <c r="D40" s="1187"/>
      <c r="E40" s="1187"/>
      <c r="F40" s="901" t="e">
        <f t="shared" si="0"/>
        <v>#DIV/0!</v>
      </c>
      <c r="G40" s="898" t="e">
        <f t="shared" si="1"/>
        <v>#DIV/0!</v>
      </c>
      <c r="H40" s="999" t="e">
        <f t="shared" si="2"/>
        <v>#DIV/0!</v>
      </c>
      <c r="I40" s="991" t="e">
        <f t="shared" si="5"/>
        <v>#DIV/0!</v>
      </c>
      <c r="J40" s="974"/>
      <c r="K40" s="1082" t="e">
        <f t="shared" si="3"/>
        <v>#DIV/0!</v>
      </c>
      <c r="L40" s="977">
        <f t="shared" si="4"/>
        <v>0</v>
      </c>
      <c r="M40" s="975"/>
      <c r="N40" s="465">
        <v>-1</v>
      </c>
      <c r="O40" s="975"/>
      <c r="P40" s="970">
        <v>2017</v>
      </c>
      <c r="Q40" s="580"/>
      <c r="R40" s="982">
        <v>-1</v>
      </c>
      <c r="S40" s="36"/>
      <c r="T40" s="1185">
        <v>-1</v>
      </c>
      <c r="U40" s="36"/>
      <c r="V40" s="36"/>
      <c r="W40" s="36"/>
      <c r="X40" s="36"/>
      <c r="Y40" s="36"/>
      <c r="Z40" s="36"/>
      <c r="AA40" s="36"/>
      <c r="AB40" s="36"/>
    </row>
    <row r="41" spans="1:28" ht="18.600000000000001" thickBot="1" x14ac:dyDescent="0.4">
      <c r="A41" s="245" t="s">
        <v>17</v>
      </c>
      <c r="B41" s="998"/>
      <c r="C41" s="651"/>
      <c r="D41" s="1188"/>
      <c r="E41" s="1188"/>
      <c r="F41" s="901" t="e">
        <f t="shared" si="0"/>
        <v>#DIV/0!</v>
      </c>
      <c r="G41" s="898" t="e">
        <f t="shared" si="1"/>
        <v>#DIV/0!</v>
      </c>
      <c r="H41" s="999" t="e">
        <f t="shared" si="2"/>
        <v>#DIV/0!</v>
      </c>
      <c r="I41" s="991" t="e">
        <f t="shared" si="5"/>
        <v>#DIV/0!</v>
      </c>
      <c r="J41" s="974"/>
      <c r="K41" s="1082" t="e">
        <f t="shared" si="3"/>
        <v>#DIV/0!</v>
      </c>
      <c r="L41" s="977">
        <f t="shared" si="4"/>
        <v>0</v>
      </c>
      <c r="M41" s="975"/>
      <c r="N41" s="975"/>
      <c r="O41" s="975"/>
      <c r="P41" s="970"/>
      <c r="Q41" s="580"/>
      <c r="R41" s="982">
        <v>-1</v>
      </c>
      <c r="S41" s="36"/>
      <c r="T41" s="1185">
        <v>-1</v>
      </c>
      <c r="U41" s="36"/>
      <c r="V41" s="36"/>
      <c r="W41" s="36"/>
      <c r="X41" s="36"/>
      <c r="Y41" s="36"/>
      <c r="Z41" s="36"/>
      <c r="AA41" s="36"/>
      <c r="AB41" s="36"/>
    </row>
    <row r="42" spans="1:28" ht="18.600000000000001" thickBot="1" x14ac:dyDescent="0.4">
      <c r="A42" s="245" t="s">
        <v>277</v>
      </c>
      <c r="B42" s="998"/>
      <c r="C42" s="651"/>
      <c r="D42" s="1187"/>
      <c r="E42" s="1187"/>
      <c r="F42" s="901" t="e">
        <f t="shared" si="0"/>
        <v>#DIV/0!</v>
      </c>
      <c r="G42" s="898" t="e">
        <f t="shared" si="1"/>
        <v>#DIV/0!</v>
      </c>
      <c r="H42" s="999" t="e">
        <f t="shared" si="2"/>
        <v>#DIV/0!</v>
      </c>
      <c r="I42" s="991" t="e">
        <f t="shared" si="5"/>
        <v>#DIV/0!</v>
      </c>
      <c r="J42" s="974"/>
      <c r="K42" s="978" t="e">
        <f t="shared" si="3"/>
        <v>#DIV/0!</v>
      </c>
      <c r="L42" s="977">
        <f t="shared" si="4"/>
        <v>0</v>
      </c>
      <c r="M42" s="975"/>
      <c r="N42" s="465">
        <v>2</v>
      </c>
      <c r="O42" s="975"/>
      <c r="P42" s="970">
        <v>2021</v>
      </c>
      <c r="Q42" s="580"/>
      <c r="R42" s="982">
        <v>2</v>
      </c>
      <c r="S42" s="36"/>
      <c r="T42" s="1185">
        <v>2</v>
      </c>
      <c r="U42" s="36"/>
      <c r="V42" s="36"/>
      <c r="W42" s="36"/>
      <c r="X42" s="36"/>
      <c r="Y42" s="36"/>
      <c r="Z42" s="36"/>
      <c r="AA42" s="36"/>
      <c r="AB42" s="36"/>
    </row>
    <row r="43" spans="1:28" ht="18.600000000000001" thickBot="1" x14ac:dyDescent="0.4">
      <c r="A43" s="108" t="s">
        <v>8</v>
      </c>
      <c r="B43" s="998"/>
      <c r="C43" s="651"/>
      <c r="D43" s="1187"/>
      <c r="E43" s="1187"/>
      <c r="F43" s="901" t="e">
        <f t="shared" si="0"/>
        <v>#DIV/0!</v>
      </c>
      <c r="G43" s="898" t="e">
        <f t="shared" si="1"/>
        <v>#DIV/0!</v>
      </c>
      <c r="H43" s="999" t="e">
        <f t="shared" si="2"/>
        <v>#DIV/0!</v>
      </c>
      <c r="I43" s="991" t="e">
        <f t="shared" si="5"/>
        <v>#DIV/0!</v>
      </c>
      <c r="J43" s="974"/>
      <c r="K43" s="978" t="e">
        <f t="shared" si="3"/>
        <v>#DIV/0!</v>
      </c>
      <c r="L43" s="977">
        <f t="shared" si="4"/>
        <v>0</v>
      </c>
      <c r="M43" s="975"/>
      <c r="N43" s="465">
        <v>1</v>
      </c>
      <c r="O43" s="975"/>
      <c r="P43" s="970">
        <v>2019</v>
      </c>
      <c r="Q43" s="580"/>
      <c r="R43" s="982"/>
      <c r="S43" s="36"/>
      <c r="T43" s="1185">
        <v>2</v>
      </c>
      <c r="U43" s="36"/>
      <c r="V43" s="36"/>
      <c r="W43" s="36"/>
      <c r="X43" s="36"/>
      <c r="Y43" s="36"/>
      <c r="Z43" s="36"/>
      <c r="AA43" s="36"/>
      <c r="AB43" s="36"/>
    </row>
    <row r="44" spans="1:28" ht="18.600000000000001" thickBot="1" x14ac:dyDescent="0.4">
      <c r="A44" s="245" t="s">
        <v>193</v>
      </c>
      <c r="B44" s="998"/>
      <c r="C44" s="651"/>
      <c r="D44" s="1186"/>
      <c r="E44" s="1186"/>
      <c r="F44" s="901" t="e">
        <f t="shared" si="0"/>
        <v>#DIV/0!</v>
      </c>
      <c r="G44" s="898" t="e">
        <f t="shared" si="1"/>
        <v>#DIV/0!</v>
      </c>
      <c r="H44" s="999" t="e">
        <f t="shared" si="2"/>
        <v>#DIV/0!</v>
      </c>
      <c r="I44" s="991" t="e">
        <f t="shared" si="5"/>
        <v>#DIV/0!</v>
      </c>
      <c r="J44" s="974"/>
      <c r="K44" s="978" t="e">
        <f t="shared" si="3"/>
        <v>#DIV/0!</v>
      </c>
      <c r="L44" s="977">
        <f t="shared" si="4"/>
        <v>0</v>
      </c>
      <c r="M44" s="975"/>
      <c r="N44" s="465">
        <v>1</v>
      </c>
      <c r="O44" s="975"/>
      <c r="P44" s="970">
        <v>2021</v>
      </c>
      <c r="Q44" s="580"/>
      <c r="R44" s="982">
        <v>1</v>
      </c>
      <c r="S44" s="36"/>
      <c r="T44" s="1185">
        <v>1</v>
      </c>
      <c r="U44" s="36"/>
      <c r="V44" s="36"/>
      <c r="W44" s="36"/>
      <c r="X44" s="36"/>
      <c r="Y44" s="36"/>
      <c r="Z44" s="36"/>
      <c r="AA44" s="36"/>
      <c r="AB44" s="36"/>
    </row>
    <row r="45" spans="1:28" ht="18.600000000000001" thickBot="1" x14ac:dyDescent="0.4">
      <c r="A45" s="245" t="s">
        <v>194</v>
      </c>
      <c r="B45" s="998"/>
      <c r="C45" s="651"/>
      <c r="D45" s="1186"/>
      <c r="E45" s="1186"/>
      <c r="F45" s="901" t="e">
        <f t="shared" si="0"/>
        <v>#DIV/0!</v>
      </c>
      <c r="G45" s="898" t="e">
        <f t="shared" si="1"/>
        <v>#DIV/0!</v>
      </c>
      <c r="H45" s="999" t="e">
        <f t="shared" si="2"/>
        <v>#DIV/0!</v>
      </c>
      <c r="I45" s="991" t="e">
        <f t="shared" si="5"/>
        <v>#DIV/0!</v>
      </c>
      <c r="J45" s="974"/>
      <c r="K45" s="978" t="e">
        <f t="shared" si="3"/>
        <v>#DIV/0!</v>
      </c>
      <c r="L45" s="977">
        <f t="shared" si="4"/>
        <v>0</v>
      </c>
      <c r="M45" s="975"/>
      <c r="N45" s="465">
        <v>1</v>
      </c>
      <c r="O45" s="975"/>
      <c r="P45" s="970"/>
      <c r="Q45" s="580"/>
      <c r="R45" s="982">
        <v>1</v>
      </c>
      <c r="S45" s="36"/>
      <c r="T45" s="1185">
        <v>1</v>
      </c>
      <c r="U45" s="36"/>
      <c r="V45" s="36"/>
      <c r="W45" s="36"/>
      <c r="X45" s="36"/>
      <c r="Y45" s="36"/>
      <c r="Z45" s="36"/>
      <c r="AA45" s="36"/>
      <c r="AB45" s="36"/>
    </row>
    <row r="46" spans="1:28" ht="18.600000000000001" thickBot="1" x14ac:dyDescent="0.4">
      <c r="A46" s="245" t="s">
        <v>20</v>
      </c>
      <c r="B46" s="998"/>
      <c r="C46" s="651"/>
      <c r="D46" s="1186"/>
      <c r="E46" s="1186"/>
      <c r="F46" s="901" t="e">
        <f t="shared" si="0"/>
        <v>#DIV/0!</v>
      </c>
      <c r="G46" s="898" t="e">
        <f t="shared" si="1"/>
        <v>#DIV/0!</v>
      </c>
      <c r="H46" s="999" t="e">
        <f t="shared" si="2"/>
        <v>#DIV/0!</v>
      </c>
      <c r="I46" s="991" t="e">
        <f t="shared" si="5"/>
        <v>#DIV/0!</v>
      </c>
      <c r="J46" s="974"/>
      <c r="K46" s="976" t="e">
        <f t="shared" si="3"/>
        <v>#DIV/0!</v>
      </c>
      <c r="L46" s="977">
        <f t="shared" si="4"/>
        <v>0</v>
      </c>
      <c r="M46" s="975"/>
      <c r="N46" s="975"/>
      <c r="O46" s="975"/>
      <c r="P46" s="970">
        <v>2013</v>
      </c>
      <c r="Q46" s="580"/>
      <c r="R46" s="983"/>
      <c r="S46" s="36"/>
      <c r="T46" s="1185"/>
      <c r="U46" s="36"/>
      <c r="V46" s="36"/>
      <c r="W46" s="36"/>
      <c r="X46" s="36"/>
      <c r="Y46" s="36"/>
      <c r="Z46" s="36"/>
      <c r="AA46" s="36"/>
      <c r="AB46" s="36"/>
    </row>
    <row r="47" spans="1:28" ht="18.600000000000001" thickBot="1" x14ac:dyDescent="0.4">
      <c r="A47" s="245" t="s">
        <v>48</v>
      </c>
      <c r="B47" s="998"/>
      <c r="C47" s="651"/>
      <c r="D47" s="1186"/>
      <c r="E47" s="1186"/>
      <c r="F47" s="901" t="e">
        <f t="shared" si="0"/>
        <v>#DIV/0!</v>
      </c>
      <c r="G47" s="898" t="e">
        <f t="shared" si="1"/>
        <v>#DIV/0!</v>
      </c>
      <c r="H47" s="999" t="e">
        <f t="shared" si="2"/>
        <v>#DIV/0!</v>
      </c>
      <c r="I47" s="991" t="e">
        <f t="shared" si="5"/>
        <v>#DIV/0!</v>
      </c>
      <c r="J47" s="974"/>
      <c r="K47" s="976" t="e">
        <f t="shared" si="3"/>
        <v>#DIV/0!</v>
      </c>
      <c r="L47" s="977">
        <f t="shared" si="4"/>
        <v>0</v>
      </c>
      <c r="M47" s="975"/>
      <c r="N47" s="975"/>
      <c r="O47" s="975"/>
      <c r="P47" s="970"/>
      <c r="Q47" s="580"/>
      <c r="R47" s="983"/>
      <c r="S47" s="36"/>
      <c r="T47" s="1185"/>
      <c r="U47" s="36"/>
      <c r="V47" s="36"/>
      <c r="W47" s="36"/>
      <c r="X47" s="36"/>
      <c r="Y47" s="36"/>
      <c r="Z47" s="36"/>
      <c r="AA47" s="36"/>
      <c r="AB47" s="36"/>
    </row>
    <row r="48" spans="1:28" ht="18.600000000000001" thickBot="1" x14ac:dyDescent="0.4">
      <c r="A48" s="245" t="s">
        <v>422</v>
      </c>
      <c r="B48" s="998"/>
      <c r="C48" s="651"/>
      <c r="D48" s="1186"/>
      <c r="E48" s="1186"/>
      <c r="F48" s="901" t="e">
        <f t="shared" si="0"/>
        <v>#DIV/0!</v>
      </c>
      <c r="G48" s="898" t="e">
        <f t="shared" si="1"/>
        <v>#DIV/0!</v>
      </c>
      <c r="H48" s="999" t="e">
        <f t="shared" si="2"/>
        <v>#DIV/0!</v>
      </c>
      <c r="I48" s="991" t="e">
        <f t="shared" si="5"/>
        <v>#DIV/0!</v>
      </c>
      <c r="J48" s="974"/>
      <c r="K48" s="978" t="e">
        <f t="shared" si="3"/>
        <v>#DIV/0!</v>
      </c>
      <c r="L48" s="977">
        <f t="shared" si="4"/>
        <v>0</v>
      </c>
      <c r="M48" s="975"/>
      <c r="N48" s="465">
        <v>2</v>
      </c>
      <c r="O48" s="975"/>
      <c r="P48" s="970">
        <v>2013</v>
      </c>
      <c r="Q48" s="580"/>
      <c r="R48" s="982">
        <v>2</v>
      </c>
      <c r="S48" s="36"/>
      <c r="T48" s="1185">
        <v>2</v>
      </c>
      <c r="U48" s="36"/>
      <c r="V48" s="36"/>
      <c r="W48" s="36"/>
      <c r="X48" s="36"/>
      <c r="Y48" s="36"/>
      <c r="Z48" s="36"/>
      <c r="AA48" s="36"/>
      <c r="AB48" s="36"/>
    </row>
    <row r="49" spans="1:28" ht="18.600000000000001" thickBot="1" x14ac:dyDescent="0.4">
      <c r="A49" s="109" t="s">
        <v>168</v>
      </c>
      <c r="B49" s="998"/>
      <c r="C49" s="651"/>
      <c r="D49" s="1187"/>
      <c r="E49" s="1187"/>
      <c r="F49" s="901" t="e">
        <f t="shared" si="0"/>
        <v>#DIV/0!</v>
      </c>
      <c r="G49" s="898" t="e">
        <f t="shared" si="1"/>
        <v>#DIV/0!</v>
      </c>
      <c r="H49" s="999" t="e">
        <f t="shared" si="2"/>
        <v>#DIV/0!</v>
      </c>
      <c r="I49" s="991" t="e">
        <f t="shared" si="5"/>
        <v>#DIV/0!</v>
      </c>
      <c r="J49" s="974"/>
      <c r="K49" s="1080" t="e">
        <f t="shared" si="3"/>
        <v>#DIV/0!</v>
      </c>
      <c r="L49" s="977">
        <f t="shared" si="4"/>
        <v>0</v>
      </c>
      <c r="M49" s="975"/>
      <c r="N49" s="975"/>
      <c r="O49" s="975"/>
      <c r="P49" s="970">
        <v>2021</v>
      </c>
      <c r="Q49" s="580"/>
      <c r="R49" s="983"/>
      <c r="S49" s="36"/>
      <c r="T49" s="1185"/>
      <c r="U49" s="36"/>
      <c r="V49" s="36"/>
      <c r="W49" s="36"/>
      <c r="X49" s="36"/>
      <c r="Y49" s="36"/>
      <c r="Z49" s="36"/>
      <c r="AA49" s="36"/>
      <c r="AB49" s="36"/>
    </row>
    <row r="50" spans="1:28" ht="18.600000000000001" thickBot="1" x14ac:dyDescent="0.4">
      <c r="A50" s="245" t="s">
        <v>37</v>
      </c>
      <c r="B50" s="998"/>
      <c r="C50" s="651"/>
      <c r="D50" s="1186"/>
      <c r="E50" s="1186"/>
      <c r="F50" s="901" t="e">
        <f t="shared" si="0"/>
        <v>#DIV/0!</v>
      </c>
      <c r="G50" s="898" t="e">
        <f t="shared" si="1"/>
        <v>#DIV/0!</v>
      </c>
      <c r="H50" s="999" t="e">
        <f t="shared" si="2"/>
        <v>#DIV/0!</v>
      </c>
      <c r="I50" s="991" t="e">
        <f t="shared" si="5"/>
        <v>#DIV/0!</v>
      </c>
      <c r="J50" s="974"/>
      <c r="K50" s="1082" t="e">
        <f t="shared" si="3"/>
        <v>#DIV/0!</v>
      </c>
      <c r="L50" s="977">
        <f t="shared" si="4"/>
        <v>0</v>
      </c>
      <c r="M50" s="975"/>
      <c r="N50" s="465">
        <v>-1</v>
      </c>
      <c r="O50" s="975"/>
      <c r="P50" s="970"/>
      <c r="Q50" s="580"/>
      <c r="R50" s="982">
        <v>-1</v>
      </c>
      <c r="S50" s="36"/>
      <c r="T50" s="1185">
        <v>-1</v>
      </c>
      <c r="U50" s="36"/>
      <c r="V50" s="36"/>
      <c r="W50" s="36"/>
      <c r="X50" s="36"/>
      <c r="Y50" s="36"/>
      <c r="Z50" s="36"/>
      <c r="AA50" s="36"/>
      <c r="AB50" s="36"/>
    </row>
    <row r="51" spans="1:28" ht="18.600000000000001" thickBot="1" x14ac:dyDescent="0.4">
      <c r="A51" s="245" t="s">
        <v>280</v>
      </c>
      <c r="B51" s="998"/>
      <c r="C51" s="651"/>
      <c r="D51" s="1186"/>
      <c r="E51" s="1186"/>
      <c r="F51" s="901" t="e">
        <f t="shared" si="0"/>
        <v>#DIV/0!</v>
      </c>
      <c r="G51" s="898" t="e">
        <f t="shared" si="1"/>
        <v>#DIV/0!</v>
      </c>
      <c r="H51" s="999" t="e">
        <f t="shared" si="2"/>
        <v>#DIV/0!</v>
      </c>
      <c r="I51" s="991" t="e">
        <f t="shared" si="5"/>
        <v>#DIV/0!</v>
      </c>
      <c r="J51" s="974"/>
      <c r="K51" s="1082" t="e">
        <f t="shared" si="3"/>
        <v>#DIV/0!</v>
      </c>
      <c r="L51" s="977">
        <f t="shared" si="4"/>
        <v>0</v>
      </c>
      <c r="M51" s="975"/>
      <c r="N51" s="465">
        <v>-1</v>
      </c>
      <c r="O51" s="975"/>
      <c r="P51" s="970">
        <v>2013</v>
      </c>
      <c r="Q51" s="580"/>
      <c r="R51" s="982">
        <v>-1</v>
      </c>
      <c r="S51" s="36"/>
      <c r="T51" s="1185">
        <v>-1</v>
      </c>
      <c r="U51" s="36"/>
      <c r="V51" s="36"/>
      <c r="W51" s="36"/>
      <c r="X51" s="36"/>
      <c r="Y51" s="36"/>
      <c r="Z51" s="36"/>
      <c r="AA51" s="36"/>
      <c r="AB51" s="36"/>
    </row>
    <row r="52" spans="1:28" ht="18.600000000000001" thickBot="1" x14ac:dyDescent="0.4">
      <c r="A52" s="245" t="s">
        <v>195</v>
      </c>
      <c r="B52" s="998"/>
      <c r="C52" s="651"/>
      <c r="D52" s="1186"/>
      <c r="E52" s="1186"/>
      <c r="F52" s="901" t="e">
        <f t="shared" si="0"/>
        <v>#DIV/0!</v>
      </c>
      <c r="G52" s="898" t="e">
        <f t="shared" si="1"/>
        <v>#DIV/0!</v>
      </c>
      <c r="H52" s="999" t="e">
        <f t="shared" si="2"/>
        <v>#DIV/0!</v>
      </c>
      <c r="I52" s="991" t="e">
        <f t="shared" si="5"/>
        <v>#DIV/0!</v>
      </c>
      <c r="J52" s="974"/>
      <c r="K52" s="978" t="e">
        <f t="shared" si="3"/>
        <v>#DIV/0!</v>
      </c>
      <c r="L52" s="977">
        <f t="shared" si="4"/>
        <v>0</v>
      </c>
      <c r="M52" s="975"/>
      <c r="N52" s="465">
        <v>1</v>
      </c>
      <c r="O52" s="975"/>
      <c r="P52" s="970"/>
      <c r="Q52" s="580"/>
      <c r="R52" s="982">
        <v>1</v>
      </c>
      <c r="S52" s="36"/>
      <c r="T52" s="1185">
        <v>1</v>
      </c>
      <c r="U52" s="36"/>
      <c r="V52" s="36"/>
      <c r="W52" s="36"/>
      <c r="X52" s="36"/>
      <c r="Y52" s="36"/>
      <c r="Z52" s="36"/>
      <c r="AA52" s="36"/>
      <c r="AB52" s="36"/>
    </row>
    <row r="53" spans="1:28" ht="18.600000000000001" thickBot="1" x14ac:dyDescent="0.4">
      <c r="A53" s="108" t="s">
        <v>164</v>
      </c>
      <c r="B53" s="998"/>
      <c r="C53" s="651"/>
      <c r="D53" s="1187"/>
      <c r="E53" s="1187"/>
      <c r="F53" s="901" t="e">
        <f t="shared" si="0"/>
        <v>#DIV/0!</v>
      </c>
      <c r="G53" s="898" t="e">
        <f t="shared" si="1"/>
        <v>#DIV/0!</v>
      </c>
      <c r="H53" s="999" t="e">
        <f t="shared" si="2"/>
        <v>#DIV/0!</v>
      </c>
      <c r="I53" s="991" t="e">
        <f t="shared" si="5"/>
        <v>#DIV/0!</v>
      </c>
      <c r="J53" s="974"/>
      <c r="K53" s="976" t="e">
        <f t="shared" si="3"/>
        <v>#DIV/0!</v>
      </c>
      <c r="L53" s="977">
        <f t="shared" si="4"/>
        <v>0</v>
      </c>
      <c r="M53" s="975"/>
      <c r="N53" s="975"/>
      <c r="O53" s="975"/>
      <c r="P53" s="970">
        <v>2013</v>
      </c>
      <c r="Q53" s="580"/>
      <c r="R53" s="983"/>
      <c r="S53" s="36"/>
      <c r="T53" s="1185"/>
      <c r="U53" s="36"/>
      <c r="V53" s="36"/>
      <c r="W53" s="36"/>
      <c r="X53" s="36"/>
      <c r="Y53" s="36"/>
      <c r="Z53" s="36"/>
      <c r="AA53" s="36"/>
      <c r="AB53" s="36"/>
    </row>
    <row r="54" spans="1:28" ht="18.600000000000001" thickBot="1" x14ac:dyDescent="0.4">
      <c r="A54" s="245" t="s">
        <v>196</v>
      </c>
      <c r="B54" s="998"/>
      <c r="C54" s="651"/>
      <c r="D54" s="1186"/>
      <c r="E54" s="1186"/>
      <c r="F54" s="901" t="e">
        <f t="shared" si="0"/>
        <v>#DIV/0!</v>
      </c>
      <c r="G54" s="898" t="e">
        <f t="shared" si="1"/>
        <v>#DIV/0!</v>
      </c>
      <c r="H54" s="999" t="e">
        <f t="shared" si="2"/>
        <v>#DIV/0!</v>
      </c>
      <c r="I54" s="991" t="e">
        <f t="shared" si="5"/>
        <v>#DIV/0!</v>
      </c>
      <c r="J54" s="974"/>
      <c r="K54" s="976" t="e">
        <f t="shared" si="3"/>
        <v>#DIV/0!</v>
      </c>
      <c r="L54" s="977">
        <f t="shared" si="4"/>
        <v>0</v>
      </c>
      <c r="M54" s="975"/>
      <c r="N54" s="975"/>
      <c r="O54" s="975"/>
      <c r="P54" s="970"/>
      <c r="Q54" s="580"/>
      <c r="R54" s="983"/>
      <c r="S54" s="36"/>
      <c r="T54" s="1185"/>
      <c r="U54" s="36"/>
      <c r="V54" s="36"/>
      <c r="W54" s="36"/>
      <c r="X54" s="36"/>
      <c r="Y54" s="36"/>
      <c r="Z54" s="36"/>
      <c r="AA54" s="36"/>
      <c r="AB54" s="36"/>
    </row>
    <row r="55" spans="1:28" ht="18.600000000000001" thickBot="1" x14ac:dyDescent="0.4">
      <c r="A55" s="245" t="s">
        <v>282</v>
      </c>
      <c r="B55" s="998"/>
      <c r="C55" s="651"/>
      <c r="D55" s="1187"/>
      <c r="E55" s="1187"/>
      <c r="F55" s="901" t="e">
        <f t="shared" si="0"/>
        <v>#DIV/0!</v>
      </c>
      <c r="G55" s="898" t="e">
        <f t="shared" si="1"/>
        <v>#DIV/0!</v>
      </c>
      <c r="H55" s="999" t="e">
        <f t="shared" si="2"/>
        <v>#DIV/0!</v>
      </c>
      <c r="I55" s="991" t="e">
        <f t="shared" si="5"/>
        <v>#DIV/0!</v>
      </c>
      <c r="J55" s="974"/>
      <c r="K55" s="976" t="e">
        <f t="shared" si="3"/>
        <v>#DIV/0!</v>
      </c>
      <c r="L55" s="977">
        <f t="shared" si="4"/>
        <v>0</v>
      </c>
      <c r="M55" s="975"/>
      <c r="N55" s="975"/>
      <c r="O55" s="975"/>
      <c r="P55" s="970">
        <v>2009</v>
      </c>
      <c r="Q55" s="580"/>
      <c r="R55" s="983"/>
      <c r="S55" s="36"/>
      <c r="T55" s="1185"/>
      <c r="U55" s="36"/>
      <c r="V55" s="36"/>
      <c r="W55" s="36"/>
      <c r="X55" s="36"/>
      <c r="Y55" s="36"/>
      <c r="Z55" s="36"/>
      <c r="AA55" s="36"/>
      <c r="AB55" s="36"/>
    </row>
    <row r="56" spans="1:28" ht="18.600000000000001" thickBot="1" x14ac:dyDescent="0.4">
      <c r="A56" s="245" t="s">
        <v>197</v>
      </c>
      <c r="B56" s="998"/>
      <c r="C56" s="651"/>
      <c r="D56" s="1186"/>
      <c r="E56" s="1186"/>
      <c r="F56" s="901" t="e">
        <f t="shared" si="0"/>
        <v>#DIV/0!</v>
      </c>
      <c r="G56" s="898" t="e">
        <f t="shared" si="1"/>
        <v>#DIV/0!</v>
      </c>
      <c r="H56" s="999" t="e">
        <f t="shared" si="2"/>
        <v>#DIV/0!</v>
      </c>
      <c r="I56" s="991" t="e">
        <f t="shared" si="5"/>
        <v>#DIV/0!</v>
      </c>
      <c r="J56" s="974"/>
      <c r="K56" s="978" t="e">
        <f t="shared" si="3"/>
        <v>#DIV/0!</v>
      </c>
      <c r="L56" s="977">
        <f t="shared" si="4"/>
        <v>0</v>
      </c>
      <c r="M56" s="975"/>
      <c r="N56" s="465">
        <v>1</v>
      </c>
      <c r="O56" s="975"/>
      <c r="P56" s="970"/>
      <c r="Q56" s="580"/>
      <c r="R56" s="982">
        <v>1</v>
      </c>
      <c r="S56" s="36"/>
      <c r="T56" s="1185">
        <v>1</v>
      </c>
      <c r="U56" s="36"/>
      <c r="V56" s="36"/>
      <c r="W56" s="36"/>
      <c r="X56" s="36"/>
      <c r="Y56" s="36"/>
      <c r="Z56" s="36"/>
      <c r="AA56" s="36"/>
      <c r="AB56" s="36"/>
    </row>
    <row r="57" spans="1:28" ht="18.600000000000001" thickBot="1" x14ac:dyDescent="0.4">
      <c r="A57" s="108" t="s">
        <v>45</v>
      </c>
      <c r="B57" s="998"/>
      <c r="C57" s="651"/>
      <c r="D57" s="1186"/>
      <c r="E57" s="1186"/>
      <c r="F57" s="901" t="e">
        <f t="shared" si="0"/>
        <v>#DIV/0!</v>
      </c>
      <c r="G57" s="898" t="e">
        <f t="shared" si="1"/>
        <v>#DIV/0!</v>
      </c>
      <c r="H57" s="999" t="e">
        <f t="shared" si="2"/>
        <v>#DIV/0!</v>
      </c>
      <c r="I57" s="991" t="e">
        <f t="shared" si="5"/>
        <v>#DIV/0!</v>
      </c>
      <c r="J57" s="974"/>
      <c r="K57" s="1082" t="e">
        <f t="shared" si="3"/>
        <v>#DIV/0!</v>
      </c>
      <c r="L57" s="977">
        <f t="shared" si="4"/>
        <v>0</v>
      </c>
      <c r="M57" s="975"/>
      <c r="N57" s="465">
        <v>-1</v>
      </c>
      <c r="O57" s="975"/>
      <c r="P57" s="970"/>
      <c r="Q57" s="580"/>
      <c r="R57" s="982">
        <v>-1</v>
      </c>
      <c r="S57" s="36"/>
      <c r="T57" s="1185">
        <v>-1</v>
      </c>
      <c r="U57" s="36"/>
      <c r="V57" s="36"/>
      <c r="W57" s="36"/>
      <c r="X57" s="36"/>
      <c r="Y57" s="36"/>
      <c r="Z57" s="36"/>
      <c r="AA57" s="36"/>
      <c r="AB57" s="36"/>
    </row>
    <row r="58" spans="1:28" ht="18.600000000000001" thickBot="1" x14ac:dyDescent="0.4">
      <c r="A58" s="245" t="s">
        <v>198</v>
      </c>
      <c r="B58" s="998"/>
      <c r="C58" s="651"/>
      <c r="D58" s="1186"/>
      <c r="E58" s="1186"/>
      <c r="F58" s="901" t="e">
        <f t="shared" si="0"/>
        <v>#DIV/0!</v>
      </c>
      <c r="G58" s="898" t="e">
        <f t="shared" si="1"/>
        <v>#DIV/0!</v>
      </c>
      <c r="H58" s="999" t="e">
        <f t="shared" si="2"/>
        <v>#DIV/0!</v>
      </c>
      <c r="I58" s="991" t="e">
        <f t="shared" si="5"/>
        <v>#DIV/0!</v>
      </c>
      <c r="J58" s="974"/>
      <c r="K58" s="978" t="e">
        <f t="shared" si="3"/>
        <v>#DIV/0!</v>
      </c>
      <c r="L58" s="977">
        <f t="shared" si="4"/>
        <v>0</v>
      </c>
      <c r="M58" s="975"/>
      <c r="N58" s="465">
        <v>1</v>
      </c>
      <c r="O58" s="975"/>
      <c r="P58" s="970"/>
      <c r="Q58" s="580"/>
      <c r="R58" s="982">
        <v>1</v>
      </c>
      <c r="S58" s="36"/>
      <c r="T58" s="1185">
        <v>1</v>
      </c>
      <c r="U58" s="36"/>
      <c r="V58" s="36"/>
      <c r="W58" s="36"/>
      <c r="X58" s="36"/>
      <c r="Y58" s="36"/>
      <c r="Z58" s="36"/>
      <c r="AA58" s="36"/>
      <c r="AB58" s="36"/>
    </row>
    <row r="59" spans="1:28" ht="18.600000000000001" thickBot="1" x14ac:dyDescent="0.4">
      <c r="A59" s="245" t="s">
        <v>419</v>
      </c>
      <c r="B59" s="998"/>
      <c r="C59" s="651"/>
      <c r="D59" s="1186"/>
      <c r="E59" s="1186"/>
      <c r="F59" s="901" t="e">
        <f t="shared" si="0"/>
        <v>#DIV/0!</v>
      </c>
      <c r="G59" s="898" t="e">
        <f t="shared" si="1"/>
        <v>#DIV/0!</v>
      </c>
      <c r="H59" s="999" t="e">
        <f t="shared" si="2"/>
        <v>#DIV/0!</v>
      </c>
      <c r="I59" s="991" t="e">
        <f t="shared" si="5"/>
        <v>#DIV/0!</v>
      </c>
      <c r="J59" s="974"/>
      <c r="K59" s="978" t="e">
        <f t="shared" si="3"/>
        <v>#DIV/0!</v>
      </c>
      <c r="L59" s="977">
        <f t="shared" si="4"/>
        <v>0</v>
      </c>
      <c r="M59" s="975"/>
      <c r="N59" s="465">
        <v>1</v>
      </c>
      <c r="O59" s="975"/>
      <c r="P59" s="970"/>
      <c r="Q59" s="580"/>
      <c r="R59" s="982">
        <v>1</v>
      </c>
      <c r="S59" s="36"/>
      <c r="T59" s="1185">
        <v>1</v>
      </c>
      <c r="U59" s="36"/>
      <c r="V59" s="36"/>
      <c r="W59" s="36"/>
      <c r="X59" s="36"/>
      <c r="Y59" s="36"/>
      <c r="Z59" s="36"/>
      <c r="AA59" s="36"/>
      <c r="AB59" s="36"/>
    </row>
    <row r="60" spans="1:28" ht="18.600000000000001" thickBot="1" x14ac:dyDescent="0.4">
      <c r="A60" s="245" t="s">
        <v>518</v>
      </c>
      <c r="B60" s="998"/>
      <c r="C60" s="651"/>
      <c r="D60" s="1186"/>
      <c r="E60" s="1186"/>
      <c r="F60" s="901" t="e">
        <f t="shared" si="0"/>
        <v>#DIV/0!</v>
      </c>
      <c r="G60" s="898" t="e">
        <f t="shared" si="1"/>
        <v>#DIV/0!</v>
      </c>
      <c r="H60" s="999" t="e">
        <f t="shared" si="2"/>
        <v>#DIV/0!</v>
      </c>
      <c r="I60" s="991" t="e">
        <f t="shared" si="5"/>
        <v>#DIV/0!</v>
      </c>
      <c r="J60" s="974"/>
      <c r="K60" s="978" t="e">
        <f t="shared" si="3"/>
        <v>#DIV/0!</v>
      </c>
      <c r="L60" s="977">
        <f t="shared" si="4"/>
        <v>0</v>
      </c>
      <c r="M60" s="975"/>
      <c r="N60" s="465">
        <v>2</v>
      </c>
      <c r="O60" s="975"/>
      <c r="P60" s="970">
        <v>2021</v>
      </c>
      <c r="Q60" s="580"/>
      <c r="R60" s="982">
        <v>2</v>
      </c>
      <c r="S60" s="36"/>
      <c r="T60" s="1185">
        <v>2</v>
      </c>
      <c r="U60" s="36"/>
      <c r="V60" s="36"/>
      <c r="W60" s="36"/>
      <c r="X60" s="36"/>
      <c r="Y60" s="36"/>
      <c r="Z60" s="36"/>
      <c r="AA60" s="36"/>
      <c r="AB60" s="36"/>
    </row>
    <row r="61" spans="1:28" ht="18.600000000000001" thickBot="1" x14ac:dyDescent="0.4">
      <c r="A61" s="108" t="s">
        <v>180</v>
      </c>
      <c r="B61" s="998"/>
      <c r="C61" s="651"/>
      <c r="D61" s="433"/>
      <c r="E61" s="433"/>
      <c r="F61" s="901" t="e">
        <f t="shared" si="0"/>
        <v>#DIV/0!</v>
      </c>
      <c r="G61" s="898" t="e">
        <f t="shared" si="1"/>
        <v>#DIV/0!</v>
      </c>
      <c r="H61" s="999" t="e">
        <f t="shared" si="2"/>
        <v>#DIV/0!</v>
      </c>
      <c r="I61" s="991" t="e">
        <f t="shared" si="5"/>
        <v>#DIV/0!</v>
      </c>
      <c r="J61" s="974"/>
      <c r="K61" s="979" t="e">
        <f t="shared" si="3"/>
        <v>#DIV/0!</v>
      </c>
      <c r="L61" s="977">
        <f t="shared" si="4"/>
        <v>0</v>
      </c>
      <c r="M61" s="975"/>
      <c r="N61" s="465">
        <v>1</v>
      </c>
      <c r="O61" s="975"/>
      <c r="P61" s="970">
        <v>2019</v>
      </c>
      <c r="Q61" s="580"/>
      <c r="R61" s="983"/>
      <c r="S61" s="36"/>
      <c r="T61" s="1185">
        <v>1</v>
      </c>
      <c r="U61" s="36"/>
      <c r="V61" s="36"/>
      <c r="W61" s="36"/>
      <c r="X61" s="36"/>
      <c r="Y61" s="36"/>
      <c r="Z61" s="36"/>
      <c r="AA61" s="36"/>
      <c r="AB61" s="36"/>
    </row>
    <row r="62" spans="1:28" ht="18.600000000000001" thickBot="1" x14ac:dyDescent="0.4">
      <c r="A62" s="108" t="s">
        <v>283</v>
      </c>
      <c r="B62" s="998"/>
      <c r="C62" s="651"/>
      <c r="D62" s="433"/>
      <c r="E62" s="433"/>
      <c r="F62" s="901" t="e">
        <f t="shared" si="0"/>
        <v>#DIV/0!</v>
      </c>
      <c r="G62" s="898" t="e">
        <f t="shared" si="1"/>
        <v>#DIV/0!</v>
      </c>
      <c r="H62" s="999" t="e">
        <f t="shared" si="2"/>
        <v>#DIV/0!</v>
      </c>
      <c r="I62" s="991" t="e">
        <f t="shared" si="5"/>
        <v>#DIV/0!</v>
      </c>
      <c r="J62" s="974"/>
      <c r="K62" s="976" t="e">
        <f t="shared" si="3"/>
        <v>#DIV/0!</v>
      </c>
      <c r="L62" s="977">
        <f t="shared" si="4"/>
        <v>0</v>
      </c>
      <c r="M62" s="975"/>
      <c r="N62" s="975"/>
      <c r="O62" s="975"/>
      <c r="P62" s="970">
        <v>2017</v>
      </c>
      <c r="Q62" s="580"/>
      <c r="R62" s="983"/>
      <c r="S62" s="36"/>
      <c r="T62" s="1185"/>
      <c r="U62" s="36"/>
      <c r="V62" s="36"/>
      <c r="W62" s="36"/>
      <c r="X62" s="36"/>
      <c r="Y62" s="36"/>
      <c r="Z62" s="36"/>
      <c r="AA62" s="36"/>
      <c r="AB62" s="36"/>
    </row>
    <row r="63" spans="1:28" ht="18.600000000000001" thickBot="1" x14ac:dyDescent="0.4">
      <c r="A63" s="194" t="s">
        <v>284</v>
      </c>
      <c r="B63" s="1000"/>
      <c r="C63" s="1001"/>
      <c r="D63" s="1139"/>
      <c r="E63" s="1139"/>
      <c r="F63" s="902" t="e">
        <f t="shared" si="0"/>
        <v>#DIV/0!</v>
      </c>
      <c r="G63" s="899" t="e">
        <f t="shared" si="1"/>
        <v>#DIV/0!</v>
      </c>
      <c r="H63" s="1002" t="e">
        <f t="shared" si="2"/>
        <v>#DIV/0!</v>
      </c>
      <c r="I63" s="991" t="e">
        <f t="shared" si="5"/>
        <v>#DIV/0!</v>
      </c>
      <c r="J63" s="980"/>
      <c r="K63" s="1081" t="e">
        <f t="shared" si="3"/>
        <v>#DIV/0!</v>
      </c>
      <c r="L63" s="981">
        <f t="shared" si="4"/>
        <v>0</v>
      </c>
      <c r="M63" s="758"/>
      <c r="N63" s="758"/>
      <c r="O63" s="758"/>
      <c r="P63" s="971">
        <v>2017</v>
      </c>
      <c r="Q63" s="925"/>
      <c r="R63" s="984"/>
      <c r="S63" s="36"/>
      <c r="T63" s="1185"/>
      <c r="U63" s="36"/>
      <c r="V63" s="36"/>
      <c r="W63" s="36"/>
      <c r="X63" s="36"/>
      <c r="Y63" s="36"/>
      <c r="Z63" s="36"/>
      <c r="AA63" s="36"/>
      <c r="AB63" s="36"/>
    </row>
    <row r="66" spans="6:7" x14ac:dyDescent="0.35">
      <c r="F66" s="1" t="s">
        <v>483</v>
      </c>
      <c r="G66" s="9">
        <f>COUNTIF(F$7:F$63,"&lt;.1")</f>
        <v>0</v>
      </c>
    </row>
    <row r="67" spans="6:7" x14ac:dyDescent="0.35">
      <c r="F67" s="1" t="s">
        <v>482</v>
      </c>
      <c r="G67" s="9">
        <f>COUNTIF(F$7:F$63,"&lt;.25")-G66</f>
        <v>0</v>
      </c>
    </row>
    <row r="68" spans="6:7" x14ac:dyDescent="0.35">
      <c r="F68" s="1" t="s">
        <v>476</v>
      </c>
      <c r="G68" s="9">
        <f>COUNTIF(F$7:F$63,"&lt;.5")-G67-G66</f>
        <v>0</v>
      </c>
    </row>
    <row r="69" spans="6:7" x14ac:dyDescent="0.35">
      <c r="F69" s="1" t="s">
        <v>477</v>
      </c>
      <c r="G69" s="9">
        <f>COUNTIF(F$7:F$63,"&lt;.75")-G68-G67-G66</f>
        <v>0</v>
      </c>
    </row>
    <row r="70" spans="6:7" x14ac:dyDescent="0.35">
      <c r="F70" s="1" t="s">
        <v>478</v>
      </c>
      <c r="G70" s="9">
        <f>COUNTIF(F$7:F$63,"&lt;1")-G69-G68-G67-G66</f>
        <v>0</v>
      </c>
    </row>
    <row r="71" spans="6:7" x14ac:dyDescent="0.35">
      <c r="F71" s="1" t="s">
        <v>479</v>
      </c>
      <c r="G71" s="9">
        <f>COUNTIF(F$7:F$63,"&gt;1")</f>
        <v>0</v>
      </c>
    </row>
    <row r="72" spans="6:7" x14ac:dyDescent="0.35">
      <c r="G72" s="825">
        <f>SUM(G66:G71)</f>
        <v>0</v>
      </c>
    </row>
  </sheetData>
  <sortState ref="A6:R62">
    <sortCondition ref="A6"/>
  </sortState>
  <conditionalFormatting sqref="F7:F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63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1FF"/>
  </sheetPr>
  <dimension ref="A1:AB75"/>
  <sheetViews>
    <sheetView zoomScaleNormal="100" workbookViewId="0">
      <pane xSplit="4" ySplit="7" topLeftCell="E8" activePane="bottomRight" state="frozen"/>
      <selection activeCell="F52" sqref="F52"/>
      <selection pane="topRight" activeCell="F52" sqref="F52"/>
      <selection pane="bottomLeft" activeCell="F52" sqref="F52"/>
      <selection pane="bottomRight" activeCell="I11" sqref="I11"/>
    </sheetView>
  </sheetViews>
  <sheetFormatPr defaultColWidth="9.109375" defaultRowHeight="18" x14ac:dyDescent="0.35"/>
  <cols>
    <col min="1" max="1" width="27.109375" style="1354" customWidth="1"/>
    <col min="2" max="2" width="7.33203125" style="15" customWidth="1"/>
    <col min="3" max="3" width="5.88671875" style="25" customWidth="1"/>
    <col min="4" max="4" width="6.33203125" style="1357" customWidth="1"/>
    <col min="5" max="5" width="8.6640625" style="1190" customWidth="1"/>
    <col min="6" max="6" width="8.5546875" style="1195" customWidth="1"/>
    <col min="7" max="7" width="11.33203125" style="1195" customWidth="1"/>
    <col min="8" max="9" width="9.5546875" style="1195" customWidth="1"/>
    <col min="10" max="10" width="13.33203125" style="1195" customWidth="1"/>
    <col min="11" max="11" width="10.33203125" style="1195" customWidth="1"/>
    <col min="12" max="12" width="10.44140625" style="1355" customWidth="1"/>
    <col min="13" max="13" width="8.6640625" style="1356" customWidth="1"/>
    <col min="14" max="14" width="13.44140625" style="1195" customWidth="1"/>
    <col min="15" max="15" width="10.6640625" style="1195" customWidth="1"/>
    <col min="16" max="16" width="10.33203125" style="1356" customWidth="1"/>
    <col min="17" max="17" width="6.5546875" style="1195" bestFit="1" customWidth="1"/>
    <col min="18" max="18" width="9.6640625" style="1195" customWidth="1"/>
    <col min="19" max="20" width="7.44140625" style="1195" customWidth="1"/>
    <col min="21" max="21" width="9.33203125" style="1195" customWidth="1"/>
    <col min="22" max="22" width="2.88671875" style="1195" customWidth="1"/>
    <col min="23" max="23" width="26.6640625" style="1230" bestFit="1" customWidth="1"/>
    <col min="24" max="16384" width="9.109375" style="1195"/>
  </cols>
  <sheetData>
    <row r="1" spans="1:28" x14ac:dyDescent="0.35">
      <c r="A1" s="1189" t="s">
        <v>559</v>
      </c>
      <c r="B1" s="181"/>
      <c r="C1" s="553"/>
      <c r="D1" s="505"/>
      <c r="F1" s="1191"/>
      <c r="G1" s="1191"/>
      <c r="H1" s="1191"/>
      <c r="I1" s="1191"/>
      <c r="J1" s="1191"/>
      <c r="K1" s="1191"/>
      <c r="L1" s="1192"/>
      <c r="M1" s="1193"/>
      <c r="N1" s="1191"/>
      <c r="O1" s="1191"/>
      <c r="P1" s="1193"/>
      <c r="Q1" s="1191"/>
      <c r="R1" s="1191"/>
      <c r="S1" s="1191"/>
      <c r="T1" s="1191"/>
      <c r="U1" s="1191"/>
      <c r="V1" s="1191"/>
      <c r="W1" s="1194"/>
      <c r="X1" s="1191"/>
      <c r="Y1" s="1191"/>
      <c r="AB1" s="1196" t="s">
        <v>560</v>
      </c>
    </row>
    <row r="2" spans="1:28" s="1206" customFormat="1" ht="18.600000000000001" customHeight="1" x14ac:dyDescent="0.3">
      <c r="A2" s="1197" t="s">
        <v>561</v>
      </c>
      <c r="B2" s="1198"/>
      <c r="C2" s="1199"/>
      <c r="D2" s="1200"/>
      <c r="E2" s="1201"/>
      <c r="F2" s="1202"/>
      <c r="G2" s="1202"/>
      <c r="H2" s="1202"/>
      <c r="I2" s="1202"/>
      <c r="J2" s="1202"/>
      <c r="K2" s="1202"/>
      <c r="L2" s="1203"/>
      <c r="M2" s="1204"/>
      <c r="N2" s="1202"/>
      <c r="O2" s="1202"/>
      <c r="P2" s="1204"/>
      <c r="Q2" s="1202"/>
      <c r="R2" s="1202"/>
      <c r="S2" s="1202"/>
      <c r="T2" s="1202"/>
      <c r="U2" s="1202"/>
      <c r="V2" s="1202"/>
      <c r="W2" s="1205"/>
      <c r="X2" s="1202"/>
      <c r="Y2" s="1202"/>
    </row>
    <row r="3" spans="1:28" ht="18.600000000000001" thickBot="1" x14ac:dyDescent="0.4">
      <c r="A3" s="1207"/>
      <c r="B3" s="1208" t="s">
        <v>562</v>
      </c>
      <c r="C3" s="1209"/>
      <c r="D3" s="1208"/>
      <c r="E3" s="1209"/>
      <c r="F3" s="1210" t="s">
        <v>563</v>
      </c>
      <c r="G3" s="1211"/>
      <c r="H3" s="1212"/>
      <c r="I3" s="1211"/>
      <c r="J3" s="1211"/>
      <c r="K3" s="1211"/>
      <c r="L3" s="1213"/>
      <c r="M3" s="1214" t="s">
        <v>564</v>
      </c>
      <c r="N3" s="1215"/>
      <c r="O3" s="1215"/>
      <c r="P3" s="1216"/>
      <c r="Q3" s="1217" t="s">
        <v>565</v>
      </c>
      <c r="R3" s="1218"/>
      <c r="S3" s="1218"/>
      <c r="T3" s="1218"/>
      <c r="U3" s="1219"/>
      <c r="V3" s="1191"/>
      <c r="W3" s="1194"/>
      <c r="X3" s="1191"/>
      <c r="Y3" s="1191"/>
    </row>
    <row r="4" spans="1:28" s="1230" customFormat="1" ht="15.6" x14ac:dyDescent="0.3">
      <c r="A4" s="1220"/>
      <c r="B4" s="188"/>
      <c r="C4" s="1221"/>
      <c r="D4" s="1222"/>
      <c r="E4" s="1223"/>
      <c r="F4" s="1224"/>
      <c r="G4" s="1358" t="s">
        <v>585</v>
      </c>
      <c r="H4" s="1224"/>
      <c r="I4" s="1224"/>
      <c r="J4" s="1224"/>
      <c r="K4" s="1224"/>
      <c r="L4" s="1225" t="s">
        <v>98</v>
      </c>
      <c r="M4" s="1226"/>
      <c r="N4" s="1226"/>
      <c r="O4" s="1226"/>
      <c r="P4" s="1227" t="s">
        <v>98</v>
      </c>
      <c r="Q4" s="1228"/>
      <c r="R4" s="1228"/>
      <c r="S4" s="1228"/>
      <c r="T4" s="1228"/>
      <c r="U4" s="1229"/>
      <c r="V4" s="1194"/>
      <c r="W4" s="1194"/>
      <c r="X4" s="1194"/>
      <c r="Y4" s="1194"/>
    </row>
    <row r="5" spans="1:28" s="1230" customFormat="1" ht="15.6" x14ac:dyDescent="0.3">
      <c r="A5" s="1231"/>
      <c r="B5" s="614" t="s">
        <v>97</v>
      </c>
      <c r="C5" s="1232"/>
      <c r="D5" s="1222"/>
      <c r="E5" s="1223"/>
      <c r="F5" s="1233"/>
      <c r="G5" s="1359" t="s">
        <v>586</v>
      </c>
      <c r="H5" s="1233"/>
      <c r="I5" s="1233"/>
      <c r="J5" s="1224"/>
      <c r="K5" s="1224"/>
      <c r="L5" s="1234" t="s">
        <v>566</v>
      </c>
      <c r="M5" s="1235"/>
      <c r="N5" s="1226"/>
      <c r="O5" s="1226"/>
      <c r="P5" s="1236" t="s">
        <v>566</v>
      </c>
      <c r="Q5" s="1228"/>
      <c r="R5" s="1228"/>
      <c r="S5" s="1228"/>
      <c r="T5" s="1228"/>
      <c r="U5" s="1229"/>
      <c r="V5" s="1194"/>
      <c r="W5" s="1194"/>
      <c r="X5" s="1194"/>
      <c r="Y5" s="1194"/>
    </row>
    <row r="6" spans="1:28" s="1230" customFormat="1" ht="16.2" thickBot="1" x14ac:dyDescent="0.35">
      <c r="A6" s="1231"/>
      <c r="B6" s="610" t="s">
        <v>102</v>
      </c>
      <c r="C6" s="1237"/>
      <c r="D6" s="1238"/>
      <c r="E6" s="1239"/>
      <c r="F6" s="1240"/>
      <c r="G6" s="1360" t="s">
        <v>587</v>
      </c>
      <c r="H6" s="1241" t="s">
        <v>567</v>
      </c>
      <c r="I6" s="1242"/>
      <c r="J6" s="1243"/>
      <c r="K6" s="1244"/>
      <c r="L6" s="1245">
        <v>0.18</v>
      </c>
      <c r="M6" s="1246"/>
      <c r="N6" s="1247"/>
      <c r="O6" s="1247"/>
      <c r="P6" s="1248">
        <v>0.05</v>
      </c>
      <c r="Q6" s="1249"/>
      <c r="R6" s="1250"/>
      <c r="S6" s="1250"/>
      <c r="T6" s="1250"/>
      <c r="U6" s="1251"/>
      <c r="V6" s="1194"/>
      <c r="W6" s="1194"/>
      <c r="X6" s="1194"/>
      <c r="Y6" s="1194"/>
    </row>
    <row r="7" spans="1:28" s="1230" customFormat="1" ht="72" customHeight="1" thickBot="1" x14ac:dyDescent="0.35">
      <c r="A7" s="1252" t="s">
        <v>4</v>
      </c>
      <c r="B7" s="1253" t="s">
        <v>372</v>
      </c>
      <c r="C7" s="1254" t="s">
        <v>395</v>
      </c>
      <c r="D7" s="1255" t="s">
        <v>3</v>
      </c>
      <c r="E7" s="1256" t="s">
        <v>568</v>
      </c>
      <c r="F7" s="1257" t="s">
        <v>569</v>
      </c>
      <c r="G7" s="1258" t="s">
        <v>570</v>
      </c>
      <c r="H7" s="1259" t="s">
        <v>571</v>
      </c>
      <c r="I7" s="1260" t="s">
        <v>572</v>
      </c>
      <c r="J7" s="1261" t="s">
        <v>573</v>
      </c>
      <c r="K7" s="1262" t="s">
        <v>574</v>
      </c>
      <c r="L7" s="1263" t="s">
        <v>575</v>
      </c>
      <c r="M7" s="1264" t="s">
        <v>569</v>
      </c>
      <c r="N7" s="1265" t="s">
        <v>573</v>
      </c>
      <c r="O7" s="1265" t="s">
        <v>574</v>
      </c>
      <c r="P7" s="1266" t="s">
        <v>575</v>
      </c>
      <c r="Q7" s="1267" t="s">
        <v>576</v>
      </c>
      <c r="R7" s="1268" t="s">
        <v>577</v>
      </c>
      <c r="S7" s="1269" t="s">
        <v>578</v>
      </c>
      <c r="T7" s="1268" t="s">
        <v>579</v>
      </c>
      <c r="U7" s="1270" t="s">
        <v>580</v>
      </c>
      <c r="V7" s="1271"/>
      <c r="W7" s="1272" t="s">
        <v>405</v>
      </c>
      <c r="X7" s="1194"/>
      <c r="Y7" s="1194"/>
    </row>
    <row r="8" spans="1:28" s="1230" customFormat="1" ht="17.399999999999999" x14ac:dyDescent="0.35">
      <c r="A8" s="1361" t="s">
        <v>583</v>
      </c>
      <c r="B8" s="616"/>
      <c r="C8" s="1362" t="s">
        <v>397</v>
      </c>
      <c r="D8" s="1273">
        <v>1</v>
      </c>
      <c r="E8" s="1223">
        <v>4.6389674414240627</v>
      </c>
      <c r="F8" s="1309">
        <v>6</v>
      </c>
      <c r="G8" s="1275" t="s">
        <v>394</v>
      </c>
      <c r="H8" s="1276">
        <v>-2</v>
      </c>
      <c r="I8" s="1365">
        <v>6</v>
      </c>
      <c r="J8" s="1277">
        <f t="shared" ref="J8:J39" si="0">IF(G8="X",-2,I8)</f>
        <v>-2</v>
      </c>
      <c r="K8" s="1278">
        <f t="shared" ref="K8:K39" si="1">J8-F8</f>
        <v>-8</v>
      </c>
      <c r="L8" s="1279">
        <f t="shared" ref="L8:L39" si="2">K8*L$6</f>
        <v>-1.44</v>
      </c>
      <c r="M8" s="1280">
        <v>6</v>
      </c>
      <c r="N8" s="1281">
        <f t="shared" ref="N8:N39" si="3">IF(G8="X",0,M8)</f>
        <v>0</v>
      </c>
      <c r="O8" s="1281">
        <f t="shared" ref="O8:O39" si="4">IF(G8="X",N8-M8,0)</f>
        <v>-6</v>
      </c>
      <c r="P8" s="1282">
        <f t="shared" ref="P8:P39" si="5">O8*P$6</f>
        <v>-0.30000000000000004</v>
      </c>
      <c r="Q8" s="1283">
        <f t="shared" ref="Q8:Q39" si="6">E8+L8+P8</f>
        <v>2.8989674414240625</v>
      </c>
      <c r="R8" s="1284">
        <f t="shared" ref="R8:R39" si="7">Q8-E8</f>
        <v>-1.7400000000000002</v>
      </c>
      <c r="S8" s="1285">
        <f t="shared" ref="S8:S39" si="8">RANK(Q8,Q$8:Q$64)</f>
        <v>15</v>
      </c>
      <c r="T8" s="1286">
        <f t="shared" ref="T8:T39" si="9">D8-S8</f>
        <v>-14</v>
      </c>
      <c r="U8" s="1287" t="str">
        <f t="shared" ref="U8:U39" si="10">IF(G8="X",AB$1," ")</f>
        <v>√</v>
      </c>
      <c r="V8" s="1288"/>
      <c r="W8" s="1289" t="s">
        <v>403</v>
      </c>
      <c r="X8" s="1194"/>
      <c r="Y8" s="1194"/>
    </row>
    <row r="9" spans="1:28" s="1230" customFormat="1" ht="17.399999999999999" x14ac:dyDescent="0.35">
      <c r="A9" s="895" t="s">
        <v>6</v>
      </c>
      <c r="B9" s="615">
        <v>2015</v>
      </c>
      <c r="C9" s="1290" t="s">
        <v>382</v>
      </c>
      <c r="D9" s="1291">
        <v>2</v>
      </c>
      <c r="E9" s="1292">
        <v>4.343952233321362</v>
      </c>
      <c r="F9" s="1274">
        <v>5</v>
      </c>
      <c r="G9" s="1293"/>
      <c r="H9" s="1294">
        <v>-2</v>
      </c>
      <c r="I9" s="1295">
        <v>7</v>
      </c>
      <c r="J9" s="1296">
        <f t="shared" si="0"/>
        <v>7</v>
      </c>
      <c r="K9" s="1297">
        <f t="shared" si="1"/>
        <v>2</v>
      </c>
      <c r="L9" s="1298">
        <f t="shared" si="2"/>
        <v>0.36</v>
      </c>
      <c r="M9" s="1299">
        <v>0</v>
      </c>
      <c r="N9" s="1300">
        <f t="shared" si="3"/>
        <v>0</v>
      </c>
      <c r="O9" s="1300">
        <f t="shared" si="4"/>
        <v>0</v>
      </c>
      <c r="P9" s="1301">
        <f t="shared" si="5"/>
        <v>0</v>
      </c>
      <c r="Q9" s="1302">
        <f t="shared" si="6"/>
        <v>4.7039522333213624</v>
      </c>
      <c r="R9" s="1303">
        <f t="shared" si="7"/>
        <v>0.36000000000000032</v>
      </c>
      <c r="S9" s="1285">
        <f t="shared" si="8"/>
        <v>1</v>
      </c>
      <c r="T9" s="1286">
        <f t="shared" si="9"/>
        <v>1</v>
      </c>
      <c r="U9" s="1304" t="str">
        <f t="shared" si="10"/>
        <v xml:space="preserve"> </v>
      </c>
      <c r="V9" s="1288"/>
      <c r="W9" s="1327" t="s">
        <v>399</v>
      </c>
      <c r="X9" s="1194"/>
      <c r="Y9" s="1194"/>
    </row>
    <row r="10" spans="1:28" s="1230" customFormat="1" ht="17.399999999999999" x14ac:dyDescent="0.35">
      <c r="A10" s="894" t="s">
        <v>186</v>
      </c>
      <c r="B10" s="615">
        <v>2013</v>
      </c>
      <c r="C10" s="1326" t="s">
        <v>396</v>
      </c>
      <c r="D10" s="1307">
        <v>3</v>
      </c>
      <c r="E10" s="1308">
        <v>4.0216598472764939</v>
      </c>
      <c r="F10" s="1309">
        <v>6</v>
      </c>
      <c r="G10" s="1293" t="s">
        <v>394</v>
      </c>
      <c r="H10" s="1294">
        <v>-1</v>
      </c>
      <c r="I10" s="1310">
        <v>7</v>
      </c>
      <c r="J10" s="1296">
        <f t="shared" si="0"/>
        <v>-2</v>
      </c>
      <c r="K10" s="1311">
        <f t="shared" si="1"/>
        <v>-8</v>
      </c>
      <c r="L10" s="1312">
        <f t="shared" si="2"/>
        <v>-1.44</v>
      </c>
      <c r="M10" s="1313">
        <v>5</v>
      </c>
      <c r="N10" s="1314">
        <f t="shared" si="3"/>
        <v>0</v>
      </c>
      <c r="O10" s="1314">
        <f t="shared" si="4"/>
        <v>-5</v>
      </c>
      <c r="P10" s="1315">
        <f t="shared" si="5"/>
        <v>-0.25</v>
      </c>
      <c r="Q10" s="1316">
        <f t="shared" si="6"/>
        <v>2.331659847276494</v>
      </c>
      <c r="R10" s="1317">
        <f t="shared" si="7"/>
        <v>-1.69</v>
      </c>
      <c r="S10" s="1285">
        <f t="shared" si="8"/>
        <v>32</v>
      </c>
      <c r="T10" s="1318">
        <f t="shared" si="9"/>
        <v>-29</v>
      </c>
      <c r="U10" s="1319" t="str">
        <f t="shared" si="10"/>
        <v>√</v>
      </c>
      <c r="V10" s="1288"/>
      <c r="W10" s="1331" t="s">
        <v>398</v>
      </c>
      <c r="X10" s="1194"/>
      <c r="Y10" s="1194"/>
    </row>
    <row r="11" spans="1:28" s="1230" customFormat="1" ht="17.399999999999999" x14ac:dyDescent="0.35">
      <c r="A11" s="894" t="s">
        <v>187</v>
      </c>
      <c r="B11" s="615">
        <v>2013</v>
      </c>
      <c r="C11" s="1326" t="s">
        <v>396</v>
      </c>
      <c r="D11" s="1307">
        <v>4</v>
      </c>
      <c r="E11" s="1308">
        <v>3.9811253530839066</v>
      </c>
      <c r="F11" s="1309">
        <v>7</v>
      </c>
      <c r="G11" s="1321" t="s">
        <v>394</v>
      </c>
      <c r="H11" s="1294">
        <v>-1</v>
      </c>
      <c r="I11" s="1310">
        <v>7</v>
      </c>
      <c r="J11" s="1296">
        <f t="shared" si="0"/>
        <v>-2</v>
      </c>
      <c r="K11" s="1311">
        <f t="shared" si="1"/>
        <v>-9</v>
      </c>
      <c r="L11" s="1312">
        <f t="shared" si="2"/>
        <v>-1.6199999999999999</v>
      </c>
      <c r="M11" s="1313">
        <v>3</v>
      </c>
      <c r="N11" s="1314">
        <f t="shared" si="3"/>
        <v>0</v>
      </c>
      <c r="O11" s="1314">
        <f t="shared" si="4"/>
        <v>-3</v>
      </c>
      <c r="P11" s="1315">
        <f t="shared" si="5"/>
        <v>-0.15000000000000002</v>
      </c>
      <c r="Q11" s="1316">
        <f t="shared" si="6"/>
        <v>2.2111253530839066</v>
      </c>
      <c r="R11" s="1317">
        <f t="shared" si="7"/>
        <v>-1.77</v>
      </c>
      <c r="S11" s="1285">
        <f t="shared" si="8"/>
        <v>38</v>
      </c>
      <c r="T11" s="1318">
        <f t="shared" si="9"/>
        <v>-34</v>
      </c>
      <c r="U11" s="1319" t="str">
        <f t="shared" si="10"/>
        <v>√</v>
      </c>
      <c r="V11" s="1288"/>
      <c r="W11" s="1305" t="s">
        <v>581</v>
      </c>
      <c r="X11" s="1194"/>
      <c r="Y11" s="1194"/>
    </row>
    <row r="12" spans="1:28" s="1230" customFormat="1" thickBot="1" x14ac:dyDescent="0.4">
      <c r="A12" s="896" t="s">
        <v>168</v>
      </c>
      <c r="B12" s="615">
        <v>2019</v>
      </c>
      <c r="C12" s="1290" t="s">
        <v>382</v>
      </c>
      <c r="D12" s="1307">
        <v>5</v>
      </c>
      <c r="E12" s="1308">
        <v>3.9034539373498558</v>
      </c>
      <c r="F12" s="1274">
        <v>-2</v>
      </c>
      <c r="G12" s="1293"/>
      <c r="H12" s="1294">
        <v>-2</v>
      </c>
      <c r="I12" s="1322">
        <v>1</v>
      </c>
      <c r="J12" s="1296">
        <f t="shared" si="0"/>
        <v>1</v>
      </c>
      <c r="K12" s="1311">
        <f t="shared" si="1"/>
        <v>3</v>
      </c>
      <c r="L12" s="1312">
        <f t="shared" si="2"/>
        <v>0.54</v>
      </c>
      <c r="M12" s="1313">
        <v>0</v>
      </c>
      <c r="N12" s="1314">
        <f t="shared" si="3"/>
        <v>0</v>
      </c>
      <c r="O12" s="1314">
        <f t="shared" si="4"/>
        <v>0</v>
      </c>
      <c r="P12" s="1315">
        <f t="shared" si="5"/>
        <v>0</v>
      </c>
      <c r="Q12" s="1316">
        <f t="shared" si="6"/>
        <v>4.4434539373498563</v>
      </c>
      <c r="R12" s="1317">
        <f t="shared" si="7"/>
        <v>0.54000000000000048</v>
      </c>
      <c r="S12" s="1285">
        <f t="shared" si="8"/>
        <v>2</v>
      </c>
      <c r="T12" s="1318">
        <f t="shared" si="9"/>
        <v>3</v>
      </c>
      <c r="U12" s="1319" t="str">
        <f t="shared" si="10"/>
        <v xml:space="preserve"> </v>
      </c>
      <c r="V12" s="1288"/>
      <c r="W12" s="1328" t="s">
        <v>401</v>
      </c>
      <c r="X12" s="1194"/>
      <c r="Y12" s="1194"/>
    </row>
    <row r="13" spans="1:28" s="1230" customFormat="1" ht="17.399999999999999" x14ac:dyDescent="0.35">
      <c r="A13" s="894" t="s">
        <v>193</v>
      </c>
      <c r="B13" s="615"/>
      <c r="C13" s="1306" t="s">
        <v>397</v>
      </c>
      <c r="D13" s="1307">
        <v>6</v>
      </c>
      <c r="E13" s="1308">
        <v>3.6951036446579986</v>
      </c>
      <c r="F13" s="1309">
        <v>4</v>
      </c>
      <c r="G13" s="1364"/>
      <c r="H13" s="1294">
        <v>-3</v>
      </c>
      <c r="I13" s="1310">
        <v>4</v>
      </c>
      <c r="J13" s="1296">
        <f t="shared" si="0"/>
        <v>4</v>
      </c>
      <c r="K13" s="1311">
        <f t="shared" si="1"/>
        <v>0</v>
      </c>
      <c r="L13" s="1312">
        <f t="shared" si="2"/>
        <v>0</v>
      </c>
      <c r="M13" s="1313">
        <v>5</v>
      </c>
      <c r="N13" s="1314">
        <f t="shared" si="3"/>
        <v>5</v>
      </c>
      <c r="O13" s="1314">
        <f t="shared" si="4"/>
        <v>0</v>
      </c>
      <c r="P13" s="1315">
        <f t="shared" si="5"/>
        <v>0</v>
      </c>
      <c r="Q13" s="1316">
        <f t="shared" si="6"/>
        <v>3.6951036446579986</v>
      </c>
      <c r="R13" s="1317">
        <f t="shared" si="7"/>
        <v>0</v>
      </c>
      <c r="S13" s="1285">
        <f t="shared" si="8"/>
        <v>5</v>
      </c>
      <c r="T13" s="1318">
        <f t="shared" si="9"/>
        <v>1</v>
      </c>
      <c r="U13" s="1319" t="str">
        <f t="shared" si="10"/>
        <v xml:space="preserve"> </v>
      </c>
      <c r="V13" s="1288"/>
      <c r="W13" s="1331" t="s">
        <v>399</v>
      </c>
      <c r="X13" s="1194"/>
      <c r="Y13" s="1194"/>
    </row>
    <row r="14" spans="1:28" s="1230" customFormat="1" ht="17.399999999999999" x14ac:dyDescent="0.35">
      <c r="A14" s="895" t="s">
        <v>166</v>
      </c>
      <c r="B14" s="615">
        <v>2017</v>
      </c>
      <c r="C14" s="1290" t="s">
        <v>382</v>
      </c>
      <c r="D14" s="1307">
        <v>7</v>
      </c>
      <c r="E14" s="1308">
        <v>3.3623912080146132</v>
      </c>
      <c r="F14" s="1274">
        <v>0</v>
      </c>
      <c r="G14" s="1325"/>
      <c r="H14" s="1294">
        <v>-2</v>
      </c>
      <c r="I14" s="1322">
        <v>3</v>
      </c>
      <c r="J14" s="1296">
        <f t="shared" si="0"/>
        <v>3</v>
      </c>
      <c r="K14" s="1311">
        <f t="shared" si="1"/>
        <v>3</v>
      </c>
      <c r="L14" s="1312">
        <f t="shared" si="2"/>
        <v>0.54</v>
      </c>
      <c r="M14" s="1313">
        <v>4</v>
      </c>
      <c r="N14" s="1314">
        <f t="shared" si="3"/>
        <v>4</v>
      </c>
      <c r="O14" s="1314">
        <f t="shared" si="4"/>
        <v>0</v>
      </c>
      <c r="P14" s="1315">
        <f t="shared" si="5"/>
        <v>0</v>
      </c>
      <c r="Q14" s="1316">
        <f t="shared" si="6"/>
        <v>3.9023912080146133</v>
      </c>
      <c r="R14" s="1317">
        <f t="shared" si="7"/>
        <v>0.54</v>
      </c>
      <c r="S14" s="1285">
        <f t="shared" si="8"/>
        <v>3</v>
      </c>
      <c r="T14" s="1318">
        <f t="shared" si="9"/>
        <v>4</v>
      </c>
      <c r="U14" s="1319" t="str">
        <f t="shared" si="10"/>
        <v xml:space="preserve"> </v>
      </c>
      <c r="V14" s="1288"/>
      <c r="W14" s="1305"/>
      <c r="X14" s="1194"/>
      <c r="Y14" s="1194"/>
    </row>
    <row r="15" spans="1:28" s="1230" customFormat="1" ht="17.399999999999999" x14ac:dyDescent="0.35">
      <c r="A15" s="895" t="s">
        <v>7</v>
      </c>
      <c r="B15" s="615">
        <v>2011</v>
      </c>
      <c r="C15" s="1290" t="s">
        <v>382</v>
      </c>
      <c r="D15" s="1307">
        <v>8</v>
      </c>
      <c r="E15" s="1308">
        <v>3.3084915595875017</v>
      </c>
      <c r="F15" s="1274">
        <v>5</v>
      </c>
      <c r="G15" s="1321" t="s">
        <v>394</v>
      </c>
      <c r="H15" s="1294">
        <v>-3</v>
      </c>
      <c r="I15" s="1322">
        <v>7</v>
      </c>
      <c r="J15" s="1296">
        <f t="shared" si="0"/>
        <v>-2</v>
      </c>
      <c r="K15" s="1311">
        <f t="shared" si="1"/>
        <v>-7</v>
      </c>
      <c r="L15" s="1312">
        <f t="shared" si="2"/>
        <v>-1.26</v>
      </c>
      <c r="M15" s="1313">
        <v>3</v>
      </c>
      <c r="N15" s="1314">
        <f t="shared" si="3"/>
        <v>0</v>
      </c>
      <c r="O15" s="1314">
        <f t="shared" si="4"/>
        <v>-3</v>
      </c>
      <c r="P15" s="1315">
        <f t="shared" si="5"/>
        <v>-0.15000000000000002</v>
      </c>
      <c r="Q15" s="1316">
        <f t="shared" si="6"/>
        <v>1.898491559587502</v>
      </c>
      <c r="R15" s="1317">
        <f t="shared" si="7"/>
        <v>-1.4099999999999997</v>
      </c>
      <c r="S15" s="1285">
        <f t="shared" si="8"/>
        <v>45</v>
      </c>
      <c r="T15" s="1318">
        <f t="shared" si="9"/>
        <v>-37</v>
      </c>
      <c r="U15" s="1319" t="str">
        <f t="shared" si="10"/>
        <v>√</v>
      </c>
      <c r="V15" s="1288"/>
      <c r="W15" s="1305" t="s">
        <v>401</v>
      </c>
      <c r="X15" s="1194"/>
      <c r="Y15" s="1194"/>
    </row>
    <row r="16" spans="1:28" s="1230" customFormat="1" ht="17.399999999999999" x14ac:dyDescent="0.35">
      <c r="A16" s="895" t="s">
        <v>171</v>
      </c>
      <c r="B16" s="615"/>
      <c r="C16" s="1306"/>
      <c r="D16" s="1307">
        <v>9</v>
      </c>
      <c r="E16" s="1308">
        <v>3.2262055182366689</v>
      </c>
      <c r="F16" s="1309">
        <v>5</v>
      </c>
      <c r="G16" s="1293"/>
      <c r="H16" s="1294">
        <v>-1</v>
      </c>
      <c r="I16" s="1310">
        <v>5</v>
      </c>
      <c r="J16" s="1296">
        <f t="shared" si="0"/>
        <v>5</v>
      </c>
      <c r="K16" s="1311">
        <f t="shared" si="1"/>
        <v>0</v>
      </c>
      <c r="L16" s="1312">
        <f t="shared" si="2"/>
        <v>0</v>
      </c>
      <c r="M16" s="1313">
        <v>3</v>
      </c>
      <c r="N16" s="1314">
        <f t="shared" si="3"/>
        <v>3</v>
      </c>
      <c r="O16" s="1314">
        <f t="shared" si="4"/>
        <v>0</v>
      </c>
      <c r="P16" s="1315">
        <f t="shared" si="5"/>
        <v>0</v>
      </c>
      <c r="Q16" s="1316">
        <f t="shared" si="6"/>
        <v>3.2262055182366689</v>
      </c>
      <c r="R16" s="1317">
        <f t="shared" si="7"/>
        <v>0</v>
      </c>
      <c r="S16" s="1285">
        <f t="shared" si="8"/>
        <v>6</v>
      </c>
      <c r="T16" s="1318">
        <f t="shared" si="9"/>
        <v>3</v>
      </c>
      <c r="U16" s="1319" t="str">
        <f t="shared" si="10"/>
        <v xml:space="preserve"> </v>
      </c>
      <c r="V16" s="1288"/>
      <c r="W16" s="1305" t="s">
        <v>401</v>
      </c>
      <c r="X16" s="1194"/>
      <c r="Y16" s="1194"/>
    </row>
    <row r="17" spans="1:25" s="1230" customFormat="1" thickBot="1" x14ac:dyDescent="0.4">
      <c r="A17" s="894" t="s">
        <v>419</v>
      </c>
      <c r="B17" s="615"/>
      <c r="C17" s="1306" t="s">
        <v>397</v>
      </c>
      <c r="D17" s="1307">
        <v>10</v>
      </c>
      <c r="E17" s="1308">
        <v>3.1094159737318972</v>
      </c>
      <c r="F17" s="1309">
        <v>4</v>
      </c>
      <c r="G17" s="1321"/>
      <c r="H17" s="1294">
        <v>-3</v>
      </c>
      <c r="I17" s="1310">
        <v>4</v>
      </c>
      <c r="J17" s="1296">
        <f t="shared" si="0"/>
        <v>4</v>
      </c>
      <c r="K17" s="1311">
        <f t="shared" si="1"/>
        <v>0</v>
      </c>
      <c r="L17" s="1312">
        <f t="shared" si="2"/>
        <v>0</v>
      </c>
      <c r="M17" s="1313">
        <v>4</v>
      </c>
      <c r="N17" s="1314">
        <f t="shared" si="3"/>
        <v>4</v>
      </c>
      <c r="O17" s="1314">
        <f t="shared" si="4"/>
        <v>0</v>
      </c>
      <c r="P17" s="1315">
        <f t="shared" si="5"/>
        <v>0</v>
      </c>
      <c r="Q17" s="1316">
        <f t="shared" si="6"/>
        <v>3.1094159737318972</v>
      </c>
      <c r="R17" s="1317">
        <f t="shared" si="7"/>
        <v>0</v>
      </c>
      <c r="S17" s="1285">
        <f t="shared" si="8"/>
        <v>9</v>
      </c>
      <c r="T17" s="1318">
        <f t="shared" si="9"/>
        <v>1</v>
      </c>
      <c r="U17" s="1319" t="str">
        <f t="shared" si="10"/>
        <v xml:space="preserve"> </v>
      </c>
      <c r="V17" s="1288"/>
      <c r="W17" s="1323" t="s">
        <v>398</v>
      </c>
      <c r="X17" s="1194"/>
      <c r="Y17" s="1194"/>
    </row>
    <row r="18" spans="1:25" s="1230" customFormat="1" ht="17.399999999999999" x14ac:dyDescent="0.35">
      <c r="A18" s="895" t="s">
        <v>283</v>
      </c>
      <c r="B18" s="615">
        <v>2017</v>
      </c>
      <c r="C18" s="1290" t="s">
        <v>382</v>
      </c>
      <c r="D18" s="1307">
        <v>11</v>
      </c>
      <c r="E18" s="1308">
        <v>2.9955356133816546</v>
      </c>
      <c r="F18" s="1274">
        <v>-1</v>
      </c>
      <c r="G18" s="1321"/>
      <c r="H18" s="1294">
        <v>-2</v>
      </c>
      <c r="I18" s="1322">
        <v>0</v>
      </c>
      <c r="J18" s="1296">
        <f t="shared" si="0"/>
        <v>0</v>
      </c>
      <c r="K18" s="1311">
        <f t="shared" si="1"/>
        <v>1</v>
      </c>
      <c r="L18" s="1312">
        <f t="shared" si="2"/>
        <v>0.18</v>
      </c>
      <c r="M18" s="1313">
        <v>0</v>
      </c>
      <c r="N18" s="1314">
        <f t="shared" si="3"/>
        <v>0</v>
      </c>
      <c r="O18" s="1314">
        <f t="shared" si="4"/>
        <v>0</v>
      </c>
      <c r="P18" s="1315">
        <f t="shared" si="5"/>
        <v>0</v>
      </c>
      <c r="Q18" s="1316">
        <f t="shared" si="6"/>
        <v>3.1755356133816548</v>
      </c>
      <c r="R18" s="1317">
        <f t="shared" si="7"/>
        <v>0.18000000000000016</v>
      </c>
      <c r="S18" s="1285">
        <f t="shared" si="8"/>
        <v>8</v>
      </c>
      <c r="T18" s="1318">
        <f t="shared" si="9"/>
        <v>3</v>
      </c>
      <c r="U18" s="1319" t="str">
        <f t="shared" si="10"/>
        <v xml:space="preserve"> </v>
      </c>
      <c r="V18" s="1288"/>
      <c r="W18" s="1320"/>
      <c r="X18" s="1194"/>
      <c r="Y18" s="1194"/>
    </row>
    <row r="19" spans="1:25" s="1230" customFormat="1" ht="17.399999999999999" x14ac:dyDescent="0.35">
      <c r="A19" s="895" t="s">
        <v>8</v>
      </c>
      <c r="B19" s="615">
        <v>2019</v>
      </c>
      <c r="C19" s="1324" t="s">
        <v>383</v>
      </c>
      <c r="D19" s="1307">
        <v>12</v>
      </c>
      <c r="E19" s="1308">
        <v>2.9309772609754132</v>
      </c>
      <c r="F19" s="1274">
        <v>-3</v>
      </c>
      <c r="G19" s="1325"/>
      <c r="H19" s="1294">
        <v>-2</v>
      </c>
      <c r="I19" s="1322">
        <v>2</v>
      </c>
      <c r="J19" s="1296">
        <f t="shared" si="0"/>
        <v>2</v>
      </c>
      <c r="K19" s="1311">
        <f t="shared" si="1"/>
        <v>5</v>
      </c>
      <c r="L19" s="1312">
        <f t="shared" si="2"/>
        <v>0.89999999999999991</v>
      </c>
      <c r="M19" s="1313">
        <v>3</v>
      </c>
      <c r="N19" s="1314">
        <f t="shared" si="3"/>
        <v>3</v>
      </c>
      <c r="O19" s="1314">
        <f t="shared" si="4"/>
        <v>0</v>
      </c>
      <c r="P19" s="1315">
        <f t="shared" si="5"/>
        <v>0</v>
      </c>
      <c r="Q19" s="1316">
        <f t="shared" si="6"/>
        <v>3.8309772609754131</v>
      </c>
      <c r="R19" s="1317">
        <f t="shared" si="7"/>
        <v>0.89999999999999991</v>
      </c>
      <c r="S19" s="1285">
        <f t="shared" si="8"/>
        <v>4</v>
      </c>
      <c r="T19" s="1318">
        <f t="shared" si="9"/>
        <v>8</v>
      </c>
      <c r="U19" s="1319" t="str">
        <f t="shared" si="10"/>
        <v xml:space="preserve"> </v>
      </c>
      <c r="V19" s="1288"/>
      <c r="W19" s="1305" t="s">
        <v>401</v>
      </c>
      <c r="X19" s="1194"/>
      <c r="Y19" s="1194"/>
    </row>
    <row r="20" spans="1:25" s="1230" customFormat="1" ht="17.399999999999999" x14ac:dyDescent="0.35">
      <c r="A20" s="894" t="s">
        <v>194</v>
      </c>
      <c r="B20" s="615"/>
      <c r="C20" s="1306" t="s">
        <v>397</v>
      </c>
      <c r="D20" s="1307">
        <v>13</v>
      </c>
      <c r="E20" s="1308">
        <v>2.8605165343036627</v>
      </c>
      <c r="F20" s="1309">
        <v>3</v>
      </c>
      <c r="G20" s="1293"/>
      <c r="H20" s="1294">
        <v>-4</v>
      </c>
      <c r="I20" s="1310">
        <v>3</v>
      </c>
      <c r="J20" s="1296">
        <f t="shared" si="0"/>
        <v>3</v>
      </c>
      <c r="K20" s="1311">
        <f t="shared" si="1"/>
        <v>0</v>
      </c>
      <c r="L20" s="1312">
        <f t="shared" si="2"/>
        <v>0</v>
      </c>
      <c r="M20" s="1313">
        <v>5</v>
      </c>
      <c r="N20" s="1314">
        <f t="shared" si="3"/>
        <v>5</v>
      </c>
      <c r="O20" s="1314">
        <f t="shared" si="4"/>
        <v>0</v>
      </c>
      <c r="P20" s="1315">
        <f t="shared" si="5"/>
        <v>0</v>
      </c>
      <c r="Q20" s="1316">
        <f t="shared" si="6"/>
        <v>2.8605165343036627</v>
      </c>
      <c r="R20" s="1317">
        <f t="shared" si="7"/>
        <v>0</v>
      </c>
      <c r="S20" s="1285">
        <f t="shared" si="8"/>
        <v>17</v>
      </c>
      <c r="T20" s="1318">
        <f t="shared" si="9"/>
        <v>-4</v>
      </c>
      <c r="U20" s="1319" t="str">
        <f t="shared" si="10"/>
        <v xml:space="preserve"> </v>
      </c>
      <c r="V20" s="1288"/>
      <c r="W20" s="1320"/>
      <c r="X20" s="1194"/>
      <c r="Y20" s="1194"/>
    </row>
    <row r="21" spans="1:25" s="1230" customFormat="1" ht="17.399999999999999" x14ac:dyDescent="0.35">
      <c r="A21" s="894" t="s">
        <v>453</v>
      </c>
      <c r="B21" s="615">
        <v>2011</v>
      </c>
      <c r="C21" s="1306"/>
      <c r="D21" s="1307">
        <v>14</v>
      </c>
      <c r="E21" s="1308">
        <v>2.8374244237091757</v>
      </c>
      <c r="F21" s="1274">
        <v>4</v>
      </c>
      <c r="G21" s="1293"/>
      <c r="H21" s="1294">
        <v>-2</v>
      </c>
      <c r="I21" s="1322">
        <v>6</v>
      </c>
      <c r="J21" s="1296">
        <f t="shared" si="0"/>
        <v>6</v>
      </c>
      <c r="K21" s="1311">
        <f t="shared" si="1"/>
        <v>2</v>
      </c>
      <c r="L21" s="1312">
        <f t="shared" si="2"/>
        <v>0.36</v>
      </c>
      <c r="M21" s="1313">
        <v>2</v>
      </c>
      <c r="N21" s="1314">
        <f t="shared" si="3"/>
        <v>2</v>
      </c>
      <c r="O21" s="1314">
        <f t="shared" si="4"/>
        <v>0</v>
      </c>
      <c r="P21" s="1315">
        <f t="shared" si="5"/>
        <v>0</v>
      </c>
      <c r="Q21" s="1316">
        <f t="shared" si="6"/>
        <v>3.1974244237091756</v>
      </c>
      <c r="R21" s="1317">
        <f t="shared" si="7"/>
        <v>0.35999999999999988</v>
      </c>
      <c r="S21" s="1285">
        <f t="shared" si="8"/>
        <v>7</v>
      </c>
      <c r="T21" s="1318">
        <f t="shared" si="9"/>
        <v>7</v>
      </c>
      <c r="U21" s="1319" t="str">
        <f t="shared" si="10"/>
        <v xml:space="preserve"> </v>
      </c>
      <c r="V21" s="1288"/>
      <c r="W21" s="1320"/>
      <c r="X21" s="1194"/>
      <c r="Y21" s="1194"/>
    </row>
    <row r="22" spans="1:25" s="1230" customFormat="1" thickBot="1" x14ac:dyDescent="0.4">
      <c r="A22" s="895" t="s">
        <v>284</v>
      </c>
      <c r="B22" s="615">
        <v>2017</v>
      </c>
      <c r="C22" s="1290" t="s">
        <v>382</v>
      </c>
      <c r="D22" s="1307">
        <v>15</v>
      </c>
      <c r="E22" s="1308">
        <v>2.7468408080555275</v>
      </c>
      <c r="F22" s="1274">
        <v>-1</v>
      </c>
      <c r="G22" s="1325"/>
      <c r="H22" s="1294">
        <v>-2</v>
      </c>
      <c r="I22" s="1322">
        <v>1</v>
      </c>
      <c r="J22" s="1296">
        <f t="shared" si="0"/>
        <v>1</v>
      </c>
      <c r="K22" s="1311">
        <f t="shared" si="1"/>
        <v>2</v>
      </c>
      <c r="L22" s="1312">
        <f t="shared" si="2"/>
        <v>0.36</v>
      </c>
      <c r="M22" s="1313">
        <v>0</v>
      </c>
      <c r="N22" s="1314">
        <f t="shared" si="3"/>
        <v>0</v>
      </c>
      <c r="O22" s="1314">
        <f t="shared" si="4"/>
        <v>0</v>
      </c>
      <c r="P22" s="1315">
        <f t="shared" si="5"/>
        <v>0</v>
      </c>
      <c r="Q22" s="1316">
        <f t="shared" si="6"/>
        <v>3.1068408080555274</v>
      </c>
      <c r="R22" s="1317">
        <f t="shared" si="7"/>
        <v>0.35999999999999988</v>
      </c>
      <c r="S22" s="1285">
        <f t="shared" si="8"/>
        <v>10</v>
      </c>
      <c r="T22" s="1318">
        <f t="shared" si="9"/>
        <v>5</v>
      </c>
      <c r="U22" s="1319" t="str">
        <f t="shared" si="10"/>
        <v xml:space="preserve"> </v>
      </c>
      <c r="V22" s="1288"/>
      <c r="W22" s="1328"/>
      <c r="X22" s="1194"/>
      <c r="Y22" s="1194"/>
    </row>
    <row r="23" spans="1:25" s="1230" customFormat="1" ht="17.399999999999999" x14ac:dyDescent="0.35">
      <c r="A23" s="895" t="s">
        <v>36</v>
      </c>
      <c r="B23" s="615">
        <v>2015</v>
      </c>
      <c r="C23" s="1290" t="s">
        <v>382</v>
      </c>
      <c r="D23" s="1307">
        <v>16</v>
      </c>
      <c r="E23" s="1308">
        <v>2.6530344046956782</v>
      </c>
      <c r="F23" s="1274">
        <v>1</v>
      </c>
      <c r="G23" s="1325"/>
      <c r="H23" s="1294">
        <v>-2</v>
      </c>
      <c r="I23" s="1322">
        <v>3</v>
      </c>
      <c r="J23" s="1296">
        <f t="shared" si="0"/>
        <v>3</v>
      </c>
      <c r="K23" s="1311">
        <f t="shared" si="1"/>
        <v>2</v>
      </c>
      <c r="L23" s="1312">
        <f t="shared" si="2"/>
        <v>0.36</v>
      </c>
      <c r="M23" s="1313">
        <v>0</v>
      </c>
      <c r="N23" s="1314">
        <f t="shared" si="3"/>
        <v>0</v>
      </c>
      <c r="O23" s="1314">
        <f t="shared" si="4"/>
        <v>0</v>
      </c>
      <c r="P23" s="1315">
        <f t="shared" si="5"/>
        <v>0</v>
      </c>
      <c r="Q23" s="1316">
        <f t="shared" si="6"/>
        <v>3.0130344046956781</v>
      </c>
      <c r="R23" s="1317">
        <f t="shared" si="7"/>
        <v>0.35999999999999988</v>
      </c>
      <c r="S23" s="1285">
        <f t="shared" si="8"/>
        <v>11</v>
      </c>
      <c r="T23" s="1318">
        <f t="shared" si="9"/>
        <v>5</v>
      </c>
      <c r="U23" s="1319" t="str">
        <f t="shared" si="10"/>
        <v xml:space="preserve"> </v>
      </c>
      <c r="V23" s="1288"/>
      <c r="W23" s="1305"/>
      <c r="X23" s="1194"/>
      <c r="Y23" s="1194"/>
    </row>
    <row r="24" spans="1:25" s="1230" customFormat="1" ht="17.399999999999999" x14ac:dyDescent="0.35">
      <c r="A24" s="894" t="s">
        <v>197</v>
      </c>
      <c r="B24" s="615"/>
      <c r="C24" s="1306" t="s">
        <v>397</v>
      </c>
      <c r="D24" s="1307">
        <v>17</v>
      </c>
      <c r="E24" s="1308">
        <v>2.6512276969897735</v>
      </c>
      <c r="F24" s="1309">
        <v>3</v>
      </c>
      <c r="G24" s="1321"/>
      <c r="H24" s="1294">
        <v>-4</v>
      </c>
      <c r="I24" s="1310">
        <v>3</v>
      </c>
      <c r="J24" s="1296">
        <f t="shared" si="0"/>
        <v>3</v>
      </c>
      <c r="K24" s="1311">
        <f t="shared" si="1"/>
        <v>0</v>
      </c>
      <c r="L24" s="1312">
        <f t="shared" si="2"/>
        <v>0</v>
      </c>
      <c r="M24" s="1313">
        <v>3</v>
      </c>
      <c r="N24" s="1314">
        <f t="shared" si="3"/>
        <v>3</v>
      </c>
      <c r="O24" s="1314">
        <f t="shared" si="4"/>
        <v>0</v>
      </c>
      <c r="P24" s="1315">
        <f t="shared" si="5"/>
        <v>0</v>
      </c>
      <c r="Q24" s="1316">
        <f t="shared" si="6"/>
        <v>2.6512276969897735</v>
      </c>
      <c r="R24" s="1317">
        <f t="shared" si="7"/>
        <v>0</v>
      </c>
      <c r="S24" s="1285">
        <f t="shared" si="8"/>
        <v>21</v>
      </c>
      <c r="T24" s="1318">
        <f t="shared" si="9"/>
        <v>-4</v>
      </c>
      <c r="U24" s="1319" t="str">
        <f t="shared" si="10"/>
        <v xml:space="preserve"> </v>
      </c>
      <c r="V24" s="1288"/>
      <c r="W24" s="1305"/>
      <c r="X24" s="1194"/>
      <c r="Y24" s="1194"/>
    </row>
    <row r="25" spans="1:25" s="1230" customFormat="1" ht="17.399999999999999" x14ac:dyDescent="0.35">
      <c r="A25" s="894" t="s">
        <v>189</v>
      </c>
      <c r="B25" s="615"/>
      <c r="C25" s="1306" t="s">
        <v>397</v>
      </c>
      <c r="D25" s="1307">
        <v>18</v>
      </c>
      <c r="E25" s="1308">
        <v>2.6495891611842488</v>
      </c>
      <c r="F25" s="1309">
        <v>3</v>
      </c>
      <c r="G25" s="1321"/>
      <c r="H25" s="1294">
        <v>-3</v>
      </c>
      <c r="I25" s="1310">
        <v>3</v>
      </c>
      <c r="J25" s="1296">
        <f t="shared" si="0"/>
        <v>3</v>
      </c>
      <c r="K25" s="1311">
        <f t="shared" si="1"/>
        <v>0</v>
      </c>
      <c r="L25" s="1312">
        <f t="shared" si="2"/>
        <v>0</v>
      </c>
      <c r="M25" s="1313">
        <v>4</v>
      </c>
      <c r="N25" s="1314">
        <f t="shared" si="3"/>
        <v>4</v>
      </c>
      <c r="O25" s="1314">
        <f t="shared" si="4"/>
        <v>0</v>
      </c>
      <c r="P25" s="1315">
        <f t="shared" si="5"/>
        <v>0</v>
      </c>
      <c r="Q25" s="1316">
        <f t="shared" si="6"/>
        <v>2.6495891611842488</v>
      </c>
      <c r="R25" s="1317">
        <f t="shared" si="7"/>
        <v>0</v>
      </c>
      <c r="S25" s="1285">
        <f t="shared" si="8"/>
        <v>22</v>
      </c>
      <c r="T25" s="1318">
        <f t="shared" si="9"/>
        <v>-4</v>
      </c>
      <c r="U25" s="1319" t="str">
        <f t="shared" si="10"/>
        <v xml:space="preserve"> </v>
      </c>
      <c r="V25" s="1288"/>
      <c r="W25" s="1327" t="s">
        <v>398</v>
      </c>
      <c r="X25" s="1194"/>
      <c r="Y25" s="1194"/>
    </row>
    <row r="26" spans="1:25" s="1230" customFormat="1" ht="17.399999999999999" x14ac:dyDescent="0.35">
      <c r="A26" s="894" t="s">
        <v>198</v>
      </c>
      <c r="B26" s="615"/>
      <c r="C26" s="1306" t="s">
        <v>397</v>
      </c>
      <c r="D26" s="1307">
        <v>19</v>
      </c>
      <c r="E26" s="1308">
        <v>2.5969961236794852</v>
      </c>
      <c r="F26" s="1309">
        <v>4</v>
      </c>
      <c r="G26" s="1321"/>
      <c r="H26" s="1294">
        <v>-3</v>
      </c>
      <c r="I26" s="1310">
        <v>4</v>
      </c>
      <c r="J26" s="1296">
        <f t="shared" si="0"/>
        <v>4</v>
      </c>
      <c r="K26" s="1311">
        <f t="shared" si="1"/>
        <v>0</v>
      </c>
      <c r="L26" s="1312">
        <f t="shared" si="2"/>
        <v>0</v>
      </c>
      <c r="M26" s="1313">
        <v>4</v>
      </c>
      <c r="N26" s="1314">
        <f t="shared" si="3"/>
        <v>4</v>
      </c>
      <c r="O26" s="1314">
        <f t="shared" si="4"/>
        <v>0</v>
      </c>
      <c r="P26" s="1315">
        <f t="shared" si="5"/>
        <v>0</v>
      </c>
      <c r="Q26" s="1316">
        <f t="shared" si="6"/>
        <v>2.5969961236794852</v>
      </c>
      <c r="R26" s="1317">
        <f t="shared" si="7"/>
        <v>0</v>
      </c>
      <c r="S26" s="1285">
        <f t="shared" si="8"/>
        <v>24</v>
      </c>
      <c r="T26" s="1318">
        <f t="shared" si="9"/>
        <v>-5</v>
      </c>
      <c r="U26" s="1319" t="str">
        <f t="shared" si="10"/>
        <v xml:space="preserve"> </v>
      </c>
      <c r="V26" s="1288"/>
      <c r="W26" s="1305"/>
      <c r="X26" s="1194"/>
      <c r="Y26" s="1194"/>
    </row>
    <row r="27" spans="1:25" s="1230" customFormat="1" ht="17.399999999999999" x14ac:dyDescent="0.35">
      <c r="A27" s="894" t="s">
        <v>192</v>
      </c>
      <c r="B27" s="615"/>
      <c r="C27" s="1306" t="s">
        <v>397</v>
      </c>
      <c r="D27" s="1307">
        <v>20</v>
      </c>
      <c r="E27" s="1308">
        <v>2.5636362160197561</v>
      </c>
      <c r="F27" s="1309">
        <v>4</v>
      </c>
      <c r="G27" s="1321"/>
      <c r="H27" s="1294">
        <v>-2</v>
      </c>
      <c r="I27" s="1310">
        <v>4</v>
      </c>
      <c r="J27" s="1296">
        <f t="shared" si="0"/>
        <v>4</v>
      </c>
      <c r="K27" s="1311">
        <f t="shared" si="1"/>
        <v>0</v>
      </c>
      <c r="L27" s="1312">
        <f t="shared" si="2"/>
        <v>0</v>
      </c>
      <c r="M27" s="1313">
        <v>0</v>
      </c>
      <c r="N27" s="1314">
        <f t="shared" si="3"/>
        <v>0</v>
      </c>
      <c r="O27" s="1314">
        <f t="shared" si="4"/>
        <v>0</v>
      </c>
      <c r="P27" s="1315">
        <f t="shared" si="5"/>
        <v>0</v>
      </c>
      <c r="Q27" s="1316">
        <f t="shared" si="6"/>
        <v>2.5636362160197561</v>
      </c>
      <c r="R27" s="1317">
        <f t="shared" si="7"/>
        <v>0</v>
      </c>
      <c r="S27" s="1285">
        <f t="shared" si="8"/>
        <v>25</v>
      </c>
      <c r="T27" s="1318">
        <f t="shared" si="9"/>
        <v>-5</v>
      </c>
      <c r="U27" s="1319" t="str">
        <f t="shared" si="10"/>
        <v xml:space="preserve"> </v>
      </c>
      <c r="V27" s="1288"/>
      <c r="W27" s="1305" t="s">
        <v>402</v>
      </c>
      <c r="X27" s="1194"/>
      <c r="Y27" s="1194"/>
    </row>
    <row r="28" spans="1:25" s="1230" customFormat="1" ht="17.399999999999999" x14ac:dyDescent="0.35">
      <c r="A28" s="894" t="s">
        <v>282</v>
      </c>
      <c r="B28" s="615">
        <v>2009</v>
      </c>
      <c r="C28" s="1290" t="s">
        <v>382</v>
      </c>
      <c r="D28" s="1307">
        <v>21</v>
      </c>
      <c r="E28" s="1308">
        <v>2.5342080113169168</v>
      </c>
      <c r="F28" s="1274">
        <v>6</v>
      </c>
      <c r="G28" s="1321"/>
      <c r="H28" s="1294">
        <v>-2</v>
      </c>
      <c r="I28" s="1322">
        <v>8</v>
      </c>
      <c r="J28" s="1296">
        <f t="shared" si="0"/>
        <v>8</v>
      </c>
      <c r="K28" s="1311">
        <f t="shared" si="1"/>
        <v>2</v>
      </c>
      <c r="L28" s="1312">
        <f t="shared" si="2"/>
        <v>0.36</v>
      </c>
      <c r="M28" s="1313">
        <v>8</v>
      </c>
      <c r="N28" s="1314">
        <f t="shared" si="3"/>
        <v>8</v>
      </c>
      <c r="O28" s="1314">
        <f t="shared" si="4"/>
        <v>0</v>
      </c>
      <c r="P28" s="1315">
        <f t="shared" si="5"/>
        <v>0</v>
      </c>
      <c r="Q28" s="1316">
        <f t="shared" si="6"/>
        <v>2.8942080113169166</v>
      </c>
      <c r="R28" s="1317">
        <f t="shared" si="7"/>
        <v>0.35999999999999988</v>
      </c>
      <c r="S28" s="1285">
        <f t="shared" si="8"/>
        <v>16</v>
      </c>
      <c r="T28" s="1318">
        <f t="shared" si="9"/>
        <v>5</v>
      </c>
      <c r="U28" s="1329" t="str">
        <f t="shared" si="10"/>
        <v xml:space="preserve"> </v>
      </c>
      <c r="V28" s="1330"/>
      <c r="W28" s="1305"/>
      <c r="X28" s="1194"/>
      <c r="Y28" s="1194"/>
    </row>
    <row r="29" spans="1:25" s="1230" customFormat="1" ht="17.399999999999999" x14ac:dyDescent="0.35">
      <c r="A29" s="894" t="s">
        <v>489</v>
      </c>
      <c r="B29" s="615">
        <v>2013</v>
      </c>
      <c r="C29" s="1290" t="s">
        <v>382</v>
      </c>
      <c r="D29" s="1307">
        <v>22</v>
      </c>
      <c r="E29" s="1308">
        <v>2.4900946439467013</v>
      </c>
      <c r="F29" s="1274">
        <v>2</v>
      </c>
      <c r="G29" s="1321"/>
      <c r="H29" s="1294">
        <v>-2</v>
      </c>
      <c r="I29" s="1322">
        <v>4</v>
      </c>
      <c r="J29" s="1296">
        <f t="shared" si="0"/>
        <v>4</v>
      </c>
      <c r="K29" s="1311">
        <f t="shared" si="1"/>
        <v>2</v>
      </c>
      <c r="L29" s="1312">
        <f t="shared" si="2"/>
        <v>0.36</v>
      </c>
      <c r="M29" s="1313">
        <v>0</v>
      </c>
      <c r="N29" s="1314">
        <f t="shared" si="3"/>
        <v>0</v>
      </c>
      <c r="O29" s="1314">
        <f t="shared" si="4"/>
        <v>0</v>
      </c>
      <c r="P29" s="1315">
        <f t="shared" si="5"/>
        <v>0</v>
      </c>
      <c r="Q29" s="1316">
        <f t="shared" si="6"/>
        <v>2.8500946439467012</v>
      </c>
      <c r="R29" s="1317">
        <f t="shared" si="7"/>
        <v>0.35999999999999988</v>
      </c>
      <c r="S29" s="1285">
        <f t="shared" si="8"/>
        <v>18</v>
      </c>
      <c r="T29" s="1318">
        <f t="shared" si="9"/>
        <v>4</v>
      </c>
      <c r="U29" s="1329" t="str">
        <f t="shared" si="10"/>
        <v xml:space="preserve"> </v>
      </c>
      <c r="V29" s="1194"/>
      <c r="W29" s="1320"/>
      <c r="X29" s="1194"/>
      <c r="Y29" s="1194"/>
    </row>
    <row r="30" spans="1:25" s="1230" customFormat="1" ht="17.399999999999999" x14ac:dyDescent="0.35">
      <c r="A30" s="894" t="s">
        <v>184</v>
      </c>
      <c r="B30" s="615"/>
      <c r="C30" s="1306" t="s">
        <v>397</v>
      </c>
      <c r="D30" s="1307">
        <v>23</v>
      </c>
      <c r="E30" s="1308">
        <v>2.4727208097256179</v>
      </c>
      <c r="F30" s="1309">
        <v>3</v>
      </c>
      <c r="G30" s="1321"/>
      <c r="H30" s="1294">
        <v>-3</v>
      </c>
      <c r="I30" s="1310">
        <v>3</v>
      </c>
      <c r="J30" s="1296">
        <f t="shared" si="0"/>
        <v>3</v>
      </c>
      <c r="K30" s="1311">
        <f t="shared" si="1"/>
        <v>0</v>
      </c>
      <c r="L30" s="1312">
        <f t="shared" si="2"/>
        <v>0</v>
      </c>
      <c r="M30" s="1313">
        <v>5</v>
      </c>
      <c r="N30" s="1314">
        <f t="shared" si="3"/>
        <v>5</v>
      </c>
      <c r="O30" s="1314">
        <f t="shared" si="4"/>
        <v>0</v>
      </c>
      <c r="P30" s="1315">
        <f t="shared" si="5"/>
        <v>0</v>
      </c>
      <c r="Q30" s="1316">
        <f t="shared" si="6"/>
        <v>2.4727208097256179</v>
      </c>
      <c r="R30" s="1317">
        <f t="shared" si="7"/>
        <v>0</v>
      </c>
      <c r="S30" s="1285">
        <f t="shared" si="8"/>
        <v>28</v>
      </c>
      <c r="T30" s="1318">
        <f t="shared" si="9"/>
        <v>-5</v>
      </c>
      <c r="U30" s="1329" t="str">
        <f t="shared" si="10"/>
        <v xml:space="preserve"> </v>
      </c>
      <c r="V30" s="1330"/>
      <c r="W30" s="1320" t="s">
        <v>400</v>
      </c>
      <c r="X30" s="1194"/>
      <c r="Y30" s="1194"/>
    </row>
    <row r="31" spans="1:25" s="1230" customFormat="1" ht="17.399999999999999" x14ac:dyDescent="0.35">
      <c r="A31" s="894" t="s">
        <v>20</v>
      </c>
      <c r="B31" s="615">
        <v>2013</v>
      </c>
      <c r="C31" s="1326" t="s">
        <v>396</v>
      </c>
      <c r="D31" s="1307">
        <v>24</v>
      </c>
      <c r="E31" s="1308">
        <v>2.4680391383659335</v>
      </c>
      <c r="F31" s="1274">
        <v>3</v>
      </c>
      <c r="G31" s="1321"/>
      <c r="H31" s="1294">
        <v>-2</v>
      </c>
      <c r="I31" s="1322">
        <v>6</v>
      </c>
      <c r="J31" s="1296">
        <f t="shared" si="0"/>
        <v>6</v>
      </c>
      <c r="K31" s="1311">
        <f t="shared" si="1"/>
        <v>3</v>
      </c>
      <c r="L31" s="1312">
        <f t="shared" si="2"/>
        <v>0.54</v>
      </c>
      <c r="M31" s="1313">
        <v>3</v>
      </c>
      <c r="N31" s="1314">
        <f t="shared" si="3"/>
        <v>3</v>
      </c>
      <c r="O31" s="1314">
        <f t="shared" si="4"/>
        <v>0</v>
      </c>
      <c r="P31" s="1315">
        <f t="shared" si="5"/>
        <v>0</v>
      </c>
      <c r="Q31" s="1316">
        <f t="shared" si="6"/>
        <v>3.0080391383659335</v>
      </c>
      <c r="R31" s="1317">
        <f t="shared" si="7"/>
        <v>0.54</v>
      </c>
      <c r="S31" s="1285">
        <f t="shared" si="8"/>
        <v>12</v>
      </c>
      <c r="T31" s="1318">
        <f t="shared" si="9"/>
        <v>12</v>
      </c>
      <c r="U31" s="1329" t="str">
        <f t="shared" si="10"/>
        <v xml:space="preserve"> </v>
      </c>
      <c r="V31" s="1194"/>
      <c r="W31" s="1305"/>
      <c r="X31" s="1194"/>
      <c r="Y31" s="1194"/>
    </row>
    <row r="32" spans="1:25" s="1230" customFormat="1" ht="17.399999999999999" x14ac:dyDescent="0.35">
      <c r="A32" s="894" t="s">
        <v>196</v>
      </c>
      <c r="B32" s="615"/>
      <c r="C32" s="1306" t="s">
        <v>397</v>
      </c>
      <c r="D32" s="1307">
        <v>25</v>
      </c>
      <c r="E32" s="1308">
        <v>2.4461405568912342</v>
      </c>
      <c r="F32" s="1309">
        <v>3</v>
      </c>
      <c r="G32" s="1321"/>
      <c r="H32" s="1294">
        <v>-3</v>
      </c>
      <c r="I32" s="1310">
        <v>3</v>
      </c>
      <c r="J32" s="1296">
        <f t="shared" si="0"/>
        <v>3</v>
      </c>
      <c r="K32" s="1311">
        <f t="shared" si="1"/>
        <v>0</v>
      </c>
      <c r="L32" s="1312">
        <f t="shared" si="2"/>
        <v>0</v>
      </c>
      <c r="M32" s="1313">
        <v>3</v>
      </c>
      <c r="N32" s="1314">
        <f t="shared" si="3"/>
        <v>3</v>
      </c>
      <c r="O32" s="1314">
        <f t="shared" si="4"/>
        <v>0</v>
      </c>
      <c r="P32" s="1315">
        <f t="shared" si="5"/>
        <v>0</v>
      </c>
      <c r="Q32" s="1316">
        <f t="shared" si="6"/>
        <v>2.4461405568912342</v>
      </c>
      <c r="R32" s="1317">
        <f t="shared" si="7"/>
        <v>0</v>
      </c>
      <c r="S32" s="1285">
        <f t="shared" si="8"/>
        <v>30</v>
      </c>
      <c r="T32" s="1318">
        <f t="shared" si="9"/>
        <v>-5</v>
      </c>
      <c r="U32" s="1329" t="str">
        <f t="shared" si="10"/>
        <v xml:space="preserve"> </v>
      </c>
      <c r="V32" s="1194"/>
      <c r="W32" s="1320"/>
      <c r="X32" s="1194"/>
      <c r="Y32" s="1194"/>
    </row>
    <row r="33" spans="1:25" s="1230" customFormat="1" ht="17.399999999999999" x14ac:dyDescent="0.35">
      <c r="A33" s="895" t="s">
        <v>164</v>
      </c>
      <c r="B33" s="615">
        <v>2013</v>
      </c>
      <c r="C33" s="1290" t="s">
        <v>382</v>
      </c>
      <c r="D33" s="1307">
        <v>26</v>
      </c>
      <c r="E33" s="1308">
        <v>2.40288910599189</v>
      </c>
      <c r="F33" s="1274">
        <v>1</v>
      </c>
      <c r="G33" s="1321"/>
      <c r="H33" s="1294">
        <v>-2</v>
      </c>
      <c r="I33" s="1322">
        <v>4</v>
      </c>
      <c r="J33" s="1296">
        <f t="shared" si="0"/>
        <v>4</v>
      </c>
      <c r="K33" s="1311">
        <f t="shared" si="1"/>
        <v>3</v>
      </c>
      <c r="L33" s="1312">
        <f t="shared" si="2"/>
        <v>0.54</v>
      </c>
      <c r="M33" s="1313">
        <v>2</v>
      </c>
      <c r="N33" s="1314">
        <f t="shared" si="3"/>
        <v>2</v>
      </c>
      <c r="O33" s="1314">
        <f t="shared" si="4"/>
        <v>0</v>
      </c>
      <c r="P33" s="1315">
        <f t="shared" si="5"/>
        <v>0</v>
      </c>
      <c r="Q33" s="1316">
        <f t="shared" si="6"/>
        <v>2.94288910599189</v>
      </c>
      <c r="R33" s="1317">
        <f t="shared" si="7"/>
        <v>0.54</v>
      </c>
      <c r="S33" s="1285">
        <f t="shared" si="8"/>
        <v>14</v>
      </c>
      <c r="T33" s="1318">
        <f t="shared" si="9"/>
        <v>12</v>
      </c>
      <c r="U33" s="1329" t="str">
        <f t="shared" si="10"/>
        <v xml:space="preserve"> </v>
      </c>
      <c r="V33" s="1194"/>
      <c r="W33" s="1305"/>
      <c r="X33" s="1194"/>
      <c r="Y33" s="1194"/>
    </row>
    <row r="34" spans="1:25" s="1230" customFormat="1" ht="17.399999999999999" x14ac:dyDescent="0.35">
      <c r="A34" s="894" t="s">
        <v>195</v>
      </c>
      <c r="B34" s="615"/>
      <c r="C34" s="1306" t="s">
        <v>397</v>
      </c>
      <c r="D34" s="1307">
        <v>27</v>
      </c>
      <c r="E34" s="1308">
        <v>2.3648183423170726</v>
      </c>
      <c r="F34" s="1309">
        <v>3</v>
      </c>
      <c r="G34" s="1321"/>
      <c r="H34" s="1294">
        <v>-4</v>
      </c>
      <c r="I34" s="1310">
        <v>3</v>
      </c>
      <c r="J34" s="1296">
        <f t="shared" si="0"/>
        <v>3</v>
      </c>
      <c r="K34" s="1311">
        <f t="shared" si="1"/>
        <v>0</v>
      </c>
      <c r="L34" s="1312">
        <f t="shared" si="2"/>
        <v>0</v>
      </c>
      <c r="M34" s="1313">
        <v>4</v>
      </c>
      <c r="N34" s="1314">
        <f t="shared" si="3"/>
        <v>4</v>
      </c>
      <c r="O34" s="1314">
        <f t="shared" si="4"/>
        <v>0</v>
      </c>
      <c r="P34" s="1315">
        <f t="shared" si="5"/>
        <v>0</v>
      </c>
      <c r="Q34" s="1316">
        <f t="shared" si="6"/>
        <v>2.3648183423170726</v>
      </c>
      <c r="R34" s="1317">
        <f t="shared" si="7"/>
        <v>0</v>
      </c>
      <c r="S34" s="1285">
        <f t="shared" si="8"/>
        <v>31</v>
      </c>
      <c r="T34" s="1318">
        <f t="shared" si="9"/>
        <v>-4</v>
      </c>
      <c r="U34" s="1329" t="str">
        <f t="shared" si="10"/>
        <v xml:space="preserve"> </v>
      </c>
      <c r="V34" s="1330"/>
      <c r="W34" s="1305" t="s">
        <v>404</v>
      </c>
      <c r="X34" s="1194"/>
      <c r="Y34" s="1194"/>
    </row>
    <row r="35" spans="1:25" s="1230" customFormat="1" ht="17.399999999999999" x14ac:dyDescent="0.35">
      <c r="A35" s="894" t="s">
        <v>58</v>
      </c>
      <c r="B35" s="615"/>
      <c r="C35" s="1306" t="s">
        <v>397</v>
      </c>
      <c r="D35" s="1307">
        <v>28</v>
      </c>
      <c r="E35" s="1308">
        <v>2.3074778525491668</v>
      </c>
      <c r="F35" s="1309">
        <v>3</v>
      </c>
      <c r="G35" s="1321"/>
      <c r="H35" s="1294">
        <v>-4</v>
      </c>
      <c r="I35" s="1310">
        <v>4</v>
      </c>
      <c r="J35" s="1296">
        <f t="shared" si="0"/>
        <v>4</v>
      </c>
      <c r="K35" s="1311">
        <f t="shared" si="1"/>
        <v>1</v>
      </c>
      <c r="L35" s="1312">
        <f t="shared" si="2"/>
        <v>0.18</v>
      </c>
      <c r="M35" s="1313">
        <v>2</v>
      </c>
      <c r="N35" s="1314">
        <f t="shared" si="3"/>
        <v>2</v>
      </c>
      <c r="O35" s="1314">
        <f t="shared" si="4"/>
        <v>0</v>
      </c>
      <c r="P35" s="1315">
        <f t="shared" si="5"/>
        <v>0</v>
      </c>
      <c r="Q35" s="1316">
        <f t="shared" si="6"/>
        <v>2.487477852549167</v>
      </c>
      <c r="R35" s="1317">
        <f t="shared" si="7"/>
        <v>0.18000000000000016</v>
      </c>
      <c r="S35" s="1285">
        <f t="shared" si="8"/>
        <v>27</v>
      </c>
      <c r="T35" s="1318">
        <f t="shared" si="9"/>
        <v>1</v>
      </c>
      <c r="U35" s="1329" t="str">
        <f t="shared" si="10"/>
        <v xml:space="preserve"> </v>
      </c>
      <c r="V35" s="1194"/>
      <c r="W35" s="1305"/>
      <c r="X35" s="1194"/>
      <c r="Y35" s="1194"/>
    </row>
    <row r="36" spans="1:25" s="1230" customFormat="1" ht="17.399999999999999" x14ac:dyDescent="0.35">
      <c r="A36" s="895" t="s">
        <v>172</v>
      </c>
      <c r="B36" s="615">
        <v>2017</v>
      </c>
      <c r="C36" s="1324" t="s">
        <v>383</v>
      </c>
      <c r="D36" s="1307">
        <v>29</v>
      </c>
      <c r="E36" s="1308">
        <v>2.2945067539795923</v>
      </c>
      <c r="F36" s="1274">
        <v>0</v>
      </c>
      <c r="G36" s="1325"/>
      <c r="H36" s="1294">
        <v>-2</v>
      </c>
      <c r="I36" s="1322">
        <v>3</v>
      </c>
      <c r="J36" s="1296">
        <f t="shared" si="0"/>
        <v>3</v>
      </c>
      <c r="K36" s="1311">
        <f t="shared" si="1"/>
        <v>3</v>
      </c>
      <c r="L36" s="1312">
        <f t="shared" si="2"/>
        <v>0.54</v>
      </c>
      <c r="M36" s="1313">
        <v>0</v>
      </c>
      <c r="N36" s="1314">
        <f t="shared" si="3"/>
        <v>0</v>
      </c>
      <c r="O36" s="1314">
        <f t="shared" si="4"/>
        <v>0</v>
      </c>
      <c r="P36" s="1315">
        <f t="shared" si="5"/>
        <v>0</v>
      </c>
      <c r="Q36" s="1316">
        <f t="shared" si="6"/>
        <v>2.8345067539795923</v>
      </c>
      <c r="R36" s="1317">
        <f t="shared" si="7"/>
        <v>0.54</v>
      </c>
      <c r="S36" s="1285">
        <f t="shared" si="8"/>
        <v>19</v>
      </c>
      <c r="T36" s="1318">
        <f t="shared" si="9"/>
        <v>10</v>
      </c>
      <c r="U36" s="1329" t="str">
        <f t="shared" si="10"/>
        <v xml:space="preserve"> </v>
      </c>
      <c r="V36" s="1330"/>
      <c r="W36" s="1305"/>
      <c r="X36" s="1194"/>
      <c r="Y36" s="1194"/>
    </row>
    <row r="37" spans="1:25" s="1230" customFormat="1" ht="17.399999999999999" x14ac:dyDescent="0.35">
      <c r="A37" s="894" t="s">
        <v>417</v>
      </c>
      <c r="B37" s="615">
        <v>2019</v>
      </c>
      <c r="C37" s="1290" t="s">
        <v>382</v>
      </c>
      <c r="D37" s="1307">
        <v>30</v>
      </c>
      <c r="E37" s="1308">
        <v>2.2842786120612035</v>
      </c>
      <c r="F37" s="1274">
        <v>-2</v>
      </c>
      <c r="G37" s="1321"/>
      <c r="H37" s="1294">
        <v>-2</v>
      </c>
      <c r="I37" s="1322">
        <v>2</v>
      </c>
      <c r="J37" s="1296">
        <f t="shared" si="0"/>
        <v>2</v>
      </c>
      <c r="K37" s="1311">
        <f t="shared" si="1"/>
        <v>4</v>
      </c>
      <c r="L37" s="1312">
        <f t="shared" si="2"/>
        <v>0.72</v>
      </c>
      <c r="M37" s="1313">
        <v>0</v>
      </c>
      <c r="N37" s="1314">
        <f t="shared" si="3"/>
        <v>0</v>
      </c>
      <c r="O37" s="1314">
        <f t="shared" si="4"/>
        <v>0</v>
      </c>
      <c r="P37" s="1315">
        <f t="shared" si="5"/>
        <v>0</v>
      </c>
      <c r="Q37" s="1316">
        <f t="shared" si="6"/>
        <v>3.0042786120612037</v>
      </c>
      <c r="R37" s="1317">
        <f t="shared" si="7"/>
        <v>0.7200000000000002</v>
      </c>
      <c r="S37" s="1285">
        <f t="shared" si="8"/>
        <v>13</v>
      </c>
      <c r="T37" s="1318">
        <f t="shared" si="9"/>
        <v>17</v>
      </c>
      <c r="U37" s="1329" t="str">
        <f t="shared" si="10"/>
        <v xml:space="preserve"> </v>
      </c>
      <c r="V37" s="1330"/>
      <c r="W37" s="1327" t="s">
        <v>398</v>
      </c>
      <c r="X37" s="1194"/>
      <c r="Y37" s="1194"/>
    </row>
    <row r="38" spans="1:25" s="1230" customFormat="1" ht="17.399999999999999" x14ac:dyDescent="0.35">
      <c r="A38" s="895" t="s">
        <v>180</v>
      </c>
      <c r="B38" s="615">
        <v>2019</v>
      </c>
      <c r="C38" s="1324" t="s">
        <v>383</v>
      </c>
      <c r="D38" s="1307">
        <v>31</v>
      </c>
      <c r="E38" s="1308">
        <v>2.2606703808980813</v>
      </c>
      <c r="F38" s="1274">
        <v>-3</v>
      </c>
      <c r="G38" s="1325"/>
      <c r="H38" s="1294">
        <v>-2</v>
      </c>
      <c r="I38" s="1322">
        <v>0</v>
      </c>
      <c r="J38" s="1296">
        <f t="shared" si="0"/>
        <v>0</v>
      </c>
      <c r="K38" s="1311">
        <f t="shared" si="1"/>
        <v>3</v>
      </c>
      <c r="L38" s="1312">
        <f t="shared" si="2"/>
        <v>0.54</v>
      </c>
      <c r="M38" s="1313">
        <v>0</v>
      </c>
      <c r="N38" s="1314">
        <f t="shared" si="3"/>
        <v>0</v>
      </c>
      <c r="O38" s="1314">
        <f t="shared" si="4"/>
        <v>0</v>
      </c>
      <c r="P38" s="1315">
        <f t="shared" si="5"/>
        <v>0</v>
      </c>
      <c r="Q38" s="1316">
        <f t="shared" si="6"/>
        <v>2.8006703808980813</v>
      </c>
      <c r="R38" s="1317">
        <f t="shared" si="7"/>
        <v>0.54</v>
      </c>
      <c r="S38" s="1285">
        <f t="shared" si="8"/>
        <v>20</v>
      </c>
      <c r="T38" s="1318">
        <f t="shared" si="9"/>
        <v>11</v>
      </c>
      <c r="U38" s="1329" t="str">
        <f t="shared" si="10"/>
        <v xml:space="preserve"> </v>
      </c>
      <c r="V38" s="1330"/>
      <c r="W38" s="1305"/>
      <c r="X38" s="1194"/>
      <c r="Y38" s="1194"/>
    </row>
    <row r="39" spans="1:25" s="1230" customFormat="1" ht="17.399999999999999" x14ac:dyDescent="0.35">
      <c r="A39" s="894" t="s">
        <v>490</v>
      </c>
      <c r="B39" s="615">
        <v>2015</v>
      </c>
      <c r="C39" s="1290" t="s">
        <v>382</v>
      </c>
      <c r="D39" s="1307">
        <v>32</v>
      </c>
      <c r="E39" s="1308">
        <v>2.1858670411734251</v>
      </c>
      <c r="F39" s="1274">
        <v>2</v>
      </c>
      <c r="G39" s="1325"/>
      <c r="H39" s="1294">
        <v>-3</v>
      </c>
      <c r="I39" s="1322">
        <v>4</v>
      </c>
      <c r="J39" s="1296">
        <f t="shared" si="0"/>
        <v>4</v>
      </c>
      <c r="K39" s="1311">
        <f t="shared" si="1"/>
        <v>2</v>
      </c>
      <c r="L39" s="1312">
        <f t="shared" si="2"/>
        <v>0.36</v>
      </c>
      <c r="M39" s="1313">
        <v>0</v>
      </c>
      <c r="N39" s="1314">
        <f t="shared" si="3"/>
        <v>0</v>
      </c>
      <c r="O39" s="1314">
        <f t="shared" si="4"/>
        <v>0</v>
      </c>
      <c r="P39" s="1315">
        <f t="shared" si="5"/>
        <v>0</v>
      </c>
      <c r="Q39" s="1316">
        <f t="shared" si="6"/>
        <v>2.545867041173425</v>
      </c>
      <c r="R39" s="1317">
        <f t="shared" si="7"/>
        <v>0.35999999999999988</v>
      </c>
      <c r="S39" s="1285">
        <f t="shared" si="8"/>
        <v>26</v>
      </c>
      <c r="T39" s="1318">
        <f t="shared" si="9"/>
        <v>6</v>
      </c>
      <c r="U39" s="1329" t="str">
        <f t="shared" si="10"/>
        <v xml:space="preserve"> </v>
      </c>
      <c r="V39" s="1194"/>
      <c r="W39" s="1305"/>
      <c r="X39" s="1194"/>
      <c r="Y39" s="1194"/>
    </row>
    <row r="40" spans="1:25" s="1230" customFormat="1" ht="17.399999999999999" x14ac:dyDescent="0.35">
      <c r="A40" s="895" t="s">
        <v>38</v>
      </c>
      <c r="B40" s="615">
        <v>2013</v>
      </c>
      <c r="C40" s="1326" t="s">
        <v>396</v>
      </c>
      <c r="D40" s="1307">
        <v>33</v>
      </c>
      <c r="E40" s="1308">
        <v>2.0858408202488712</v>
      </c>
      <c r="F40" s="1274">
        <v>2</v>
      </c>
      <c r="G40" s="1321"/>
      <c r="H40" s="1294">
        <v>-3</v>
      </c>
      <c r="I40" s="1322">
        <v>5</v>
      </c>
      <c r="J40" s="1296">
        <f t="shared" ref="J40:J64" si="11">IF(G40="X",-2,I40)</f>
        <v>5</v>
      </c>
      <c r="K40" s="1311">
        <f t="shared" ref="K40:K64" si="12">J40-F40</f>
        <v>3</v>
      </c>
      <c r="L40" s="1312">
        <f t="shared" ref="L40:L64" si="13">K40*L$6</f>
        <v>0.54</v>
      </c>
      <c r="M40" s="1313">
        <v>5</v>
      </c>
      <c r="N40" s="1314">
        <f t="shared" ref="N40:N64" si="14">IF(G40="X",0,M40)</f>
        <v>5</v>
      </c>
      <c r="O40" s="1314">
        <f t="shared" ref="O40:O64" si="15">IF(G40="X",N40-M40,0)</f>
        <v>0</v>
      </c>
      <c r="P40" s="1315">
        <f t="shared" ref="P40:P64" si="16">O40*P$6</f>
        <v>0</v>
      </c>
      <c r="Q40" s="1316">
        <f t="shared" ref="Q40:Q64" si="17">E40+L40+P40</f>
        <v>2.6258408202488712</v>
      </c>
      <c r="R40" s="1317">
        <f t="shared" ref="R40:R64" si="18">Q40-E40</f>
        <v>0.54</v>
      </c>
      <c r="S40" s="1285">
        <f t="shared" ref="S40:S64" si="19">RANK(Q40,Q$8:Q$64)</f>
        <v>23</v>
      </c>
      <c r="T40" s="1318">
        <f t="shared" ref="T40:T64" si="20">D40-S40</f>
        <v>10</v>
      </c>
      <c r="U40" s="1329" t="str">
        <f t="shared" ref="U40:U64" si="21">IF(G40="X",AB$1," ")</f>
        <v xml:space="preserve"> </v>
      </c>
      <c r="V40" s="1330"/>
      <c r="W40" s="1305"/>
      <c r="X40" s="1194"/>
      <c r="Y40" s="1194"/>
    </row>
    <row r="41" spans="1:25" s="1230" customFormat="1" ht="17.399999999999999" x14ac:dyDescent="0.35">
      <c r="A41" s="894" t="s">
        <v>191</v>
      </c>
      <c r="B41" s="615"/>
      <c r="C41" s="1306" t="s">
        <v>397</v>
      </c>
      <c r="D41" s="1307">
        <v>34</v>
      </c>
      <c r="E41" s="1308">
        <v>2.0776862878154225</v>
      </c>
      <c r="F41" s="1309">
        <v>3</v>
      </c>
      <c r="G41" s="1321"/>
      <c r="H41" s="1294">
        <v>-3</v>
      </c>
      <c r="I41" s="1310">
        <v>3</v>
      </c>
      <c r="J41" s="1296">
        <f t="shared" si="11"/>
        <v>3</v>
      </c>
      <c r="K41" s="1311">
        <f t="shared" si="12"/>
        <v>0</v>
      </c>
      <c r="L41" s="1312">
        <f t="shared" si="13"/>
        <v>0</v>
      </c>
      <c r="M41" s="1313">
        <v>3</v>
      </c>
      <c r="N41" s="1314">
        <f t="shared" si="14"/>
        <v>3</v>
      </c>
      <c r="O41" s="1314">
        <f t="shared" si="15"/>
        <v>0</v>
      </c>
      <c r="P41" s="1315">
        <f t="shared" si="16"/>
        <v>0</v>
      </c>
      <c r="Q41" s="1316">
        <f t="shared" si="17"/>
        <v>2.0776862878154225</v>
      </c>
      <c r="R41" s="1317">
        <f t="shared" si="18"/>
        <v>0</v>
      </c>
      <c r="S41" s="1285">
        <f t="shared" si="19"/>
        <v>39</v>
      </c>
      <c r="T41" s="1318">
        <f t="shared" si="20"/>
        <v>-5</v>
      </c>
      <c r="U41" s="1329" t="str">
        <f t="shared" si="21"/>
        <v xml:space="preserve"> </v>
      </c>
      <c r="V41" s="1194"/>
      <c r="W41" s="1305"/>
      <c r="X41" s="1194"/>
      <c r="Y41" s="1194"/>
    </row>
    <row r="42" spans="1:25" s="1230" customFormat="1" ht="17.399999999999999" x14ac:dyDescent="0.35">
      <c r="A42" s="894" t="s">
        <v>421</v>
      </c>
      <c r="B42" s="615">
        <v>2017</v>
      </c>
      <c r="C42" s="1290" t="s">
        <v>382</v>
      </c>
      <c r="D42" s="1307">
        <v>35</v>
      </c>
      <c r="E42" s="1308">
        <v>2.0554547060872821</v>
      </c>
      <c r="F42" s="1274">
        <v>-1</v>
      </c>
      <c r="G42" s="1325"/>
      <c r="H42" s="1294">
        <v>-2</v>
      </c>
      <c r="I42" s="1322">
        <v>0</v>
      </c>
      <c r="J42" s="1296">
        <f t="shared" si="11"/>
        <v>0</v>
      </c>
      <c r="K42" s="1311">
        <f t="shared" si="12"/>
        <v>1</v>
      </c>
      <c r="L42" s="1312">
        <f t="shared" si="13"/>
        <v>0.18</v>
      </c>
      <c r="M42" s="1313">
        <v>0</v>
      </c>
      <c r="N42" s="1314">
        <f t="shared" si="14"/>
        <v>0</v>
      </c>
      <c r="O42" s="1314">
        <f t="shared" si="15"/>
        <v>0</v>
      </c>
      <c r="P42" s="1315">
        <f t="shared" si="16"/>
        <v>0</v>
      </c>
      <c r="Q42" s="1316">
        <f t="shared" si="17"/>
        <v>2.2354547060872823</v>
      </c>
      <c r="R42" s="1317">
        <f t="shared" si="18"/>
        <v>0.18000000000000016</v>
      </c>
      <c r="S42" s="1285">
        <f t="shared" si="19"/>
        <v>36</v>
      </c>
      <c r="T42" s="1318">
        <f t="shared" si="20"/>
        <v>-1</v>
      </c>
      <c r="U42" s="1329" t="str">
        <f t="shared" si="21"/>
        <v xml:space="preserve"> </v>
      </c>
      <c r="V42" s="1330"/>
      <c r="W42" s="1305"/>
      <c r="X42" s="1194"/>
      <c r="Y42" s="1194"/>
    </row>
    <row r="43" spans="1:25" s="1230" customFormat="1" ht="17.399999999999999" x14ac:dyDescent="0.35">
      <c r="A43" s="894" t="s">
        <v>418</v>
      </c>
      <c r="B43" s="615"/>
      <c r="C43" s="1306" t="s">
        <v>397</v>
      </c>
      <c r="D43" s="1307">
        <v>36</v>
      </c>
      <c r="E43" s="1308">
        <v>2.0338433919609273</v>
      </c>
      <c r="F43" s="1309">
        <v>2</v>
      </c>
      <c r="G43" s="1321"/>
      <c r="H43" s="1294">
        <v>-4</v>
      </c>
      <c r="I43" s="1310">
        <v>2</v>
      </c>
      <c r="J43" s="1296">
        <f t="shared" si="11"/>
        <v>2</v>
      </c>
      <c r="K43" s="1311">
        <f t="shared" si="12"/>
        <v>0</v>
      </c>
      <c r="L43" s="1312">
        <f t="shared" si="13"/>
        <v>0</v>
      </c>
      <c r="M43" s="1313">
        <v>4</v>
      </c>
      <c r="N43" s="1314">
        <f t="shared" si="14"/>
        <v>4</v>
      </c>
      <c r="O43" s="1314">
        <f t="shared" si="15"/>
        <v>0</v>
      </c>
      <c r="P43" s="1315">
        <f t="shared" si="16"/>
        <v>0</v>
      </c>
      <c r="Q43" s="1316">
        <f t="shared" si="17"/>
        <v>2.0338433919609273</v>
      </c>
      <c r="R43" s="1317">
        <f t="shared" si="18"/>
        <v>0</v>
      </c>
      <c r="S43" s="1285">
        <f t="shared" si="19"/>
        <v>41</v>
      </c>
      <c r="T43" s="1318">
        <f t="shared" si="20"/>
        <v>-5</v>
      </c>
      <c r="U43" s="1329" t="str">
        <f t="shared" si="21"/>
        <v xml:space="preserve"> </v>
      </c>
      <c r="V43" s="1194"/>
      <c r="W43" s="1305"/>
      <c r="X43" s="1194"/>
      <c r="Y43" s="1194"/>
    </row>
    <row r="44" spans="1:25" s="1230" customFormat="1" ht="17.399999999999999" x14ac:dyDescent="0.35">
      <c r="A44" s="894" t="s">
        <v>183</v>
      </c>
      <c r="B44" s="615">
        <v>2009</v>
      </c>
      <c r="C44" s="1290" t="s">
        <v>382</v>
      </c>
      <c r="D44" s="1307">
        <v>37</v>
      </c>
      <c r="E44" s="1308">
        <v>1.9349923585414275</v>
      </c>
      <c r="F44" s="1274">
        <v>3</v>
      </c>
      <c r="G44" s="1321"/>
      <c r="H44" s="1294">
        <v>-3</v>
      </c>
      <c r="I44" s="1322">
        <v>5</v>
      </c>
      <c r="J44" s="1296">
        <f t="shared" si="11"/>
        <v>5</v>
      </c>
      <c r="K44" s="1311">
        <f t="shared" si="12"/>
        <v>2</v>
      </c>
      <c r="L44" s="1312">
        <f t="shared" si="13"/>
        <v>0.36</v>
      </c>
      <c r="M44" s="1313">
        <v>7</v>
      </c>
      <c r="N44" s="1314">
        <f t="shared" si="14"/>
        <v>7</v>
      </c>
      <c r="O44" s="1314">
        <f t="shared" si="15"/>
        <v>0</v>
      </c>
      <c r="P44" s="1315">
        <f t="shared" si="16"/>
        <v>0</v>
      </c>
      <c r="Q44" s="1316">
        <f t="shared" si="17"/>
        <v>2.2949923585414274</v>
      </c>
      <c r="R44" s="1317">
        <f t="shared" si="18"/>
        <v>0.35999999999999988</v>
      </c>
      <c r="S44" s="1285">
        <f t="shared" si="19"/>
        <v>34</v>
      </c>
      <c r="T44" s="1318">
        <f t="shared" si="20"/>
        <v>3</v>
      </c>
      <c r="U44" s="1329" t="str">
        <f t="shared" si="21"/>
        <v xml:space="preserve"> </v>
      </c>
      <c r="V44" s="1194"/>
      <c r="W44" s="1320"/>
      <c r="X44" s="1194"/>
      <c r="Y44" s="1194"/>
    </row>
    <row r="45" spans="1:25" s="1230" customFormat="1" ht="17.399999999999999" x14ac:dyDescent="0.35">
      <c r="A45" s="895" t="s">
        <v>163</v>
      </c>
      <c r="B45" s="615">
        <v>2013</v>
      </c>
      <c r="C45" s="1290" t="s">
        <v>382</v>
      </c>
      <c r="D45" s="1307">
        <v>38</v>
      </c>
      <c r="E45" s="1308">
        <v>1.9326194897272897</v>
      </c>
      <c r="F45" s="1274">
        <v>1</v>
      </c>
      <c r="G45" s="1321"/>
      <c r="H45" s="1294">
        <v>-2</v>
      </c>
      <c r="I45" s="1322">
        <v>4</v>
      </c>
      <c r="J45" s="1296">
        <f t="shared" si="11"/>
        <v>4</v>
      </c>
      <c r="K45" s="1311">
        <f t="shared" si="12"/>
        <v>3</v>
      </c>
      <c r="L45" s="1312">
        <f t="shared" si="13"/>
        <v>0.54</v>
      </c>
      <c r="M45" s="1313">
        <v>2</v>
      </c>
      <c r="N45" s="1314">
        <f t="shared" si="14"/>
        <v>2</v>
      </c>
      <c r="O45" s="1314">
        <f t="shared" si="15"/>
        <v>0</v>
      </c>
      <c r="P45" s="1315">
        <f t="shared" si="16"/>
        <v>0</v>
      </c>
      <c r="Q45" s="1316">
        <f t="shared" si="17"/>
        <v>2.4726194897272897</v>
      </c>
      <c r="R45" s="1317">
        <f t="shared" si="18"/>
        <v>0.54</v>
      </c>
      <c r="S45" s="1285">
        <f t="shared" si="19"/>
        <v>29</v>
      </c>
      <c r="T45" s="1318">
        <f t="shared" si="20"/>
        <v>9</v>
      </c>
      <c r="U45" s="1329" t="str">
        <f t="shared" si="21"/>
        <v xml:space="preserve"> </v>
      </c>
      <c r="V45" s="1194"/>
      <c r="W45" s="1305"/>
      <c r="X45" s="1194"/>
      <c r="Y45" s="1194"/>
    </row>
    <row r="46" spans="1:25" s="1230" customFormat="1" ht="17.399999999999999" x14ac:dyDescent="0.35">
      <c r="A46" s="894" t="s">
        <v>37</v>
      </c>
      <c r="B46" s="615"/>
      <c r="C46" s="1306" t="s">
        <v>397</v>
      </c>
      <c r="D46" s="1307">
        <v>39</v>
      </c>
      <c r="E46" s="1308">
        <v>1.9275600769567047</v>
      </c>
      <c r="F46" s="1309">
        <v>2</v>
      </c>
      <c r="G46" s="1321"/>
      <c r="H46" s="1294">
        <v>-4</v>
      </c>
      <c r="I46" s="1310">
        <v>2</v>
      </c>
      <c r="J46" s="1296">
        <f t="shared" si="11"/>
        <v>2</v>
      </c>
      <c r="K46" s="1311">
        <f t="shared" si="12"/>
        <v>0</v>
      </c>
      <c r="L46" s="1312">
        <f t="shared" si="13"/>
        <v>0</v>
      </c>
      <c r="M46" s="1313">
        <v>1</v>
      </c>
      <c r="N46" s="1314">
        <f t="shared" si="14"/>
        <v>1</v>
      </c>
      <c r="O46" s="1314">
        <f t="shared" si="15"/>
        <v>0</v>
      </c>
      <c r="P46" s="1315">
        <f t="shared" si="16"/>
        <v>0</v>
      </c>
      <c r="Q46" s="1316">
        <f t="shared" si="17"/>
        <v>1.9275600769567047</v>
      </c>
      <c r="R46" s="1317">
        <f t="shared" si="18"/>
        <v>0</v>
      </c>
      <c r="S46" s="1285">
        <f t="shared" si="19"/>
        <v>44</v>
      </c>
      <c r="T46" s="1318">
        <f t="shared" si="20"/>
        <v>-5</v>
      </c>
      <c r="U46" s="1329" t="str">
        <f t="shared" si="21"/>
        <v xml:space="preserve"> </v>
      </c>
      <c r="V46" s="1194"/>
      <c r="W46" s="1305"/>
      <c r="X46" s="1194"/>
      <c r="Y46" s="1194"/>
    </row>
    <row r="47" spans="1:25" s="1230" customFormat="1" ht="17.399999999999999" x14ac:dyDescent="0.35">
      <c r="A47" s="896" t="s">
        <v>179</v>
      </c>
      <c r="B47" s="615">
        <v>2019</v>
      </c>
      <c r="C47" s="1290" t="s">
        <v>382</v>
      </c>
      <c r="D47" s="1307">
        <v>40</v>
      </c>
      <c r="E47" s="1308">
        <v>1.8884478153666087</v>
      </c>
      <c r="F47" s="1274">
        <v>-2</v>
      </c>
      <c r="G47" s="1321"/>
      <c r="H47" s="1294">
        <v>-2</v>
      </c>
      <c r="I47" s="1322">
        <v>0</v>
      </c>
      <c r="J47" s="1296">
        <f t="shared" si="11"/>
        <v>0</v>
      </c>
      <c r="K47" s="1311">
        <f t="shared" si="12"/>
        <v>2</v>
      </c>
      <c r="L47" s="1312">
        <f t="shared" si="13"/>
        <v>0.36</v>
      </c>
      <c r="M47" s="1313">
        <v>0</v>
      </c>
      <c r="N47" s="1314">
        <f t="shared" si="14"/>
        <v>0</v>
      </c>
      <c r="O47" s="1314">
        <f t="shared" si="15"/>
        <v>0</v>
      </c>
      <c r="P47" s="1315">
        <f t="shared" si="16"/>
        <v>0</v>
      </c>
      <c r="Q47" s="1316">
        <f t="shared" si="17"/>
        <v>2.2484478153666085</v>
      </c>
      <c r="R47" s="1317">
        <f t="shared" si="18"/>
        <v>0.35999999999999988</v>
      </c>
      <c r="S47" s="1285">
        <f t="shared" si="19"/>
        <v>35</v>
      </c>
      <c r="T47" s="1318">
        <f t="shared" si="20"/>
        <v>5</v>
      </c>
      <c r="U47" s="1329" t="str">
        <f t="shared" si="21"/>
        <v xml:space="preserve"> </v>
      </c>
      <c r="V47" s="1330"/>
      <c r="W47" s="1305" t="s">
        <v>401</v>
      </c>
      <c r="X47" s="1194"/>
      <c r="Y47" s="1194"/>
    </row>
    <row r="48" spans="1:25" s="1230" customFormat="1" ht="17.399999999999999" x14ac:dyDescent="0.35">
      <c r="A48" s="894" t="s">
        <v>188</v>
      </c>
      <c r="B48" s="615"/>
      <c r="C48" s="1306" t="s">
        <v>397</v>
      </c>
      <c r="D48" s="1307">
        <v>41</v>
      </c>
      <c r="E48" s="1308">
        <v>1.87199589842366</v>
      </c>
      <c r="F48" s="1309">
        <v>2</v>
      </c>
      <c r="G48" s="1321"/>
      <c r="H48" s="1294">
        <v>-4</v>
      </c>
      <c r="I48" s="1310">
        <v>2</v>
      </c>
      <c r="J48" s="1296">
        <f t="shared" si="11"/>
        <v>2</v>
      </c>
      <c r="K48" s="1311">
        <f t="shared" si="12"/>
        <v>0</v>
      </c>
      <c r="L48" s="1312">
        <f t="shared" si="13"/>
        <v>0</v>
      </c>
      <c r="M48" s="1313">
        <v>4</v>
      </c>
      <c r="N48" s="1314">
        <f t="shared" si="14"/>
        <v>4</v>
      </c>
      <c r="O48" s="1314">
        <f t="shared" si="15"/>
        <v>0</v>
      </c>
      <c r="P48" s="1315">
        <f t="shared" si="16"/>
        <v>0</v>
      </c>
      <c r="Q48" s="1316">
        <f t="shared" si="17"/>
        <v>1.87199589842366</v>
      </c>
      <c r="R48" s="1317">
        <f t="shared" si="18"/>
        <v>0</v>
      </c>
      <c r="S48" s="1285">
        <f t="shared" si="19"/>
        <v>46</v>
      </c>
      <c r="T48" s="1318">
        <f t="shared" si="20"/>
        <v>-5</v>
      </c>
      <c r="U48" s="1329" t="str">
        <f t="shared" si="21"/>
        <v xml:space="preserve"> </v>
      </c>
      <c r="V48" s="1330"/>
      <c r="W48" s="1305"/>
      <c r="X48" s="1194"/>
      <c r="Y48" s="1194"/>
    </row>
    <row r="49" spans="1:25" s="1230" customFormat="1" ht="17.399999999999999" x14ac:dyDescent="0.35">
      <c r="A49" s="894" t="s">
        <v>182</v>
      </c>
      <c r="B49" s="615">
        <v>2011</v>
      </c>
      <c r="C49" s="1290" t="s">
        <v>382</v>
      </c>
      <c r="D49" s="1307">
        <v>42</v>
      </c>
      <c r="E49" s="1308">
        <v>1.8707395286462107</v>
      </c>
      <c r="F49" s="1274">
        <v>2</v>
      </c>
      <c r="G49" s="1321"/>
      <c r="H49" s="1294">
        <v>-2</v>
      </c>
      <c r="I49" s="1322">
        <v>4</v>
      </c>
      <c r="J49" s="1296">
        <f t="shared" si="11"/>
        <v>4</v>
      </c>
      <c r="K49" s="1311">
        <f t="shared" si="12"/>
        <v>2</v>
      </c>
      <c r="L49" s="1312">
        <f t="shared" si="13"/>
        <v>0.36</v>
      </c>
      <c r="M49" s="1313">
        <v>0</v>
      </c>
      <c r="N49" s="1314">
        <f t="shared" si="14"/>
        <v>0</v>
      </c>
      <c r="O49" s="1314">
        <f t="shared" si="15"/>
        <v>0</v>
      </c>
      <c r="P49" s="1315">
        <f t="shared" si="16"/>
        <v>0</v>
      </c>
      <c r="Q49" s="1316">
        <f t="shared" si="17"/>
        <v>2.2307395286462106</v>
      </c>
      <c r="R49" s="1317">
        <f t="shared" si="18"/>
        <v>0.35999999999999988</v>
      </c>
      <c r="S49" s="1285">
        <f t="shared" si="19"/>
        <v>37</v>
      </c>
      <c r="T49" s="1318">
        <f t="shared" si="20"/>
        <v>5</v>
      </c>
      <c r="U49" s="1329" t="str">
        <f t="shared" si="21"/>
        <v xml:space="preserve"> </v>
      </c>
      <c r="V49" s="1194"/>
      <c r="W49" s="1305"/>
      <c r="X49" s="1194"/>
      <c r="Y49" s="1194"/>
    </row>
    <row r="50" spans="1:25" s="1230" customFormat="1" ht="17.399999999999999" x14ac:dyDescent="0.35">
      <c r="A50" s="894" t="s">
        <v>181</v>
      </c>
      <c r="B50" s="615">
        <v>2015</v>
      </c>
      <c r="C50" s="1290" t="s">
        <v>382</v>
      </c>
      <c r="D50" s="1307">
        <v>43</v>
      </c>
      <c r="E50" s="1308">
        <v>1.8538492306272301</v>
      </c>
      <c r="F50" s="1274">
        <v>0</v>
      </c>
      <c r="G50" s="1321"/>
      <c r="H50" s="1294">
        <v>-2</v>
      </c>
      <c r="I50" s="1322">
        <v>0</v>
      </c>
      <c r="J50" s="1296">
        <f t="shared" si="11"/>
        <v>0</v>
      </c>
      <c r="K50" s="1311">
        <f t="shared" si="12"/>
        <v>0</v>
      </c>
      <c r="L50" s="1312">
        <f t="shared" si="13"/>
        <v>0</v>
      </c>
      <c r="M50" s="1313">
        <v>0</v>
      </c>
      <c r="N50" s="1314">
        <f t="shared" si="14"/>
        <v>0</v>
      </c>
      <c r="O50" s="1314">
        <f t="shared" si="15"/>
        <v>0</v>
      </c>
      <c r="P50" s="1315">
        <f t="shared" si="16"/>
        <v>0</v>
      </c>
      <c r="Q50" s="1316">
        <f t="shared" si="17"/>
        <v>1.8538492306272301</v>
      </c>
      <c r="R50" s="1317">
        <f t="shared" si="18"/>
        <v>0</v>
      </c>
      <c r="S50" s="1285">
        <f t="shared" si="19"/>
        <v>47</v>
      </c>
      <c r="T50" s="1318">
        <f t="shared" si="20"/>
        <v>-4</v>
      </c>
      <c r="U50" s="1329" t="str">
        <f t="shared" si="21"/>
        <v xml:space="preserve"> </v>
      </c>
      <c r="V50" s="1330"/>
      <c r="W50" s="1305"/>
      <c r="X50" s="1194"/>
      <c r="Y50" s="1194"/>
    </row>
    <row r="51" spans="1:25" s="1230" customFormat="1" ht="17.399999999999999" x14ac:dyDescent="0.35">
      <c r="A51" s="895" t="s">
        <v>45</v>
      </c>
      <c r="B51" s="615"/>
      <c r="C51" s="1306" t="s">
        <v>397</v>
      </c>
      <c r="D51" s="1307">
        <v>44</v>
      </c>
      <c r="E51" s="1308">
        <v>1.789372560346238</v>
      </c>
      <c r="F51" s="1309">
        <v>2</v>
      </c>
      <c r="G51" s="1321"/>
      <c r="H51" s="1294">
        <v>-4</v>
      </c>
      <c r="I51" s="1310">
        <v>2</v>
      </c>
      <c r="J51" s="1296">
        <f t="shared" si="11"/>
        <v>2</v>
      </c>
      <c r="K51" s="1311">
        <f t="shared" si="12"/>
        <v>0</v>
      </c>
      <c r="L51" s="1312">
        <f t="shared" si="13"/>
        <v>0</v>
      </c>
      <c r="M51" s="1313">
        <v>1</v>
      </c>
      <c r="N51" s="1314">
        <f t="shared" si="14"/>
        <v>1</v>
      </c>
      <c r="O51" s="1314">
        <f t="shared" si="15"/>
        <v>0</v>
      </c>
      <c r="P51" s="1315">
        <f t="shared" si="16"/>
        <v>0</v>
      </c>
      <c r="Q51" s="1316">
        <f t="shared" si="17"/>
        <v>1.789372560346238</v>
      </c>
      <c r="R51" s="1317">
        <f t="shared" si="18"/>
        <v>0</v>
      </c>
      <c r="S51" s="1285">
        <f t="shared" si="19"/>
        <v>49</v>
      </c>
      <c r="T51" s="1318">
        <f t="shared" si="20"/>
        <v>-5</v>
      </c>
      <c r="U51" s="1329" t="str">
        <f t="shared" si="21"/>
        <v xml:space="preserve"> </v>
      </c>
      <c r="V51" s="1194"/>
      <c r="W51" s="1305"/>
      <c r="X51" s="1194"/>
      <c r="Y51" s="1194"/>
    </row>
    <row r="52" spans="1:25" s="1230" customFormat="1" ht="17.399999999999999" x14ac:dyDescent="0.35">
      <c r="A52" s="894" t="s">
        <v>14</v>
      </c>
      <c r="B52" s="615">
        <v>2019</v>
      </c>
      <c r="C52" s="1290" t="s">
        <v>382</v>
      </c>
      <c r="D52" s="1307">
        <v>45</v>
      </c>
      <c r="E52" s="1308">
        <v>1.785112770159214</v>
      </c>
      <c r="F52" s="1274">
        <v>-2</v>
      </c>
      <c r="G52" s="1321"/>
      <c r="H52" s="1294">
        <v>-2</v>
      </c>
      <c r="I52" s="1322">
        <v>1</v>
      </c>
      <c r="J52" s="1296">
        <f t="shared" si="11"/>
        <v>1</v>
      </c>
      <c r="K52" s="1311">
        <f t="shared" si="12"/>
        <v>3</v>
      </c>
      <c r="L52" s="1312">
        <f t="shared" si="13"/>
        <v>0.54</v>
      </c>
      <c r="M52" s="1313">
        <v>0</v>
      </c>
      <c r="N52" s="1314">
        <f t="shared" si="14"/>
        <v>0</v>
      </c>
      <c r="O52" s="1314">
        <f t="shared" si="15"/>
        <v>0</v>
      </c>
      <c r="P52" s="1315">
        <f t="shared" si="16"/>
        <v>0</v>
      </c>
      <c r="Q52" s="1316">
        <f t="shared" si="17"/>
        <v>2.325112770159214</v>
      </c>
      <c r="R52" s="1317">
        <f t="shared" si="18"/>
        <v>0.54</v>
      </c>
      <c r="S52" s="1285">
        <f t="shared" si="19"/>
        <v>33</v>
      </c>
      <c r="T52" s="1318">
        <f t="shared" si="20"/>
        <v>12</v>
      </c>
      <c r="U52" s="1329" t="str">
        <f t="shared" si="21"/>
        <v xml:space="preserve"> </v>
      </c>
      <c r="V52" s="1330"/>
      <c r="W52" s="1327" t="s">
        <v>416</v>
      </c>
      <c r="X52" s="1194"/>
      <c r="Y52" s="1194"/>
    </row>
    <row r="53" spans="1:25" s="1230" customFormat="1" ht="17.399999999999999" x14ac:dyDescent="0.35">
      <c r="A53" s="894" t="s">
        <v>48</v>
      </c>
      <c r="B53" s="615"/>
      <c r="C53" s="1306" t="s">
        <v>397</v>
      </c>
      <c r="D53" s="1307">
        <v>46</v>
      </c>
      <c r="E53" s="1308">
        <v>1.7161104807076528</v>
      </c>
      <c r="F53" s="1309">
        <v>2</v>
      </c>
      <c r="G53" s="1321"/>
      <c r="H53" s="1294">
        <v>-4</v>
      </c>
      <c r="I53" s="1310">
        <v>2</v>
      </c>
      <c r="J53" s="1296">
        <f t="shared" si="11"/>
        <v>2</v>
      </c>
      <c r="K53" s="1311">
        <f t="shared" si="12"/>
        <v>0</v>
      </c>
      <c r="L53" s="1312">
        <f t="shared" si="13"/>
        <v>0</v>
      </c>
      <c r="M53" s="1313">
        <v>0</v>
      </c>
      <c r="N53" s="1314">
        <f t="shared" si="14"/>
        <v>0</v>
      </c>
      <c r="O53" s="1314">
        <f t="shared" si="15"/>
        <v>0</v>
      </c>
      <c r="P53" s="1315">
        <f t="shared" si="16"/>
        <v>0</v>
      </c>
      <c r="Q53" s="1316">
        <f t="shared" si="17"/>
        <v>1.7161104807076528</v>
      </c>
      <c r="R53" s="1317">
        <f t="shared" si="18"/>
        <v>0</v>
      </c>
      <c r="S53" s="1285">
        <f t="shared" si="19"/>
        <v>50</v>
      </c>
      <c r="T53" s="1318">
        <f t="shared" si="20"/>
        <v>-4</v>
      </c>
      <c r="U53" s="1329" t="str">
        <f t="shared" si="21"/>
        <v xml:space="preserve"> </v>
      </c>
      <c r="V53" s="1194"/>
      <c r="W53" s="1305"/>
      <c r="X53" s="1194"/>
      <c r="Y53" s="1194"/>
    </row>
    <row r="54" spans="1:25" s="1230" customFormat="1" ht="17.399999999999999" x14ac:dyDescent="0.35">
      <c r="A54" s="894" t="s">
        <v>190</v>
      </c>
      <c r="B54" s="615"/>
      <c r="C54" s="1306" t="s">
        <v>397</v>
      </c>
      <c r="D54" s="1307">
        <v>47</v>
      </c>
      <c r="E54" s="1308">
        <v>1.7056543316972328</v>
      </c>
      <c r="F54" s="1309">
        <v>2</v>
      </c>
      <c r="G54" s="1321"/>
      <c r="H54" s="1294">
        <v>-4</v>
      </c>
      <c r="I54" s="1310">
        <v>2</v>
      </c>
      <c r="J54" s="1296">
        <f t="shared" si="11"/>
        <v>2</v>
      </c>
      <c r="K54" s="1311">
        <f t="shared" si="12"/>
        <v>0</v>
      </c>
      <c r="L54" s="1312">
        <f t="shared" si="13"/>
        <v>0</v>
      </c>
      <c r="M54" s="1313">
        <v>4</v>
      </c>
      <c r="N54" s="1314">
        <f t="shared" si="14"/>
        <v>4</v>
      </c>
      <c r="O54" s="1314">
        <f t="shared" si="15"/>
        <v>0</v>
      </c>
      <c r="P54" s="1315">
        <f t="shared" si="16"/>
        <v>0</v>
      </c>
      <c r="Q54" s="1316">
        <f t="shared" si="17"/>
        <v>1.7056543316972328</v>
      </c>
      <c r="R54" s="1317">
        <f t="shared" si="18"/>
        <v>0</v>
      </c>
      <c r="S54" s="1285">
        <f t="shared" si="19"/>
        <v>51</v>
      </c>
      <c r="T54" s="1318">
        <f t="shared" si="20"/>
        <v>-4</v>
      </c>
      <c r="U54" s="1329" t="str">
        <f t="shared" si="21"/>
        <v xml:space="preserve"> </v>
      </c>
      <c r="V54" s="1194"/>
      <c r="W54" s="1305"/>
      <c r="X54" s="1194"/>
      <c r="Y54" s="1194"/>
    </row>
    <row r="55" spans="1:25" s="1230" customFormat="1" ht="17.399999999999999" x14ac:dyDescent="0.35">
      <c r="A55" s="895" t="s">
        <v>178</v>
      </c>
      <c r="B55" s="615">
        <v>2015</v>
      </c>
      <c r="C55" s="1324" t="s">
        <v>383</v>
      </c>
      <c r="D55" s="1307">
        <v>48</v>
      </c>
      <c r="E55" s="1308">
        <v>1.6890204571888292</v>
      </c>
      <c r="F55" s="1274">
        <v>0</v>
      </c>
      <c r="G55" s="1321"/>
      <c r="H55" s="1294">
        <v>-3</v>
      </c>
      <c r="I55" s="1322">
        <v>2</v>
      </c>
      <c r="J55" s="1296">
        <f t="shared" si="11"/>
        <v>2</v>
      </c>
      <c r="K55" s="1311">
        <f t="shared" si="12"/>
        <v>2</v>
      </c>
      <c r="L55" s="1312">
        <f t="shared" si="13"/>
        <v>0.36</v>
      </c>
      <c r="M55" s="1313">
        <v>0</v>
      </c>
      <c r="N55" s="1314">
        <f t="shared" si="14"/>
        <v>0</v>
      </c>
      <c r="O55" s="1314">
        <f t="shared" si="15"/>
        <v>0</v>
      </c>
      <c r="P55" s="1315">
        <f t="shared" si="16"/>
        <v>0</v>
      </c>
      <c r="Q55" s="1316">
        <f t="shared" si="17"/>
        <v>2.0490204571888291</v>
      </c>
      <c r="R55" s="1317">
        <f t="shared" si="18"/>
        <v>0.35999999999999988</v>
      </c>
      <c r="S55" s="1285">
        <f t="shared" si="19"/>
        <v>40</v>
      </c>
      <c r="T55" s="1318">
        <f t="shared" si="20"/>
        <v>8</v>
      </c>
      <c r="U55" s="1329" t="str">
        <f t="shared" si="21"/>
        <v xml:space="preserve"> </v>
      </c>
      <c r="V55" s="1330"/>
      <c r="W55" s="1305"/>
      <c r="X55" s="1194"/>
      <c r="Y55" s="1194"/>
    </row>
    <row r="56" spans="1:25" s="1230" customFormat="1" ht="17.399999999999999" x14ac:dyDescent="0.35">
      <c r="A56" s="895" t="s">
        <v>33</v>
      </c>
      <c r="B56" s="615">
        <v>2017</v>
      </c>
      <c r="C56" s="1324" t="s">
        <v>383</v>
      </c>
      <c r="D56" s="1307">
        <v>49</v>
      </c>
      <c r="E56" s="1308">
        <v>1.6100235290316449</v>
      </c>
      <c r="F56" s="1274">
        <v>-1</v>
      </c>
      <c r="G56" s="1325"/>
      <c r="H56" s="1294">
        <v>-2</v>
      </c>
      <c r="I56" s="1322">
        <v>0</v>
      </c>
      <c r="J56" s="1296">
        <f t="shared" si="11"/>
        <v>0</v>
      </c>
      <c r="K56" s="1311">
        <f t="shared" si="12"/>
        <v>1</v>
      </c>
      <c r="L56" s="1312">
        <f t="shared" si="13"/>
        <v>0.18</v>
      </c>
      <c r="M56" s="1313">
        <v>0</v>
      </c>
      <c r="N56" s="1314">
        <f t="shared" si="14"/>
        <v>0</v>
      </c>
      <c r="O56" s="1314">
        <f t="shared" si="15"/>
        <v>0</v>
      </c>
      <c r="P56" s="1315">
        <f t="shared" si="16"/>
        <v>0</v>
      </c>
      <c r="Q56" s="1316">
        <f t="shared" si="17"/>
        <v>1.7900235290316449</v>
      </c>
      <c r="R56" s="1317">
        <f t="shared" si="18"/>
        <v>0.17999999999999994</v>
      </c>
      <c r="S56" s="1285">
        <f t="shared" si="19"/>
        <v>48</v>
      </c>
      <c r="T56" s="1318">
        <f t="shared" si="20"/>
        <v>1</v>
      </c>
      <c r="U56" s="1329" t="str">
        <f t="shared" si="21"/>
        <v xml:space="preserve"> </v>
      </c>
      <c r="V56" s="1330"/>
      <c r="W56" s="1305"/>
      <c r="X56" s="1194"/>
      <c r="Y56" s="1194"/>
    </row>
    <row r="57" spans="1:25" s="1230" customFormat="1" ht="17.399999999999999" x14ac:dyDescent="0.35">
      <c r="A57" s="895" t="s">
        <v>167</v>
      </c>
      <c r="B57" s="615">
        <v>2017</v>
      </c>
      <c r="C57" s="1290" t="s">
        <v>382</v>
      </c>
      <c r="D57" s="1307">
        <v>50</v>
      </c>
      <c r="E57" s="1308">
        <v>1.604677339150351</v>
      </c>
      <c r="F57" s="1274">
        <v>-1</v>
      </c>
      <c r="G57" s="1325"/>
      <c r="H57" s="1294">
        <v>-2</v>
      </c>
      <c r="I57" s="1322">
        <v>1</v>
      </c>
      <c r="J57" s="1296">
        <f t="shared" si="11"/>
        <v>1</v>
      </c>
      <c r="K57" s="1311">
        <f t="shared" si="12"/>
        <v>2</v>
      </c>
      <c r="L57" s="1312">
        <f t="shared" si="13"/>
        <v>0.36</v>
      </c>
      <c r="M57" s="1313">
        <v>0</v>
      </c>
      <c r="N57" s="1314">
        <f t="shared" si="14"/>
        <v>0</v>
      </c>
      <c r="O57" s="1314">
        <f t="shared" si="15"/>
        <v>0</v>
      </c>
      <c r="P57" s="1315">
        <f t="shared" si="16"/>
        <v>0</v>
      </c>
      <c r="Q57" s="1316">
        <f t="shared" si="17"/>
        <v>1.9646773391503509</v>
      </c>
      <c r="R57" s="1317">
        <f t="shared" si="18"/>
        <v>0.35999999999999988</v>
      </c>
      <c r="S57" s="1285">
        <f t="shared" si="19"/>
        <v>42</v>
      </c>
      <c r="T57" s="1318">
        <f t="shared" si="20"/>
        <v>8</v>
      </c>
      <c r="U57" s="1329" t="str">
        <f t="shared" si="21"/>
        <v xml:space="preserve"> </v>
      </c>
      <c r="V57" s="1330"/>
      <c r="W57" s="1305"/>
      <c r="X57" s="1194"/>
      <c r="Y57" s="1194"/>
    </row>
    <row r="58" spans="1:25" s="1230" customFormat="1" ht="17.399999999999999" x14ac:dyDescent="0.35">
      <c r="A58" s="895" t="s">
        <v>15</v>
      </c>
      <c r="B58" s="615">
        <v>2017</v>
      </c>
      <c r="C58" s="1324" t="s">
        <v>383</v>
      </c>
      <c r="D58" s="1307">
        <v>51</v>
      </c>
      <c r="E58" s="1308">
        <v>1.4361426224545168</v>
      </c>
      <c r="F58" s="1274">
        <v>-1</v>
      </c>
      <c r="G58" s="1321"/>
      <c r="H58" s="1294">
        <v>-3</v>
      </c>
      <c r="I58" s="1322">
        <v>0</v>
      </c>
      <c r="J58" s="1296">
        <f t="shared" si="11"/>
        <v>0</v>
      </c>
      <c r="K58" s="1311">
        <f t="shared" si="12"/>
        <v>1</v>
      </c>
      <c r="L58" s="1312">
        <f t="shared" si="13"/>
        <v>0.18</v>
      </c>
      <c r="M58" s="1313">
        <v>0</v>
      </c>
      <c r="N58" s="1314">
        <f t="shared" si="14"/>
        <v>0</v>
      </c>
      <c r="O58" s="1314">
        <f t="shared" si="15"/>
        <v>0</v>
      </c>
      <c r="P58" s="1315">
        <f t="shared" si="16"/>
        <v>0</v>
      </c>
      <c r="Q58" s="1316">
        <f t="shared" si="17"/>
        <v>1.6161426224545168</v>
      </c>
      <c r="R58" s="1317">
        <f t="shared" si="18"/>
        <v>0.17999999999999994</v>
      </c>
      <c r="S58" s="1285">
        <f t="shared" si="19"/>
        <v>52</v>
      </c>
      <c r="T58" s="1318">
        <f t="shared" si="20"/>
        <v>-1</v>
      </c>
      <c r="U58" s="1329" t="str">
        <f t="shared" si="21"/>
        <v xml:space="preserve"> </v>
      </c>
      <c r="V58" s="1330"/>
      <c r="W58" s="1305"/>
      <c r="X58" s="1194"/>
      <c r="Y58" s="1194"/>
    </row>
    <row r="59" spans="1:25" s="1230" customFormat="1" ht="17.399999999999999" x14ac:dyDescent="0.35">
      <c r="A59" s="894" t="s">
        <v>185</v>
      </c>
      <c r="B59" s="615">
        <v>2019</v>
      </c>
      <c r="C59" s="1290" t="s">
        <v>382</v>
      </c>
      <c r="D59" s="1307">
        <v>52</v>
      </c>
      <c r="E59" s="1308">
        <v>1.3903618982861801</v>
      </c>
      <c r="F59" s="1274">
        <v>-2</v>
      </c>
      <c r="G59" s="1321"/>
      <c r="H59" s="1294">
        <v>-2</v>
      </c>
      <c r="I59" s="1310">
        <v>1</v>
      </c>
      <c r="J59" s="1296">
        <f t="shared" si="11"/>
        <v>1</v>
      </c>
      <c r="K59" s="1311">
        <f t="shared" si="12"/>
        <v>3</v>
      </c>
      <c r="L59" s="1312">
        <f t="shared" si="13"/>
        <v>0.54</v>
      </c>
      <c r="M59" s="1313">
        <v>0</v>
      </c>
      <c r="N59" s="1314">
        <f t="shared" si="14"/>
        <v>0</v>
      </c>
      <c r="O59" s="1314">
        <f t="shared" si="15"/>
        <v>0</v>
      </c>
      <c r="P59" s="1315">
        <f t="shared" si="16"/>
        <v>0</v>
      </c>
      <c r="Q59" s="1316">
        <f t="shared" si="17"/>
        <v>1.9303618982861801</v>
      </c>
      <c r="R59" s="1317">
        <f t="shared" si="18"/>
        <v>0.54</v>
      </c>
      <c r="S59" s="1285">
        <f t="shared" si="19"/>
        <v>43</v>
      </c>
      <c r="T59" s="1318">
        <f t="shared" si="20"/>
        <v>9</v>
      </c>
      <c r="U59" s="1329" t="str">
        <f t="shared" si="21"/>
        <v xml:space="preserve"> </v>
      </c>
      <c r="V59" s="1330"/>
      <c r="W59" s="1305" t="s">
        <v>401</v>
      </c>
      <c r="X59" s="1194"/>
      <c r="Y59" s="1194"/>
    </row>
    <row r="60" spans="1:25" s="1230" customFormat="1" ht="17.399999999999999" x14ac:dyDescent="0.35">
      <c r="A60" s="894" t="s">
        <v>279</v>
      </c>
      <c r="B60" s="615">
        <v>2017</v>
      </c>
      <c r="C60" s="1324" t="s">
        <v>383</v>
      </c>
      <c r="D60" s="1307">
        <v>53</v>
      </c>
      <c r="E60" s="1308">
        <v>1.3629893908613262</v>
      </c>
      <c r="F60" s="1274">
        <v>-1</v>
      </c>
      <c r="G60" s="1325"/>
      <c r="H60" s="1294">
        <v>-2</v>
      </c>
      <c r="I60" s="1322">
        <v>0</v>
      </c>
      <c r="J60" s="1296">
        <f t="shared" si="11"/>
        <v>0</v>
      </c>
      <c r="K60" s="1311">
        <f t="shared" si="12"/>
        <v>1</v>
      </c>
      <c r="L60" s="1312">
        <f t="shared" si="13"/>
        <v>0.18</v>
      </c>
      <c r="M60" s="1313">
        <v>0</v>
      </c>
      <c r="N60" s="1314">
        <f t="shared" si="14"/>
        <v>0</v>
      </c>
      <c r="O60" s="1314">
        <f t="shared" si="15"/>
        <v>0</v>
      </c>
      <c r="P60" s="1315">
        <f t="shared" si="16"/>
        <v>0</v>
      </c>
      <c r="Q60" s="1316">
        <f t="shared" si="17"/>
        <v>1.5429893908613261</v>
      </c>
      <c r="R60" s="1317">
        <f t="shared" si="18"/>
        <v>0.17999999999999994</v>
      </c>
      <c r="S60" s="1285">
        <f t="shared" si="19"/>
        <v>53</v>
      </c>
      <c r="T60" s="1318">
        <f t="shared" si="20"/>
        <v>0</v>
      </c>
      <c r="U60" s="1329" t="str">
        <f t="shared" si="21"/>
        <v xml:space="preserve"> </v>
      </c>
      <c r="V60" s="1330"/>
      <c r="W60" s="1305"/>
      <c r="X60" s="1194"/>
      <c r="Y60" s="1194"/>
    </row>
    <row r="61" spans="1:25" s="1230" customFormat="1" ht="17.399999999999999" x14ac:dyDescent="0.35">
      <c r="A61" s="895" t="s">
        <v>491</v>
      </c>
      <c r="B61" s="615">
        <v>2017</v>
      </c>
      <c r="C61" s="1290" t="s">
        <v>382</v>
      </c>
      <c r="D61" s="1307">
        <v>54</v>
      </c>
      <c r="E61" s="1308">
        <v>1.2869806207495729</v>
      </c>
      <c r="F61" s="1274">
        <v>-1</v>
      </c>
      <c r="G61" s="1321"/>
      <c r="H61" s="1294">
        <v>-3</v>
      </c>
      <c r="I61" s="1322">
        <v>-1</v>
      </c>
      <c r="J61" s="1296">
        <f t="shared" si="11"/>
        <v>-1</v>
      </c>
      <c r="K61" s="1311">
        <f t="shared" si="12"/>
        <v>0</v>
      </c>
      <c r="L61" s="1312">
        <f t="shared" si="13"/>
        <v>0</v>
      </c>
      <c r="M61" s="1313">
        <v>0</v>
      </c>
      <c r="N61" s="1314">
        <f t="shared" si="14"/>
        <v>0</v>
      </c>
      <c r="O61" s="1314">
        <f t="shared" si="15"/>
        <v>0</v>
      </c>
      <c r="P61" s="1315">
        <f t="shared" si="16"/>
        <v>0</v>
      </c>
      <c r="Q61" s="1316">
        <f t="shared" si="17"/>
        <v>1.2869806207495729</v>
      </c>
      <c r="R61" s="1317">
        <f t="shared" si="18"/>
        <v>0</v>
      </c>
      <c r="S61" s="1285">
        <f t="shared" si="19"/>
        <v>55</v>
      </c>
      <c r="T61" s="1318">
        <f t="shared" si="20"/>
        <v>-1</v>
      </c>
      <c r="U61" s="1329" t="str">
        <f t="shared" si="21"/>
        <v xml:space="preserve"> </v>
      </c>
      <c r="V61" s="1194"/>
      <c r="W61" s="1305"/>
      <c r="X61" s="1194"/>
      <c r="Y61" s="1194"/>
    </row>
    <row r="62" spans="1:25" s="1230" customFormat="1" ht="17.399999999999999" x14ac:dyDescent="0.35">
      <c r="A62" s="894" t="s">
        <v>278</v>
      </c>
      <c r="B62" s="615">
        <v>2013</v>
      </c>
      <c r="C62" s="1290" t="s">
        <v>382</v>
      </c>
      <c r="D62" s="1307">
        <v>55</v>
      </c>
      <c r="E62" s="1308">
        <v>1.1396169056690901</v>
      </c>
      <c r="F62" s="1274">
        <v>0</v>
      </c>
      <c r="G62" s="1321"/>
      <c r="H62" s="1294">
        <v>-2</v>
      </c>
      <c r="I62" s="1322">
        <v>1</v>
      </c>
      <c r="J62" s="1296">
        <f t="shared" si="11"/>
        <v>1</v>
      </c>
      <c r="K62" s="1311">
        <f t="shared" si="12"/>
        <v>1</v>
      </c>
      <c r="L62" s="1312">
        <f t="shared" si="13"/>
        <v>0.18</v>
      </c>
      <c r="M62" s="1313">
        <v>0</v>
      </c>
      <c r="N62" s="1314">
        <f t="shared" si="14"/>
        <v>0</v>
      </c>
      <c r="O62" s="1314">
        <f t="shared" si="15"/>
        <v>0</v>
      </c>
      <c r="P62" s="1315">
        <f t="shared" si="16"/>
        <v>0</v>
      </c>
      <c r="Q62" s="1316">
        <f t="shared" si="17"/>
        <v>1.3196169056690901</v>
      </c>
      <c r="R62" s="1317">
        <f t="shared" si="18"/>
        <v>0.17999999999999994</v>
      </c>
      <c r="S62" s="1285">
        <f t="shared" si="19"/>
        <v>54</v>
      </c>
      <c r="T62" s="1318">
        <f t="shared" si="20"/>
        <v>1</v>
      </c>
      <c r="U62" s="1329" t="str">
        <f t="shared" si="21"/>
        <v xml:space="preserve"> </v>
      </c>
      <c r="V62" s="1330"/>
      <c r="W62" s="1305"/>
      <c r="X62" s="1194"/>
      <c r="Y62" s="1194"/>
    </row>
    <row r="63" spans="1:25" s="1230" customFormat="1" ht="17.399999999999999" x14ac:dyDescent="0.35">
      <c r="A63" s="894" t="s">
        <v>280</v>
      </c>
      <c r="B63" s="615">
        <v>2013</v>
      </c>
      <c r="C63" s="1326" t="s">
        <v>396</v>
      </c>
      <c r="D63" s="1307">
        <v>56</v>
      </c>
      <c r="E63" s="1308">
        <v>0.8586797538598876</v>
      </c>
      <c r="F63" s="1274">
        <v>-1</v>
      </c>
      <c r="G63" s="1321"/>
      <c r="H63" s="1294">
        <v>-3</v>
      </c>
      <c r="I63" s="1322">
        <v>1</v>
      </c>
      <c r="J63" s="1296">
        <f t="shared" si="11"/>
        <v>1</v>
      </c>
      <c r="K63" s="1311">
        <f t="shared" si="12"/>
        <v>2</v>
      </c>
      <c r="L63" s="1312">
        <f t="shared" si="13"/>
        <v>0.36</v>
      </c>
      <c r="M63" s="1313">
        <v>2</v>
      </c>
      <c r="N63" s="1314">
        <f t="shared" si="14"/>
        <v>2</v>
      </c>
      <c r="O63" s="1314">
        <f t="shared" si="15"/>
        <v>0</v>
      </c>
      <c r="P63" s="1315">
        <f t="shared" si="16"/>
        <v>0</v>
      </c>
      <c r="Q63" s="1316">
        <f t="shared" si="17"/>
        <v>1.2186797538598877</v>
      </c>
      <c r="R63" s="1317">
        <f t="shared" si="18"/>
        <v>0.3600000000000001</v>
      </c>
      <c r="S63" s="1285">
        <f t="shared" si="19"/>
        <v>56</v>
      </c>
      <c r="T63" s="1318">
        <f t="shared" si="20"/>
        <v>0</v>
      </c>
      <c r="U63" s="1329" t="str">
        <f t="shared" si="21"/>
        <v xml:space="preserve"> </v>
      </c>
      <c r="V63" s="1194"/>
      <c r="W63" s="1305"/>
      <c r="X63" s="1194"/>
      <c r="Y63" s="1194"/>
    </row>
    <row r="64" spans="1:25" s="1230" customFormat="1" thickBot="1" x14ac:dyDescent="0.4">
      <c r="A64" s="897" t="s">
        <v>170</v>
      </c>
      <c r="B64" s="745">
        <v>2019</v>
      </c>
      <c r="C64" s="1332" t="s">
        <v>382</v>
      </c>
      <c r="D64" s="1333">
        <v>57</v>
      </c>
      <c r="E64" s="1334">
        <v>0.65803496310237053</v>
      </c>
      <c r="F64" s="1335">
        <v>-3</v>
      </c>
      <c r="G64" s="1363"/>
      <c r="H64" s="1336">
        <v>-3</v>
      </c>
      <c r="I64" s="1366">
        <v>-1</v>
      </c>
      <c r="J64" s="1337">
        <f t="shared" si="11"/>
        <v>-1</v>
      </c>
      <c r="K64" s="1338">
        <f t="shared" si="12"/>
        <v>2</v>
      </c>
      <c r="L64" s="1339">
        <f t="shared" si="13"/>
        <v>0.36</v>
      </c>
      <c r="M64" s="1340">
        <v>0</v>
      </c>
      <c r="N64" s="1341">
        <f t="shared" si="14"/>
        <v>0</v>
      </c>
      <c r="O64" s="1341">
        <f t="shared" si="15"/>
        <v>0</v>
      </c>
      <c r="P64" s="1342">
        <f t="shared" si="16"/>
        <v>0</v>
      </c>
      <c r="Q64" s="1343">
        <f t="shared" si="17"/>
        <v>1.0180349631023704</v>
      </c>
      <c r="R64" s="1344">
        <f t="shared" si="18"/>
        <v>0.35999999999999988</v>
      </c>
      <c r="S64" s="1345">
        <f t="shared" si="19"/>
        <v>57</v>
      </c>
      <c r="T64" s="1346">
        <f t="shared" si="20"/>
        <v>0</v>
      </c>
      <c r="U64" s="1347" t="str">
        <f t="shared" si="21"/>
        <v xml:space="preserve"> </v>
      </c>
      <c r="V64" s="1348"/>
      <c r="W64" s="1328" t="s">
        <v>582</v>
      </c>
      <c r="X64" s="1194"/>
      <c r="Y64" s="1194"/>
    </row>
    <row r="65" spans="1:25" x14ac:dyDescent="0.35">
      <c r="A65" s="1349"/>
      <c r="B65" s="181"/>
      <c r="C65" s="553"/>
      <c r="D65" s="505"/>
      <c r="F65" s="1350"/>
      <c r="G65" s="1350"/>
      <c r="H65" s="1350"/>
      <c r="I65" s="1350"/>
      <c r="J65" s="1191"/>
      <c r="K65" s="1191"/>
      <c r="L65" s="1192"/>
      <c r="M65" s="1193"/>
      <c r="N65" s="1191"/>
      <c r="O65" s="1191"/>
      <c r="P65" s="1193"/>
      <c r="Q65" s="1191"/>
      <c r="R65" s="1191"/>
      <c r="S65" s="1191"/>
      <c r="T65" s="1191"/>
      <c r="U65" s="1191"/>
      <c r="V65" s="1191"/>
      <c r="W65" s="1194"/>
      <c r="X65" s="1191"/>
      <c r="Y65" s="1191"/>
    </row>
    <row r="66" spans="1:25" x14ac:dyDescent="0.35">
      <c r="A66" s="1349"/>
      <c r="B66" s="181"/>
      <c r="C66" s="553"/>
      <c r="D66" s="505"/>
      <c r="F66" s="1351" t="s">
        <v>584</v>
      </c>
      <c r="G66" s="1351"/>
      <c r="H66" s="1351"/>
      <c r="I66" s="1351"/>
      <c r="J66" s="1352"/>
      <c r="K66" s="1352"/>
      <c r="L66" s="1192"/>
      <c r="M66" s="1193"/>
      <c r="N66" s="1191"/>
      <c r="O66" s="1191"/>
      <c r="P66" s="1193"/>
      <c r="Q66" s="1191"/>
      <c r="R66" s="1191"/>
      <c r="S66" s="1191"/>
      <c r="T66" s="1191"/>
      <c r="U66" s="1191"/>
      <c r="V66" s="1191"/>
      <c r="W66" s="1194"/>
      <c r="X66" s="1191"/>
      <c r="Y66" s="1191"/>
    </row>
    <row r="67" spans="1:25" x14ac:dyDescent="0.35">
      <c r="A67" s="1349"/>
      <c r="B67" s="181"/>
      <c r="C67" s="553"/>
      <c r="D67" s="505"/>
      <c r="F67" s="1350"/>
      <c r="G67" s="1350"/>
      <c r="H67" s="1350"/>
      <c r="I67" s="1350"/>
      <c r="J67" s="1191"/>
      <c r="K67" s="1191"/>
      <c r="L67" s="1192"/>
      <c r="M67" s="1193"/>
      <c r="N67" s="1191"/>
      <c r="O67" s="1191"/>
      <c r="P67" s="1193"/>
      <c r="Q67" s="1191"/>
      <c r="R67" s="1191"/>
      <c r="S67" s="1191"/>
      <c r="T67" s="1191"/>
      <c r="U67" s="1191"/>
      <c r="V67" s="1191"/>
      <c r="W67" s="1194"/>
      <c r="X67" s="1191"/>
      <c r="Y67" s="1191"/>
    </row>
    <row r="68" spans="1:25" x14ac:dyDescent="0.35">
      <c r="A68" s="1353"/>
      <c r="B68" s="181"/>
      <c r="C68" s="553"/>
      <c r="D68" s="505"/>
      <c r="F68" s="1191"/>
      <c r="G68" s="1191"/>
      <c r="H68" s="1191"/>
      <c r="I68" s="1191"/>
      <c r="J68" s="1191"/>
      <c r="K68" s="1191"/>
      <c r="L68" s="1192"/>
      <c r="M68" s="1193"/>
      <c r="N68" s="1191"/>
      <c r="O68" s="1191"/>
      <c r="P68" s="1193"/>
      <c r="Q68" s="1191"/>
      <c r="R68" s="1191"/>
      <c r="S68" s="1191"/>
      <c r="T68" s="1191"/>
      <c r="U68" s="1191"/>
      <c r="V68" s="1191"/>
      <c r="W68" s="1194"/>
      <c r="X68" s="1191"/>
      <c r="Y68" s="1191"/>
    </row>
    <row r="69" spans="1:25" x14ac:dyDescent="0.35">
      <c r="A69" s="1353"/>
      <c r="B69" s="266"/>
      <c r="C69" s="553"/>
      <c r="D69" s="505"/>
      <c r="F69" s="1191"/>
      <c r="G69" s="1191"/>
      <c r="H69" s="1191"/>
      <c r="I69" s="1191"/>
      <c r="J69" s="1191"/>
      <c r="K69" s="1191"/>
      <c r="L69" s="1192"/>
      <c r="M69" s="1193"/>
      <c r="N69" s="1191"/>
      <c r="O69" s="1191"/>
      <c r="P69" s="1193"/>
      <c r="Q69" s="1191"/>
      <c r="R69" s="1191"/>
      <c r="S69" s="1191"/>
      <c r="T69" s="1191"/>
      <c r="U69" s="1191"/>
      <c r="V69" s="1191"/>
      <c r="W69" s="1194"/>
      <c r="X69" s="1191"/>
      <c r="Y69" s="1191"/>
    </row>
    <row r="70" spans="1:25" x14ac:dyDescent="0.35">
      <c r="A70" s="1353"/>
      <c r="B70" s="181"/>
      <c r="C70" s="553"/>
      <c r="D70" s="505"/>
      <c r="F70" s="1191"/>
      <c r="G70" s="1191"/>
      <c r="H70" s="1191"/>
      <c r="I70" s="1191"/>
      <c r="J70" s="1191"/>
      <c r="K70" s="1191"/>
      <c r="L70" s="1192"/>
      <c r="M70" s="1193"/>
      <c r="N70" s="1191"/>
      <c r="O70" s="1191"/>
      <c r="P70" s="1193"/>
      <c r="Q70" s="1191"/>
      <c r="R70" s="1191"/>
      <c r="S70" s="1191"/>
      <c r="T70" s="1191"/>
      <c r="U70" s="1191"/>
      <c r="V70" s="1191"/>
      <c r="W70" s="1194"/>
      <c r="X70" s="1191"/>
      <c r="Y70" s="1191"/>
    </row>
    <row r="71" spans="1:25" x14ac:dyDescent="0.35">
      <c r="A71" s="1353"/>
      <c r="B71"/>
      <c r="C71" s="553"/>
      <c r="D71" s="286"/>
      <c r="E71" s="286"/>
      <c r="F71" s="1191"/>
      <c r="G71" s="1191"/>
      <c r="H71" s="1191"/>
      <c r="I71" s="1191"/>
      <c r="J71" s="1191"/>
      <c r="K71" s="1191"/>
      <c r="L71" s="1192"/>
      <c r="M71" s="1193"/>
      <c r="N71" s="1191"/>
      <c r="O71" s="1191"/>
      <c r="P71" s="1193"/>
      <c r="Q71" s="1191"/>
      <c r="R71" s="1191"/>
      <c r="S71" s="1191"/>
      <c r="T71" s="1191"/>
      <c r="U71" s="1191"/>
      <c r="V71" s="1191"/>
      <c r="W71" s="1194"/>
      <c r="X71" s="1191"/>
      <c r="Y71" s="1191"/>
    </row>
    <row r="72" spans="1:25" x14ac:dyDescent="0.35">
      <c r="A72" s="1353"/>
      <c r="B72"/>
      <c r="D72" s="286"/>
      <c r="E72" s="286"/>
      <c r="F72" s="1191"/>
      <c r="G72" s="1191"/>
      <c r="H72" s="1191"/>
      <c r="I72" s="1191"/>
      <c r="J72" s="1191"/>
      <c r="K72" s="1191"/>
      <c r="L72" s="1192"/>
      <c r="M72" s="1193"/>
      <c r="N72" s="1191"/>
      <c r="O72" s="1191"/>
      <c r="P72" s="1193"/>
      <c r="Q72" s="1191"/>
      <c r="R72" s="1191"/>
      <c r="S72" s="1191"/>
      <c r="T72" s="1191"/>
      <c r="U72" s="1191"/>
      <c r="V72" s="1191"/>
      <c r="W72" s="1194"/>
      <c r="X72" s="1191"/>
      <c r="Y72" s="1191"/>
    </row>
    <row r="73" spans="1:25" x14ac:dyDescent="0.35">
      <c r="A73" s="1353"/>
      <c r="B73"/>
      <c r="D73" s="286"/>
      <c r="E73" s="286"/>
      <c r="F73" s="1191"/>
      <c r="G73" s="1191"/>
      <c r="H73" s="1191"/>
      <c r="I73" s="1191"/>
      <c r="J73" s="1191"/>
      <c r="K73" s="1191"/>
      <c r="L73" s="1192"/>
      <c r="M73" s="1193"/>
      <c r="N73" s="1191"/>
      <c r="O73" s="1191"/>
      <c r="P73" s="1193"/>
      <c r="Q73" s="1191"/>
      <c r="R73" s="1191"/>
      <c r="S73" s="1191"/>
      <c r="T73" s="1191"/>
      <c r="U73" s="1191"/>
      <c r="V73" s="1191"/>
      <c r="W73" s="1194"/>
      <c r="X73" s="1191"/>
      <c r="Y73" s="1191"/>
    </row>
    <row r="74" spans="1:25" x14ac:dyDescent="0.35">
      <c r="A74" s="1353"/>
      <c r="B74"/>
      <c r="D74" s="286"/>
      <c r="E74" s="286"/>
      <c r="F74" s="1191"/>
      <c r="G74" s="1191"/>
      <c r="H74" s="1191"/>
      <c r="I74" s="1191"/>
      <c r="J74" s="1191"/>
      <c r="K74" s="1191"/>
      <c r="L74" s="1192"/>
      <c r="M74" s="1193"/>
      <c r="N74" s="1191"/>
      <c r="O74" s="1191"/>
      <c r="P74" s="1193"/>
      <c r="Q74" s="1191"/>
      <c r="R74" s="1191"/>
      <c r="S74" s="1191"/>
      <c r="T74" s="1191"/>
      <c r="U74" s="1191"/>
      <c r="V74" s="1191"/>
      <c r="W74" s="1194"/>
      <c r="X74" s="1191"/>
      <c r="Y74" s="1191"/>
    </row>
    <row r="75" spans="1:25" x14ac:dyDescent="0.35">
      <c r="B75"/>
      <c r="D75" s="222"/>
      <c r="E75" s="286"/>
    </row>
  </sheetData>
  <sortState ref="A8:AB64">
    <sortCondition ref="D8:D64"/>
  </sortState>
  <conditionalFormatting sqref="D9:D64 S8:S64">
    <cfRule type="cellIs" dxfId="2" priority="4" stopIfTrue="1" operator="lessThanOrEqual">
      <formula>19</formula>
    </cfRule>
    <cfRule type="cellIs" dxfId="1" priority="5" stopIfTrue="1" operator="lessThanOrEqual">
      <formula>39</formula>
    </cfRule>
    <cfRule type="cellIs" dxfId="0" priority="6" operator="greaterThan">
      <formula>39</formula>
    </cfRule>
  </conditionalFormatting>
  <conditionalFormatting sqref="T8">
    <cfRule type="colorScale" priority="3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C64">
    <cfRule type="colorScale" priority="2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8:B64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T9:T64">
    <cfRule type="colorScale" priority="7">
      <colorScale>
        <cfvo type="min"/>
        <cfvo type="percentile" val="45"/>
        <cfvo type="max"/>
        <color rgb="FFFF8989"/>
        <color rgb="FFFFEB84"/>
        <color rgb="FFA8FF7D"/>
      </colorScale>
    </cfRule>
  </conditionalFormatting>
  <pageMargins left="0.45" right="0.4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99"/>
  </sheetPr>
  <dimension ref="A1:AI78"/>
  <sheetViews>
    <sheetView zoomScaleNormal="100" workbookViewId="0">
      <pane xSplit="3" ySplit="7" topLeftCell="D8" activePane="bottomRight" state="frozen"/>
      <selection activeCell="A22" sqref="A22"/>
      <selection pane="topRight" activeCell="A22" sqref="A22"/>
      <selection pane="bottomLeft" activeCell="A22" sqref="A22"/>
      <selection pane="bottomRight" activeCell="E13" sqref="E13"/>
    </sheetView>
  </sheetViews>
  <sheetFormatPr defaultRowHeight="15.6" x14ac:dyDescent="0.3"/>
  <cols>
    <col min="1" max="1" width="28.44140625" style="25" customWidth="1"/>
    <col min="2" max="2" width="6.33203125" style="15" customWidth="1"/>
    <col min="3" max="3" width="7.5546875" style="29" customWidth="1"/>
    <col min="4" max="4" width="8.44140625" style="552" bestFit="1" customWidth="1"/>
    <col min="5" max="5" width="7.5546875" style="15" customWidth="1"/>
    <col min="6" max="6" width="6.109375" style="15" customWidth="1"/>
    <col min="7" max="7" width="11" style="181" bestFit="1" customWidth="1"/>
    <col min="8" max="8" width="7.6640625" customWidth="1"/>
    <col min="9" max="9" width="7.6640625" style="26" customWidth="1"/>
    <col min="10" max="10" width="7.6640625" style="15" customWidth="1"/>
    <col min="11" max="11" width="11.6640625" style="15" customWidth="1"/>
    <col min="13" max="13" width="6.6640625" style="28" customWidth="1"/>
    <col min="14" max="14" width="7.5546875" customWidth="1"/>
    <col min="15" max="15" width="6.6640625" style="27" customWidth="1"/>
    <col min="16" max="17" width="8.88671875" style="15"/>
    <col min="18" max="18" width="6.44140625" bestFit="1" customWidth="1"/>
    <col min="19" max="19" width="6.44140625" customWidth="1"/>
    <col min="20" max="20" width="6.6640625" bestFit="1" customWidth="1"/>
    <col min="21" max="21" width="6.5546875" customWidth="1"/>
    <col min="22" max="22" width="7.109375" customWidth="1"/>
    <col min="23" max="23" width="11.88671875" customWidth="1"/>
    <col min="24" max="24" width="7.44140625" customWidth="1"/>
    <col min="25" max="25" width="6.33203125" bestFit="1" customWidth="1"/>
    <col min="26" max="26" width="7.5546875" customWidth="1"/>
    <col min="27" max="27" width="7.6640625" style="482" bestFit="1" customWidth="1"/>
    <col min="28" max="28" width="6.44140625" customWidth="1"/>
    <col min="29" max="29" width="7.44140625" bestFit="1" customWidth="1"/>
    <col min="30" max="30" width="6.33203125" style="15" customWidth="1"/>
    <col min="31" max="31" width="10.5546875" style="29" customWidth="1"/>
  </cols>
  <sheetData>
    <row r="1" spans="1:35" ht="18" x14ac:dyDescent="0.35">
      <c r="A1" s="472" t="s">
        <v>273</v>
      </c>
      <c r="B1" s="181"/>
      <c r="C1" s="552"/>
      <c r="E1" s="181"/>
      <c r="F1" s="181"/>
      <c r="H1" s="226"/>
      <c r="I1" s="555"/>
      <c r="J1" s="181"/>
      <c r="K1" s="181"/>
      <c r="L1" s="226"/>
      <c r="M1" s="556"/>
      <c r="N1" s="226"/>
      <c r="O1" s="557"/>
      <c r="P1" s="181"/>
      <c r="Q1" s="181"/>
      <c r="R1" s="226"/>
      <c r="S1" s="226"/>
      <c r="T1" s="226"/>
      <c r="U1" s="226"/>
      <c r="V1" s="226"/>
      <c r="W1" s="226"/>
      <c r="X1" s="226"/>
      <c r="Y1" s="226"/>
      <c r="Z1" s="226"/>
      <c r="AB1" s="226"/>
      <c r="AC1" s="226"/>
      <c r="AD1" s="181"/>
      <c r="AE1" s="552"/>
      <c r="AF1" s="226"/>
      <c r="AG1" s="226"/>
      <c r="AH1" s="226"/>
      <c r="AI1" s="226"/>
    </row>
    <row r="2" spans="1:35" ht="16.2" thickBot="1" x14ac:dyDescent="0.35">
      <c r="A2" s="553"/>
      <c r="B2" s="181"/>
      <c r="C2" s="552"/>
      <c r="E2" s="188"/>
      <c r="F2" s="188"/>
      <c r="G2" s="188"/>
      <c r="H2" s="1402" t="s">
        <v>531</v>
      </c>
      <c r="I2" s="1403"/>
      <c r="J2" s="1401"/>
      <c r="K2" s="1401"/>
      <c r="L2" s="1401"/>
      <c r="M2" s="1404"/>
      <c r="N2" s="1401"/>
      <c r="O2" s="1405"/>
      <c r="P2" s="1401"/>
      <c r="Q2" s="1401"/>
      <c r="R2" s="1406"/>
      <c r="S2" s="226"/>
      <c r="T2" s="226"/>
      <c r="U2" s="226"/>
      <c r="V2" s="226"/>
      <c r="W2" s="226"/>
      <c r="X2" s="226"/>
      <c r="Y2" s="226"/>
      <c r="Z2" s="226"/>
      <c r="AB2" s="226"/>
      <c r="AC2" s="226"/>
      <c r="AD2" s="181"/>
      <c r="AE2" s="552"/>
      <c r="AF2" s="226"/>
      <c r="AG2" s="226"/>
      <c r="AH2" s="226"/>
      <c r="AI2" s="226"/>
    </row>
    <row r="3" spans="1:35" x14ac:dyDescent="0.3">
      <c r="A3" s="553"/>
      <c r="B3" s="181"/>
      <c r="C3" s="552"/>
      <c r="E3" s="188"/>
      <c r="F3" s="188"/>
      <c r="G3" s="617"/>
      <c r="H3" s="727" t="s">
        <v>251</v>
      </c>
      <c r="I3" s="728"/>
      <c r="J3" s="729"/>
      <c r="K3" s="730"/>
      <c r="L3" s="731" t="s">
        <v>99</v>
      </c>
      <c r="M3" s="732"/>
      <c r="N3" s="733"/>
      <c r="O3" s="376"/>
      <c r="P3" s="734" t="s">
        <v>252</v>
      </c>
      <c r="Q3" s="735"/>
      <c r="R3" s="736"/>
      <c r="S3" s="558"/>
      <c r="T3" s="267" t="s">
        <v>89</v>
      </c>
      <c r="U3" s="267"/>
      <c r="V3" s="267"/>
      <c r="W3" s="267"/>
      <c r="X3" s="267"/>
      <c r="Y3" s="267"/>
      <c r="Z3" s="267"/>
      <c r="AA3" s="483"/>
      <c r="AB3" s="267"/>
      <c r="AC3" s="403"/>
      <c r="AD3" s="181"/>
      <c r="AE3" s="552"/>
      <c r="AF3" s="226"/>
      <c r="AG3" s="226"/>
      <c r="AH3" s="226"/>
      <c r="AI3" s="226"/>
    </row>
    <row r="4" spans="1:35" ht="14.4" x14ac:dyDescent="0.3">
      <c r="A4" s="553"/>
      <c r="B4" s="181"/>
      <c r="C4" s="552"/>
      <c r="E4" s="188"/>
      <c r="F4" s="188"/>
      <c r="G4" s="408"/>
      <c r="H4" s="386" t="s">
        <v>0</v>
      </c>
      <c r="I4" s="387" t="s">
        <v>227</v>
      </c>
      <c r="J4" s="388" t="s">
        <v>90</v>
      </c>
      <c r="K4" s="387" t="s">
        <v>275</v>
      </c>
      <c r="L4" s="381" t="s">
        <v>91</v>
      </c>
      <c r="M4" s="382" t="s">
        <v>132</v>
      </c>
      <c r="N4" s="381" t="s">
        <v>93</v>
      </c>
      <c r="O4" s="379" t="s">
        <v>305</v>
      </c>
      <c r="P4" s="377" t="s">
        <v>94</v>
      </c>
      <c r="Q4" s="377" t="s">
        <v>358</v>
      </c>
      <c r="R4" s="396" t="s">
        <v>95</v>
      </c>
      <c r="S4" s="963" t="s">
        <v>347</v>
      </c>
      <c r="T4" s="386" t="s">
        <v>0</v>
      </c>
      <c r="U4" s="387" t="s">
        <v>227</v>
      </c>
      <c r="V4" s="388" t="s">
        <v>90</v>
      </c>
      <c r="W4" s="387" t="s">
        <v>275</v>
      </c>
      <c r="X4" s="381" t="s">
        <v>91</v>
      </c>
      <c r="Y4" s="382" t="s">
        <v>92</v>
      </c>
      <c r="Z4" s="381" t="s">
        <v>93</v>
      </c>
      <c r="AA4" s="484" t="s">
        <v>305</v>
      </c>
      <c r="AB4" s="401" t="s">
        <v>94</v>
      </c>
      <c r="AC4" s="404" t="s">
        <v>358</v>
      </c>
      <c r="AD4" s="181"/>
      <c r="AE4" s="552"/>
      <c r="AF4" s="226"/>
      <c r="AG4" s="226"/>
      <c r="AH4" s="226"/>
      <c r="AI4" s="226"/>
    </row>
    <row r="5" spans="1:35" x14ac:dyDescent="0.3">
      <c r="A5" s="611"/>
      <c r="B5" s="722"/>
      <c r="C5" s="717" t="s">
        <v>549</v>
      </c>
      <c r="D5" s="1113">
        <v>2023</v>
      </c>
      <c r="E5" s="614" t="s">
        <v>97</v>
      </c>
      <c r="F5" s="624"/>
      <c r="G5" s="408"/>
      <c r="H5" s="386" t="s">
        <v>1</v>
      </c>
      <c r="I5" s="387" t="s">
        <v>1</v>
      </c>
      <c r="J5" s="387" t="s">
        <v>98</v>
      </c>
      <c r="K5" s="388" t="s">
        <v>274</v>
      </c>
      <c r="L5" s="381" t="s">
        <v>98</v>
      </c>
      <c r="M5" s="382" t="s">
        <v>99</v>
      </c>
      <c r="N5" s="381" t="s">
        <v>99</v>
      </c>
      <c r="O5" s="379" t="s">
        <v>306</v>
      </c>
      <c r="P5" s="377" t="s">
        <v>100</v>
      </c>
      <c r="Q5" s="377" t="s">
        <v>359</v>
      </c>
      <c r="R5" s="396" t="s">
        <v>101</v>
      </c>
      <c r="S5" s="963" t="s">
        <v>361</v>
      </c>
      <c r="T5" s="386" t="s">
        <v>1</v>
      </c>
      <c r="U5" s="387" t="s">
        <v>1</v>
      </c>
      <c r="V5" s="387" t="s">
        <v>98</v>
      </c>
      <c r="W5" s="388" t="s">
        <v>274</v>
      </c>
      <c r="X5" s="381" t="s">
        <v>98</v>
      </c>
      <c r="Y5" s="382" t="s">
        <v>99</v>
      </c>
      <c r="Z5" s="381" t="s">
        <v>99</v>
      </c>
      <c r="AA5" s="484" t="s">
        <v>306</v>
      </c>
      <c r="AB5" s="401" t="s">
        <v>100</v>
      </c>
      <c r="AC5" s="405" t="s">
        <v>359</v>
      </c>
      <c r="AD5" s="554"/>
      <c r="AE5" s="126" t="s">
        <v>96</v>
      </c>
      <c r="AF5" s="226"/>
      <c r="AG5" s="226"/>
      <c r="AH5" s="226"/>
      <c r="AI5" s="226"/>
    </row>
    <row r="6" spans="1:35" x14ac:dyDescent="0.3">
      <c r="A6" s="611"/>
      <c r="B6" s="722"/>
      <c r="C6" s="717" t="s">
        <v>66</v>
      </c>
      <c r="D6" s="1107" t="s">
        <v>550</v>
      </c>
      <c r="E6" s="610" t="s">
        <v>102</v>
      </c>
      <c r="F6" s="625"/>
      <c r="G6" s="618" t="s">
        <v>98</v>
      </c>
      <c r="H6" s="389" t="s">
        <v>2</v>
      </c>
      <c r="I6" s="390" t="s">
        <v>2</v>
      </c>
      <c r="J6" s="390" t="s">
        <v>2</v>
      </c>
      <c r="K6" s="390" t="s">
        <v>98</v>
      </c>
      <c r="L6" s="383" t="s">
        <v>2</v>
      </c>
      <c r="M6" s="384" t="s">
        <v>2</v>
      </c>
      <c r="N6" s="385" t="s">
        <v>2</v>
      </c>
      <c r="O6" s="380" t="s">
        <v>103</v>
      </c>
      <c r="P6" s="378" t="s">
        <v>2</v>
      </c>
      <c r="Q6" s="378" t="s">
        <v>2</v>
      </c>
      <c r="R6" s="397" t="s">
        <v>2</v>
      </c>
      <c r="S6" s="963" t="s">
        <v>346</v>
      </c>
      <c r="T6" s="389" t="s">
        <v>2</v>
      </c>
      <c r="U6" s="390" t="s">
        <v>2</v>
      </c>
      <c r="V6" s="390" t="s">
        <v>2</v>
      </c>
      <c r="W6" s="390" t="s">
        <v>98</v>
      </c>
      <c r="X6" s="383" t="s">
        <v>2</v>
      </c>
      <c r="Y6" s="384" t="s">
        <v>2</v>
      </c>
      <c r="Z6" s="385" t="s">
        <v>2</v>
      </c>
      <c r="AA6" s="485" t="s">
        <v>103</v>
      </c>
      <c r="AB6" s="402" t="s">
        <v>2</v>
      </c>
      <c r="AC6" s="406" t="s">
        <v>2</v>
      </c>
      <c r="AD6" s="554"/>
      <c r="AE6" s="126" t="s">
        <v>66</v>
      </c>
      <c r="AF6" s="226"/>
      <c r="AG6" s="226"/>
      <c r="AH6" s="226"/>
      <c r="AI6" s="226"/>
    </row>
    <row r="7" spans="1:35" ht="16.2" thickBot="1" x14ac:dyDescent="0.35">
      <c r="A7" s="791" t="s">
        <v>4</v>
      </c>
      <c r="B7" s="723" t="s">
        <v>3</v>
      </c>
      <c r="C7" s="718" t="s">
        <v>2</v>
      </c>
      <c r="D7" s="1108" t="s">
        <v>551</v>
      </c>
      <c r="E7" s="613" t="s">
        <v>372</v>
      </c>
      <c r="F7" s="626" t="s">
        <v>395</v>
      </c>
      <c r="G7" s="619" t="s">
        <v>349</v>
      </c>
      <c r="H7" s="957">
        <v>0.21</v>
      </c>
      <c r="I7" s="958">
        <v>0.09</v>
      </c>
      <c r="J7" s="958">
        <v>0.05</v>
      </c>
      <c r="K7" s="959">
        <v>0.11</v>
      </c>
      <c r="L7" s="959">
        <v>0.1</v>
      </c>
      <c r="M7" s="960">
        <v>0.08</v>
      </c>
      <c r="N7" s="960">
        <v>0.08</v>
      </c>
      <c r="O7" s="961">
        <v>0.05</v>
      </c>
      <c r="P7" s="961">
        <v>0.05</v>
      </c>
      <c r="Q7" s="961">
        <v>0.18</v>
      </c>
      <c r="R7" s="398"/>
      <c r="S7" s="962">
        <f>SUM(H7:R7)</f>
        <v>1</v>
      </c>
      <c r="T7" s="268" t="s">
        <v>345</v>
      </c>
      <c r="U7" s="269"/>
      <c r="V7" s="270"/>
      <c r="W7" s="270"/>
      <c r="X7" s="185"/>
      <c r="Y7" s="185"/>
      <c r="Z7" s="185"/>
      <c r="AA7" s="486"/>
      <c r="AB7" s="185"/>
      <c r="AC7" s="186"/>
      <c r="AD7" s="357" t="s">
        <v>3</v>
      </c>
      <c r="AE7" s="358" t="s">
        <v>2</v>
      </c>
      <c r="AF7" s="226"/>
      <c r="AG7" s="226"/>
      <c r="AH7" s="226"/>
      <c r="AI7" s="226"/>
    </row>
    <row r="8" spans="1:35" ht="16.2" thickBot="1" x14ac:dyDescent="0.35">
      <c r="A8" s="1084"/>
      <c r="B8" s="1085"/>
      <c r="C8" s="1086"/>
      <c r="D8" s="1109"/>
      <c r="E8" s="1087"/>
      <c r="F8" s="1088"/>
      <c r="G8" s="952" t="s">
        <v>348</v>
      </c>
      <c r="H8" s="953" t="e">
        <f t="shared" ref="H8:Q8" si="0">AVERAGE(H9:H65)</f>
        <v>#DIV/0!</v>
      </c>
      <c r="I8" s="954" t="e">
        <f t="shared" si="0"/>
        <v>#DIV/0!</v>
      </c>
      <c r="J8" s="954" t="e">
        <f t="shared" si="0"/>
        <v>#DIV/0!</v>
      </c>
      <c r="K8" s="954" t="e">
        <f t="shared" si="0"/>
        <v>#DIV/0!</v>
      </c>
      <c r="L8" s="954" t="e">
        <f t="shared" si="0"/>
        <v>#DIV/0!</v>
      </c>
      <c r="M8" s="955" t="e">
        <f t="shared" si="0"/>
        <v>#DIV/0!</v>
      </c>
      <c r="N8" s="954" t="e">
        <f t="shared" si="0"/>
        <v>#DIV/0!</v>
      </c>
      <c r="O8" s="954" t="e">
        <f t="shared" si="0"/>
        <v>#DIV/0!</v>
      </c>
      <c r="P8" s="954" t="e">
        <f t="shared" si="0"/>
        <v>#DIV/0!</v>
      </c>
      <c r="Q8" s="954" t="e">
        <f t="shared" si="0"/>
        <v>#DIV/0!</v>
      </c>
      <c r="R8" s="956"/>
      <c r="S8" s="395"/>
      <c r="T8" s="271"/>
      <c r="U8" s="272"/>
      <c r="V8" s="273"/>
      <c r="W8" s="273"/>
      <c r="X8" s="274"/>
      <c r="Y8" s="274"/>
      <c r="Z8" s="274"/>
      <c r="AA8" s="487"/>
      <c r="AB8" s="274"/>
      <c r="AC8" s="391"/>
      <c r="AD8" s="128"/>
      <c r="AE8" s="127"/>
      <c r="AF8" s="226"/>
      <c r="AG8" s="226"/>
      <c r="AH8" s="226"/>
      <c r="AI8" s="226"/>
    </row>
    <row r="9" spans="1:35" ht="17.399999999999999" x14ac:dyDescent="0.35">
      <c r="A9" s="1105" t="s">
        <v>518</v>
      </c>
      <c r="B9" s="724">
        <f t="shared" ref="B9:B40" si="1">RANK(C9,C$9:C$65)</f>
        <v>1</v>
      </c>
      <c r="C9" s="719">
        <f t="shared" ref="C9:C40" si="2">SUM(T9:AC9)</f>
        <v>0</v>
      </c>
      <c r="D9" s="1110"/>
      <c r="E9" s="616">
        <v>2021</v>
      </c>
      <c r="F9" s="627" t="s">
        <v>382</v>
      </c>
      <c r="G9" s="620"/>
      <c r="H9" s="30"/>
      <c r="I9" s="30"/>
      <c r="J9" s="1062"/>
      <c r="K9" s="30"/>
      <c r="L9" s="30"/>
      <c r="M9" s="30"/>
      <c r="N9" s="30"/>
      <c r="O9" s="30"/>
      <c r="P9" s="30"/>
      <c r="Q9" s="1106"/>
      <c r="R9" s="407"/>
      <c r="S9" s="189"/>
      <c r="T9" s="30">
        <f t="shared" ref="T9:T40" si="3">H9*H$7</f>
        <v>0</v>
      </c>
      <c r="U9" s="30">
        <f t="shared" ref="U9:U40" si="4">I9*I$7</f>
        <v>0</v>
      </c>
      <c r="V9" s="30">
        <f t="shared" ref="V9:V40" si="5">J9*J$7</f>
        <v>0</v>
      </c>
      <c r="W9" s="30">
        <f t="shared" ref="W9:W40" si="6">K9*K$7</f>
        <v>0</v>
      </c>
      <c r="X9" s="30">
        <f t="shared" ref="X9:X40" si="7">L9*L$7</f>
        <v>0</v>
      </c>
      <c r="Y9" s="30">
        <f t="shared" ref="Y9:Y40" si="8">M9*M$7</f>
        <v>0</v>
      </c>
      <c r="Z9" s="30">
        <f t="shared" ref="Z9:Z40" si="9">N9*N$7</f>
        <v>0</v>
      </c>
      <c r="AA9" s="488">
        <f t="shared" ref="AA9:AA40" si="10">O9*O$7</f>
        <v>0</v>
      </c>
      <c r="AB9" s="30">
        <f t="shared" ref="AB9:AB40" si="11">P9*P$7</f>
        <v>0</v>
      </c>
      <c r="AC9" s="392">
        <f t="shared" ref="AC9:AC40" si="12">Q9*Q$7</f>
        <v>0</v>
      </c>
      <c r="AD9" s="130">
        <f t="shared" ref="AD9:AD40" si="13">RANK(AE9,AE$9:AE$65)</f>
        <v>1</v>
      </c>
      <c r="AE9" s="129">
        <f t="shared" ref="AE9:AE40" si="14">SUM(T9:AC9)</f>
        <v>0</v>
      </c>
      <c r="AF9" s="226"/>
      <c r="AG9" s="226"/>
      <c r="AH9" s="226"/>
      <c r="AI9" s="226"/>
    </row>
    <row r="10" spans="1:35" ht="17.399999999999999" x14ac:dyDescent="0.35">
      <c r="A10" s="895" t="s">
        <v>6</v>
      </c>
      <c r="B10" s="725">
        <f t="shared" si="1"/>
        <v>1</v>
      </c>
      <c r="C10" s="720">
        <f t="shared" si="2"/>
        <v>0</v>
      </c>
      <c r="D10" s="1111" t="s">
        <v>591</v>
      </c>
      <c r="E10" s="615">
        <v>2015</v>
      </c>
      <c r="F10" s="627" t="s">
        <v>382</v>
      </c>
      <c r="G10" s="621"/>
      <c r="H10" s="31"/>
      <c r="I10" s="31"/>
      <c r="J10" s="31"/>
      <c r="K10" s="31"/>
      <c r="L10" s="31"/>
      <c r="M10" s="31"/>
      <c r="N10" s="31"/>
      <c r="O10" s="31"/>
      <c r="P10" s="1061"/>
      <c r="Q10" s="950"/>
      <c r="R10" s="399"/>
      <c r="S10" s="189"/>
      <c r="T10" s="31">
        <f t="shared" si="3"/>
        <v>0</v>
      </c>
      <c r="U10" s="31">
        <f t="shared" si="4"/>
        <v>0</v>
      </c>
      <c r="V10" s="31">
        <f t="shared" si="5"/>
        <v>0</v>
      </c>
      <c r="W10" s="31">
        <f t="shared" si="6"/>
        <v>0</v>
      </c>
      <c r="X10" s="31">
        <f t="shared" si="7"/>
        <v>0</v>
      </c>
      <c r="Y10" s="31">
        <f t="shared" si="8"/>
        <v>0</v>
      </c>
      <c r="Z10" s="31">
        <f t="shared" si="9"/>
        <v>0</v>
      </c>
      <c r="AA10" s="489">
        <f t="shared" si="10"/>
        <v>0</v>
      </c>
      <c r="AB10" s="31">
        <f t="shared" si="11"/>
        <v>0</v>
      </c>
      <c r="AC10" s="393">
        <f t="shared" si="12"/>
        <v>0</v>
      </c>
      <c r="AD10" s="131">
        <f t="shared" si="13"/>
        <v>1</v>
      </c>
      <c r="AE10" s="129">
        <f t="shared" si="14"/>
        <v>0</v>
      </c>
      <c r="AF10" s="226"/>
      <c r="AG10" s="226"/>
      <c r="AH10" s="226"/>
      <c r="AI10" s="226"/>
    </row>
    <row r="11" spans="1:35" ht="17.399999999999999" x14ac:dyDescent="0.35">
      <c r="A11" s="894" t="s">
        <v>186</v>
      </c>
      <c r="B11" s="725">
        <f t="shared" si="1"/>
        <v>1</v>
      </c>
      <c r="C11" s="720">
        <f t="shared" si="2"/>
        <v>0</v>
      </c>
      <c r="D11" s="1111" t="s">
        <v>553</v>
      </c>
      <c r="E11" s="615">
        <v>2013</v>
      </c>
      <c r="F11" s="630" t="s">
        <v>396</v>
      </c>
      <c r="G11" s="622"/>
      <c r="H11" s="31"/>
      <c r="I11" s="31"/>
      <c r="J11" s="31"/>
      <c r="K11" s="31"/>
      <c r="L11" s="31"/>
      <c r="M11" s="31"/>
      <c r="N11" s="31"/>
      <c r="O11" s="31"/>
      <c r="P11" s="31"/>
      <c r="Q11" s="951"/>
      <c r="R11" s="399"/>
      <c r="S11" s="189"/>
      <c r="T11" s="31">
        <f t="shared" si="3"/>
        <v>0</v>
      </c>
      <c r="U11" s="31">
        <f t="shared" si="4"/>
        <v>0</v>
      </c>
      <c r="V11" s="31">
        <f t="shared" si="5"/>
        <v>0</v>
      </c>
      <c r="W11" s="31">
        <f t="shared" si="6"/>
        <v>0</v>
      </c>
      <c r="X11" s="31">
        <f t="shared" si="7"/>
        <v>0</v>
      </c>
      <c r="Y11" s="31">
        <f t="shared" si="8"/>
        <v>0</v>
      </c>
      <c r="Z11" s="31">
        <f t="shared" si="9"/>
        <v>0</v>
      </c>
      <c r="AA11" s="489">
        <f t="shared" si="10"/>
        <v>0</v>
      </c>
      <c r="AB11" s="31">
        <f t="shared" si="11"/>
        <v>0</v>
      </c>
      <c r="AC11" s="393">
        <f t="shared" si="12"/>
        <v>0</v>
      </c>
      <c r="AD11" s="131">
        <f t="shared" si="13"/>
        <v>1</v>
      </c>
      <c r="AE11" s="129">
        <f t="shared" si="14"/>
        <v>0</v>
      </c>
      <c r="AF11" s="226"/>
      <c r="AG11" s="226"/>
      <c r="AH11" s="226"/>
      <c r="AI11" s="226"/>
    </row>
    <row r="12" spans="1:35" ht="17.399999999999999" x14ac:dyDescent="0.35">
      <c r="A12" s="894" t="s">
        <v>187</v>
      </c>
      <c r="B12" s="725">
        <f t="shared" si="1"/>
        <v>1</v>
      </c>
      <c r="C12" s="720">
        <f t="shared" si="2"/>
        <v>0</v>
      </c>
      <c r="D12" s="1111"/>
      <c r="E12" s="615">
        <v>2021</v>
      </c>
      <c r="F12" s="630" t="s">
        <v>396</v>
      </c>
      <c r="G12" s="621"/>
      <c r="H12" s="31"/>
      <c r="I12" s="31"/>
      <c r="J12" s="31"/>
      <c r="K12" s="31"/>
      <c r="L12" s="31"/>
      <c r="M12" s="31"/>
      <c r="N12" s="31"/>
      <c r="O12" s="31"/>
      <c r="P12" s="31"/>
      <c r="Q12" s="951"/>
      <c r="R12" s="399"/>
      <c r="S12" s="189"/>
      <c r="T12" s="31">
        <f t="shared" si="3"/>
        <v>0</v>
      </c>
      <c r="U12" s="31">
        <f t="shared" si="4"/>
        <v>0</v>
      </c>
      <c r="V12" s="31">
        <f t="shared" si="5"/>
        <v>0</v>
      </c>
      <c r="W12" s="31">
        <f t="shared" si="6"/>
        <v>0</v>
      </c>
      <c r="X12" s="31">
        <f t="shared" si="7"/>
        <v>0</v>
      </c>
      <c r="Y12" s="31">
        <f t="shared" si="8"/>
        <v>0</v>
      </c>
      <c r="Z12" s="31">
        <f t="shared" si="9"/>
        <v>0</v>
      </c>
      <c r="AA12" s="489">
        <f t="shared" si="10"/>
        <v>0</v>
      </c>
      <c r="AB12" s="31">
        <f t="shared" si="11"/>
        <v>0</v>
      </c>
      <c r="AC12" s="393">
        <f t="shared" si="12"/>
        <v>0</v>
      </c>
      <c r="AD12" s="131">
        <f t="shared" si="13"/>
        <v>1</v>
      </c>
      <c r="AE12" s="129">
        <f t="shared" si="14"/>
        <v>0</v>
      </c>
      <c r="AF12" s="226"/>
      <c r="AG12" s="226"/>
      <c r="AH12" s="226"/>
      <c r="AI12" s="226"/>
    </row>
    <row r="13" spans="1:35" ht="17.399999999999999" x14ac:dyDescent="0.35">
      <c r="A13" s="896" t="s">
        <v>168</v>
      </c>
      <c r="B13" s="725">
        <f t="shared" si="1"/>
        <v>1</v>
      </c>
      <c r="C13" s="720">
        <f t="shared" si="2"/>
        <v>0</v>
      </c>
      <c r="D13" s="1111"/>
      <c r="E13" s="615">
        <v>2021</v>
      </c>
      <c r="F13" s="629" t="s">
        <v>383</v>
      </c>
      <c r="G13" s="621"/>
      <c r="H13" s="31"/>
      <c r="I13" s="31"/>
      <c r="J13" s="31"/>
      <c r="K13" s="31"/>
      <c r="L13" s="31"/>
      <c r="M13" s="31"/>
      <c r="N13" s="31"/>
      <c r="O13" s="31"/>
      <c r="P13" s="1061"/>
      <c r="Q13" s="950"/>
      <c r="R13" s="399"/>
      <c r="S13" s="189"/>
      <c r="T13" s="31">
        <f t="shared" si="3"/>
        <v>0</v>
      </c>
      <c r="U13" s="31">
        <f t="shared" si="4"/>
        <v>0</v>
      </c>
      <c r="V13" s="31">
        <f t="shared" si="5"/>
        <v>0</v>
      </c>
      <c r="W13" s="31">
        <f t="shared" si="6"/>
        <v>0</v>
      </c>
      <c r="X13" s="31">
        <f t="shared" si="7"/>
        <v>0</v>
      </c>
      <c r="Y13" s="31">
        <f t="shared" si="8"/>
        <v>0</v>
      </c>
      <c r="Z13" s="31">
        <f t="shared" si="9"/>
        <v>0</v>
      </c>
      <c r="AA13" s="489">
        <f t="shared" si="10"/>
        <v>0</v>
      </c>
      <c r="AB13" s="31">
        <f t="shared" si="11"/>
        <v>0</v>
      </c>
      <c r="AC13" s="393">
        <f t="shared" si="12"/>
        <v>0</v>
      </c>
      <c r="AD13" s="131">
        <f t="shared" si="13"/>
        <v>1</v>
      </c>
      <c r="AE13" s="129">
        <f t="shared" si="14"/>
        <v>0</v>
      </c>
      <c r="AF13" s="226"/>
      <c r="AG13" s="226"/>
      <c r="AH13" s="226"/>
      <c r="AI13" s="226"/>
    </row>
    <row r="14" spans="1:35" ht="17.399999999999999" x14ac:dyDescent="0.35">
      <c r="A14" s="894" t="s">
        <v>193</v>
      </c>
      <c r="B14" s="725">
        <f t="shared" si="1"/>
        <v>1</v>
      </c>
      <c r="C14" s="720">
        <f t="shared" si="2"/>
        <v>0</v>
      </c>
      <c r="D14" s="1111"/>
      <c r="E14" s="615">
        <v>2021</v>
      </c>
      <c r="F14" s="630" t="s">
        <v>396</v>
      </c>
      <c r="G14" s="621"/>
      <c r="H14" s="31"/>
      <c r="I14" s="31"/>
      <c r="J14" s="31"/>
      <c r="K14" s="31"/>
      <c r="L14" s="31"/>
      <c r="M14" s="31"/>
      <c r="N14" s="31"/>
      <c r="O14" s="31"/>
      <c r="P14" s="31"/>
      <c r="Q14" s="951"/>
      <c r="R14" s="399"/>
      <c r="S14" s="189"/>
      <c r="T14" s="31">
        <f t="shared" si="3"/>
        <v>0</v>
      </c>
      <c r="U14" s="31">
        <f t="shared" si="4"/>
        <v>0</v>
      </c>
      <c r="V14" s="31">
        <f t="shared" si="5"/>
        <v>0</v>
      </c>
      <c r="W14" s="31">
        <f t="shared" si="6"/>
        <v>0</v>
      </c>
      <c r="X14" s="31">
        <f t="shared" si="7"/>
        <v>0</v>
      </c>
      <c r="Y14" s="31">
        <f t="shared" si="8"/>
        <v>0</v>
      </c>
      <c r="Z14" s="31">
        <f t="shared" si="9"/>
        <v>0</v>
      </c>
      <c r="AA14" s="489">
        <f t="shared" si="10"/>
        <v>0</v>
      </c>
      <c r="AB14" s="31">
        <f t="shared" si="11"/>
        <v>0</v>
      </c>
      <c r="AC14" s="393">
        <f t="shared" si="12"/>
        <v>0</v>
      </c>
      <c r="AD14" s="131">
        <f t="shared" si="13"/>
        <v>1</v>
      </c>
      <c r="AE14" s="129">
        <f t="shared" si="14"/>
        <v>0</v>
      </c>
      <c r="AF14" s="226"/>
      <c r="AG14" s="226"/>
      <c r="AH14" s="226"/>
      <c r="AI14" s="226"/>
    </row>
    <row r="15" spans="1:35" ht="17.399999999999999" x14ac:dyDescent="0.35">
      <c r="A15" s="895" t="s">
        <v>166</v>
      </c>
      <c r="B15" s="725">
        <f t="shared" si="1"/>
        <v>1</v>
      </c>
      <c r="C15" s="720">
        <f t="shared" si="2"/>
        <v>0</v>
      </c>
      <c r="D15" s="1111"/>
      <c r="E15" s="615">
        <v>2021</v>
      </c>
      <c r="F15" s="627" t="s">
        <v>382</v>
      </c>
      <c r="G15" s="621"/>
      <c r="H15" s="31"/>
      <c r="I15" s="31"/>
      <c r="J15" s="31"/>
      <c r="K15" s="1061"/>
      <c r="L15" s="31"/>
      <c r="M15" s="31"/>
      <c r="N15" s="31"/>
      <c r="O15" s="31"/>
      <c r="P15" s="31"/>
      <c r="Q15" s="950"/>
      <c r="R15" s="399"/>
      <c r="S15" s="189"/>
      <c r="T15" s="31">
        <f t="shared" si="3"/>
        <v>0</v>
      </c>
      <c r="U15" s="31">
        <f t="shared" si="4"/>
        <v>0</v>
      </c>
      <c r="V15" s="31">
        <f t="shared" si="5"/>
        <v>0</v>
      </c>
      <c r="W15" s="31">
        <f t="shared" si="6"/>
        <v>0</v>
      </c>
      <c r="X15" s="31">
        <f t="shared" si="7"/>
        <v>0</v>
      </c>
      <c r="Y15" s="31">
        <f t="shared" si="8"/>
        <v>0</v>
      </c>
      <c r="Z15" s="31">
        <f t="shared" si="9"/>
        <v>0</v>
      </c>
      <c r="AA15" s="489">
        <f t="shared" si="10"/>
        <v>0</v>
      </c>
      <c r="AB15" s="31">
        <f t="shared" si="11"/>
        <v>0</v>
      </c>
      <c r="AC15" s="393">
        <f t="shared" si="12"/>
        <v>0</v>
      </c>
      <c r="AD15" s="131">
        <f t="shared" si="13"/>
        <v>1</v>
      </c>
      <c r="AE15" s="129">
        <f t="shared" si="14"/>
        <v>0</v>
      </c>
      <c r="AF15" s="226"/>
      <c r="AG15" s="226"/>
      <c r="AH15" s="226"/>
      <c r="AI15" s="226"/>
    </row>
    <row r="16" spans="1:35" ht="17.399999999999999" x14ac:dyDescent="0.35">
      <c r="A16" s="895" t="s">
        <v>7</v>
      </c>
      <c r="B16" s="725">
        <f t="shared" si="1"/>
        <v>1</v>
      </c>
      <c r="C16" s="720">
        <f t="shared" si="2"/>
        <v>0</v>
      </c>
      <c r="D16" s="1111"/>
      <c r="E16" s="615">
        <v>2021</v>
      </c>
      <c r="F16" s="627" t="s">
        <v>382</v>
      </c>
      <c r="G16" s="621"/>
      <c r="H16" s="31"/>
      <c r="I16" s="1061"/>
      <c r="J16" s="31"/>
      <c r="K16" s="31"/>
      <c r="L16" s="31"/>
      <c r="M16" s="31"/>
      <c r="N16" s="31"/>
      <c r="O16" s="31"/>
      <c r="P16" s="31"/>
      <c r="Q16" s="950"/>
      <c r="R16" s="399"/>
      <c r="S16" s="189"/>
      <c r="T16" s="31">
        <f t="shared" si="3"/>
        <v>0</v>
      </c>
      <c r="U16" s="31">
        <f t="shared" si="4"/>
        <v>0</v>
      </c>
      <c r="V16" s="31">
        <f t="shared" si="5"/>
        <v>0</v>
      </c>
      <c r="W16" s="31">
        <f t="shared" si="6"/>
        <v>0</v>
      </c>
      <c r="X16" s="31">
        <f t="shared" si="7"/>
        <v>0</v>
      </c>
      <c r="Y16" s="31">
        <f t="shared" si="8"/>
        <v>0</v>
      </c>
      <c r="Z16" s="31">
        <f t="shared" si="9"/>
        <v>0</v>
      </c>
      <c r="AA16" s="489">
        <f t="shared" si="10"/>
        <v>0</v>
      </c>
      <c r="AB16" s="31">
        <f t="shared" si="11"/>
        <v>0</v>
      </c>
      <c r="AC16" s="393">
        <f t="shared" si="12"/>
        <v>0</v>
      </c>
      <c r="AD16" s="131">
        <f t="shared" si="13"/>
        <v>1</v>
      </c>
      <c r="AE16" s="129">
        <f t="shared" si="14"/>
        <v>0</v>
      </c>
      <c r="AF16" s="226"/>
      <c r="AG16" s="226"/>
      <c r="AH16" s="226"/>
      <c r="AI16" s="226"/>
    </row>
    <row r="17" spans="1:35" ht="17.399999999999999" x14ac:dyDescent="0.35">
      <c r="A17" s="895" t="s">
        <v>171</v>
      </c>
      <c r="B17" s="725">
        <f t="shared" si="1"/>
        <v>1</v>
      </c>
      <c r="C17" s="720">
        <f t="shared" si="2"/>
        <v>0</v>
      </c>
      <c r="D17" s="1111"/>
      <c r="E17" s="615"/>
      <c r="F17" s="628"/>
      <c r="G17" s="621"/>
      <c r="H17" s="31"/>
      <c r="I17" s="31"/>
      <c r="J17" s="31"/>
      <c r="K17" s="31"/>
      <c r="L17" s="31"/>
      <c r="M17" s="31"/>
      <c r="N17" s="31"/>
      <c r="O17" s="31"/>
      <c r="P17" s="31"/>
      <c r="Q17" s="951"/>
      <c r="R17" s="399"/>
      <c r="S17" s="189"/>
      <c r="T17" s="31">
        <f t="shared" si="3"/>
        <v>0</v>
      </c>
      <c r="U17" s="31">
        <f t="shared" si="4"/>
        <v>0</v>
      </c>
      <c r="V17" s="31">
        <f t="shared" si="5"/>
        <v>0</v>
      </c>
      <c r="W17" s="31">
        <f t="shared" si="6"/>
        <v>0</v>
      </c>
      <c r="X17" s="31">
        <f t="shared" si="7"/>
        <v>0</v>
      </c>
      <c r="Y17" s="31">
        <f t="shared" si="8"/>
        <v>0</v>
      </c>
      <c r="Z17" s="31">
        <f t="shared" si="9"/>
        <v>0</v>
      </c>
      <c r="AA17" s="489">
        <f t="shared" si="10"/>
        <v>0</v>
      </c>
      <c r="AB17" s="31">
        <f t="shared" si="11"/>
        <v>0</v>
      </c>
      <c r="AC17" s="393">
        <f t="shared" si="12"/>
        <v>0</v>
      </c>
      <c r="AD17" s="131">
        <f t="shared" si="13"/>
        <v>1</v>
      </c>
      <c r="AE17" s="129">
        <f t="shared" si="14"/>
        <v>0</v>
      </c>
      <c r="AF17" s="226"/>
      <c r="AG17" s="226"/>
      <c r="AH17" s="226"/>
      <c r="AI17" s="226"/>
    </row>
    <row r="18" spans="1:35" ht="17.399999999999999" x14ac:dyDescent="0.35">
      <c r="A18" s="894" t="s">
        <v>419</v>
      </c>
      <c r="B18" s="725">
        <f t="shared" si="1"/>
        <v>1</v>
      </c>
      <c r="C18" s="720">
        <f t="shared" si="2"/>
        <v>0</v>
      </c>
      <c r="D18" s="1111"/>
      <c r="E18" s="615"/>
      <c r="F18" s="628" t="s">
        <v>397</v>
      </c>
      <c r="G18" s="621"/>
      <c r="H18" s="31"/>
      <c r="I18" s="31"/>
      <c r="J18" s="1061"/>
      <c r="K18" s="31"/>
      <c r="L18" s="31"/>
      <c r="M18" s="31"/>
      <c r="N18" s="31"/>
      <c r="O18" s="31"/>
      <c r="P18" s="31"/>
      <c r="Q18" s="951"/>
      <c r="R18" s="399"/>
      <c r="S18" s="189"/>
      <c r="T18" s="31">
        <f t="shared" si="3"/>
        <v>0</v>
      </c>
      <c r="U18" s="31">
        <f t="shared" si="4"/>
        <v>0</v>
      </c>
      <c r="V18" s="31">
        <f t="shared" si="5"/>
        <v>0</v>
      </c>
      <c r="W18" s="31">
        <f t="shared" si="6"/>
        <v>0</v>
      </c>
      <c r="X18" s="31">
        <f t="shared" si="7"/>
        <v>0</v>
      </c>
      <c r="Y18" s="31">
        <f t="shared" si="8"/>
        <v>0</v>
      </c>
      <c r="Z18" s="31">
        <f t="shared" si="9"/>
        <v>0</v>
      </c>
      <c r="AA18" s="489">
        <f t="shared" si="10"/>
        <v>0</v>
      </c>
      <c r="AB18" s="31">
        <f t="shared" si="11"/>
        <v>0</v>
      </c>
      <c r="AC18" s="393">
        <f t="shared" si="12"/>
        <v>0</v>
      </c>
      <c r="AD18" s="131">
        <f t="shared" si="13"/>
        <v>1</v>
      </c>
      <c r="AE18" s="129">
        <f t="shared" si="14"/>
        <v>0</v>
      </c>
      <c r="AF18" s="226"/>
      <c r="AG18" s="226"/>
      <c r="AH18" s="226"/>
      <c r="AI18" s="226"/>
    </row>
    <row r="19" spans="1:35" ht="17.399999999999999" x14ac:dyDescent="0.35">
      <c r="A19" s="895" t="s">
        <v>283</v>
      </c>
      <c r="B19" s="725">
        <f t="shared" si="1"/>
        <v>1</v>
      </c>
      <c r="C19" s="720">
        <f t="shared" si="2"/>
        <v>0</v>
      </c>
      <c r="D19" s="1111" t="s">
        <v>381</v>
      </c>
      <c r="E19" s="615">
        <v>2017</v>
      </c>
      <c r="F19" s="627" t="s">
        <v>382</v>
      </c>
      <c r="G19" s="621"/>
      <c r="H19" s="31"/>
      <c r="I19" s="31"/>
      <c r="J19" s="31"/>
      <c r="K19" s="31"/>
      <c r="L19" s="31"/>
      <c r="M19" s="31"/>
      <c r="N19" s="31"/>
      <c r="O19" s="31"/>
      <c r="P19" s="1061"/>
      <c r="Q19" s="950"/>
      <c r="R19" s="399"/>
      <c r="S19" s="189"/>
      <c r="T19" s="31">
        <f t="shared" si="3"/>
        <v>0</v>
      </c>
      <c r="U19" s="31">
        <f t="shared" si="4"/>
        <v>0</v>
      </c>
      <c r="V19" s="31">
        <f t="shared" si="5"/>
        <v>0</v>
      </c>
      <c r="W19" s="31">
        <f t="shared" si="6"/>
        <v>0</v>
      </c>
      <c r="X19" s="31">
        <f t="shared" si="7"/>
        <v>0</v>
      </c>
      <c r="Y19" s="31">
        <f t="shared" si="8"/>
        <v>0</v>
      </c>
      <c r="Z19" s="31">
        <f t="shared" si="9"/>
        <v>0</v>
      </c>
      <c r="AA19" s="489">
        <f t="shared" si="10"/>
        <v>0</v>
      </c>
      <c r="AB19" s="31">
        <f t="shared" si="11"/>
        <v>0</v>
      </c>
      <c r="AC19" s="393">
        <f t="shared" si="12"/>
        <v>0</v>
      </c>
      <c r="AD19" s="131">
        <f t="shared" si="13"/>
        <v>1</v>
      </c>
      <c r="AE19" s="129">
        <f t="shared" si="14"/>
        <v>0</v>
      </c>
      <c r="AF19" s="226"/>
      <c r="AG19" s="226"/>
      <c r="AH19" s="226"/>
      <c r="AI19" s="226"/>
    </row>
    <row r="20" spans="1:35" ht="17.399999999999999" x14ac:dyDescent="0.35">
      <c r="A20" s="895" t="s">
        <v>8</v>
      </c>
      <c r="B20" s="725">
        <f t="shared" si="1"/>
        <v>1</v>
      </c>
      <c r="C20" s="720">
        <f t="shared" si="2"/>
        <v>0</v>
      </c>
      <c r="D20" s="1111" t="s">
        <v>552</v>
      </c>
      <c r="E20" s="615">
        <v>2019</v>
      </c>
      <c r="F20" s="629" t="s">
        <v>383</v>
      </c>
      <c r="G20" s="621"/>
      <c r="H20" s="31"/>
      <c r="I20" s="31"/>
      <c r="J20" s="31"/>
      <c r="K20" s="31"/>
      <c r="L20" s="31"/>
      <c r="M20" s="31"/>
      <c r="N20" s="31"/>
      <c r="O20" s="31"/>
      <c r="P20" s="31"/>
      <c r="Q20" s="950"/>
      <c r="R20" s="399"/>
      <c r="S20" s="189"/>
      <c r="T20" s="31">
        <f t="shared" si="3"/>
        <v>0</v>
      </c>
      <c r="U20" s="31">
        <f t="shared" si="4"/>
        <v>0</v>
      </c>
      <c r="V20" s="31">
        <f t="shared" si="5"/>
        <v>0</v>
      </c>
      <c r="W20" s="31">
        <f t="shared" si="6"/>
        <v>0</v>
      </c>
      <c r="X20" s="31">
        <f t="shared" si="7"/>
        <v>0</v>
      </c>
      <c r="Y20" s="31">
        <f t="shared" si="8"/>
        <v>0</v>
      </c>
      <c r="Z20" s="31">
        <f t="shared" si="9"/>
        <v>0</v>
      </c>
      <c r="AA20" s="489">
        <f t="shared" si="10"/>
        <v>0</v>
      </c>
      <c r="AB20" s="31">
        <f t="shared" si="11"/>
        <v>0</v>
      </c>
      <c r="AC20" s="393">
        <f t="shared" si="12"/>
        <v>0</v>
      </c>
      <c r="AD20" s="131">
        <f t="shared" si="13"/>
        <v>1</v>
      </c>
      <c r="AE20" s="129">
        <f t="shared" si="14"/>
        <v>0</v>
      </c>
      <c r="AF20" s="226"/>
      <c r="AG20" s="226"/>
      <c r="AH20" s="226"/>
      <c r="AI20" s="226"/>
    </row>
    <row r="21" spans="1:35" ht="17.399999999999999" x14ac:dyDescent="0.35">
      <c r="A21" s="894" t="s">
        <v>194</v>
      </c>
      <c r="B21" s="725">
        <f t="shared" si="1"/>
        <v>1</v>
      </c>
      <c r="C21" s="720">
        <f t="shared" si="2"/>
        <v>0</v>
      </c>
      <c r="D21" s="1111"/>
      <c r="E21" s="615"/>
      <c r="F21" s="628" t="s">
        <v>397</v>
      </c>
      <c r="G21" s="621"/>
      <c r="H21" s="31"/>
      <c r="I21" s="1061"/>
      <c r="J21" s="31"/>
      <c r="K21" s="31"/>
      <c r="L21" s="31"/>
      <c r="M21" s="31"/>
      <c r="N21" s="31"/>
      <c r="O21" s="31"/>
      <c r="P21" s="31"/>
      <c r="Q21" s="951"/>
      <c r="R21" s="399"/>
      <c r="S21" s="189"/>
      <c r="T21" s="31">
        <f t="shared" si="3"/>
        <v>0</v>
      </c>
      <c r="U21" s="31">
        <f t="shared" si="4"/>
        <v>0</v>
      </c>
      <c r="V21" s="31">
        <f t="shared" si="5"/>
        <v>0</v>
      </c>
      <c r="W21" s="31">
        <f t="shared" si="6"/>
        <v>0</v>
      </c>
      <c r="X21" s="31">
        <f t="shared" si="7"/>
        <v>0</v>
      </c>
      <c r="Y21" s="31">
        <f t="shared" si="8"/>
        <v>0</v>
      </c>
      <c r="Z21" s="31">
        <f t="shared" si="9"/>
        <v>0</v>
      </c>
      <c r="AA21" s="489">
        <f t="shared" si="10"/>
        <v>0</v>
      </c>
      <c r="AB21" s="31">
        <f t="shared" si="11"/>
        <v>0</v>
      </c>
      <c r="AC21" s="393">
        <f t="shared" si="12"/>
        <v>0</v>
      </c>
      <c r="AD21" s="131">
        <f t="shared" si="13"/>
        <v>1</v>
      </c>
      <c r="AE21" s="129">
        <f t="shared" si="14"/>
        <v>0</v>
      </c>
      <c r="AF21" s="226"/>
      <c r="AG21" s="226"/>
      <c r="AH21" s="226"/>
      <c r="AI21" s="226"/>
    </row>
    <row r="22" spans="1:35" ht="17.399999999999999" x14ac:dyDescent="0.35">
      <c r="A22" s="894" t="s">
        <v>453</v>
      </c>
      <c r="B22" s="725">
        <f t="shared" si="1"/>
        <v>1</v>
      </c>
      <c r="C22" s="720">
        <f t="shared" si="2"/>
        <v>0</v>
      </c>
      <c r="D22" s="1111"/>
      <c r="E22" s="615">
        <v>2021</v>
      </c>
      <c r="F22" s="627" t="s">
        <v>382</v>
      </c>
      <c r="G22" s="621"/>
      <c r="H22" s="31"/>
      <c r="I22" s="1061"/>
      <c r="J22" s="31"/>
      <c r="K22" s="31"/>
      <c r="L22" s="31"/>
      <c r="M22" s="31"/>
      <c r="N22" s="31"/>
      <c r="O22" s="31"/>
      <c r="P22" s="31"/>
      <c r="Q22" s="950"/>
      <c r="R22" s="399"/>
      <c r="S22" s="189"/>
      <c r="T22" s="31">
        <f t="shared" si="3"/>
        <v>0</v>
      </c>
      <c r="U22" s="31">
        <f t="shared" si="4"/>
        <v>0</v>
      </c>
      <c r="V22" s="31">
        <f t="shared" si="5"/>
        <v>0</v>
      </c>
      <c r="W22" s="31">
        <f t="shared" si="6"/>
        <v>0</v>
      </c>
      <c r="X22" s="31">
        <f t="shared" si="7"/>
        <v>0</v>
      </c>
      <c r="Y22" s="31">
        <f t="shared" si="8"/>
        <v>0</v>
      </c>
      <c r="Z22" s="31">
        <f t="shared" si="9"/>
        <v>0</v>
      </c>
      <c r="AA22" s="489">
        <f t="shared" si="10"/>
        <v>0</v>
      </c>
      <c r="AB22" s="31">
        <f t="shared" si="11"/>
        <v>0</v>
      </c>
      <c r="AC22" s="393">
        <f t="shared" si="12"/>
        <v>0</v>
      </c>
      <c r="AD22" s="131">
        <f t="shared" si="13"/>
        <v>1</v>
      </c>
      <c r="AE22" s="129">
        <f t="shared" si="14"/>
        <v>0</v>
      </c>
      <c r="AF22" s="226"/>
      <c r="AG22" s="226"/>
      <c r="AH22" s="226"/>
      <c r="AI22" s="226"/>
    </row>
    <row r="23" spans="1:35" ht="17.399999999999999" x14ac:dyDescent="0.35">
      <c r="A23" s="895" t="s">
        <v>284</v>
      </c>
      <c r="B23" s="725">
        <f t="shared" si="1"/>
        <v>1</v>
      </c>
      <c r="C23" s="720">
        <f t="shared" si="2"/>
        <v>0</v>
      </c>
      <c r="D23" s="1111" t="s">
        <v>552</v>
      </c>
      <c r="E23" s="615">
        <v>2017</v>
      </c>
      <c r="F23" s="627" t="s">
        <v>382</v>
      </c>
      <c r="G23" s="621"/>
      <c r="H23" s="31"/>
      <c r="I23" s="31"/>
      <c r="J23" s="31"/>
      <c r="K23" s="31"/>
      <c r="L23" s="31"/>
      <c r="M23" s="31"/>
      <c r="N23" s="31"/>
      <c r="O23" s="31"/>
      <c r="P23" s="1061"/>
      <c r="Q23" s="950"/>
      <c r="R23" s="399"/>
      <c r="S23" s="189"/>
      <c r="T23" s="31">
        <f t="shared" si="3"/>
        <v>0</v>
      </c>
      <c r="U23" s="31">
        <f t="shared" si="4"/>
        <v>0</v>
      </c>
      <c r="V23" s="31">
        <f t="shared" si="5"/>
        <v>0</v>
      </c>
      <c r="W23" s="31">
        <f t="shared" si="6"/>
        <v>0</v>
      </c>
      <c r="X23" s="31">
        <f t="shared" si="7"/>
        <v>0</v>
      </c>
      <c r="Y23" s="31">
        <f t="shared" si="8"/>
        <v>0</v>
      </c>
      <c r="Z23" s="31">
        <f t="shared" si="9"/>
        <v>0</v>
      </c>
      <c r="AA23" s="489">
        <f t="shared" si="10"/>
        <v>0</v>
      </c>
      <c r="AB23" s="31">
        <f t="shared" si="11"/>
        <v>0</v>
      </c>
      <c r="AC23" s="393">
        <f t="shared" si="12"/>
        <v>0</v>
      </c>
      <c r="AD23" s="131">
        <f t="shared" si="13"/>
        <v>1</v>
      </c>
      <c r="AE23" s="129">
        <f t="shared" si="14"/>
        <v>0</v>
      </c>
      <c r="AF23" s="226"/>
      <c r="AG23" s="226"/>
      <c r="AH23" s="226"/>
      <c r="AI23" s="226"/>
    </row>
    <row r="24" spans="1:35" ht="17.399999999999999" x14ac:dyDescent="0.35">
      <c r="A24" s="895" t="s">
        <v>36</v>
      </c>
      <c r="B24" s="725">
        <f t="shared" si="1"/>
        <v>1</v>
      </c>
      <c r="C24" s="720">
        <f t="shared" si="2"/>
        <v>0</v>
      </c>
      <c r="D24" s="1111"/>
      <c r="E24" s="615">
        <v>2015</v>
      </c>
      <c r="F24" s="627" t="s">
        <v>382</v>
      </c>
      <c r="G24" s="621"/>
      <c r="H24" s="31"/>
      <c r="I24" s="31"/>
      <c r="J24" s="31"/>
      <c r="K24" s="31"/>
      <c r="L24" s="31"/>
      <c r="M24" s="31"/>
      <c r="N24" s="31"/>
      <c r="O24" s="31"/>
      <c r="P24" s="1061"/>
      <c r="Q24" s="950"/>
      <c r="R24" s="399"/>
      <c r="S24" s="189"/>
      <c r="T24" s="31">
        <f t="shared" si="3"/>
        <v>0</v>
      </c>
      <c r="U24" s="31">
        <f t="shared" si="4"/>
        <v>0</v>
      </c>
      <c r="V24" s="31">
        <f t="shared" si="5"/>
        <v>0</v>
      </c>
      <c r="W24" s="31">
        <f t="shared" si="6"/>
        <v>0</v>
      </c>
      <c r="X24" s="31">
        <f t="shared" si="7"/>
        <v>0</v>
      </c>
      <c r="Y24" s="31">
        <f t="shared" si="8"/>
        <v>0</v>
      </c>
      <c r="Z24" s="31">
        <f t="shared" si="9"/>
        <v>0</v>
      </c>
      <c r="AA24" s="489">
        <f t="shared" si="10"/>
        <v>0</v>
      </c>
      <c r="AB24" s="31">
        <f t="shared" si="11"/>
        <v>0</v>
      </c>
      <c r="AC24" s="393">
        <f t="shared" si="12"/>
        <v>0</v>
      </c>
      <c r="AD24" s="131">
        <f t="shared" si="13"/>
        <v>1</v>
      </c>
      <c r="AE24" s="129">
        <f t="shared" si="14"/>
        <v>0</v>
      </c>
      <c r="AF24" s="226"/>
      <c r="AG24" s="226"/>
      <c r="AH24" s="226"/>
      <c r="AI24" s="226"/>
    </row>
    <row r="25" spans="1:35" ht="17.399999999999999" x14ac:dyDescent="0.35">
      <c r="A25" s="894" t="s">
        <v>197</v>
      </c>
      <c r="B25" s="725">
        <f t="shared" si="1"/>
        <v>1</v>
      </c>
      <c r="C25" s="720">
        <f t="shared" si="2"/>
        <v>0</v>
      </c>
      <c r="D25" s="1111"/>
      <c r="E25" s="615">
        <v>2021</v>
      </c>
      <c r="F25" s="630" t="s">
        <v>396</v>
      </c>
      <c r="G25" s="621"/>
      <c r="H25" s="31"/>
      <c r="I25" s="31"/>
      <c r="J25" s="1061"/>
      <c r="K25" s="31"/>
      <c r="L25" s="31"/>
      <c r="M25" s="31"/>
      <c r="N25" s="31"/>
      <c r="O25" s="31"/>
      <c r="P25" s="31"/>
      <c r="Q25" s="951"/>
      <c r="R25" s="399"/>
      <c r="S25" s="189"/>
      <c r="T25" s="31">
        <f t="shared" si="3"/>
        <v>0</v>
      </c>
      <c r="U25" s="31">
        <f t="shared" si="4"/>
        <v>0</v>
      </c>
      <c r="V25" s="31">
        <f t="shared" si="5"/>
        <v>0</v>
      </c>
      <c r="W25" s="31">
        <f t="shared" si="6"/>
        <v>0</v>
      </c>
      <c r="X25" s="31">
        <f t="shared" si="7"/>
        <v>0</v>
      </c>
      <c r="Y25" s="31">
        <f t="shared" si="8"/>
        <v>0</v>
      </c>
      <c r="Z25" s="31">
        <f t="shared" si="9"/>
        <v>0</v>
      </c>
      <c r="AA25" s="489">
        <f t="shared" si="10"/>
        <v>0</v>
      </c>
      <c r="AB25" s="31">
        <f t="shared" si="11"/>
        <v>0</v>
      </c>
      <c r="AC25" s="393">
        <f t="shared" si="12"/>
        <v>0</v>
      </c>
      <c r="AD25" s="131">
        <f t="shared" si="13"/>
        <v>1</v>
      </c>
      <c r="AE25" s="129">
        <f t="shared" si="14"/>
        <v>0</v>
      </c>
      <c r="AF25" s="226"/>
      <c r="AG25" s="226"/>
      <c r="AH25" s="226"/>
      <c r="AI25" s="226"/>
    </row>
    <row r="26" spans="1:35" ht="17.399999999999999" x14ac:dyDescent="0.35">
      <c r="A26" s="894" t="s">
        <v>189</v>
      </c>
      <c r="B26" s="725">
        <f t="shared" si="1"/>
        <v>1</v>
      </c>
      <c r="C26" s="720">
        <f t="shared" si="2"/>
        <v>0</v>
      </c>
      <c r="D26" s="1111"/>
      <c r="E26" s="615"/>
      <c r="F26" s="628" t="s">
        <v>397</v>
      </c>
      <c r="G26" s="621"/>
      <c r="H26" s="31"/>
      <c r="I26" s="31"/>
      <c r="J26" s="1061"/>
      <c r="K26" s="31"/>
      <c r="L26" s="31"/>
      <c r="M26" s="31"/>
      <c r="N26" s="31"/>
      <c r="O26" s="31"/>
      <c r="P26" s="31"/>
      <c r="Q26" s="951"/>
      <c r="R26" s="399"/>
      <c r="S26" s="189"/>
      <c r="T26" s="31">
        <f t="shared" si="3"/>
        <v>0</v>
      </c>
      <c r="U26" s="31">
        <f t="shared" si="4"/>
        <v>0</v>
      </c>
      <c r="V26" s="31">
        <f t="shared" si="5"/>
        <v>0</v>
      </c>
      <c r="W26" s="31">
        <f t="shared" si="6"/>
        <v>0</v>
      </c>
      <c r="X26" s="31">
        <f t="shared" si="7"/>
        <v>0</v>
      </c>
      <c r="Y26" s="31">
        <f t="shared" si="8"/>
        <v>0</v>
      </c>
      <c r="Z26" s="31">
        <f t="shared" si="9"/>
        <v>0</v>
      </c>
      <c r="AA26" s="489">
        <f t="shared" si="10"/>
        <v>0</v>
      </c>
      <c r="AB26" s="31">
        <f t="shared" si="11"/>
        <v>0</v>
      </c>
      <c r="AC26" s="393">
        <f t="shared" si="12"/>
        <v>0</v>
      </c>
      <c r="AD26" s="131">
        <f t="shared" si="13"/>
        <v>1</v>
      </c>
      <c r="AE26" s="129">
        <f t="shared" si="14"/>
        <v>0</v>
      </c>
      <c r="AF26" s="226"/>
      <c r="AG26" s="226"/>
      <c r="AH26" s="226"/>
      <c r="AI26" s="226"/>
    </row>
    <row r="27" spans="1:35" ht="17.399999999999999" x14ac:dyDescent="0.35">
      <c r="A27" s="894" t="s">
        <v>198</v>
      </c>
      <c r="B27" s="725">
        <f t="shared" si="1"/>
        <v>1</v>
      </c>
      <c r="C27" s="720">
        <f t="shared" si="2"/>
        <v>0</v>
      </c>
      <c r="D27" s="1111"/>
      <c r="E27" s="615"/>
      <c r="F27" s="628" t="s">
        <v>397</v>
      </c>
      <c r="G27" s="621"/>
      <c r="H27" s="31"/>
      <c r="I27" s="31"/>
      <c r="J27" s="1061"/>
      <c r="K27" s="31"/>
      <c r="L27" s="31"/>
      <c r="M27" s="31"/>
      <c r="N27" s="31"/>
      <c r="O27" s="31"/>
      <c r="P27" s="31"/>
      <c r="Q27" s="951"/>
      <c r="R27" s="399"/>
      <c r="S27" s="189"/>
      <c r="T27" s="31">
        <f t="shared" si="3"/>
        <v>0</v>
      </c>
      <c r="U27" s="31">
        <f t="shared" si="4"/>
        <v>0</v>
      </c>
      <c r="V27" s="31">
        <f t="shared" si="5"/>
        <v>0</v>
      </c>
      <c r="W27" s="31">
        <f t="shared" si="6"/>
        <v>0</v>
      </c>
      <c r="X27" s="31">
        <f t="shared" si="7"/>
        <v>0</v>
      </c>
      <c r="Y27" s="31">
        <f t="shared" si="8"/>
        <v>0</v>
      </c>
      <c r="Z27" s="31">
        <f t="shared" si="9"/>
        <v>0</v>
      </c>
      <c r="AA27" s="489">
        <f t="shared" si="10"/>
        <v>0</v>
      </c>
      <c r="AB27" s="31">
        <f t="shared" si="11"/>
        <v>0</v>
      </c>
      <c r="AC27" s="393">
        <f t="shared" si="12"/>
        <v>0</v>
      </c>
      <c r="AD27" s="131">
        <f t="shared" si="13"/>
        <v>1</v>
      </c>
      <c r="AE27" s="129">
        <f t="shared" si="14"/>
        <v>0</v>
      </c>
      <c r="AF27" s="226"/>
      <c r="AG27" s="226"/>
      <c r="AH27" s="226"/>
      <c r="AI27" s="226"/>
    </row>
    <row r="28" spans="1:35" ht="17.399999999999999" x14ac:dyDescent="0.35">
      <c r="A28" s="894" t="s">
        <v>192</v>
      </c>
      <c r="B28" s="725">
        <f t="shared" si="1"/>
        <v>1</v>
      </c>
      <c r="C28" s="720">
        <f t="shared" si="2"/>
        <v>0</v>
      </c>
      <c r="D28" s="1111"/>
      <c r="E28" s="615"/>
      <c r="F28" s="628" t="s">
        <v>397</v>
      </c>
      <c r="G28" s="621"/>
      <c r="H28" s="31"/>
      <c r="I28" s="31"/>
      <c r="J28" s="31"/>
      <c r="K28" s="31"/>
      <c r="L28" s="31"/>
      <c r="M28" s="31"/>
      <c r="N28" s="31"/>
      <c r="O28" s="31"/>
      <c r="P28" s="1061"/>
      <c r="Q28" s="951"/>
      <c r="R28" s="399"/>
      <c r="S28" s="189"/>
      <c r="T28" s="31">
        <f t="shared" si="3"/>
        <v>0</v>
      </c>
      <c r="U28" s="31">
        <f t="shared" si="4"/>
        <v>0</v>
      </c>
      <c r="V28" s="31">
        <f t="shared" si="5"/>
        <v>0</v>
      </c>
      <c r="W28" s="31">
        <f t="shared" si="6"/>
        <v>0</v>
      </c>
      <c r="X28" s="31">
        <f t="shared" si="7"/>
        <v>0</v>
      </c>
      <c r="Y28" s="31">
        <f t="shared" si="8"/>
        <v>0</v>
      </c>
      <c r="Z28" s="31">
        <f t="shared" si="9"/>
        <v>0</v>
      </c>
      <c r="AA28" s="489">
        <f t="shared" si="10"/>
        <v>0</v>
      </c>
      <c r="AB28" s="31">
        <f t="shared" si="11"/>
        <v>0</v>
      </c>
      <c r="AC28" s="393">
        <f t="shared" si="12"/>
        <v>0</v>
      </c>
      <c r="AD28" s="131">
        <f t="shared" si="13"/>
        <v>1</v>
      </c>
      <c r="AE28" s="129">
        <f t="shared" si="14"/>
        <v>0</v>
      </c>
      <c r="AF28" s="226"/>
      <c r="AG28" s="226"/>
      <c r="AH28" s="226"/>
      <c r="AI28" s="226"/>
    </row>
    <row r="29" spans="1:35" ht="17.399999999999999" x14ac:dyDescent="0.35">
      <c r="A29" s="894" t="s">
        <v>282</v>
      </c>
      <c r="B29" s="725">
        <f t="shared" si="1"/>
        <v>1</v>
      </c>
      <c r="C29" s="720">
        <f t="shared" si="2"/>
        <v>0</v>
      </c>
      <c r="D29" s="1111"/>
      <c r="E29" s="615">
        <v>2009</v>
      </c>
      <c r="F29" s="627" t="s">
        <v>382</v>
      </c>
      <c r="G29" s="621"/>
      <c r="H29" s="31"/>
      <c r="I29" s="1061"/>
      <c r="J29" s="31"/>
      <c r="K29" s="31"/>
      <c r="L29" s="31"/>
      <c r="M29" s="31"/>
      <c r="N29" s="31"/>
      <c r="O29" s="31"/>
      <c r="P29" s="31"/>
      <c r="Q29" s="950"/>
      <c r="R29" s="399"/>
      <c r="S29" s="189"/>
      <c r="T29" s="31">
        <f t="shared" si="3"/>
        <v>0</v>
      </c>
      <c r="U29" s="31">
        <f t="shared" si="4"/>
        <v>0</v>
      </c>
      <c r="V29" s="31">
        <f t="shared" si="5"/>
        <v>0</v>
      </c>
      <c r="W29" s="31">
        <f t="shared" si="6"/>
        <v>0</v>
      </c>
      <c r="X29" s="31">
        <f t="shared" si="7"/>
        <v>0</v>
      </c>
      <c r="Y29" s="31">
        <f t="shared" si="8"/>
        <v>0</v>
      </c>
      <c r="Z29" s="31">
        <f t="shared" si="9"/>
        <v>0</v>
      </c>
      <c r="AA29" s="489">
        <f t="shared" si="10"/>
        <v>0</v>
      </c>
      <c r="AB29" s="31">
        <f t="shared" si="11"/>
        <v>0</v>
      </c>
      <c r="AC29" s="393">
        <f t="shared" si="12"/>
        <v>0</v>
      </c>
      <c r="AD29" s="131">
        <f t="shared" si="13"/>
        <v>1</v>
      </c>
      <c r="AE29" s="129">
        <f t="shared" si="14"/>
        <v>0</v>
      </c>
      <c r="AF29" s="226"/>
      <c r="AG29" s="226"/>
      <c r="AH29" s="226"/>
      <c r="AI29" s="226"/>
    </row>
    <row r="30" spans="1:35" ht="17.399999999999999" x14ac:dyDescent="0.35">
      <c r="A30" s="894" t="s">
        <v>489</v>
      </c>
      <c r="B30" s="725">
        <f t="shared" si="1"/>
        <v>1</v>
      </c>
      <c r="C30" s="720">
        <f t="shared" si="2"/>
        <v>0</v>
      </c>
      <c r="D30" s="1111" t="s">
        <v>552</v>
      </c>
      <c r="E30" s="615">
        <v>2013</v>
      </c>
      <c r="F30" s="627" t="s">
        <v>382</v>
      </c>
      <c r="G30" s="621"/>
      <c r="H30" s="31"/>
      <c r="I30" s="1061"/>
      <c r="J30" s="31"/>
      <c r="K30" s="31"/>
      <c r="L30" s="31"/>
      <c r="M30" s="31"/>
      <c r="N30" s="31"/>
      <c r="O30" s="31"/>
      <c r="P30" s="1061"/>
      <c r="Q30" s="950"/>
      <c r="R30" s="399"/>
      <c r="S30" s="189"/>
      <c r="T30" s="31">
        <f t="shared" si="3"/>
        <v>0</v>
      </c>
      <c r="U30" s="31">
        <f t="shared" si="4"/>
        <v>0</v>
      </c>
      <c r="V30" s="31">
        <f t="shared" si="5"/>
        <v>0</v>
      </c>
      <c r="W30" s="31">
        <f t="shared" si="6"/>
        <v>0</v>
      </c>
      <c r="X30" s="31">
        <f t="shared" si="7"/>
        <v>0</v>
      </c>
      <c r="Y30" s="31">
        <f t="shared" si="8"/>
        <v>0</v>
      </c>
      <c r="Z30" s="31">
        <f t="shared" si="9"/>
        <v>0</v>
      </c>
      <c r="AA30" s="489">
        <f t="shared" si="10"/>
        <v>0</v>
      </c>
      <c r="AB30" s="31">
        <f t="shared" si="11"/>
        <v>0</v>
      </c>
      <c r="AC30" s="393">
        <f t="shared" si="12"/>
        <v>0</v>
      </c>
      <c r="AD30" s="131">
        <f t="shared" si="13"/>
        <v>1</v>
      </c>
      <c r="AE30" s="129">
        <f t="shared" si="14"/>
        <v>0</v>
      </c>
      <c r="AF30" s="226"/>
      <c r="AG30" s="226"/>
      <c r="AH30" s="226"/>
      <c r="AI30" s="226"/>
    </row>
    <row r="31" spans="1:35" ht="17.399999999999999" x14ac:dyDescent="0.35">
      <c r="A31" s="894" t="s">
        <v>184</v>
      </c>
      <c r="B31" s="725">
        <f t="shared" si="1"/>
        <v>1</v>
      </c>
      <c r="C31" s="720">
        <f t="shared" si="2"/>
        <v>0</v>
      </c>
      <c r="D31" s="1111"/>
      <c r="E31" s="615"/>
      <c r="F31" s="628" t="s">
        <v>397</v>
      </c>
      <c r="G31" s="621"/>
      <c r="H31" s="31"/>
      <c r="I31" s="31"/>
      <c r="J31" s="31"/>
      <c r="K31" s="31"/>
      <c r="L31" s="31"/>
      <c r="M31" s="31"/>
      <c r="N31" s="31"/>
      <c r="O31" s="31"/>
      <c r="P31" s="31"/>
      <c r="Q31" s="951"/>
      <c r="R31" s="399"/>
      <c r="S31" s="189"/>
      <c r="T31" s="31">
        <f t="shared" si="3"/>
        <v>0</v>
      </c>
      <c r="U31" s="31">
        <f t="shared" si="4"/>
        <v>0</v>
      </c>
      <c r="V31" s="31">
        <f t="shared" si="5"/>
        <v>0</v>
      </c>
      <c r="W31" s="31">
        <f t="shared" si="6"/>
        <v>0</v>
      </c>
      <c r="X31" s="31">
        <f t="shared" si="7"/>
        <v>0</v>
      </c>
      <c r="Y31" s="31">
        <f t="shared" si="8"/>
        <v>0</v>
      </c>
      <c r="Z31" s="31">
        <f t="shared" si="9"/>
        <v>0</v>
      </c>
      <c r="AA31" s="489">
        <f t="shared" si="10"/>
        <v>0</v>
      </c>
      <c r="AB31" s="31">
        <f t="shared" si="11"/>
        <v>0</v>
      </c>
      <c r="AC31" s="393">
        <f t="shared" si="12"/>
        <v>0</v>
      </c>
      <c r="AD31" s="131">
        <f t="shared" si="13"/>
        <v>1</v>
      </c>
      <c r="AE31" s="129">
        <f t="shared" si="14"/>
        <v>0</v>
      </c>
      <c r="AF31" s="226"/>
      <c r="AG31" s="226"/>
      <c r="AH31" s="226"/>
      <c r="AI31" s="226"/>
    </row>
    <row r="32" spans="1:35" ht="17.399999999999999" x14ac:dyDescent="0.35">
      <c r="A32" s="894" t="s">
        <v>20</v>
      </c>
      <c r="B32" s="725">
        <f t="shared" si="1"/>
        <v>1</v>
      </c>
      <c r="C32" s="720">
        <f t="shared" si="2"/>
        <v>0</v>
      </c>
      <c r="D32" s="1111"/>
      <c r="E32" s="615">
        <v>2013</v>
      </c>
      <c r="F32" s="630" t="s">
        <v>396</v>
      </c>
      <c r="G32" s="621"/>
      <c r="H32" s="31"/>
      <c r="I32" s="1061"/>
      <c r="J32" s="31"/>
      <c r="K32" s="31"/>
      <c r="L32" s="31"/>
      <c r="M32" s="31"/>
      <c r="N32" s="31"/>
      <c r="O32" s="31"/>
      <c r="P32" s="31"/>
      <c r="Q32" s="950"/>
      <c r="R32" s="399"/>
      <c r="S32" s="189"/>
      <c r="T32" s="31">
        <f t="shared" si="3"/>
        <v>0</v>
      </c>
      <c r="U32" s="31">
        <f t="shared" si="4"/>
        <v>0</v>
      </c>
      <c r="V32" s="31">
        <f t="shared" si="5"/>
        <v>0</v>
      </c>
      <c r="W32" s="31">
        <f t="shared" si="6"/>
        <v>0</v>
      </c>
      <c r="X32" s="31">
        <f t="shared" si="7"/>
        <v>0</v>
      </c>
      <c r="Y32" s="31">
        <f t="shared" si="8"/>
        <v>0</v>
      </c>
      <c r="Z32" s="31">
        <f t="shared" si="9"/>
        <v>0</v>
      </c>
      <c r="AA32" s="489">
        <f t="shared" si="10"/>
        <v>0</v>
      </c>
      <c r="AB32" s="31">
        <f t="shared" si="11"/>
        <v>0</v>
      </c>
      <c r="AC32" s="393">
        <f t="shared" si="12"/>
        <v>0</v>
      </c>
      <c r="AD32" s="131">
        <f t="shared" si="13"/>
        <v>1</v>
      </c>
      <c r="AE32" s="129">
        <f t="shared" si="14"/>
        <v>0</v>
      </c>
      <c r="AF32" s="226"/>
      <c r="AG32" s="226"/>
      <c r="AH32" s="226"/>
      <c r="AI32" s="226"/>
    </row>
    <row r="33" spans="1:35" ht="17.399999999999999" x14ac:dyDescent="0.35">
      <c r="A33" s="894" t="s">
        <v>196</v>
      </c>
      <c r="B33" s="725">
        <f t="shared" si="1"/>
        <v>1</v>
      </c>
      <c r="C33" s="720">
        <f t="shared" si="2"/>
        <v>0</v>
      </c>
      <c r="D33" s="1111"/>
      <c r="E33" s="615"/>
      <c r="F33" s="628" t="s">
        <v>397</v>
      </c>
      <c r="G33" s="621"/>
      <c r="H33" s="31"/>
      <c r="I33" s="31"/>
      <c r="J33" s="1061"/>
      <c r="K33" s="31"/>
      <c r="L33" s="31"/>
      <c r="M33" s="31"/>
      <c r="N33" s="31"/>
      <c r="O33" s="31"/>
      <c r="P33" s="31"/>
      <c r="Q33" s="951"/>
      <c r="R33" s="399"/>
      <c r="S33" s="189"/>
      <c r="T33" s="31">
        <f t="shared" si="3"/>
        <v>0</v>
      </c>
      <c r="U33" s="31">
        <f t="shared" si="4"/>
        <v>0</v>
      </c>
      <c r="V33" s="31">
        <f t="shared" si="5"/>
        <v>0</v>
      </c>
      <c r="W33" s="31">
        <f t="shared" si="6"/>
        <v>0</v>
      </c>
      <c r="X33" s="31">
        <f t="shared" si="7"/>
        <v>0</v>
      </c>
      <c r="Y33" s="31">
        <f t="shared" si="8"/>
        <v>0</v>
      </c>
      <c r="Z33" s="31">
        <f t="shared" si="9"/>
        <v>0</v>
      </c>
      <c r="AA33" s="489">
        <f t="shared" si="10"/>
        <v>0</v>
      </c>
      <c r="AB33" s="31">
        <f t="shared" si="11"/>
        <v>0</v>
      </c>
      <c r="AC33" s="393">
        <f t="shared" si="12"/>
        <v>0</v>
      </c>
      <c r="AD33" s="131">
        <f t="shared" si="13"/>
        <v>1</v>
      </c>
      <c r="AE33" s="129">
        <f t="shared" si="14"/>
        <v>0</v>
      </c>
      <c r="AF33" s="226"/>
      <c r="AG33" s="226"/>
      <c r="AH33" s="226"/>
      <c r="AI33" s="226"/>
    </row>
    <row r="34" spans="1:35" ht="17.399999999999999" x14ac:dyDescent="0.35">
      <c r="A34" s="895" t="s">
        <v>164</v>
      </c>
      <c r="B34" s="725">
        <f t="shared" si="1"/>
        <v>1</v>
      </c>
      <c r="C34" s="720">
        <f t="shared" si="2"/>
        <v>0</v>
      </c>
      <c r="D34" s="1111"/>
      <c r="E34" s="615">
        <v>2013</v>
      </c>
      <c r="F34" s="627" t="s">
        <v>382</v>
      </c>
      <c r="G34" s="621"/>
      <c r="H34" s="31"/>
      <c r="I34" s="1061"/>
      <c r="J34" s="31"/>
      <c r="K34" s="1061"/>
      <c r="L34" s="31"/>
      <c r="M34" s="31"/>
      <c r="N34" s="31"/>
      <c r="O34" s="31"/>
      <c r="P34" s="31"/>
      <c r="Q34" s="950"/>
      <c r="R34" s="399"/>
      <c r="S34" s="189"/>
      <c r="T34" s="31">
        <f t="shared" si="3"/>
        <v>0</v>
      </c>
      <c r="U34" s="31">
        <f t="shared" si="4"/>
        <v>0</v>
      </c>
      <c r="V34" s="31">
        <f t="shared" si="5"/>
        <v>0</v>
      </c>
      <c r="W34" s="31">
        <f t="shared" si="6"/>
        <v>0</v>
      </c>
      <c r="X34" s="31">
        <f t="shared" si="7"/>
        <v>0</v>
      </c>
      <c r="Y34" s="31">
        <f t="shared" si="8"/>
        <v>0</v>
      </c>
      <c r="Z34" s="31">
        <f t="shared" si="9"/>
        <v>0</v>
      </c>
      <c r="AA34" s="489">
        <f t="shared" si="10"/>
        <v>0</v>
      </c>
      <c r="AB34" s="31">
        <f t="shared" si="11"/>
        <v>0</v>
      </c>
      <c r="AC34" s="393">
        <f t="shared" si="12"/>
        <v>0</v>
      </c>
      <c r="AD34" s="131">
        <f t="shared" si="13"/>
        <v>1</v>
      </c>
      <c r="AE34" s="129">
        <f t="shared" si="14"/>
        <v>0</v>
      </c>
      <c r="AF34" s="226"/>
      <c r="AG34" s="226"/>
      <c r="AH34" s="226"/>
      <c r="AI34" s="226"/>
    </row>
    <row r="35" spans="1:35" ht="17.399999999999999" x14ac:dyDescent="0.35">
      <c r="A35" s="894" t="s">
        <v>195</v>
      </c>
      <c r="B35" s="725">
        <f t="shared" si="1"/>
        <v>1</v>
      </c>
      <c r="C35" s="720">
        <f t="shared" si="2"/>
        <v>0</v>
      </c>
      <c r="D35" s="1111"/>
      <c r="E35" s="615"/>
      <c r="F35" s="628" t="s">
        <v>397</v>
      </c>
      <c r="G35" s="621"/>
      <c r="H35" s="31"/>
      <c r="I35" s="1061"/>
      <c r="J35" s="31"/>
      <c r="K35" s="1061"/>
      <c r="L35" s="31"/>
      <c r="M35" s="31"/>
      <c r="N35" s="31"/>
      <c r="O35" s="31"/>
      <c r="P35" s="31"/>
      <c r="Q35" s="951"/>
      <c r="R35" s="399"/>
      <c r="S35" s="189"/>
      <c r="T35" s="31">
        <f t="shared" si="3"/>
        <v>0</v>
      </c>
      <c r="U35" s="31">
        <f t="shared" si="4"/>
        <v>0</v>
      </c>
      <c r="V35" s="31">
        <f t="shared" si="5"/>
        <v>0</v>
      </c>
      <c r="W35" s="31">
        <f t="shared" si="6"/>
        <v>0</v>
      </c>
      <c r="X35" s="31">
        <f t="shared" si="7"/>
        <v>0</v>
      </c>
      <c r="Y35" s="31">
        <f t="shared" si="8"/>
        <v>0</v>
      </c>
      <c r="Z35" s="31">
        <f t="shared" si="9"/>
        <v>0</v>
      </c>
      <c r="AA35" s="489">
        <f t="shared" si="10"/>
        <v>0</v>
      </c>
      <c r="AB35" s="31">
        <f t="shared" si="11"/>
        <v>0</v>
      </c>
      <c r="AC35" s="393">
        <f t="shared" si="12"/>
        <v>0</v>
      </c>
      <c r="AD35" s="131">
        <f t="shared" si="13"/>
        <v>1</v>
      </c>
      <c r="AE35" s="129">
        <f t="shared" si="14"/>
        <v>0</v>
      </c>
      <c r="AF35" s="226"/>
      <c r="AG35" s="226"/>
      <c r="AH35" s="226"/>
      <c r="AI35" s="226"/>
    </row>
    <row r="36" spans="1:35" ht="17.399999999999999" x14ac:dyDescent="0.35">
      <c r="A36" s="894" t="s">
        <v>58</v>
      </c>
      <c r="B36" s="725">
        <f t="shared" si="1"/>
        <v>1</v>
      </c>
      <c r="C36" s="720">
        <f t="shared" si="2"/>
        <v>0</v>
      </c>
      <c r="D36" s="1111"/>
      <c r="E36" s="615"/>
      <c r="F36" s="628" t="s">
        <v>397</v>
      </c>
      <c r="G36" s="621"/>
      <c r="H36" s="31"/>
      <c r="I36" s="1061"/>
      <c r="J36" s="1061"/>
      <c r="K36" s="31"/>
      <c r="L36" s="31"/>
      <c r="M36" s="31"/>
      <c r="N36" s="31"/>
      <c r="O36" s="31"/>
      <c r="P36" s="31"/>
      <c r="Q36" s="951"/>
      <c r="R36" s="399"/>
      <c r="S36" s="189"/>
      <c r="T36" s="31">
        <f t="shared" si="3"/>
        <v>0</v>
      </c>
      <c r="U36" s="31">
        <f t="shared" si="4"/>
        <v>0</v>
      </c>
      <c r="V36" s="31">
        <f t="shared" si="5"/>
        <v>0</v>
      </c>
      <c r="W36" s="31">
        <f t="shared" si="6"/>
        <v>0</v>
      </c>
      <c r="X36" s="31">
        <f t="shared" si="7"/>
        <v>0</v>
      </c>
      <c r="Y36" s="31">
        <f t="shared" si="8"/>
        <v>0</v>
      </c>
      <c r="Z36" s="31">
        <f t="shared" si="9"/>
        <v>0</v>
      </c>
      <c r="AA36" s="489">
        <f t="shared" si="10"/>
        <v>0</v>
      </c>
      <c r="AB36" s="31">
        <f t="shared" si="11"/>
        <v>0</v>
      </c>
      <c r="AC36" s="393">
        <f t="shared" si="12"/>
        <v>0</v>
      </c>
      <c r="AD36" s="131">
        <f t="shared" si="13"/>
        <v>1</v>
      </c>
      <c r="AE36" s="129">
        <f t="shared" si="14"/>
        <v>0</v>
      </c>
      <c r="AF36" s="226"/>
      <c r="AG36" s="226"/>
      <c r="AH36" s="226"/>
      <c r="AI36" s="226"/>
    </row>
    <row r="37" spans="1:35" ht="17.399999999999999" x14ac:dyDescent="0.35">
      <c r="A37" s="895" t="s">
        <v>172</v>
      </c>
      <c r="B37" s="725">
        <f t="shared" si="1"/>
        <v>1</v>
      </c>
      <c r="C37" s="720">
        <f t="shared" si="2"/>
        <v>0</v>
      </c>
      <c r="D37" s="1111" t="s">
        <v>381</v>
      </c>
      <c r="E37" s="615">
        <v>2017</v>
      </c>
      <c r="F37" s="629" t="s">
        <v>383</v>
      </c>
      <c r="G37" s="621"/>
      <c r="H37" s="31"/>
      <c r="I37" s="31"/>
      <c r="J37" s="31"/>
      <c r="K37" s="31"/>
      <c r="L37" s="31"/>
      <c r="M37" s="31"/>
      <c r="N37" s="31"/>
      <c r="O37" s="31"/>
      <c r="P37" s="1061"/>
      <c r="Q37" s="950"/>
      <c r="R37" s="399"/>
      <c r="S37" s="189"/>
      <c r="T37" s="31">
        <f t="shared" si="3"/>
        <v>0</v>
      </c>
      <c r="U37" s="31">
        <f t="shared" si="4"/>
        <v>0</v>
      </c>
      <c r="V37" s="31">
        <f t="shared" si="5"/>
        <v>0</v>
      </c>
      <c r="W37" s="31">
        <f t="shared" si="6"/>
        <v>0</v>
      </c>
      <c r="X37" s="31">
        <f t="shared" si="7"/>
        <v>0</v>
      </c>
      <c r="Y37" s="31">
        <f t="shared" si="8"/>
        <v>0</v>
      </c>
      <c r="Z37" s="31">
        <f t="shared" si="9"/>
        <v>0</v>
      </c>
      <c r="AA37" s="489">
        <f t="shared" si="10"/>
        <v>0</v>
      </c>
      <c r="AB37" s="31">
        <f t="shared" si="11"/>
        <v>0</v>
      </c>
      <c r="AC37" s="393">
        <f t="shared" si="12"/>
        <v>0</v>
      </c>
      <c r="AD37" s="131">
        <f t="shared" si="13"/>
        <v>1</v>
      </c>
      <c r="AE37" s="129">
        <f t="shared" si="14"/>
        <v>0</v>
      </c>
      <c r="AF37" s="226"/>
      <c r="AG37" s="226"/>
      <c r="AH37" s="226"/>
      <c r="AI37" s="226"/>
    </row>
    <row r="38" spans="1:35" ht="17.399999999999999" x14ac:dyDescent="0.35">
      <c r="A38" s="894" t="s">
        <v>417</v>
      </c>
      <c r="B38" s="725">
        <f t="shared" si="1"/>
        <v>1</v>
      </c>
      <c r="C38" s="720">
        <f t="shared" si="2"/>
        <v>0</v>
      </c>
      <c r="D38" s="1111"/>
      <c r="E38" s="615">
        <v>2019</v>
      </c>
      <c r="F38" s="627" t="s">
        <v>382</v>
      </c>
      <c r="G38" s="621"/>
      <c r="H38" s="31"/>
      <c r="I38" s="31"/>
      <c r="J38" s="1061"/>
      <c r="K38" s="31"/>
      <c r="L38" s="31"/>
      <c r="M38" s="31"/>
      <c r="N38" s="31"/>
      <c r="O38" s="31"/>
      <c r="P38" s="1061"/>
      <c r="Q38" s="950"/>
      <c r="R38" s="399"/>
      <c r="S38" s="189"/>
      <c r="T38" s="31">
        <f t="shared" si="3"/>
        <v>0</v>
      </c>
      <c r="U38" s="31">
        <f t="shared" si="4"/>
        <v>0</v>
      </c>
      <c r="V38" s="31">
        <f t="shared" si="5"/>
        <v>0</v>
      </c>
      <c r="W38" s="31">
        <f t="shared" si="6"/>
        <v>0</v>
      </c>
      <c r="X38" s="31">
        <f t="shared" si="7"/>
        <v>0</v>
      </c>
      <c r="Y38" s="31">
        <f t="shared" si="8"/>
        <v>0</v>
      </c>
      <c r="Z38" s="31">
        <f t="shared" si="9"/>
        <v>0</v>
      </c>
      <c r="AA38" s="489">
        <f t="shared" si="10"/>
        <v>0</v>
      </c>
      <c r="AB38" s="31">
        <f t="shared" si="11"/>
        <v>0</v>
      </c>
      <c r="AC38" s="393">
        <f t="shared" si="12"/>
        <v>0</v>
      </c>
      <c r="AD38" s="131">
        <f t="shared" si="13"/>
        <v>1</v>
      </c>
      <c r="AE38" s="129">
        <f t="shared" si="14"/>
        <v>0</v>
      </c>
      <c r="AF38" s="226"/>
      <c r="AG38" s="226"/>
      <c r="AH38" s="226"/>
      <c r="AI38" s="226"/>
    </row>
    <row r="39" spans="1:35" ht="17.399999999999999" x14ac:dyDescent="0.35">
      <c r="A39" s="895" t="s">
        <v>180</v>
      </c>
      <c r="B39" s="725">
        <f t="shared" si="1"/>
        <v>1</v>
      </c>
      <c r="C39" s="720">
        <f t="shared" si="2"/>
        <v>0</v>
      </c>
      <c r="D39" s="1111" t="s">
        <v>552</v>
      </c>
      <c r="E39" s="615">
        <v>2019</v>
      </c>
      <c r="F39" s="629" t="s">
        <v>383</v>
      </c>
      <c r="G39" s="621"/>
      <c r="H39" s="31"/>
      <c r="I39" s="31"/>
      <c r="J39" s="31"/>
      <c r="K39" s="31"/>
      <c r="L39" s="31"/>
      <c r="M39" s="31"/>
      <c r="N39" s="31"/>
      <c r="O39" s="31"/>
      <c r="P39" s="1061"/>
      <c r="Q39" s="950"/>
      <c r="R39" s="399"/>
      <c r="S39" s="189"/>
      <c r="T39" s="31">
        <f t="shared" si="3"/>
        <v>0</v>
      </c>
      <c r="U39" s="31">
        <f t="shared" si="4"/>
        <v>0</v>
      </c>
      <c r="V39" s="31">
        <f t="shared" si="5"/>
        <v>0</v>
      </c>
      <c r="W39" s="31">
        <f t="shared" si="6"/>
        <v>0</v>
      </c>
      <c r="X39" s="31">
        <f t="shared" si="7"/>
        <v>0</v>
      </c>
      <c r="Y39" s="31">
        <f t="shared" si="8"/>
        <v>0</v>
      </c>
      <c r="Z39" s="31">
        <f t="shared" si="9"/>
        <v>0</v>
      </c>
      <c r="AA39" s="489">
        <f t="shared" si="10"/>
        <v>0</v>
      </c>
      <c r="AB39" s="31">
        <f t="shared" si="11"/>
        <v>0</v>
      </c>
      <c r="AC39" s="393">
        <f t="shared" si="12"/>
        <v>0</v>
      </c>
      <c r="AD39" s="131">
        <f t="shared" si="13"/>
        <v>1</v>
      </c>
      <c r="AE39" s="129">
        <f t="shared" si="14"/>
        <v>0</v>
      </c>
      <c r="AF39" s="226"/>
      <c r="AG39" s="226"/>
      <c r="AH39" s="226"/>
      <c r="AI39" s="226"/>
    </row>
    <row r="40" spans="1:35" ht="17.399999999999999" x14ac:dyDescent="0.35">
      <c r="A40" s="894" t="s">
        <v>490</v>
      </c>
      <c r="B40" s="725">
        <f t="shared" si="1"/>
        <v>1</v>
      </c>
      <c r="C40" s="720">
        <f t="shared" si="2"/>
        <v>0</v>
      </c>
      <c r="D40" s="1111" t="s">
        <v>552</v>
      </c>
      <c r="E40" s="615">
        <v>2015</v>
      </c>
      <c r="F40" s="627" t="s">
        <v>382</v>
      </c>
      <c r="G40" s="621"/>
      <c r="H40" s="31"/>
      <c r="I40" s="31"/>
      <c r="J40" s="31"/>
      <c r="K40" s="31"/>
      <c r="L40" s="31"/>
      <c r="M40" s="31"/>
      <c r="N40" s="31"/>
      <c r="O40" s="31"/>
      <c r="P40" s="1061"/>
      <c r="Q40" s="950"/>
      <c r="R40" s="399"/>
      <c r="S40" s="189"/>
      <c r="T40" s="31">
        <f t="shared" si="3"/>
        <v>0</v>
      </c>
      <c r="U40" s="31">
        <f t="shared" si="4"/>
        <v>0</v>
      </c>
      <c r="V40" s="31">
        <f t="shared" si="5"/>
        <v>0</v>
      </c>
      <c r="W40" s="31">
        <f t="shared" si="6"/>
        <v>0</v>
      </c>
      <c r="X40" s="31">
        <f t="shared" si="7"/>
        <v>0</v>
      </c>
      <c r="Y40" s="31">
        <f t="shared" si="8"/>
        <v>0</v>
      </c>
      <c r="Z40" s="31">
        <f t="shared" si="9"/>
        <v>0</v>
      </c>
      <c r="AA40" s="489">
        <f t="shared" si="10"/>
        <v>0</v>
      </c>
      <c r="AB40" s="31">
        <f t="shared" si="11"/>
        <v>0</v>
      </c>
      <c r="AC40" s="393">
        <f t="shared" si="12"/>
        <v>0</v>
      </c>
      <c r="AD40" s="131">
        <f t="shared" si="13"/>
        <v>1</v>
      </c>
      <c r="AE40" s="129">
        <f t="shared" si="14"/>
        <v>0</v>
      </c>
      <c r="AF40" s="226"/>
      <c r="AG40" s="226"/>
      <c r="AH40" s="226"/>
      <c r="AI40" s="226"/>
    </row>
    <row r="41" spans="1:35" ht="17.399999999999999" x14ac:dyDescent="0.35">
      <c r="A41" s="895" t="s">
        <v>38</v>
      </c>
      <c r="B41" s="725">
        <f t="shared" ref="B41:B65" si="15">RANK(C41,C$9:C$65)</f>
        <v>1</v>
      </c>
      <c r="C41" s="720">
        <f t="shared" ref="C41:C65" si="16">SUM(T41:AC41)</f>
        <v>0</v>
      </c>
      <c r="D41" s="1111"/>
      <c r="E41" s="615">
        <v>2013</v>
      </c>
      <c r="F41" s="630" t="s">
        <v>396</v>
      </c>
      <c r="G41" s="621"/>
      <c r="H41" s="31"/>
      <c r="I41" s="1061"/>
      <c r="J41" s="31"/>
      <c r="K41" s="31"/>
      <c r="L41" s="31"/>
      <c r="M41" s="31"/>
      <c r="N41" s="31"/>
      <c r="O41" s="31"/>
      <c r="P41" s="31"/>
      <c r="Q41" s="950"/>
      <c r="R41" s="399"/>
      <c r="S41" s="189"/>
      <c r="T41" s="31">
        <f t="shared" ref="T41:T65" si="17">H41*H$7</f>
        <v>0</v>
      </c>
      <c r="U41" s="31">
        <f t="shared" ref="U41:U65" si="18">I41*I$7</f>
        <v>0</v>
      </c>
      <c r="V41" s="31">
        <f t="shared" ref="V41:V65" si="19">J41*J$7</f>
        <v>0</v>
      </c>
      <c r="W41" s="31">
        <f t="shared" ref="W41:W65" si="20">K41*K$7</f>
        <v>0</v>
      </c>
      <c r="X41" s="31">
        <f t="shared" ref="X41:X65" si="21">L41*L$7</f>
        <v>0</v>
      </c>
      <c r="Y41" s="31">
        <f t="shared" ref="Y41:Y65" si="22">M41*M$7</f>
        <v>0</v>
      </c>
      <c r="Z41" s="31">
        <f t="shared" ref="Z41:Z65" si="23">N41*N$7</f>
        <v>0</v>
      </c>
      <c r="AA41" s="489">
        <f t="shared" ref="AA41:AA65" si="24">O41*O$7</f>
        <v>0</v>
      </c>
      <c r="AB41" s="31">
        <f t="shared" ref="AB41:AB65" si="25">P41*P$7</f>
        <v>0</v>
      </c>
      <c r="AC41" s="393">
        <f t="shared" ref="AC41:AC65" si="26">Q41*Q$7</f>
        <v>0</v>
      </c>
      <c r="AD41" s="131">
        <f t="shared" ref="AD41:AD65" si="27">RANK(AE41,AE$9:AE$65)</f>
        <v>1</v>
      </c>
      <c r="AE41" s="129">
        <f t="shared" ref="AE41:AE65" si="28">SUM(T41:AC41)</f>
        <v>0</v>
      </c>
      <c r="AF41" s="226"/>
      <c r="AG41" s="226"/>
      <c r="AH41" s="226"/>
      <c r="AI41" s="226"/>
    </row>
    <row r="42" spans="1:35" ht="17.399999999999999" x14ac:dyDescent="0.35">
      <c r="A42" s="894" t="s">
        <v>191</v>
      </c>
      <c r="B42" s="725">
        <f t="shared" si="15"/>
        <v>1</v>
      </c>
      <c r="C42" s="720">
        <f t="shared" si="16"/>
        <v>0</v>
      </c>
      <c r="D42" s="1111"/>
      <c r="E42" s="615"/>
      <c r="F42" s="628" t="s">
        <v>397</v>
      </c>
      <c r="G42" s="621"/>
      <c r="H42" s="31"/>
      <c r="I42" s="31"/>
      <c r="J42" s="1061"/>
      <c r="K42" s="1061"/>
      <c r="L42" s="31"/>
      <c r="M42" s="31"/>
      <c r="N42" s="31"/>
      <c r="O42" s="31"/>
      <c r="P42" s="31"/>
      <c r="Q42" s="951"/>
      <c r="R42" s="399"/>
      <c r="S42" s="189"/>
      <c r="T42" s="31">
        <f t="shared" si="17"/>
        <v>0</v>
      </c>
      <c r="U42" s="31">
        <f t="shared" si="18"/>
        <v>0</v>
      </c>
      <c r="V42" s="31">
        <f t="shared" si="19"/>
        <v>0</v>
      </c>
      <c r="W42" s="31">
        <f t="shared" si="20"/>
        <v>0</v>
      </c>
      <c r="X42" s="31">
        <f t="shared" si="21"/>
        <v>0</v>
      </c>
      <c r="Y42" s="31">
        <f t="shared" si="22"/>
        <v>0</v>
      </c>
      <c r="Z42" s="31">
        <f t="shared" si="23"/>
        <v>0</v>
      </c>
      <c r="AA42" s="489">
        <f t="shared" si="24"/>
        <v>0</v>
      </c>
      <c r="AB42" s="31">
        <f t="shared" si="25"/>
        <v>0</v>
      </c>
      <c r="AC42" s="393">
        <f t="shared" si="26"/>
        <v>0</v>
      </c>
      <c r="AD42" s="131">
        <f t="shared" si="27"/>
        <v>1</v>
      </c>
      <c r="AE42" s="129">
        <f t="shared" si="28"/>
        <v>0</v>
      </c>
      <c r="AF42" s="226"/>
      <c r="AG42" s="226"/>
      <c r="AH42" s="226"/>
      <c r="AI42" s="226"/>
    </row>
    <row r="43" spans="1:35" ht="17.399999999999999" x14ac:dyDescent="0.35">
      <c r="A43" s="894" t="s">
        <v>421</v>
      </c>
      <c r="B43" s="725">
        <f t="shared" si="15"/>
        <v>1</v>
      </c>
      <c r="C43" s="720">
        <f t="shared" si="16"/>
        <v>0</v>
      </c>
      <c r="D43" s="1111" t="s">
        <v>552</v>
      </c>
      <c r="E43" s="615">
        <v>2017</v>
      </c>
      <c r="F43" s="627" t="s">
        <v>382</v>
      </c>
      <c r="G43" s="621"/>
      <c r="H43" s="31"/>
      <c r="I43" s="31"/>
      <c r="J43" s="31"/>
      <c r="K43" s="1060"/>
      <c r="L43" s="31"/>
      <c r="M43" s="31"/>
      <c r="N43" s="31"/>
      <c r="O43" s="31"/>
      <c r="P43" s="1061"/>
      <c r="Q43" s="950"/>
      <c r="R43" s="399"/>
      <c r="S43" s="189"/>
      <c r="T43" s="31">
        <f t="shared" si="17"/>
        <v>0</v>
      </c>
      <c r="U43" s="31">
        <f t="shared" si="18"/>
        <v>0</v>
      </c>
      <c r="V43" s="31">
        <f t="shared" si="19"/>
        <v>0</v>
      </c>
      <c r="W43" s="31">
        <f t="shared" si="20"/>
        <v>0</v>
      </c>
      <c r="X43" s="31">
        <f t="shared" si="21"/>
        <v>0</v>
      </c>
      <c r="Y43" s="31">
        <f t="shared" si="22"/>
        <v>0</v>
      </c>
      <c r="Z43" s="31">
        <f t="shared" si="23"/>
        <v>0</v>
      </c>
      <c r="AA43" s="489">
        <f t="shared" si="24"/>
        <v>0</v>
      </c>
      <c r="AB43" s="31">
        <f t="shared" si="25"/>
        <v>0</v>
      </c>
      <c r="AC43" s="393">
        <f t="shared" si="26"/>
        <v>0</v>
      </c>
      <c r="AD43" s="131">
        <f t="shared" si="27"/>
        <v>1</v>
      </c>
      <c r="AE43" s="129">
        <f t="shared" si="28"/>
        <v>0</v>
      </c>
      <c r="AF43" s="226"/>
      <c r="AG43" s="226"/>
      <c r="AH43" s="226"/>
      <c r="AI43" s="226"/>
    </row>
    <row r="44" spans="1:35" ht="17.399999999999999" x14ac:dyDescent="0.35">
      <c r="A44" s="894" t="s">
        <v>418</v>
      </c>
      <c r="B44" s="725">
        <f t="shared" si="15"/>
        <v>1</v>
      </c>
      <c r="C44" s="720">
        <f t="shared" si="16"/>
        <v>0</v>
      </c>
      <c r="D44" s="1111"/>
      <c r="E44" s="615"/>
      <c r="F44" s="628" t="s">
        <v>397</v>
      </c>
      <c r="G44" s="621"/>
      <c r="H44" s="31"/>
      <c r="I44" s="31"/>
      <c r="J44" s="1061"/>
      <c r="K44" s="31"/>
      <c r="L44" s="31"/>
      <c r="M44" s="31"/>
      <c r="N44" s="31"/>
      <c r="O44" s="31"/>
      <c r="P44" s="31"/>
      <c r="Q44" s="951"/>
      <c r="R44" s="399"/>
      <c r="S44" s="189"/>
      <c r="T44" s="31">
        <f t="shared" si="17"/>
        <v>0</v>
      </c>
      <c r="U44" s="31">
        <f t="shared" si="18"/>
        <v>0</v>
      </c>
      <c r="V44" s="31">
        <f t="shared" si="19"/>
        <v>0</v>
      </c>
      <c r="W44" s="31">
        <f t="shared" si="20"/>
        <v>0</v>
      </c>
      <c r="X44" s="31">
        <f t="shared" si="21"/>
        <v>0</v>
      </c>
      <c r="Y44" s="31">
        <f t="shared" si="22"/>
        <v>0</v>
      </c>
      <c r="Z44" s="31">
        <f t="shared" si="23"/>
        <v>0</v>
      </c>
      <c r="AA44" s="489">
        <f t="shared" si="24"/>
        <v>0</v>
      </c>
      <c r="AB44" s="31">
        <f t="shared" si="25"/>
        <v>0</v>
      </c>
      <c r="AC44" s="393">
        <f t="shared" si="26"/>
        <v>0</v>
      </c>
      <c r="AD44" s="131">
        <f t="shared" si="27"/>
        <v>1</v>
      </c>
      <c r="AE44" s="129">
        <f t="shared" si="28"/>
        <v>0</v>
      </c>
      <c r="AF44" s="226"/>
      <c r="AG44" s="226"/>
      <c r="AH44" s="226"/>
      <c r="AI44" s="226"/>
    </row>
    <row r="45" spans="1:35" ht="17.399999999999999" x14ac:dyDescent="0.35">
      <c r="A45" s="894" t="s">
        <v>183</v>
      </c>
      <c r="B45" s="725">
        <f t="shared" si="15"/>
        <v>1</v>
      </c>
      <c r="C45" s="720">
        <f t="shared" si="16"/>
        <v>0</v>
      </c>
      <c r="D45" s="1111"/>
      <c r="E45" s="615">
        <v>2009</v>
      </c>
      <c r="F45" s="627" t="s">
        <v>382</v>
      </c>
      <c r="G45" s="621"/>
      <c r="H45" s="31"/>
      <c r="I45" s="31"/>
      <c r="J45" s="31"/>
      <c r="K45" s="31"/>
      <c r="L45" s="31"/>
      <c r="M45" s="31"/>
      <c r="N45" s="31"/>
      <c r="O45" s="31"/>
      <c r="P45" s="31"/>
      <c r="Q45" s="950"/>
      <c r="R45" s="399"/>
      <c r="S45" s="189"/>
      <c r="T45" s="31">
        <f t="shared" si="17"/>
        <v>0</v>
      </c>
      <c r="U45" s="31">
        <f t="shared" si="18"/>
        <v>0</v>
      </c>
      <c r="V45" s="31">
        <f t="shared" si="19"/>
        <v>0</v>
      </c>
      <c r="W45" s="31">
        <f t="shared" si="20"/>
        <v>0</v>
      </c>
      <c r="X45" s="31">
        <f t="shared" si="21"/>
        <v>0</v>
      </c>
      <c r="Y45" s="31">
        <f t="shared" si="22"/>
        <v>0</v>
      </c>
      <c r="Z45" s="31">
        <f t="shared" si="23"/>
        <v>0</v>
      </c>
      <c r="AA45" s="489">
        <f t="shared" si="24"/>
        <v>0</v>
      </c>
      <c r="AB45" s="31">
        <f t="shared" si="25"/>
        <v>0</v>
      </c>
      <c r="AC45" s="393">
        <f t="shared" si="26"/>
        <v>0</v>
      </c>
      <c r="AD45" s="131">
        <f t="shared" si="27"/>
        <v>1</v>
      </c>
      <c r="AE45" s="129">
        <f t="shared" si="28"/>
        <v>0</v>
      </c>
      <c r="AF45" s="226"/>
      <c r="AG45" s="226"/>
      <c r="AH45" s="226"/>
      <c r="AI45" s="226"/>
    </row>
    <row r="46" spans="1:35" ht="17.399999999999999" x14ac:dyDescent="0.35">
      <c r="A46" s="895" t="s">
        <v>163</v>
      </c>
      <c r="B46" s="725">
        <f t="shared" si="15"/>
        <v>1</v>
      </c>
      <c r="C46" s="720">
        <f t="shared" si="16"/>
        <v>0</v>
      </c>
      <c r="D46" s="1111"/>
      <c r="E46" s="615">
        <v>2013</v>
      </c>
      <c r="F46" s="627" t="s">
        <v>382</v>
      </c>
      <c r="G46" s="621"/>
      <c r="H46" s="31"/>
      <c r="I46" s="1061"/>
      <c r="J46" s="31"/>
      <c r="K46" s="31"/>
      <c r="L46" s="31"/>
      <c r="M46" s="31"/>
      <c r="N46" s="31"/>
      <c r="O46" s="31"/>
      <c r="P46" s="31"/>
      <c r="Q46" s="950"/>
      <c r="R46" s="399"/>
      <c r="S46" s="189"/>
      <c r="T46" s="31">
        <f t="shared" si="17"/>
        <v>0</v>
      </c>
      <c r="U46" s="31">
        <f t="shared" si="18"/>
        <v>0</v>
      </c>
      <c r="V46" s="31">
        <f t="shared" si="19"/>
        <v>0</v>
      </c>
      <c r="W46" s="31">
        <f t="shared" si="20"/>
        <v>0</v>
      </c>
      <c r="X46" s="31">
        <f t="shared" si="21"/>
        <v>0</v>
      </c>
      <c r="Y46" s="31">
        <f t="shared" si="22"/>
        <v>0</v>
      </c>
      <c r="Z46" s="31">
        <f t="shared" si="23"/>
        <v>0</v>
      </c>
      <c r="AA46" s="489">
        <f t="shared" si="24"/>
        <v>0</v>
      </c>
      <c r="AB46" s="31">
        <f t="shared" si="25"/>
        <v>0</v>
      </c>
      <c r="AC46" s="393">
        <f t="shared" si="26"/>
        <v>0</v>
      </c>
      <c r="AD46" s="131">
        <f t="shared" si="27"/>
        <v>1</v>
      </c>
      <c r="AE46" s="129">
        <f t="shared" si="28"/>
        <v>0</v>
      </c>
      <c r="AF46" s="226"/>
      <c r="AG46" s="226"/>
      <c r="AH46" s="226"/>
      <c r="AI46" s="226"/>
    </row>
    <row r="47" spans="1:35" ht="17.399999999999999" x14ac:dyDescent="0.35">
      <c r="A47" s="894" t="s">
        <v>37</v>
      </c>
      <c r="B47" s="725">
        <f t="shared" si="15"/>
        <v>1</v>
      </c>
      <c r="C47" s="720">
        <f t="shared" si="16"/>
        <v>0</v>
      </c>
      <c r="D47" s="1111"/>
      <c r="E47" s="615"/>
      <c r="F47" s="628" t="s">
        <v>397</v>
      </c>
      <c r="G47" s="621"/>
      <c r="H47" s="31"/>
      <c r="I47" s="31"/>
      <c r="J47" s="31"/>
      <c r="K47" s="31"/>
      <c r="L47" s="31"/>
      <c r="M47" s="31"/>
      <c r="N47" s="31"/>
      <c r="O47" s="31"/>
      <c r="P47" s="31"/>
      <c r="Q47" s="951"/>
      <c r="R47" s="399"/>
      <c r="S47" s="189"/>
      <c r="T47" s="31">
        <f t="shared" si="17"/>
        <v>0</v>
      </c>
      <c r="U47" s="31">
        <f t="shared" si="18"/>
        <v>0</v>
      </c>
      <c r="V47" s="31">
        <f t="shared" si="19"/>
        <v>0</v>
      </c>
      <c r="W47" s="31">
        <f t="shared" si="20"/>
        <v>0</v>
      </c>
      <c r="X47" s="31">
        <f t="shared" si="21"/>
        <v>0</v>
      </c>
      <c r="Y47" s="31">
        <f t="shared" si="22"/>
        <v>0</v>
      </c>
      <c r="Z47" s="31">
        <f t="shared" si="23"/>
        <v>0</v>
      </c>
      <c r="AA47" s="489">
        <f t="shared" si="24"/>
        <v>0</v>
      </c>
      <c r="AB47" s="31">
        <f t="shared" si="25"/>
        <v>0</v>
      </c>
      <c r="AC47" s="393">
        <f t="shared" si="26"/>
        <v>0</v>
      </c>
      <c r="AD47" s="131">
        <f t="shared" si="27"/>
        <v>1</v>
      </c>
      <c r="AE47" s="129">
        <f t="shared" si="28"/>
        <v>0</v>
      </c>
      <c r="AF47" s="226"/>
      <c r="AG47" s="226"/>
      <c r="AH47" s="226"/>
      <c r="AI47" s="226"/>
    </row>
    <row r="48" spans="1:35" ht="17.399999999999999" x14ac:dyDescent="0.35">
      <c r="A48" s="896" t="s">
        <v>179</v>
      </c>
      <c r="B48" s="725">
        <f t="shared" si="15"/>
        <v>1</v>
      </c>
      <c r="C48" s="720">
        <f t="shared" si="16"/>
        <v>0</v>
      </c>
      <c r="D48" s="1111"/>
      <c r="E48" s="615">
        <v>2019</v>
      </c>
      <c r="F48" s="627" t="s">
        <v>382</v>
      </c>
      <c r="G48" s="621"/>
      <c r="H48" s="31"/>
      <c r="I48" s="31"/>
      <c r="J48" s="31"/>
      <c r="K48" s="31"/>
      <c r="L48" s="31"/>
      <c r="M48" s="31"/>
      <c r="N48" s="31"/>
      <c r="O48" s="31"/>
      <c r="P48" s="1061"/>
      <c r="Q48" s="950"/>
      <c r="R48" s="399"/>
      <c r="S48" s="189"/>
      <c r="T48" s="31">
        <f t="shared" si="17"/>
        <v>0</v>
      </c>
      <c r="U48" s="31">
        <f t="shared" si="18"/>
        <v>0</v>
      </c>
      <c r="V48" s="31">
        <f t="shared" si="19"/>
        <v>0</v>
      </c>
      <c r="W48" s="31">
        <f t="shared" si="20"/>
        <v>0</v>
      </c>
      <c r="X48" s="31">
        <f t="shared" si="21"/>
        <v>0</v>
      </c>
      <c r="Y48" s="31">
        <f t="shared" si="22"/>
        <v>0</v>
      </c>
      <c r="Z48" s="31">
        <f t="shared" si="23"/>
        <v>0</v>
      </c>
      <c r="AA48" s="489">
        <f t="shared" si="24"/>
        <v>0</v>
      </c>
      <c r="AB48" s="31">
        <f t="shared" si="25"/>
        <v>0</v>
      </c>
      <c r="AC48" s="393">
        <f t="shared" si="26"/>
        <v>0</v>
      </c>
      <c r="AD48" s="131">
        <f t="shared" si="27"/>
        <v>1</v>
      </c>
      <c r="AE48" s="129">
        <f t="shared" si="28"/>
        <v>0</v>
      </c>
      <c r="AF48" s="226"/>
      <c r="AG48" s="226"/>
      <c r="AH48" s="226"/>
      <c r="AI48" s="226"/>
    </row>
    <row r="49" spans="1:35" ht="17.399999999999999" x14ac:dyDescent="0.35">
      <c r="A49" s="894" t="s">
        <v>188</v>
      </c>
      <c r="B49" s="725">
        <f t="shared" si="15"/>
        <v>1</v>
      </c>
      <c r="C49" s="720">
        <f t="shared" si="16"/>
        <v>0</v>
      </c>
      <c r="D49" s="1111"/>
      <c r="E49" s="615"/>
      <c r="F49" s="628" t="s">
        <v>397</v>
      </c>
      <c r="G49" s="621"/>
      <c r="H49" s="31"/>
      <c r="I49" s="31"/>
      <c r="J49" s="1061"/>
      <c r="K49" s="1061"/>
      <c r="L49" s="31"/>
      <c r="M49" s="31"/>
      <c r="N49" s="31"/>
      <c r="O49" s="31"/>
      <c r="P49" s="31"/>
      <c r="Q49" s="951"/>
      <c r="R49" s="399"/>
      <c r="S49" s="189"/>
      <c r="T49" s="31">
        <f t="shared" si="17"/>
        <v>0</v>
      </c>
      <c r="U49" s="31">
        <f t="shared" si="18"/>
        <v>0</v>
      </c>
      <c r="V49" s="31">
        <f t="shared" si="19"/>
        <v>0</v>
      </c>
      <c r="W49" s="31">
        <f t="shared" si="20"/>
        <v>0</v>
      </c>
      <c r="X49" s="31">
        <f t="shared" si="21"/>
        <v>0</v>
      </c>
      <c r="Y49" s="31">
        <f t="shared" si="22"/>
        <v>0</v>
      </c>
      <c r="Z49" s="31">
        <f t="shared" si="23"/>
        <v>0</v>
      </c>
      <c r="AA49" s="489">
        <f t="shared" si="24"/>
        <v>0</v>
      </c>
      <c r="AB49" s="31">
        <f t="shared" si="25"/>
        <v>0</v>
      </c>
      <c r="AC49" s="393">
        <f t="shared" si="26"/>
        <v>0</v>
      </c>
      <c r="AD49" s="131">
        <f t="shared" si="27"/>
        <v>1</v>
      </c>
      <c r="AE49" s="129">
        <f t="shared" si="28"/>
        <v>0</v>
      </c>
      <c r="AF49" s="226"/>
      <c r="AG49" s="226"/>
      <c r="AH49" s="226"/>
      <c r="AI49" s="226"/>
    </row>
    <row r="50" spans="1:35" ht="17.399999999999999" x14ac:dyDescent="0.35">
      <c r="A50" s="894" t="s">
        <v>182</v>
      </c>
      <c r="B50" s="725">
        <f t="shared" si="15"/>
        <v>1</v>
      </c>
      <c r="C50" s="720">
        <f t="shared" si="16"/>
        <v>0</v>
      </c>
      <c r="D50" s="1111"/>
      <c r="E50" s="615">
        <v>2011</v>
      </c>
      <c r="F50" s="627" t="s">
        <v>382</v>
      </c>
      <c r="G50" s="621"/>
      <c r="H50" s="31"/>
      <c r="I50" s="31"/>
      <c r="J50" s="31"/>
      <c r="K50" s="1061"/>
      <c r="L50" s="31"/>
      <c r="M50" s="31"/>
      <c r="N50" s="31"/>
      <c r="O50" s="31"/>
      <c r="P50" s="1061"/>
      <c r="Q50" s="950"/>
      <c r="R50" s="399"/>
      <c r="S50" s="189"/>
      <c r="T50" s="31">
        <f t="shared" si="17"/>
        <v>0</v>
      </c>
      <c r="U50" s="31">
        <f t="shared" si="18"/>
        <v>0</v>
      </c>
      <c r="V50" s="31">
        <f t="shared" si="19"/>
        <v>0</v>
      </c>
      <c r="W50" s="31">
        <f t="shared" si="20"/>
        <v>0</v>
      </c>
      <c r="X50" s="31">
        <f t="shared" si="21"/>
        <v>0</v>
      </c>
      <c r="Y50" s="31">
        <f t="shared" si="22"/>
        <v>0</v>
      </c>
      <c r="Z50" s="31">
        <f t="shared" si="23"/>
        <v>0</v>
      </c>
      <c r="AA50" s="489">
        <f t="shared" si="24"/>
        <v>0</v>
      </c>
      <c r="AB50" s="31">
        <f t="shared" si="25"/>
        <v>0</v>
      </c>
      <c r="AC50" s="393">
        <f t="shared" si="26"/>
        <v>0</v>
      </c>
      <c r="AD50" s="131">
        <f t="shared" si="27"/>
        <v>1</v>
      </c>
      <c r="AE50" s="129">
        <f t="shared" si="28"/>
        <v>0</v>
      </c>
      <c r="AF50" s="226"/>
      <c r="AG50" s="226"/>
      <c r="AH50" s="226"/>
      <c r="AI50" s="226"/>
    </row>
    <row r="51" spans="1:35" ht="17.399999999999999" x14ac:dyDescent="0.35">
      <c r="A51" s="894" t="s">
        <v>181</v>
      </c>
      <c r="B51" s="725">
        <f t="shared" si="15"/>
        <v>1</v>
      </c>
      <c r="C51" s="720">
        <f t="shared" si="16"/>
        <v>0</v>
      </c>
      <c r="D51" s="1111"/>
      <c r="E51" s="615">
        <v>2015</v>
      </c>
      <c r="F51" s="627" t="s">
        <v>382</v>
      </c>
      <c r="G51" s="621"/>
      <c r="H51" s="31"/>
      <c r="I51" s="31"/>
      <c r="J51" s="31"/>
      <c r="K51" s="31"/>
      <c r="L51" s="31"/>
      <c r="M51" s="31"/>
      <c r="N51" s="31"/>
      <c r="O51" s="31"/>
      <c r="P51" s="1061"/>
      <c r="Q51" s="950"/>
      <c r="R51" s="399"/>
      <c r="S51" s="189"/>
      <c r="T51" s="31">
        <f t="shared" si="17"/>
        <v>0</v>
      </c>
      <c r="U51" s="31">
        <f t="shared" si="18"/>
        <v>0</v>
      </c>
      <c r="V51" s="31">
        <f t="shared" si="19"/>
        <v>0</v>
      </c>
      <c r="W51" s="31">
        <f t="shared" si="20"/>
        <v>0</v>
      </c>
      <c r="X51" s="31">
        <f t="shared" si="21"/>
        <v>0</v>
      </c>
      <c r="Y51" s="31">
        <f t="shared" si="22"/>
        <v>0</v>
      </c>
      <c r="Z51" s="31">
        <f t="shared" si="23"/>
        <v>0</v>
      </c>
      <c r="AA51" s="489">
        <f t="shared" si="24"/>
        <v>0</v>
      </c>
      <c r="AB51" s="31">
        <f t="shared" si="25"/>
        <v>0</v>
      </c>
      <c r="AC51" s="393">
        <f t="shared" si="26"/>
        <v>0</v>
      </c>
      <c r="AD51" s="131">
        <f t="shared" si="27"/>
        <v>1</v>
      </c>
      <c r="AE51" s="129">
        <f t="shared" si="28"/>
        <v>0</v>
      </c>
      <c r="AF51" s="226"/>
      <c r="AG51" s="226"/>
      <c r="AH51" s="226"/>
      <c r="AI51" s="226"/>
    </row>
    <row r="52" spans="1:35" ht="17.399999999999999" x14ac:dyDescent="0.35">
      <c r="A52" s="895" t="s">
        <v>45</v>
      </c>
      <c r="B52" s="725">
        <f t="shared" si="15"/>
        <v>1</v>
      </c>
      <c r="C52" s="720">
        <f t="shared" si="16"/>
        <v>0</v>
      </c>
      <c r="D52" s="1111"/>
      <c r="E52" s="615"/>
      <c r="F52" s="628" t="s">
        <v>397</v>
      </c>
      <c r="G52" s="621"/>
      <c r="H52" s="31"/>
      <c r="I52" s="31"/>
      <c r="J52" s="31"/>
      <c r="K52" s="31"/>
      <c r="L52" s="31"/>
      <c r="M52" s="31"/>
      <c r="N52" s="31"/>
      <c r="O52" s="31"/>
      <c r="P52" s="31"/>
      <c r="Q52" s="951"/>
      <c r="R52" s="399"/>
      <c r="S52" s="189"/>
      <c r="T52" s="31">
        <f t="shared" si="17"/>
        <v>0</v>
      </c>
      <c r="U52" s="31">
        <f t="shared" si="18"/>
        <v>0</v>
      </c>
      <c r="V52" s="31">
        <f t="shared" si="19"/>
        <v>0</v>
      </c>
      <c r="W52" s="31">
        <f t="shared" si="20"/>
        <v>0</v>
      </c>
      <c r="X52" s="31">
        <f t="shared" si="21"/>
        <v>0</v>
      </c>
      <c r="Y52" s="31">
        <f t="shared" si="22"/>
        <v>0</v>
      </c>
      <c r="Z52" s="31">
        <f t="shared" si="23"/>
        <v>0</v>
      </c>
      <c r="AA52" s="489">
        <f t="shared" si="24"/>
        <v>0</v>
      </c>
      <c r="AB52" s="31">
        <f t="shared" si="25"/>
        <v>0</v>
      </c>
      <c r="AC52" s="393">
        <f t="shared" si="26"/>
        <v>0</v>
      </c>
      <c r="AD52" s="131">
        <f t="shared" si="27"/>
        <v>1</v>
      </c>
      <c r="AE52" s="129">
        <f t="shared" si="28"/>
        <v>0</v>
      </c>
      <c r="AF52" s="226"/>
      <c r="AG52" s="226"/>
      <c r="AH52" s="226"/>
      <c r="AI52" s="226"/>
    </row>
    <row r="53" spans="1:35" ht="17.399999999999999" x14ac:dyDescent="0.35">
      <c r="A53" s="894" t="s">
        <v>14</v>
      </c>
      <c r="B53" s="725">
        <f t="shared" si="15"/>
        <v>1</v>
      </c>
      <c r="C53" s="720">
        <f t="shared" si="16"/>
        <v>0</v>
      </c>
      <c r="D53" s="1111"/>
      <c r="E53" s="615">
        <v>2019</v>
      </c>
      <c r="F53" s="627" t="s">
        <v>382</v>
      </c>
      <c r="G53" s="621"/>
      <c r="H53" s="31"/>
      <c r="I53" s="31"/>
      <c r="J53" s="31"/>
      <c r="K53" s="1061"/>
      <c r="L53" s="31"/>
      <c r="M53" s="31"/>
      <c r="N53" s="31"/>
      <c r="O53" s="31"/>
      <c r="P53" s="1061"/>
      <c r="Q53" s="950"/>
      <c r="R53" s="399"/>
      <c r="S53" s="189"/>
      <c r="T53" s="31">
        <f t="shared" si="17"/>
        <v>0</v>
      </c>
      <c r="U53" s="31">
        <f t="shared" si="18"/>
        <v>0</v>
      </c>
      <c r="V53" s="31">
        <f t="shared" si="19"/>
        <v>0</v>
      </c>
      <c r="W53" s="31">
        <f t="shared" si="20"/>
        <v>0</v>
      </c>
      <c r="X53" s="31">
        <f t="shared" si="21"/>
        <v>0</v>
      </c>
      <c r="Y53" s="31">
        <f t="shared" si="22"/>
        <v>0</v>
      </c>
      <c r="Z53" s="31">
        <f t="shared" si="23"/>
        <v>0</v>
      </c>
      <c r="AA53" s="489">
        <f t="shared" si="24"/>
        <v>0</v>
      </c>
      <c r="AB53" s="31">
        <f t="shared" si="25"/>
        <v>0</v>
      </c>
      <c r="AC53" s="393">
        <f t="shared" si="26"/>
        <v>0</v>
      </c>
      <c r="AD53" s="131">
        <f t="shared" si="27"/>
        <v>1</v>
      </c>
      <c r="AE53" s="129">
        <f t="shared" si="28"/>
        <v>0</v>
      </c>
      <c r="AF53" s="226"/>
      <c r="AG53" s="226"/>
      <c r="AH53" s="226"/>
      <c r="AI53" s="226"/>
    </row>
    <row r="54" spans="1:35" ht="17.399999999999999" x14ac:dyDescent="0.35">
      <c r="A54" s="894" t="s">
        <v>48</v>
      </c>
      <c r="B54" s="725">
        <f t="shared" si="15"/>
        <v>1</v>
      </c>
      <c r="C54" s="720">
        <f t="shared" si="16"/>
        <v>0</v>
      </c>
      <c r="D54" s="1111"/>
      <c r="E54" s="615"/>
      <c r="F54" s="628" t="s">
        <v>397</v>
      </c>
      <c r="G54" s="621"/>
      <c r="H54" s="31"/>
      <c r="I54" s="31"/>
      <c r="J54" s="31"/>
      <c r="K54" s="31"/>
      <c r="L54" s="31"/>
      <c r="M54" s="31"/>
      <c r="N54" s="31"/>
      <c r="O54" s="31"/>
      <c r="P54" s="1061"/>
      <c r="Q54" s="951"/>
      <c r="R54" s="399"/>
      <c r="S54" s="189"/>
      <c r="T54" s="31">
        <f t="shared" si="17"/>
        <v>0</v>
      </c>
      <c r="U54" s="31">
        <f t="shared" si="18"/>
        <v>0</v>
      </c>
      <c r="V54" s="31">
        <f t="shared" si="19"/>
        <v>0</v>
      </c>
      <c r="W54" s="31">
        <f t="shared" si="20"/>
        <v>0</v>
      </c>
      <c r="X54" s="31">
        <f t="shared" si="21"/>
        <v>0</v>
      </c>
      <c r="Y54" s="31">
        <f t="shared" si="22"/>
        <v>0</v>
      </c>
      <c r="Z54" s="31">
        <f t="shared" si="23"/>
        <v>0</v>
      </c>
      <c r="AA54" s="489">
        <f t="shared" si="24"/>
        <v>0</v>
      </c>
      <c r="AB54" s="31">
        <f t="shared" si="25"/>
        <v>0</v>
      </c>
      <c r="AC54" s="393">
        <f t="shared" si="26"/>
        <v>0</v>
      </c>
      <c r="AD54" s="131">
        <f t="shared" si="27"/>
        <v>1</v>
      </c>
      <c r="AE54" s="129">
        <f t="shared" si="28"/>
        <v>0</v>
      </c>
      <c r="AF54" s="226"/>
      <c r="AG54" s="226"/>
      <c r="AH54" s="226"/>
      <c r="AI54" s="226"/>
    </row>
    <row r="55" spans="1:35" ht="17.399999999999999" x14ac:dyDescent="0.35">
      <c r="A55" s="894" t="s">
        <v>190</v>
      </c>
      <c r="B55" s="725">
        <f t="shared" si="15"/>
        <v>1</v>
      </c>
      <c r="C55" s="720">
        <f t="shared" si="16"/>
        <v>0</v>
      </c>
      <c r="D55" s="1111"/>
      <c r="E55" s="615"/>
      <c r="F55" s="628" t="s">
        <v>397</v>
      </c>
      <c r="G55" s="621"/>
      <c r="H55" s="31"/>
      <c r="I55" s="31"/>
      <c r="J55" s="1061"/>
      <c r="K55" s="1061"/>
      <c r="L55" s="31"/>
      <c r="M55" s="31"/>
      <c r="N55" s="31"/>
      <c r="O55" s="31"/>
      <c r="P55" s="31"/>
      <c r="Q55" s="951"/>
      <c r="R55" s="399"/>
      <c r="S55" s="189"/>
      <c r="T55" s="31">
        <f t="shared" si="17"/>
        <v>0</v>
      </c>
      <c r="U55" s="31">
        <f t="shared" si="18"/>
        <v>0</v>
      </c>
      <c r="V55" s="31">
        <f t="shared" si="19"/>
        <v>0</v>
      </c>
      <c r="W55" s="31">
        <f t="shared" si="20"/>
        <v>0</v>
      </c>
      <c r="X55" s="31">
        <f t="shared" si="21"/>
        <v>0</v>
      </c>
      <c r="Y55" s="31">
        <f t="shared" si="22"/>
        <v>0</v>
      </c>
      <c r="Z55" s="31">
        <f t="shared" si="23"/>
        <v>0</v>
      </c>
      <c r="AA55" s="489">
        <f t="shared" si="24"/>
        <v>0</v>
      </c>
      <c r="AB55" s="31">
        <f t="shared" si="25"/>
        <v>0</v>
      </c>
      <c r="AC55" s="393">
        <f t="shared" si="26"/>
        <v>0</v>
      </c>
      <c r="AD55" s="131">
        <f t="shared" si="27"/>
        <v>1</v>
      </c>
      <c r="AE55" s="129">
        <f t="shared" si="28"/>
        <v>0</v>
      </c>
      <c r="AF55" s="226"/>
      <c r="AG55" s="226"/>
      <c r="AH55" s="226"/>
      <c r="AI55" s="226"/>
    </row>
    <row r="56" spans="1:35" ht="17.399999999999999" x14ac:dyDescent="0.35">
      <c r="A56" s="895" t="s">
        <v>178</v>
      </c>
      <c r="B56" s="725">
        <f t="shared" si="15"/>
        <v>1</v>
      </c>
      <c r="C56" s="720">
        <f t="shared" si="16"/>
        <v>0</v>
      </c>
      <c r="D56" s="1111" t="s">
        <v>381</v>
      </c>
      <c r="E56" s="615">
        <v>2015</v>
      </c>
      <c r="F56" s="629" t="s">
        <v>383</v>
      </c>
      <c r="G56" s="621"/>
      <c r="H56" s="31"/>
      <c r="I56" s="31"/>
      <c r="J56" s="1061"/>
      <c r="K56" s="31"/>
      <c r="L56" s="31"/>
      <c r="M56" s="31"/>
      <c r="N56" s="31"/>
      <c r="O56" s="31"/>
      <c r="P56" s="1061"/>
      <c r="Q56" s="950"/>
      <c r="R56" s="399"/>
      <c r="S56" s="189"/>
      <c r="T56" s="31">
        <f t="shared" si="17"/>
        <v>0</v>
      </c>
      <c r="U56" s="31">
        <f t="shared" si="18"/>
        <v>0</v>
      </c>
      <c r="V56" s="31">
        <f t="shared" si="19"/>
        <v>0</v>
      </c>
      <c r="W56" s="31">
        <f t="shared" si="20"/>
        <v>0</v>
      </c>
      <c r="X56" s="31">
        <f t="shared" si="21"/>
        <v>0</v>
      </c>
      <c r="Y56" s="31">
        <f t="shared" si="22"/>
        <v>0</v>
      </c>
      <c r="Z56" s="31">
        <f t="shared" si="23"/>
        <v>0</v>
      </c>
      <c r="AA56" s="489">
        <f t="shared" si="24"/>
        <v>0</v>
      </c>
      <c r="AB56" s="31">
        <f t="shared" si="25"/>
        <v>0</v>
      </c>
      <c r="AC56" s="393">
        <f t="shared" si="26"/>
        <v>0</v>
      </c>
      <c r="AD56" s="131">
        <f t="shared" si="27"/>
        <v>1</v>
      </c>
      <c r="AE56" s="129">
        <f t="shared" si="28"/>
        <v>0</v>
      </c>
      <c r="AF56" s="226"/>
      <c r="AG56" s="226"/>
      <c r="AH56" s="226"/>
      <c r="AI56" s="226"/>
    </row>
    <row r="57" spans="1:35" ht="17.399999999999999" x14ac:dyDescent="0.35">
      <c r="A57" s="895" t="s">
        <v>33</v>
      </c>
      <c r="B57" s="725">
        <f t="shared" si="15"/>
        <v>1</v>
      </c>
      <c r="C57" s="720">
        <f t="shared" si="16"/>
        <v>0</v>
      </c>
      <c r="D57" s="1111" t="s">
        <v>381</v>
      </c>
      <c r="E57" s="615">
        <v>2017</v>
      </c>
      <c r="F57" s="629" t="s">
        <v>383</v>
      </c>
      <c r="G57" s="621"/>
      <c r="H57" s="31"/>
      <c r="I57" s="1061"/>
      <c r="J57" s="31"/>
      <c r="K57" s="31"/>
      <c r="L57" s="31"/>
      <c r="M57" s="31"/>
      <c r="N57" s="31"/>
      <c r="O57" s="31"/>
      <c r="P57" s="1061"/>
      <c r="Q57" s="950"/>
      <c r="R57" s="399"/>
      <c r="S57" s="189"/>
      <c r="T57" s="31">
        <f t="shared" si="17"/>
        <v>0</v>
      </c>
      <c r="U57" s="31">
        <f t="shared" si="18"/>
        <v>0</v>
      </c>
      <c r="V57" s="31">
        <f t="shared" si="19"/>
        <v>0</v>
      </c>
      <c r="W57" s="31">
        <f t="shared" si="20"/>
        <v>0</v>
      </c>
      <c r="X57" s="31">
        <f t="shared" si="21"/>
        <v>0</v>
      </c>
      <c r="Y57" s="31">
        <f t="shared" si="22"/>
        <v>0</v>
      </c>
      <c r="Z57" s="31">
        <f t="shared" si="23"/>
        <v>0</v>
      </c>
      <c r="AA57" s="489">
        <f t="shared" si="24"/>
        <v>0</v>
      </c>
      <c r="AB57" s="31">
        <f t="shared" si="25"/>
        <v>0</v>
      </c>
      <c r="AC57" s="393">
        <f t="shared" si="26"/>
        <v>0</v>
      </c>
      <c r="AD57" s="131">
        <f t="shared" si="27"/>
        <v>1</v>
      </c>
      <c r="AE57" s="129">
        <f t="shared" si="28"/>
        <v>0</v>
      </c>
      <c r="AF57" s="226"/>
      <c r="AG57" s="226"/>
      <c r="AH57" s="226"/>
      <c r="AI57" s="226"/>
    </row>
    <row r="58" spans="1:35" ht="17.399999999999999" x14ac:dyDescent="0.35">
      <c r="A58" s="895" t="s">
        <v>167</v>
      </c>
      <c r="B58" s="725">
        <f t="shared" si="15"/>
        <v>1</v>
      </c>
      <c r="C58" s="720">
        <f t="shared" si="16"/>
        <v>0</v>
      </c>
      <c r="D58" s="1111" t="s">
        <v>381</v>
      </c>
      <c r="E58" s="615">
        <v>2017</v>
      </c>
      <c r="F58" s="627" t="s">
        <v>382</v>
      </c>
      <c r="G58" s="621"/>
      <c r="H58" s="31"/>
      <c r="I58" s="31"/>
      <c r="J58" s="1061"/>
      <c r="K58" s="31"/>
      <c r="L58" s="31"/>
      <c r="M58" s="31"/>
      <c r="N58" s="31"/>
      <c r="O58" s="31"/>
      <c r="P58" s="1061"/>
      <c r="Q58" s="950"/>
      <c r="R58" s="399"/>
      <c r="S58" s="189"/>
      <c r="T58" s="31">
        <f t="shared" si="17"/>
        <v>0</v>
      </c>
      <c r="U58" s="31">
        <f t="shared" si="18"/>
        <v>0</v>
      </c>
      <c r="V58" s="31">
        <f t="shared" si="19"/>
        <v>0</v>
      </c>
      <c r="W58" s="31">
        <f t="shared" si="20"/>
        <v>0</v>
      </c>
      <c r="X58" s="31">
        <f t="shared" si="21"/>
        <v>0</v>
      </c>
      <c r="Y58" s="31">
        <f t="shared" si="22"/>
        <v>0</v>
      </c>
      <c r="Z58" s="31">
        <f t="shared" si="23"/>
        <v>0</v>
      </c>
      <c r="AA58" s="489">
        <f t="shared" si="24"/>
        <v>0</v>
      </c>
      <c r="AB58" s="31">
        <f t="shared" si="25"/>
        <v>0</v>
      </c>
      <c r="AC58" s="393">
        <f t="shared" si="26"/>
        <v>0</v>
      </c>
      <c r="AD58" s="131">
        <f t="shared" si="27"/>
        <v>1</v>
      </c>
      <c r="AE58" s="129">
        <f t="shared" si="28"/>
        <v>0</v>
      </c>
      <c r="AF58" s="226"/>
      <c r="AG58" s="226"/>
      <c r="AH58" s="226"/>
      <c r="AI58" s="226"/>
    </row>
    <row r="59" spans="1:35" ht="17.399999999999999" x14ac:dyDescent="0.35">
      <c r="A59" s="895" t="s">
        <v>15</v>
      </c>
      <c r="B59" s="725">
        <f t="shared" si="15"/>
        <v>1</v>
      </c>
      <c r="C59" s="720">
        <f t="shared" si="16"/>
        <v>0</v>
      </c>
      <c r="D59" s="1111"/>
      <c r="E59" s="615">
        <v>2017</v>
      </c>
      <c r="F59" s="629" t="s">
        <v>383</v>
      </c>
      <c r="G59" s="621"/>
      <c r="H59" s="31"/>
      <c r="I59" s="1061"/>
      <c r="J59" s="31"/>
      <c r="K59" s="31"/>
      <c r="L59" s="31"/>
      <c r="M59" s="31"/>
      <c r="N59" s="31"/>
      <c r="O59" s="31"/>
      <c r="P59" s="1061"/>
      <c r="Q59" s="950"/>
      <c r="R59" s="399"/>
      <c r="S59" s="189"/>
      <c r="T59" s="31">
        <f t="shared" si="17"/>
        <v>0</v>
      </c>
      <c r="U59" s="31">
        <f t="shared" si="18"/>
        <v>0</v>
      </c>
      <c r="V59" s="31">
        <f t="shared" si="19"/>
        <v>0</v>
      </c>
      <c r="W59" s="31">
        <f t="shared" si="20"/>
        <v>0</v>
      </c>
      <c r="X59" s="31">
        <f t="shared" si="21"/>
        <v>0</v>
      </c>
      <c r="Y59" s="31">
        <f t="shared" si="22"/>
        <v>0</v>
      </c>
      <c r="Z59" s="31">
        <f t="shared" si="23"/>
        <v>0</v>
      </c>
      <c r="AA59" s="489">
        <f t="shared" si="24"/>
        <v>0</v>
      </c>
      <c r="AB59" s="31">
        <f t="shared" si="25"/>
        <v>0</v>
      </c>
      <c r="AC59" s="393">
        <f t="shared" si="26"/>
        <v>0</v>
      </c>
      <c r="AD59" s="131">
        <f t="shared" si="27"/>
        <v>1</v>
      </c>
      <c r="AE59" s="129">
        <f t="shared" si="28"/>
        <v>0</v>
      </c>
      <c r="AF59" s="226"/>
      <c r="AG59" s="226"/>
      <c r="AH59" s="226"/>
      <c r="AI59" s="226"/>
    </row>
    <row r="60" spans="1:35" ht="17.399999999999999" x14ac:dyDescent="0.35">
      <c r="A60" s="894" t="s">
        <v>185</v>
      </c>
      <c r="B60" s="725">
        <f t="shared" si="15"/>
        <v>1</v>
      </c>
      <c r="C60" s="720">
        <f t="shared" si="16"/>
        <v>0</v>
      </c>
      <c r="D60" s="1111"/>
      <c r="E60" s="615">
        <v>2019</v>
      </c>
      <c r="F60" s="627" t="s">
        <v>382</v>
      </c>
      <c r="G60" s="621"/>
      <c r="H60" s="31"/>
      <c r="I60" s="1061"/>
      <c r="J60" s="31"/>
      <c r="K60" s="31"/>
      <c r="L60" s="31"/>
      <c r="M60" s="31"/>
      <c r="N60" s="31"/>
      <c r="O60" s="31"/>
      <c r="P60" s="1061"/>
      <c r="Q60" s="950"/>
      <c r="R60" s="399"/>
      <c r="S60" s="189"/>
      <c r="T60" s="31">
        <f t="shared" si="17"/>
        <v>0</v>
      </c>
      <c r="U60" s="31">
        <f t="shared" si="18"/>
        <v>0</v>
      </c>
      <c r="V60" s="31">
        <f t="shared" si="19"/>
        <v>0</v>
      </c>
      <c r="W60" s="31">
        <f t="shared" si="20"/>
        <v>0</v>
      </c>
      <c r="X60" s="31">
        <f t="shared" si="21"/>
        <v>0</v>
      </c>
      <c r="Y60" s="31">
        <f t="shared" si="22"/>
        <v>0</v>
      </c>
      <c r="Z60" s="31">
        <f t="shared" si="23"/>
        <v>0</v>
      </c>
      <c r="AA60" s="489">
        <f t="shared" si="24"/>
        <v>0</v>
      </c>
      <c r="AB60" s="31">
        <f t="shared" si="25"/>
        <v>0</v>
      </c>
      <c r="AC60" s="393">
        <f t="shared" si="26"/>
        <v>0</v>
      </c>
      <c r="AD60" s="131">
        <f t="shared" si="27"/>
        <v>1</v>
      </c>
      <c r="AE60" s="129">
        <f t="shared" si="28"/>
        <v>0</v>
      </c>
      <c r="AF60" s="226"/>
      <c r="AG60" s="226"/>
      <c r="AH60" s="226"/>
      <c r="AI60" s="226"/>
    </row>
    <row r="61" spans="1:35" ht="17.399999999999999" x14ac:dyDescent="0.35">
      <c r="A61" s="894" t="s">
        <v>279</v>
      </c>
      <c r="B61" s="725">
        <f t="shared" si="15"/>
        <v>1</v>
      </c>
      <c r="C61" s="720">
        <f t="shared" si="16"/>
        <v>0</v>
      </c>
      <c r="D61" s="1111" t="s">
        <v>381</v>
      </c>
      <c r="E61" s="615">
        <v>2017</v>
      </c>
      <c r="F61" s="629" t="s">
        <v>383</v>
      </c>
      <c r="G61" s="621"/>
      <c r="H61" s="31"/>
      <c r="I61" s="1061"/>
      <c r="J61" s="31"/>
      <c r="K61" s="31"/>
      <c r="L61" s="31"/>
      <c r="M61" s="31"/>
      <c r="N61" s="31"/>
      <c r="O61" s="31"/>
      <c r="P61" s="1061"/>
      <c r="Q61" s="950"/>
      <c r="R61" s="399"/>
      <c r="S61" s="189"/>
      <c r="T61" s="31">
        <f t="shared" si="17"/>
        <v>0</v>
      </c>
      <c r="U61" s="31">
        <f t="shared" si="18"/>
        <v>0</v>
      </c>
      <c r="V61" s="31">
        <f t="shared" si="19"/>
        <v>0</v>
      </c>
      <c r="W61" s="31">
        <f t="shared" si="20"/>
        <v>0</v>
      </c>
      <c r="X61" s="31">
        <f t="shared" si="21"/>
        <v>0</v>
      </c>
      <c r="Y61" s="31">
        <f t="shared" si="22"/>
        <v>0</v>
      </c>
      <c r="Z61" s="31">
        <f t="shared" si="23"/>
        <v>0</v>
      </c>
      <c r="AA61" s="489">
        <f t="shared" si="24"/>
        <v>0</v>
      </c>
      <c r="AB61" s="31">
        <f t="shared" si="25"/>
        <v>0</v>
      </c>
      <c r="AC61" s="393">
        <f t="shared" si="26"/>
        <v>0</v>
      </c>
      <c r="AD61" s="131">
        <f t="shared" si="27"/>
        <v>1</v>
      </c>
      <c r="AE61" s="129">
        <f t="shared" si="28"/>
        <v>0</v>
      </c>
      <c r="AF61" s="226"/>
      <c r="AG61" s="226"/>
      <c r="AH61" s="226"/>
      <c r="AI61" s="226"/>
    </row>
    <row r="62" spans="1:35" ht="17.399999999999999" x14ac:dyDescent="0.35">
      <c r="A62" s="895" t="s">
        <v>491</v>
      </c>
      <c r="B62" s="725">
        <f t="shared" si="15"/>
        <v>1</v>
      </c>
      <c r="C62" s="720">
        <f t="shared" si="16"/>
        <v>0</v>
      </c>
      <c r="D62" s="1111"/>
      <c r="E62" s="615">
        <v>2017</v>
      </c>
      <c r="F62" s="627" t="s">
        <v>382</v>
      </c>
      <c r="G62" s="621"/>
      <c r="H62" s="31"/>
      <c r="I62" s="1061"/>
      <c r="J62" s="31"/>
      <c r="K62" s="31"/>
      <c r="L62" s="31"/>
      <c r="M62" s="31"/>
      <c r="N62" s="31"/>
      <c r="O62" s="31"/>
      <c r="P62" s="1061"/>
      <c r="Q62" s="950"/>
      <c r="R62" s="399"/>
      <c r="S62" s="189"/>
      <c r="T62" s="31">
        <f t="shared" si="17"/>
        <v>0</v>
      </c>
      <c r="U62" s="31">
        <f t="shared" si="18"/>
        <v>0</v>
      </c>
      <c r="V62" s="31">
        <f t="shared" si="19"/>
        <v>0</v>
      </c>
      <c r="W62" s="31">
        <f t="shared" si="20"/>
        <v>0</v>
      </c>
      <c r="X62" s="31">
        <f t="shared" si="21"/>
        <v>0</v>
      </c>
      <c r="Y62" s="31">
        <f t="shared" si="22"/>
        <v>0</v>
      </c>
      <c r="Z62" s="31">
        <f t="shared" si="23"/>
        <v>0</v>
      </c>
      <c r="AA62" s="489">
        <f t="shared" si="24"/>
        <v>0</v>
      </c>
      <c r="AB62" s="31">
        <f t="shared" si="25"/>
        <v>0</v>
      </c>
      <c r="AC62" s="393">
        <f t="shared" si="26"/>
        <v>0</v>
      </c>
      <c r="AD62" s="131">
        <f t="shared" si="27"/>
        <v>1</v>
      </c>
      <c r="AE62" s="129">
        <f t="shared" si="28"/>
        <v>0</v>
      </c>
      <c r="AF62" s="226"/>
      <c r="AG62" s="226"/>
      <c r="AH62" s="226"/>
      <c r="AI62" s="226"/>
    </row>
    <row r="63" spans="1:35" ht="17.399999999999999" x14ac:dyDescent="0.35">
      <c r="A63" s="894" t="s">
        <v>278</v>
      </c>
      <c r="B63" s="725">
        <f t="shared" si="15"/>
        <v>1</v>
      </c>
      <c r="C63" s="720">
        <f t="shared" si="16"/>
        <v>0</v>
      </c>
      <c r="D63" s="1111"/>
      <c r="E63" s="615">
        <v>2013</v>
      </c>
      <c r="F63" s="627" t="s">
        <v>382</v>
      </c>
      <c r="G63" s="621"/>
      <c r="H63" s="31"/>
      <c r="I63" s="1061"/>
      <c r="J63" s="31"/>
      <c r="K63" s="31"/>
      <c r="L63" s="31"/>
      <c r="M63" s="31"/>
      <c r="N63" s="31"/>
      <c r="O63" s="31"/>
      <c r="P63" s="1061"/>
      <c r="Q63" s="950"/>
      <c r="R63" s="399"/>
      <c r="S63" s="189"/>
      <c r="T63" s="31">
        <f t="shared" si="17"/>
        <v>0</v>
      </c>
      <c r="U63" s="31">
        <f t="shared" si="18"/>
        <v>0</v>
      </c>
      <c r="V63" s="31">
        <f t="shared" si="19"/>
        <v>0</v>
      </c>
      <c r="W63" s="31">
        <f t="shared" si="20"/>
        <v>0</v>
      </c>
      <c r="X63" s="31">
        <f t="shared" si="21"/>
        <v>0</v>
      </c>
      <c r="Y63" s="31">
        <f t="shared" si="22"/>
        <v>0</v>
      </c>
      <c r="Z63" s="31">
        <f t="shared" si="23"/>
        <v>0</v>
      </c>
      <c r="AA63" s="489">
        <f t="shared" si="24"/>
        <v>0</v>
      </c>
      <c r="AB63" s="31">
        <f t="shared" si="25"/>
        <v>0</v>
      </c>
      <c r="AC63" s="393">
        <f t="shared" si="26"/>
        <v>0</v>
      </c>
      <c r="AD63" s="131">
        <f t="shared" si="27"/>
        <v>1</v>
      </c>
      <c r="AE63" s="129">
        <f t="shared" si="28"/>
        <v>0</v>
      </c>
      <c r="AF63" s="226"/>
      <c r="AG63" s="226"/>
      <c r="AH63" s="226"/>
      <c r="AI63" s="226"/>
    </row>
    <row r="64" spans="1:35" ht="17.399999999999999" x14ac:dyDescent="0.35">
      <c r="A64" s="894" t="s">
        <v>280</v>
      </c>
      <c r="B64" s="725">
        <f t="shared" si="15"/>
        <v>1</v>
      </c>
      <c r="C64" s="720">
        <f t="shared" si="16"/>
        <v>0</v>
      </c>
      <c r="D64" s="1111" t="s">
        <v>553</v>
      </c>
      <c r="E64" s="615">
        <v>2013</v>
      </c>
      <c r="F64" s="630" t="s">
        <v>396</v>
      </c>
      <c r="G64" s="621"/>
      <c r="H64" s="31"/>
      <c r="I64" s="1061"/>
      <c r="J64" s="31"/>
      <c r="K64" s="31"/>
      <c r="L64" s="31"/>
      <c r="M64" s="31"/>
      <c r="N64" s="31"/>
      <c r="O64" s="31"/>
      <c r="P64" s="31"/>
      <c r="Q64" s="950"/>
      <c r="R64" s="399"/>
      <c r="S64" s="189"/>
      <c r="T64" s="31">
        <f t="shared" si="17"/>
        <v>0</v>
      </c>
      <c r="U64" s="31">
        <f t="shared" si="18"/>
        <v>0</v>
      </c>
      <c r="V64" s="31">
        <f t="shared" si="19"/>
        <v>0</v>
      </c>
      <c r="W64" s="31">
        <f t="shared" si="20"/>
        <v>0</v>
      </c>
      <c r="X64" s="31">
        <f t="shared" si="21"/>
        <v>0</v>
      </c>
      <c r="Y64" s="31">
        <f t="shared" si="22"/>
        <v>0</v>
      </c>
      <c r="Z64" s="31">
        <f t="shared" si="23"/>
        <v>0</v>
      </c>
      <c r="AA64" s="489">
        <f t="shared" si="24"/>
        <v>0</v>
      </c>
      <c r="AB64" s="31">
        <f t="shared" si="25"/>
        <v>0</v>
      </c>
      <c r="AC64" s="393">
        <f t="shared" si="26"/>
        <v>0</v>
      </c>
      <c r="AD64" s="131">
        <f t="shared" si="27"/>
        <v>1</v>
      </c>
      <c r="AE64" s="129">
        <f t="shared" si="28"/>
        <v>0</v>
      </c>
      <c r="AF64" s="226"/>
      <c r="AG64" s="226"/>
      <c r="AH64" s="226"/>
      <c r="AI64" s="226"/>
    </row>
    <row r="65" spans="1:35" ht="18" thickBot="1" x14ac:dyDescent="0.4">
      <c r="A65" s="897" t="s">
        <v>170</v>
      </c>
      <c r="B65" s="726">
        <f t="shared" si="15"/>
        <v>1</v>
      </c>
      <c r="C65" s="721">
        <f t="shared" si="16"/>
        <v>0</v>
      </c>
      <c r="D65" s="1112"/>
      <c r="E65" s="792">
        <v>2019</v>
      </c>
      <c r="F65" s="764" t="s">
        <v>382</v>
      </c>
      <c r="G65" s="623"/>
      <c r="H65" s="32"/>
      <c r="I65" s="32"/>
      <c r="J65" s="1063"/>
      <c r="K65" s="32"/>
      <c r="L65" s="32"/>
      <c r="M65" s="32"/>
      <c r="N65" s="32"/>
      <c r="O65" s="32"/>
      <c r="P65" s="1063"/>
      <c r="Q65" s="950"/>
      <c r="R65" s="400"/>
      <c r="S65" s="189"/>
      <c r="T65" s="32">
        <f t="shared" si="17"/>
        <v>0</v>
      </c>
      <c r="U65" s="32">
        <f t="shared" si="18"/>
        <v>0</v>
      </c>
      <c r="V65" s="32">
        <f t="shared" si="19"/>
        <v>0</v>
      </c>
      <c r="W65" s="32">
        <f t="shared" si="20"/>
        <v>0</v>
      </c>
      <c r="X65" s="32">
        <f t="shared" si="21"/>
        <v>0</v>
      </c>
      <c r="Y65" s="32">
        <f t="shared" si="22"/>
        <v>0</v>
      </c>
      <c r="Z65" s="32">
        <f t="shared" si="23"/>
        <v>0</v>
      </c>
      <c r="AA65" s="490">
        <f t="shared" si="24"/>
        <v>0</v>
      </c>
      <c r="AB65" s="32">
        <f t="shared" si="25"/>
        <v>0</v>
      </c>
      <c r="AC65" s="394">
        <f t="shared" si="26"/>
        <v>0</v>
      </c>
      <c r="AD65" s="132">
        <f t="shared" si="27"/>
        <v>1</v>
      </c>
      <c r="AE65" s="129">
        <f t="shared" si="28"/>
        <v>0</v>
      </c>
      <c r="AF65" s="226"/>
      <c r="AG65" s="226"/>
      <c r="AH65" s="226"/>
      <c r="AI65" s="226"/>
    </row>
    <row r="66" spans="1:35" ht="18" x14ac:dyDescent="0.35">
      <c r="A66" s="553"/>
      <c r="B66" s="181"/>
      <c r="C66" s="552"/>
      <c r="E66" s="181"/>
      <c r="F66" s="181"/>
      <c r="H66" s="226"/>
      <c r="I66" s="559"/>
      <c r="J66" s="560"/>
      <c r="K66" s="181"/>
      <c r="L66" s="226"/>
      <c r="M66" s="561"/>
      <c r="N66" s="226"/>
      <c r="O66" s="562"/>
      <c r="P66" s="181"/>
      <c r="Q66" s="1069" t="s">
        <v>104</v>
      </c>
      <c r="R66" s="1070"/>
      <c r="S66" s="1070"/>
      <c r="T66" s="1070"/>
      <c r="U66" s="1070"/>
      <c r="V66" s="226"/>
      <c r="W66" s="226"/>
      <c r="X66" s="226"/>
      <c r="Y66" s="226"/>
      <c r="Z66" s="226"/>
      <c r="AB66" s="226"/>
      <c r="AC66" s="226"/>
      <c r="AD66" s="181"/>
      <c r="AE66" s="552"/>
      <c r="AF66" s="226"/>
      <c r="AG66" s="226"/>
      <c r="AH66" s="226"/>
      <c r="AI66" s="226"/>
    </row>
    <row r="67" spans="1:35" x14ac:dyDescent="0.3">
      <c r="A67" s="563" t="s">
        <v>63</v>
      </c>
      <c r="B67" s="181"/>
      <c r="C67" s="552"/>
      <c r="E67" s="181"/>
      <c r="F67" s="181"/>
      <c r="H67" s="564">
        <f t="shared" ref="H67:N67" si="29">SUM(H9:H65)</f>
        <v>0</v>
      </c>
      <c r="I67" s="564">
        <f t="shared" si="29"/>
        <v>0</v>
      </c>
      <c r="J67" s="564">
        <f t="shared" si="29"/>
        <v>0</v>
      </c>
      <c r="K67" s="564">
        <f t="shared" si="29"/>
        <v>0</v>
      </c>
      <c r="L67" s="564">
        <f t="shared" si="29"/>
        <v>0</v>
      </c>
      <c r="M67" s="564">
        <f t="shared" si="29"/>
        <v>0</v>
      </c>
      <c r="N67" s="564">
        <f t="shared" si="29"/>
        <v>0</v>
      </c>
      <c r="O67" s="562"/>
      <c r="P67" s="564">
        <f>SUM(P9:P65)</f>
        <v>0</v>
      </c>
      <c r="Q67" s="564">
        <f>SUM(Q9:Q65)</f>
        <v>0</v>
      </c>
      <c r="R67" s="226"/>
      <c r="S67" s="226"/>
      <c r="T67" s="564">
        <f t="shared" ref="T67:AC67" si="30">SUM(T9:T65)</f>
        <v>0</v>
      </c>
      <c r="U67" s="564">
        <f t="shared" si="30"/>
        <v>0</v>
      </c>
      <c r="V67" s="564">
        <f t="shared" si="30"/>
        <v>0</v>
      </c>
      <c r="W67" s="564">
        <f t="shared" si="30"/>
        <v>0</v>
      </c>
      <c r="X67" s="564">
        <f t="shared" si="30"/>
        <v>0</v>
      </c>
      <c r="Y67" s="564">
        <f t="shared" si="30"/>
        <v>0</v>
      </c>
      <c r="Z67" s="564">
        <f t="shared" si="30"/>
        <v>0</v>
      </c>
      <c r="AA67" s="565">
        <f t="shared" si="30"/>
        <v>0</v>
      </c>
      <c r="AB67" s="564">
        <f t="shared" si="30"/>
        <v>0</v>
      </c>
      <c r="AC67" s="564">
        <f t="shared" si="30"/>
        <v>0</v>
      </c>
      <c r="AD67" s="181"/>
      <c r="AE67" s="552"/>
      <c r="AF67" s="226"/>
      <c r="AG67" s="226"/>
      <c r="AH67" s="226"/>
      <c r="AI67" s="226"/>
    </row>
    <row r="68" spans="1:35" x14ac:dyDescent="0.3">
      <c r="A68" s="563" t="s">
        <v>64</v>
      </c>
      <c r="B68" s="181"/>
      <c r="C68" s="552"/>
      <c r="E68" s="181"/>
      <c r="F68" s="181"/>
      <c r="H68" s="564">
        <f t="shared" ref="H68:N68" si="31">COUNTIF(H9:H65,"&gt;0")</f>
        <v>0</v>
      </c>
      <c r="I68" s="564">
        <f t="shared" si="31"/>
        <v>0</v>
      </c>
      <c r="J68" s="564">
        <f t="shared" si="31"/>
        <v>0</v>
      </c>
      <c r="K68" s="564">
        <f t="shared" si="31"/>
        <v>0</v>
      </c>
      <c r="L68" s="564">
        <f t="shared" si="31"/>
        <v>0</v>
      </c>
      <c r="M68" s="564">
        <f t="shared" si="31"/>
        <v>0</v>
      </c>
      <c r="N68" s="564">
        <f t="shared" si="31"/>
        <v>0</v>
      </c>
      <c r="O68" s="557"/>
      <c r="P68" s="564">
        <f>COUNTIF(P9:P65,"&gt;0")</f>
        <v>0</v>
      </c>
      <c r="Q68" s="564">
        <f>COUNTIF(Q9:Q65,"&gt;0")</f>
        <v>0</v>
      </c>
      <c r="R68" s="226"/>
      <c r="S68" s="226"/>
      <c r="T68" s="564">
        <f t="shared" ref="T68:AC68" si="32">COUNTIF(T9:T65,"&gt;0")</f>
        <v>0</v>
      </c>
      <c r="U68" s="564">
        <f t="shared" si="32"/>
        <v>0</v>
      </c>
      <c r="V68" s="564">
        <f t="shared" si="32"/>
        <v>0</v>
      </c>
      <c r="W68" s="564">
        <f t="shared" si="32"/>
        <v>0</v>
      </c>
      <c r="X68" s="564">
        <f t="shared" si="32"/>
        <v>0</v>
      </c>
      <c r="Y68" s="564">
        <f t="shared" si="32"/>
        <v>0</v>
      </c>
      <c r="Z68" s="564">
        <f t="shared" si="32"/>
        <v>0</v>
      </c>
      <c r="AA68" s="565">
        <f t="shared" si="32"/>
        <v>0</v>
      </c>
      <c r="AB68" s="564">
        <f t="shared" si="32"/>
        <v>0</v>
      </c>
      <c r="AC68" s="564">
        <f t="shared" si="32"/>
        <v>0</v>
      </c>
      <c r="AD68" s="181"/>
      <c r="AE68" s="552"/>
      <c r="AF68" s="226"/>
      <c r="AG68" s="226"/>
      <c r="AH68" s="226"/>
      <c r="AI68" s="226"/>
    </row>
    <row r="69" spans="1:35" x14ac:dyDescent="0.3">
      <c r="A69" s="566" t="s">
        <v>65</v>
      </c>
      <c r="B69" s="181"/>
      <c r="C69" s="552"/>
      <c r="E69" s="181"/>
      <c r="F69" s="181"/>
      <c r="H69" s="561" t="e">
        <f t="shared" ref="H69:N69" si="33">H67/H68</f>
        <v>#DIV/0!</v>
      </c>
      <c r="I69" s="561" t="e">
        <f t="shared" si="33"/>
        <v>#DIV/0!</v>
      </c>
      <c r="J69" s="561" t="e">
        <f t="shared" si="33"/>
        <v>#DIV/0!</v>
      </c>
      <c r="K69" s="561" t="e">
        <f t="shared" si="33"/>
        <v>#DIV/0!</v>
      </c>
      <c r="L69" s="561" t="e">
        <f t="shared" si="33"/>
        <v>#DIV/0!</v>
      </c>
      <c r="M69" s="561" t="e">
        <f t="shared" si="33"/>
        <v>#DIV/0!</v>
      </c>
      <c r="N69" s="561" t="e">
        <f t="shared" si="33"/>
        <v>#DIV/0!</v>
      </c>
      <c r="O69" s="557"/>
      <c r="P69" s="561" t="e">
        <f>P67/P68</f>
        <v>#DIV/0!</v>
      </c>
      <c r="Q69" s="561" t="e">
        <f>Q67/Q68</f>
        <v>#DIV/0!</v>
      </c>
      <c r="R69" s="226"/>
      <c r="S69" s="226"/>
      <c r="T69" s="561" t="e">
        <f t="shared" ref="T69:AC69" si="34">T67/T68</f>
        <v>#DIV/0!</v>
      </c>
      <c r="U69" s="561" t="e">
        <f t="shared" si="34"/>
        <v>#DIV/0!</v>
      </c>
      <c r="V69" s="561" t="e">
        <f t="shared" si="34"/>
        <v>#DIV/0!</v>
      </c>
      <c r="W69" s="561" t="e">
        <f t="shared" si="34"/>
        <v>#DIV/0!</v>
      </c>
      <c r="X69" s="561" t="e">
        <f t="shared" si="34"/>
        <v>#DIV/0!</v>
      </c>
      <c r="Y69" s="561" t="e">
        <f t="shared" si="34"/>
        <v>#DIV/0!</v>
      </c>
      <c r="Z69" s="561" t="e">
        <f t="shared" si="34"/>
        <v>#DIV/0!</v>
      </c>
      <c r="AA69" s="567" t="e">
        <f t="shared" si="34"/>
        <v>#DIV/0!</v>
      </c>
      <c r="AB69" s="561" t="e">
        <f t="shared" si="34"/>
        <v>#DIV/0!</v>
      </c>
      <c r="AC69" s="561" t="e">
        <f t="shared" si="34"/>
        <v>#DIV/0!</v>
      </c>
      <c r="AD69" s="181"/>
      <c r="AE69" s="552"/>
      <c r="AF69" s="226"/>
      <c r="AG69" s="226"/>
      <c r="AH69" s="226"/>
      <c r="AI69" s="226"/>
    </row>
    <row r="70" spans="1:35" x14ac:dyDescent="0.3">
      <c r="A70" s="568" t="s">
        <v>5</v>
      </c>
      <c r="B70" s="181"/>
      <c r="C70" s="552"/>
      <c r="E70" s="266"/>
      <c r="F70" s="266"/>
      <c r="G70" s="266"/>
      <c r="H70" s="569" t="e">
        <f t="shared" ref="H70:N70" si="35">H8</f>
        <v>#DIV/0!</v>
      </c>
      <c r="I70" s="569" t="e">
        <f t="shared" si="35"/>
        <v>#DIV/0!</v>
      </c>
      <c r="J70" s="569" t="e">
        <f t="shared" si="35"/>
        <v>#DIV/0!</v>
      </c>
      <c r="K70" s="569" t="e">
        <f t="shared" si="35"/>
        <v>#DIV/0!</v>
      </c>
      <c r="L70" s="569" t="e">
        <f t="shared" si="35"/>
        <v>#DIV/0!</v>
      </c>
      <c r="M70" s="569" t="e">
        <f t="shared" si="35"/>
        <v>#DIV/0!</v>
      </c>
      <c r="N70" s="569" t="e">
        <f t="shared" si="35"/>
        <v>#DIV/0!</v>
      </c>
      <c r="O70" s="570"/>
      <c r="P70" s="569" t="e">
        <f>P8</f>
        <v>#DIV/0!</v>
      </c>
      <c r="Q70" s="569" t="e">
        <f>Q8</f>
        <v>#DIV/0!</v>
      </c>
      <c r="R70" s="226"/>
      <c r="S70" s="226"/>
      <c r="T70" s="569">
        <f t="shared" ref="T70:AC70" si="36">T8</f>
        <v>0</v>
      </c>
      <c r="U70" s="569">
        <f t="shared" si="36"/>
        <v>0</v>
      </c>
      <c r="V70" s="569">
        <f t="shared" si="36"/>
        <v>0</v>
      </c>
      <c r="W70" s="569">
        <f t="shared" si="36"/>
        <v>0</v>
      </c>
      <c r="X70" s="569">
        <f t="shared" si="36"/>
        <v>0</v>
      </c>
      <c r="Y70" s="569">
        <f t="shared" si="36"/>
        <v>0</v>
      </c>
      <c r="Z70" s="569">
        <f t="shared" si="36"/>
        <v>0</v>
      </c>
      <c r="AA70" s="571">
        <f t="shared" si="36"/>
        <v>0</v>
      </c>
      <c r="AB70" s="569">
        <f t="shared" si="36"/>
        <v>0</v>
      </c>
      <c r="AC70" s="569">
        <f t="shared" si="36"/>
        <v>0</v>
      </c>
      <c r="AD70" s="181"/>
      <c r="AE70" s="552"/>
      <c r="AF70" s="226"/>
      <c r="AG70" s="226"/>
      <c r="AH70" s="226"/>
      <c r="AI70" s="226"/>
    </row>
    <row r="71" spans="1:35" x14ac:dyDescent="0.3">
      <c r="A71" s="553"/>
      <c r="B71" s="181"/>
      <c r="C71" s="552"/>
      <c r="E71" s="181"/>
      <c r="F71" s="181"/>
      <c r="H71" s="226"/>
      <c r="I71" s="555"/>
      <c r="J71" s="181"/>
      <c r="K71" s="181"/>
      <c r="L71" s="226"/>
      <c r="M71" s="556"/>
      <c r="N71" s="226"/>
      <c r="O71" s="557"/>
      <c r="P71" s="181"/>
      <c r="Q71" s="181"/>
      <c r="R71" s="226"/>
      <c r="S71" s="226"/>
      <c r="T71" s="226"/>
      <c r="U71" s="226"/>
      <c r="V71" s="226"/>
      <c r="W71" s="226"/>
      <c r="X71" s="226"/>
      <c r="Y71" s="226"/>
      <c r="Z71" s="226"/>
      <c r="AB71" s="226"/>
      <c r="AC71" s="226"/>
      <c r="AD71" s="181"/>
      <c r="AE71" s="552"/>
      <c r="AF71" s="226"/>
      <c r="AG71" s="226"/>
      <c r="AH71" s="226"/>
      <c r="AI71" s="226"/>
    </row>
    <row r="72" spans="1:35" x14ac:dyDescent="0.3">
      <c r="A72" s="226"/>
      <c r="B72" s="226"/>
      <c r="C72" s="226"/>
      <c r="D72" s="226"/>
      <c r="E72" s="226"/>
      <c r="F72" s="226"/>
      <c r="G72" s="226"/>
      <c r="H72" s="737"/>
      <c r="I72" s="738"/>
      <c r="J72" s="181"/>
      <c r="K72" s="181"/>
      <c r="L72" s="226"/>
      <c r="M72" s="556"/>
      <c r="N72" s="226"/>
      <c r="O72" s="557"/>
      <c r="P72" s="181"/>
      <c r="Q72" s="181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</row>
    <row r="73" spans="1:35" x14ac:dyDescent="0.3">
      <c r="A73" s="226"/>
      <c r="B73" s="226"/>
      <c r="C73" s="226"/>
      <c r="D73" s="226"/>
      <c r="E73" s="226"/>
      <c r="F73" s="226"/>
      <c r="G73" s="226"/>
      <c r="H73" s="737"/>
      <c r="I73" s="738"/>
      <c r="J73" s="181"/>
      <c r="K73" s="181"/>
      <c r="L73" s="226"/>
      <c r="M73" s="556"/>
      <c r="N73" s="226"/>
      <c r="O73" s="557"/>
      <c r="P73" s="181"/>
      <c r="Q73" s="181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  <c r="AG73" s="226"/>
      <c r="AH73" s="226"/>
      <c r="AI73" s="226"/>
    </row>
    <row r="74" spans="1:35" x14ac:dyDescent="0.3">
      <c r="A74" s="226"/>
      <c r="B74" s="226"/>
      <c r="C74" s="226"/>
      <c r="D74" s="226"/>
      <c r="E74" s="226"/>
      <c r="F74" s="226"/>
      <c r="G74" s="226"/>
      <c r="H74" s="737"/>
      <c r="I74" s="738"/>
      <c r="J74" s="181"/>
      <c r="K74" s="181"/>
      <c r="L74" s="226"/>
      <c r="M74" s="556"/>
      <c r="N74" s="226"/>
      <c r="O74" s="557"/>
      <c r="P74" s="181"/>
      <c r="Q74" s="181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</row>
    <row r="75" spans="1:35" x14ac:dyDescent="0.3">
      <c r="A75" s="226"/>
      <c r="B75" s="226"/>
      <c r="C75" s="226"/>
      <c r="D75" s="226"/>
      <c r="E75" s="226"/>
      <c r="F75" s="226"/>
      <c r="G75" s="226"/>
      <c r="H75" s="737"/>
      <c r="I75" s="738"/>
      <c r="J75" s="181"/>
      <c r="K75" s="181"/>
      <c r="L75" s="226"/>
      <c r="M75" s="556"/>
      <c r="N75" s="226"/>
      <c r="O75" s="557"/>
      <c r="P75" s="181"/>
      <c r="Q75" s="181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</row>
    <row r="76" spans="1:35" x14ac:dyDescent="0.3">
      <c r="A76" s="226"/>
      <c r="B76" s="226"/>
      <c r="C76" s="226"/>
      <c r="D76" s="226"/>
      <c r="E76" s="226"/>
      <c r="F76" s="226"/>
      <c r="G76" s="226"/>
      <c r="H76" s="737"/>
      <c r="I76" s="738"/>
      <c r="J76" s="181"/>
      <c r="K76" s="181"/>
      <c r="L76" s="226"/>
      <c r="M76" s="556"/>
      <c r="N76" s="226"/>
      <c r="O76" s="557"/>
      <c r="P76" s="181"/>
      <c r="Q76" s="181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</row>
    <row r="77" spans="1:35" x14ac:dyDescent="0.3">
      <c r="A77" s="553"/>
      <c r="B77" s="181"/>
      <c r="C77" s="552"/>
      <c r="E77" s="181"/>
      <c r="F77" s="181"/>
      <c r="H77" s="226"/>
      <c r="I77" s="555"/>
      <c r="J77" s="181"/>
      <c r="K77" s="181"/>
      <c r="L77" s="226"/>
      <c r="M77" s="556"/>
      <c r="N77" s="226"/>
      <c r="O77" s="557"/>
      <c r="P77" s="181"/>
      <c r="Q77" s="181"/>
      <c r="R77" s="226"/>
      <c r="S77" s="226"/>
      <c r="T77" s="226"/>
      <c r="U77" s="226"/>
      <c r="V77" s="226"/>
      <c r="W77" s="226"/>
      <c r="X77" s="226"/>
      <c r="Y77" s="226"/>
      <c r="Z77" s="226"/>
      <c r="AB77" s="226"/>
      <c r="AC77" s="226"/>
      <c r="AD77" s="181"/>
      <c r="AE77" s="552"/>
      <c r="AF77" s="226"/>
      <c r="AG77" s="226"/>
      <c r="AH77" s="226"/>
      <c r="AI77" s="226"/>
    </row>
    <row r="78" spans="1:35" x14ac:dyDescent="0.3">
      <c r="A78" s="553"/>
      <c r="B78" s="181"/>
      <c r="C78" s="552"/>
      <c r="E78" s="181"/>
      <c r="F78" s="181"/>
      <c r="H78" s="226"/>
      <c r="I78" s="555"/>
      <c r="J78" s="181"/>
      <c r="K78" s="181"/>
      <c r="L78" s="226"/>
      <c r="M78" s="556"/>
      <c r="N78" s="226"/>
      <c r="O78" s="557"/>
      <c r="P78" s="181"/>
      <c r="Q78" s="181"/>
      <c r="R78" s="226"/>
      <c r="S78" s="226"/>
      <c r="T78" s="226"/>
      <c r="U78" s="226"/>
      <c r="V78" s="226"/>
      <c r="W78" s="226"/>
      <c r="X78" s="226"/>
      <c r="Y78" s="226"/>
      <c r="Z78" s="226"/>
      <c r="AB78" s="226"/>
      <c r="AC78" s="226"/>
      <c r="AD78" s="181"/>
      <c r="AE78" s="552"/>
      <c r="AF78" s="226"/>
      <c r="AG78" s="226"/>
      <c r="AH78" s="226"/>
      <c r="AI78" s="226"/>
    </row>
  </sheetData>
  <sortState ref="A9:AI65">
    <sortCondition ref="B9:B65"/>
  </sortState>
  <conditionalFormatting sqref="B9:B65 AD9:AD65">
    <cfRule type="cellIs" dxfId="22" priority="85" stopIfTrue="1" operator="lessThanOrEqual">
      <formula>19</formula>
    </cfRule>
    <cfRule type="cellIs" dxfId="21" priority="86" stopIfTrue="1" operator="lessThanOrEqual">
      <formula>39</formula>
    </cfRule>
    <cfRule type="cellIs" dxfId="20" priority="87" operator="greaterThan">
      <formula>39</formula>
    </cfRule>
  </conditionalFormatting>
  <conditionalFormatting sqref="G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0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T9:T65">
    <cfRule type="cellIs" dxfId="19" priority="1744" operator="equal">
      <formula>0</formula>
    </cfRule>
    <cfRule type="colorScale" priority="174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U9:U65">
    <cfRule type="cellIs" dxfId="18" priority="1748" operator="equal">
      <formula>0</formula>
    </cfRule>
    <cfRule type="colorScale" priority="1749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V9:V65">
    <cfRule type="cellIs" dxfId="17" priority="1752" operator="equal">
      <formula>0</formula>
    </cfRule>
    <cfRule type="colorScale" priority="1753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W9:W65">
    <cfRule type="cellIs" dxfId="16" priority="1756" operator="equal">
      <formula>0</formula>
    </cfRule>
    <cfRule type="colorScale" priority="1757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X9:X65">
    <cfRule type="cellIs" dxfId="15" priority="1760" operator="equal">
      <formula>0</formula>
    </cfRule>
    <cfRule type="colorScale" priority="1761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Y9:Y65">
    <cfRule type="cellIs" dxfId="14" priority="1764" operator="equal">
      <formula>0</formula>
    </cfRule>
    <cfRule type="colorScale" priority="176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Z9:Z65">
    <cfRule type="cellIs" dxfId="13" priority="1768" operator="equal">
      <formula>0</formula>
    </cfRule>
    <cfRule type="colorScale" priority="1769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A9:AA65">
    <cfRule type="cellIs" dxfId="12" priority="1772" operator="equal">
      <formula>0</formula>
    </cfRule>
    <cfRule type="colorScale" priority="1773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B9:AB65">
    <cfRule type="cellIs" dxfId="11" priority="1776" operator="equal">
      <formula>0</formula>
    </cfRule>
    <cfRule type="colorScale" priority="1777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C9:AC65">
    <cfRule type="cellIs" dxfId="10" priority="1780" operator="equal">
      <formula>0</formula>
    </cfRule>
    <cfRule type="colorScale" priority="1781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E9:E65">
    <cfRule type="colorScale" priority="1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L9:L65">
    <cfRule type="cellIs" dxfId="9" priority="1" operator="equal">
      <formula>0</formula>
    </cfRule>
    <cfRule type="colorScale" priority="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M9:M65">
    <cfRule type="cellIs" dxfId="8" priority="3" operator="equal">
      <formula>0</formula>
    </cfRule>
    <cfRule type="colorScale" priority="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N9:N65">
    <cfRule type="cellIs" dxfId="7" priority="5" operator="equal">
      <formula>0</formula>
    </cfRule>
    <cfRule type="colorScale" priority="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P9:P65">
    <cfRule type="colorScale" priority="7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O9:O65">
    <cfRule type="cellIs" dxfId="6" priority="8" operator="equal">
      <formula>0</formula>
    </cfRule>
    <cfRule type="colorScale" priority="9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K9:K65">
    <cfRule type="colorScale" priority="1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J9:J65">
    <cfRule type="colorScale" priority="11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I9:I65">
    <cfRule type="colorScale" priority="1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H9:H65">
    <cfRule type="colorScale" priority="13">
      <colorScale>
        <cfvo type="min"/>
        <cfvo type="percentile" val="40"/>
        <cfvo type="max"/>
        <color rgb="FFFA9C9E"/>
        <color rgb="FFFFF2B3"/>
        <color rgb="FF9BD5AA"/>
      </colorScale>
    </cfRule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J75"/>
  <sheetViews>
    <sheetView zoomScaleNormal="100" workbookViewId="0">
      <pane ySplit="6" topLeftCell="A7" activePane="bottomLeft" state="frozen"/>
      <selection activeCell="A22" sqref="A22"/>
      <selection pane="bottomLeft" activeCell="G11" sqref="G11"/>
    </sheetView>
  </sheetViews>
  <sheetFormatPr defaultColWidth="8.88671875" defaultRowHeight="18" x14ac:dyDescent="0.35"/>
  <cols>
    <col min="1" max="1" width="31.88671875" style="36" customWidth="1"/>
    <col min="2" max="3" width="10.33203125" style="5" customWidth="1"/>
    <col min="4" max="4" width="13" style="34" bestFit="1" customWidth="1"/>
    <col min="5" max="5" width="23.5546875" style="1" customWidth="1"/>
    <col min="6" max="6" width="7.5546875" style="33" customWidth="1"/>
    <col min="7" max="7" width="8.88671875" style="10"/>
    <col min="8" max="8" width="16.88671875" style="1" customWidth="1"/>
    <col min="9" max="9" width="12.109375" style="1" customWidth="1"/>
    <col min="10" max="10" width="11.44140625" style="1" bestFit="1" customWidth="1"/>
    <col min="11" max="16384" width="8.88671875" style="1"/>
  </cols>
  <sheetData>
    <row r="1" spans="1:10" ht="21" x14ac:dyDescent="0.4">
      <c r="A1" s="135" t="s">
        <v>388</v>
      </c>
      <c r="B1" s="39"/>
      <c r="C1" s="39"/>
      <c r="E1" s="36"/>
      <c r="F1" s="80"/>
      <c r="G1" s="649"/>
      <c r="H1" s="36"/>
      <c r="I1" s="36"/>
    </row>
    <row r="2" spans="1:10" ht="21" x14ac:dyDescent="0.4">
      <c r="A2" s="135"/>
      <c r="B2" s="39"/>
      <c r="C2" s="39"/>
      <c r="E2" s="36"/>
      <c r="F2" s="80"/>
      <c r="G2" s="649"/>
      <c r="H2" s="36"/>
      <c r="I2" s="36"/>
    </row>
    <row r="3" spans="1:10" x14ac:dyDescent="0.35">
      <c r="A3" s="75"/>
      <c r="B3" s="1426"/>
      <c r="C3" s="246"/>
      <c r="D3" s="374" t="s">
        <v>336</v>
      </c>
      <c r="E3" s="1422" t="s">
        <v>592</v>
      </c>
      <c r="F3" s="80"/>
      <c r="G3" s="649"/>
      <c r="H3" s="36"/>
      <c r="I3" s="36"/>
    </row>
    <row r="4" spans="1:10" x14ac:dyDescent="0.35">
      <c r="A4" s="79"/>
      <c r="B4" s="1426"/>
      <c r="C4" s="247"/>
      <c r="D4" s="370">
        <v>0.18</v>
      </c>
      <c r="E4" s="1422" t="s">
        <v>514</v>
      </c>
      <c r="F4" s="243" t="s">
        <v>106</v>
      </c>
      <c r="G4" s="649"/>
      <c r="H4" s="36"/>
      <c r="I4" s="36"/>
    </row>
    <row r="5" spans="1:10" x14ac:dyDescent="0.35">
      <c r="A5" s="110"/>
      <c r="B5" s="1426"/>
      <c r="C5" s="247" t="s">
        <v>1</v>
      </c>
      <c r="D5" s="371" t="s">
        <v>105</v>
      </c>
      <c r="E5" s="598" t="s">
        <v>513</v>
      </c>
      <c r="F5" s="243"/>
      <c r="G5" s="649"/>
      <c r="H5" s="36"/>
      <c r="I5" s="36"/>
    </row>
    <row r="6" spans="1:10" ht="18.600000000000001" thickBot="1" x14ac:dyDescent="0.4">
      <c r="A6" s="110" t="s">
        <v>4</v>
      </c>
      <c r="B6" s="1427" t="s">
        <v>3</v>
      </c>
      <c r="C6" s="248" t="s">
        <v>2</v>
      </c>
      <c r="D6" s="372">
        <f>MAX(D7:D63)</f>
        <v>1.8998870585080376</v>
      </c>
      <c r="E6" s="41" t="s">
        <v>512</v>
      </c>
      <c r="F6" s="80"/>
      <c r="G6" s="649"/>
      <c r="H6" s="36"/>
      <c r="I6" s="36"/>
    </row>
    <row r="7" spans="1:10" ht="18.600000000000001" thickBot="1" x14ac:dyDescent="0.4">
      <c r="A7" s="1024" t="s">
        <v>168</v>
      </c>
      <c r="B7" s="45" t="e">
        <f>RANK(E7,E$7:E$63,0)</f>
        <v>#N/A</v>
      </c>
      <c r="C7" s="249">
        <f t="shared" ref="C7:C51" si="0">D7*10/D$6</f>
        <v>0</v>
      </c>
      <c r="D7" s="44">
        <f t="shared" ref="D7:D24" si="1">$E7^D$4</f>
        <v>0</v>
      </c>
      <c r="E7" s="1423"/>
      <c r="F7" s="659"/>
      <c r="G7" s="649"/>
      <c r="H7" s="36"/>
      <c r="I7"/>
      <c r="J7" s="1025"/>
    </row>
    <row r="8" spans="1:10" ht="18.600000000000001" thickBot="1" x14ac:dyDescent="0.4">
      <c r="A8" s="108" t="s">
        <v>8</v>
      </c>
      <c r="B8" s="45" t="e">
        <f>RANK(E8,E$7:E$63,0)</f>
        <v>#N/A</v>
      </c>
      <c r="C8" s="249">
        <f t="shared" si="0"/>
        <v>0</v>
      </c>
      <c r="D8" s="44">
        <f t="shared" si="1"/>
        <v>0</v>
      </c>
      <c r="E8" s="1424"/>
      <c r="F8" s="659"/>
      <c r="G8" s="649"/>
      <c r="H8" s="36"/>
      <c r="I8"/>
      <c r="J8" s="1025"/>
    </row>
    <row r="9" spans="1:10" ht="18.600000000000001" thickBot="1" x14ac:dyDescent="0.4">
      <c r="A9" s="108" t="s">
        <v>7</v>
      </c>
      <c r="B9" s="45" t="e">
        <f>RANK(E9,E$7:E$63,0)</f>
        <v>#N/A</v>
      </c>
      <c r="C9" s="249">
        <f t="shared" si="0"/>
        <v>0</v>
      </c>
      <c r="D9" s="44">
        <f t="shared" si="1"/>
        <v>0</v>
      </c>
      <c r="E9" s="1424"/>
      <c r="F9" s="659"/>
      <c r="G9" s="649"/>
      <c r="H9" s="36"/>
      <c r="I9"/>
      <c r="J9" s="1025"/>
    </row>
    <row r="10" spans="1:10" ht="18.600000000000001" thickBot="1" x14ac:dyDescent="0.4">
      <c r="A10" s="108" t="s">
        <v>164</v>
      </c>
      <c r="B10" s="45" t="e">
        <f>RANK(E10,E$7:E$63,0)</f>
        <v>#N/A</v>
      </c>
      <c r="C10" s="249">
        <f t="shared" si="0"/>
        <v>0</v>
      </c>
      <c r="D10" s="44">
        <f t="shared" si="1"/>
        <v>0</v>
      </c>
      <c r="E10" s="1424"/>
      <c r="F10" s="659"/>
      <c r="G10" s="649"/>
      <c r="H10" s="36"/>
      <c r="I10"/>
      <c r="J10" s="1025"/>
    </row>
    <row r="11" spans="1:10" ht="18.600000000000001" thickBot="1" x14ac:dyDescent="0.4">
      <c r="A11" s="108" t="s">
        <v>180</v>
      </c>
      <c r="B11" s="45" t="e">
        <f>RANK(E11,E$7:E$63,0)</f>
        <v>#N/A</v>
      </c>
      <c r="C11" s="249">
        <f t="shared" si="0"/>
        <v>0</v>
      </c>
      <c r="D11" s="44">
        <f t="shared" si="1"/>
        <v>0</v>
      </c>
      <c r="E11" s="1424"/>
      <c r="F11" s="659"/>
      <c r="G11" s="649"/>
      <c r="H11" s="36"/>
      <c r="I11"/>
      <c r="J11" s="1025"/>
    </row>
    <row r="12" spans="1:10" ht="18.600000000000001" thickBot="1" x14ac:dyDescent="0.4">
      <c r="A12" s="108" t="s">
        <v>166</v>
      </c>
      <c r="B12" s="45" t="e">
        <f>RANK(E12,E$7:E$63,0)</f>
        <v>#N/A</v>
      </c>
      <c r="C12" s="249">
        <f t="shared" si="0"/>
        <v>0</v>
      </c>
      <c r="D12" s="44">
        <f t="shared" si="1"/>
        <v>0</v>
      </c>
      <c r="E12" s="1424"/>
      <c r="F12" s="659"/>
      <c r="G12" s="649"/>
      <c r="H12" s="36"/>
      <c r="I12"/>
      <c r="J12" s="1025"/>
    </row>
    <row r="13" spans="1:10" ht="18.600000000000001" thickBot="1" x14ac:dyDescent="0.4">
      <c r="A13" s="108" t="s">
        <v>284</v>
      </c>
      <c r="B13" s="45" t="e">
        <f>RANK(E13,E$7:E$63,0)</f>
        <v>#N/A</v>
      </c>
      <c r="C13" s="249">
        <f t="shared" si="0"/>
        <v>0</v>
      </c>
      <c r="D13" s="44">
        <f t="shared" si="1"/>
        <v>0</v>
      </c>
      <c r="E13" s="1424"/>
      <c r="F13" s="659"/>
      <c r="G13" s="649"/>
      <c r="H13" s="36"/>
      <c r="I13"/>
      <c r="J13" s="1026"/>
    </row>
    <row r="14" spans="1:10" ht="18.600000000000001" thickBot="1" x14ac:dyDescent="0.4">
      <c r="A14" s="108" t="s">
        <v>6</v>
      </c>
      <c r="B14" s="45" t="e">
        <f>RANK(E14,E$7:E$63,0)</f>
        <v>#N/A</v>
      </c>
      <c r="C14" s="249">
        <f t="shared" si="0"/>
        <v>0</v>
      </c>
      <c r="D14" s="44">
        <f t="shared" si="1"/>
        <v>0</v>
      </c>
      <c r="E14" s="1424"/>
      <c r="F14" s="659"/>
      <c r="G14" s="649"/>
      <c r="H14" s="36"/>
      <c r="I14"/>
      <c r="J14" s="1026"/>
    </row>
    <row r="15" spans="1:10" ht="18.600000000000001" thickBot="1" x14ac:dyDescent="0.4">
      <c r="A15" s="108" t="s">
        <v>163</v>
      </c>
      <c r="B15" s="45" t="e">
        <f>RANK(E15,E$7:E$63,0)</f>
        <v>#N/A</v>
      </c>
      <c r="C15" s="249">
        <f t="shared" si="0"/>
        <v>0</v>
      </c>
      <c r="D15" s="44">
        <f t="shared" si="1"/>
        <v>0</v>
      </c>
      <c r="E15" s="1424"/>
      <c r="F15" s="659"/>
      <c r="G15" s="649"/>
      <c r="H15" s="36"/>
      <c r="I15"/>
      <c r="J15" s="1026"/>
    </row>
    <row r="16" spans="1:10" ht="18.600000000000001" thickBot="1" x14ac:dyDescent="0.4">
      <c r="A16" s="245" t="s">
        <v>417</v>
      </c>
      <c r="B16" s="45" t="e">
        <f>RANK(E16,E$7:E$63,0)</f>
        <v>#N/A</v>
      </c>
      <c r="C16" s="249">
        <f t="shared" si="0"/>
        <v>0</v>
      </c>
      <c r="D16" s="44">
        <f t="shared" si="1"/>
        <v>0</v>
      </c>
      <c r="E16" s="1424"/>
      <c r="F16" s="659"/>
      <c r="G16" s="649"/>
      <c r="H16" s="36"/>
      <c r="I16"/>
      <c r="J16" s="1026"/>
    </row>
    <row r="17" spans="1:10" ht="18.600000000000001" thickBot="1" x14ac:dyDescent="0.4">
      <c r="A17" s="109" t="s">
        <v>179</v>
      </c>
      <c r="B17" s="45" t="e">
        <f>RANK(E17,E$7:E$63,0)</f>
        <v>#N/A</v>
      </c>
      <c r="C17" s="249">
        <f t="shared" si="0"/>
        <v>0</v>
      </c>
      <c r="D17" s="44">
        <f t="shared" si="1"/>
        <v>0</v>
      </c>
      <c r="E17" s="1424"/>
      <c r="F17" s="659"/>
      <c r="G17" s="649"/>
      <c r="H17" s="36"/>
      <c r="I17"/>
      <c r="J17" s="1026"/>
    </row>
    <row r="18" spans="1:10" ht="18.600000000000001" thickBot="1" x14ac:dyDescent="0.4">
      <c r="A18" s="245" t="s">
        <v>14</v>
      </c>
      <c r="B18" s="45" t="e">
        <f>RANK(E18,E$7:E$63,0)</f>
        <v>#N/A</v>
      </c>
      <c r="C18" s="249">
        <f t="shared" si="0"/>
        <v>0</v>
      </c>
      <c r="D18" s="44">
        <f t="shared" si="1"/>
        <v>0</v>
      </c>
      <c r="E18" s="1424"/>
      <c r="F18" s="659"/>
      <c r="G18" s="649"/>
      <c r="H18" s="36"/>
      <c r="I18"/>
      <c r="J18" s="1025"/>
    </row>
    <row r="19" spans="1:10" ht="18.600000000000001" thickBot="1" x14ac:dyDescent="0.4">
      <c r="A19" s="245" t="s">
        <v>20</v>
      </c>
      <c r="B19" s="45" t="e">
        <f>RANK(E19,E$7:E$63,0)</f>
        <v>#N/A</v>
      </c>
      <c r="C19" s="249">
        <f t="shared" si="0"/>
        <v>0</v>
      </c>
      <c r="D19" s="44">
        <f t="shared" si="1"/>
        <v>0</v>
      </c>
      <c r="E19" s="1424"/>
      <c r="F19" s="659"/>
      <c r="G19" s="649"/>
      <c r="H19" s="36"/>
      <c r="I19"/>
      <c r="J19" s="1025"/>
    </row>
    <row r="20" spans="1:10" ht="18.600000000000001" thickBot="1" x14ac:dyDescent="0.4">
      <c r="A20" s="245" t="s">
        <v>186</v>
      </c>
      <c r="B20" s="45" t="e">
        <f>RANK(E20,E$7:E$63,0)</f>
        <v>#N/A</v>
      </c>
      <c r="C20" s="249">
        <f t="shared" si="0"/>
        <v>0</v>
      </c>
      <c r="D20" s="44">
        <f t="shared" si="1"/>
        <v>0</v>
      </c>
      <c r="E20" s="1424"/>
      <c r="F20" s="659"/>
      <c r="G20" s="649"/>
      <c r="H20" s="36"/>
      <c r="I20"/>
      <c r="J20" s="1025"/>
    </row>
    <row r="21" spans="1:10" ht="18.600000000000001" thickBot="1" x14ac:dyDescent="0.4">
      <c r="A21" s="108" t="s">
        <v>178</v>
      </c>
      <c r="B21" s="45" t="e">
        <f>RANK(E21,E$7:E$63,0)</f>
        <v>#N/A</v>
      </c>
      <c r="C21" s="249">
        <f t="shared" si="0"/>
        <v>0</v>
      </c>
      <c r="D21" s="44">
        <f t="shared" si="1"/>
        <v>0</v>
      </c>
      <c r="E21" s="1424"/>
      <c r="F21" s="659"/>
      <c r="G21" s="649"/>
      <c r="H21" s="36"/>
      <c r="I21"/>
      <c r="J21" s="793"/>
    </row>
    <row r="22" spans="1:10" ht="18.600000000000001" thickBot="1" x14ac:dyDescent="0.4">
      <c r="A22" s="245" t="s">
        <v>518</v>
      </c>
      <c r="B22" s="45" t="e">
        <f>RANK(E22,E$7:E$63,0)</f>
        <v>#N/A</v>
      </c>
      <c r="C22" s="249">
        <f t="shared" si="0"/>
        <v>0</v>
      </c>
      <c r="D22" s="44">
        <f t="shared" si="1"/>
        <v>0</v>
      </c>
      <c r="E22" s="1424"/>
      <c r="F22" s="659"/>
      <c r="G22" s="649"/>
      <c r="H22" s="36"/>
      <c r="I22"/>
      <c r="J22" s="793"/>
    </row>
    <row r="23" spans="1:10" ht="18.600000000000001" thickBot="1" x14ac:dyDescent="0.4">
      <c r="A23" s="108" t="s">
        <v>171</v>
      </c>
      <c r="B23" s="45" t="e">
        <f>RANK(E23,E$7:E$63,0)</f>
        <v>#N/A</v>
      </c>
      <c r="C23" s="249">
        <f t="shared" si="0"/>
        <v>0</v>
      </c>
      <c r="D23" s="44">
        <f t="shared" si="1"/>
        <v>0</v>
      </c>
      <c r="E23" s="1424"/>
      <c r="F23" s="659"/>
      <c r="G23" s="649"/>
      <c r="H23" s="36"/>
      <c r="I23"/>
      <c r="J23" s="793"/>
    </row>
    <row r="24" spans="1:10" ht="18.600000000000001" thickBot="1" x14ac:dyDescent="0.4">
      <c r="A24" s="245" t="s">
        <v>189</v>
      </c>
      <c r="B24" s="45" t="e">
        <f>RANK(E24,E$7:E$63,0)</f>
        <v>#N/A</v>
      </c>
      <c r="C24" s="249">
        <f t="shared" si="0"/>
        <v>0</v>
      </c>
      <c r="D24" s="44">
        <f t="shared" si="1"/>
        <v>0</v>
      </c>
      <c r="E24" s="1424"/>
      <c r="F24" s="659"/>
      <c r="G24" s="649"/>
      <c r="H24" s="36"/>
      <c r="I24"/>
      <c r="J24" s="793"/>
    </row>
    <row r="25" spans="1:10" ht="18.600000000000001" thickBot="1" x14ac:dyDescent="0.4">
      <c r="A25" s="108" t="s">
        <v>15</v>
      </c>
      <c r="B25" s="45" t="e">
        <f>RANK(E25,E$7:E$63,0)</f>
        <v>#N/A</v>
      </c>
      <c r="C25" s="249">
        <f t="shared" si="0"/>
        <v>0</v>
      </c>
      <c r="D25" s="44">
        <f>E25^D$4</f>
        <v>0</v>
      </c>
      <c r="E25" s="1424"/>
      <c r="F25" s="659"/>
      <c r="G25" s="649"/>
      <c r="H25" s="36"/>
      <c r="I25"/>
      <c r="J25" s="793"/>
    </row>
    <row r="26" spans="1:10" ht="18.600000000000001" thickBot="1" x14ac:dyDescent="0.4">
      <c r="A26" s="245" t="s">
        <v>490</v>
      </c>
      <c r="B26" s="45" t="e">
        <f>RANK(E26,E$7:E$63,0)</f>
        <v>#N/A</v>
      </c>
      <c r="C26" s="249">
        <f t="shared" si="0"/>
        <v>0</v>
      </c>
      <c r="D26" s="44">
        <f t="shared" ref="D26:D51" si="2">$E26^D$4</f>
        <v>0</v>
      </c>
      <c r="E26" s="1424"/>
      <c r="F26" s="659"/>
      <c r="G26" s="649"/>
      <c r="H26" s="36"/>
      <c r="I26"/>
      <c r="J26" s="793"/>
    </row>
    <row r="27" spans="1:10" ht="18.600000000000001" thickBot="1" x14ac:dyDescent="0.4">
      <c r="A27" s="245" t="s">
        <v>192</v>
      </c>
      <c r="B27" s="45" t="e">
        <f>RANK(E27,E$7:E$63,0)</f>
        <v>#N/A</v>
      </c>
      <c r="C27" s="249">
        <f t="shared" si="0"/>
        <v>0</v>
      </c>
      <c r="D27" s="44">
        <f t="shared" si="2"/>
        <v>0</v>
      </c>
      <c r="E27" s="1424"/>
      <c r="F27" s="659"/>
      <c r="G27" s="649"/>
      <c r="H27" s="36"/>
      <c r="I27"/>
      <c r="J27" s="793"/>
    </row>
    <row r="28" spans="1:10" ht="18.600000000000001" thickBot="1" x14ac:dyDescent="0.4">
      <c r="A28" s="245" t="s">
        <v>185</v>
      </c>
      <c r="B28" s="45" t="e">
        <f>RANK(E28,E$7:E$63,0)</f>
        <v>#N/A</v>
      </c>
      <c r="C28" s="249">
        <f t="shared" si="0"/>
        <v>0</v>
      </c>
      <c r="D28" s="44">
        <f t="shared" si="2"/>
        <v>0</v>
      </c>
      <c r="E28" s="1424"/>
      <c r="F28" s="659"/>
      <c r="G28" s="649"/>
      <c r="H28" s="36"/>
      <c r="I28"/>
      <c r="J28" s="793"/>
    </row>
    <row r="29" spans="1:10" ht="18.600000000000001" thickBot="1" x14ac:dyDescent="0.4">
      <c r="A29" s="108" t="s">
        <v>38</v>
      </c>
      <c r="B29" s="45" t="e">
        <f>RANK(E29,E$7:E$63,0)</f>
        <v>#N/A</v>
      </c>
      <c r="C29" s="249">
        <f t="shared" si="0"/>
        <v>0</v>
      </c>
      <c r="D29" s="44">
        <f t="shared" si="2"/>
        <v>0</v>
      </c>
      <c r="E29" s="1424"/>
      <c r="F29" s="659"/>
      <c r="G29" s="649"/>
      <c r="H29" s="36"/>
      <c r="I29"/>
      <c r="J29" s="793"/>
    </row>
    <row r="30" spans="1:10" ht="18.600000000000001" thickBot="1" x14ac:dyDescent="0.4">
      <c r="A30" s="108" t="s">
        <v>172</v>
      </c>
      <c r="B30" s="45" t="e">
        <f>RANK(E30,E$7:E$63,0)</f>
        <v>#N/A</v>
      </c>
      <c r="C30" s="249">
        <f t="shared" si="0"/>
        <v>0</v>
      </c>
      <c r="D30" s="44">
        <f t="shared" si="2"/>
        <v>0</v>
      </c>
      <c r="E30" s="1424"/>
      <c r="F30" s="659"/>
      <c r="G30" s="649"/>
      <c r="H30" s="36"/>
      <c r="I30"/>
      <c r="J30" s="793"/>
    </row>
    <row r="31" spans="1:10" ht="18.600000000000001" thickBot="1" x14ac:dyDescent="0.4">
      <c r="A31" s="108" t="s">
        <v>36</v>
      </c>
      <c r="B31" s="45" t="e">
        <f>RANK(E31,E$7:E$63,0)</f>
        <v>#N/A</v>
      </c>
      <c r="C31" s="249">
        <f t="shared" si="0"/>
        <v>0</v>
      </c>
      <c r="D31" s="44">
        <f t="shared" si="2"/>
        <v>0</v>
      </c>
      <c r="E31" s="1424"/>
      <c r="F31" s="659"/>
      <c r="G31" s="649"/>
      <c r="H31" s="36"/>
      <c r="I31"/>
      <c r="J31" s="793"/>
    </row>
    <row r="32" spans="1:10" ht="18.600000000000001" thickBot="1" x14ac:dyDescent="0.4">
      <c r="A32" s="108" t="s">
        <v>33</v>
      </c>
      <c r="B32" s="45" t="e">
        <f>RANK(E32,E$7:E$63,0)</f>
        <v>#N/A</v>
      </c>
      <c r="C32" s="249">
        <f t="shared" si="0"/>
        <v>0</v>
      </c>
      <c r="D32" s="44">
        <f t="shared" si="2"/>
        <v>0</v>
      </c>
      <c r="E32" s="1424"/>
      <c r="F32" s="659"/>
      <c r="G32" s="649"/>
      <c r="H32" s="36"/>
      <c r="I32"/>
      <c r="J32" s="793"/>
    </row>
    <row r="33" spans="1:10" ht="18.600000000000001" thickBot="1" x14ac:dyDescent="0.4">
      <c r="A33" s="245" t="s">
        <v>279</v>
      </c>
      <c r="B33" s="45" t="e">
        <f>RANK(E33,E$7:E$63,0)</f>
        <v>#N/A</v>
      </c>
      <c r="C33" s="249">
        <f t="shared" si="0"/>
        <v>0</v>
      </c>
      <c r="D33" s="44">
        <f t="shared" si="2"/>
        <v>0</v>
      </c>
      <c r="E33" s="1424"/>
      <c r="F33" s="659"/>
      <c r="G33" s="649"/>
      <c r="H33" s="36"/>
      <c r="I33"/>
      <c r="J33" s="793"/>
    </row>
    <row r="34" spans="1:10" ht="18.600000000000001" thickBot="1" x14ac:dyDescent="0.4">
      <c r="A34" s="245" t="s">
        <v>187</v>
      </c>
      <c r="B34" s="45" t="e">
        <f>RANK(E34,E$7:E$63,0)</f>
        <v>#N/A</v>
      </c>
      <c r="C34" s="249">
        <f t="shared" si="0"/>
        <v>0</v>
      </c>
      <c r="D34" s="44">
        <f t="shared" si="2"/>
        <v>0</v>
      </c>
      <c r="E34" s="1424"/>
      <c r="F34" s="659"/>
      <c r="G34" s="649"/>
      <c r="H34" s="36"/>
      <c r="I34"/>
      <c r="J34" s="793"/>
    </row>
    <row r="35" spans="1:10" ht="18.600000000000001" thickBot="1" x14ac:dyDescent="0.4">
      <c r="A35" s="245" t="s">
        <v>489</v>
      </c>
      <c r="B35" s="45" t="e">
        <f>RANK(E35,E$7:E$63,0)</f>
        <v>#N/A</v>
      </c>
      <c r="C35" s="249">
        <f t="shared" si="0"/>
        <v>0</v>
      </c>
      <c r="D35" s="44">
        <f t="shared" si="2"/>
        <v>0</v>
      </c>
      <c r="E35" s="1424"/>
      <c r="F35" s="659"/>
      <c r="G35" s="649"/>
      <c r="H35" s="36"/>
      <c r="I35"/>
      <c r="J35" s="793"/>
    </row>
    <row r="36" spans="1:10" ht="18.600000000000001" thickBot="1" x14ac:dyDescent="0.4">
      <c r="A36" s="245" t="s">
        <v>181</v>
      </c>
      <c r="B36" s="45" t="e">
        <f>RANK(E36,E$7:E$63,0)</f>
        <v>#N/A</v>
      </c>
      <c r="C36" s="249">
        <f t="shared" si="0"/>
        <v>0</v>
      </c>
      <c r="D36" s="44">
        <f t="shared" si="2"/>
        <v>0</v>
      </c>
      <c r="E36" s="1424"/>
      <c r="F36" s="659"/>
      <c r="G36" s="649"/>
      <c r="H36" s="36"/>
      <c r="I36"/>
      <c r="J36" s="793"/>
    </row>
    <row r="37" spans="1:10" ht="18.600000000000001" thickBot="1" x14ac:dyDescent="0.4">
      <c r="A37" s="245" t="s">
        <v>184</v>
      </c>
      <c r="B37" s="45" t="e">
        <f>RANK(E37,E$7:E$63,0)</f>
        <v>#N/A</v>
      </c>
      <c r="C37" s="249">
        <f t="shared" si="0"/>
        <v>0</v>
      </c>
      <c r="D37" s="44">
        <f t="shared" si="2"/>
        <v>0</v>
      </c>
      <c r="E37" s="1424"/>
      <c r="F37" s="659"/>
      <c r="G37" s="649"/>
      <c r="H37" s="36"/>
      <c r="I37"/>
      <c r="J37" s="793"/>
    </row>
    <row r="38" spans="1:10" ht="18.600000000000001" thickBot="1" x14ac:dyDescent="0.4">
      <c r="A38" s="245" t="s">
        <v>421</v>
      </c>
      <c r="B38" s="45" t="e">
        <f>RANK(E38,E$7:E$63,0)</f>
        <v>#N/A</v>
      </c>
      <c r="C38" s="249">
        <f t="shared" si="0"/>
        <v>0</v>
      </c>
      <c r="D38" s="44">
        <f t="shared" si="2"/>
        <v>0</v>
      </c>
      <c r="E38" s="1424"/>
      <c r="F38" s="659"/>
      <c r="G38" s="649"/>
      <c r="H38" s="36"/>
      <c r="I38"/>
      <c r="J38" s="793"/>
    </row>
    <row r="39" spans="1:10" ht="18.600000000000001" thickBot="1" x14ac:dyDescent="0.4">
      <c r="A39" s="108" t="s">
        <v>491</v>
      </c>
      <c r="B39" s="45" t="e">
        <f>RANK(E39,E$7:E$63,0)</f>
        <v>#N/A</v>
      </c>
      <c r="C39" s="249">
        <f t="shared" si="0"/>
        <v>0</v>
      </c>
      <c r="D39" s="44">
        <f t="shared" si="2"/>
        <v>0</v>
      </c>
      <c r="E39" s="1424"/>
      <c r="F39" s="659"/>
      <c r="G39" s="649"/>
      <c r="H39" s="36"/>
      <c r="I39"/>
      <c r="J39" s="793"/>
    </row>
    <row r="40" spans="1:10" ht="18.600000000000001" thickBot="1" x14ac:dyDescent="0.4">
      <c r="A40" s="245" t="s">
        <v>194</v>
      </c>
      <c r="B40" s="45" t="e">
        <f>RANK(E40,E$7:E$63,0)</f>
        <v>#N/A</v>
      </c>
      <c r="C40" s="249">
        <f t="shared" si="0"/>
        <v>0</v>
      </c>
      <c r="D40" s="44">
        <f t="shared" si="2"/>
        <v>0</v>
      </c>
      <c r="E40" s="1424"/>
      <c r="F40" s="659"/>
      <c r="G40" s="649"/>
      <c r="H40" s="36"/>
      <c r="I40"/>
      <c r="J40" s="793"/>
    </row>
    <row r="41" spans="1:10" ht="18.600000000000001" thickBot="1" x14ac:dyDescent="0.4">
      <c r="A41" s="245" t="s">
        <v>419</v>
      </c>
      <c r="B41" s="45" t="e">
        <f>RANK(E41,E$7:E$63,0)</f>
        <v>#N/A</v>
      </c>
      <c r="C41" s="249">
        <f t="shared" si="0"/>
        <v>0</v>
      </c>
      <c r="D41" s="44">
        <f t="shared" si="2"/>
        <v>0</v>
      </c>
      <c r="E41" s="1424"/>
      <c r="F41" s="659"/>
      <c r="G41" s="649"/>
      <c r="H41" s="36"/>
      <c r="I41"/>
      <c r="J41" s="793"/>
    </row>
    <row r="42" spans="1:10" ht="18.600000000000001" thickBot="1" x14ac:dyDescent="0.4">
      <c r="A42" s="245" t="s">
        <v>37</v>
      </c>
      <c r="B42" s="45" t="e">
        <f>RANK(E42,E$7:E$63,0)</f>
        <v>#N/A</v>
      </c>
      <c r="C42" s="249">
        <f t="shared" si="0"/>
        <v>0</v>
      </c>
      <c r="D42" s="44">
        <f t="shared" si="2"/>
        <v>0</v>
      </c>
      <c r="E42" s="1424"/>
      <c r="F42" s="659"/>
      <c r="G42" s="649"/>
      <c r="H42" s="36"/>
      <c r="I42"/>
      <c r="J42" s="793"/>
    </row>
    <row r="43" spans="1:10" ht="18.600000000000001" thickBot="1" x14ac:dyDescent="0.4">
      <c r="A43" s="245" t="s">
        <v>453</v>
      </c>
      <c r="B43" s="45" t="e">
        <f>RANK(E43,E$7:E$63,0)</f>
        <v>#N/A</v>
      </c>
      <c r="C43" s="249">
        <f t="shared" si="0"/>
        <v>0</v>
      </c>
      <c r="D43" s="44">
        <f t="shared" si="2"/>
        <v>0</v>
      </c>
      <c r="E43" s="1424"/>
      <c r="F43" s="659"/>
      <c r="G43" s="649"/>
      <c r="H43" s="36"/>
      <c r="I43"/>
      <c r="J43" s="793"/>
    </row>
    <row r="44" spans="1:10" ht="18.600000000000001" thickBot="1" x14ac:dyDescent="0.4">
      <c r="A44" s="245" t="s">
        <v>282</v>
      </c>
      <c r="B44" s="45" t="e">
        <f>RANK(E44,E$7:E$63,0)</f>
        <v>#N/A</v>
      </c>
      <c r="C44" s="249">
        <f t="shared" si="0"/>
        <v>0</v>
      </c>
      <c r="D44" s="44">
        <f t="shared" si="2"/>
        <v>0</v>
      </c>
      <c r="E44" s="1424"/>
      <c r="F44" s="659"/>
      <c r="G44" s="649"/>
      <c r="H44" s="36"/>
      <c r="I44"/>
      <c r="J44" s="793"/>
    </row>
    <row r="45" spans="1:10" ht="18.600000000000001" thickBot="1" x14ac:dyDescent="0.4">
      <c r="A45" s="245" t="s">
        <v>193</v>
      </c>
      <c r="B45" s="45" t="e">
        <f>RANK(E45,E$7:E$63,0)</f>
        <v>#N/A</v>
      </c>
      <c r="C45" s="249">
        <f t="shared" si="0"/>
        <v>0</v>
      </c>
      <c r="D45" s="44">
        <f t="shared" si="2"/>
        <v>0</v>
      </c>
      <c r="E45" s="1424"/>
      <c r="F45" s="659"/>
      <c r="G45" s="649"/>
      <c r="H45" s="36"/>
      <c r="I45"/>
      <c r="J45" s="793"/>
    </row>
    <row r="46" spans="1:10" ht="18.600000000000001" thickBot="1" x14ac:dyDescent="0.4">
      <c r="A46" s="108" t="s">
        <v>45</v>
      </c>
      <c r="B46" s="45" t="e">
        <f>RANK(E46,E$7:E$63,0)</f>
        <v>#N/A</v>
      </c>
      <c r="C46" s="249">
        <f t="shared" si="0"/>
        <v>0</v>
      </c>
      <c r="D46" s="44">
        <f t="shared" si="2"/>
        <v>0</v>
      </c>
      <c r="E46" s="1424"/>
      <c r="F46" s="659"/>
      <c r="G46" s="649"/>
      <c r="H46" s="36"/>
      <c r="I46"/>
      <c r="J46" s="793"/>
    </row>
    <row r="47" spans="1:10" ht="18.600000000000001" thickBot="1" x14ac:dyDescent="0.4">
      <c r="A47" s="245" t="s">
        <v>278</v>
      </c>
      <c r="B47" s="45" t="e">
        <f>RANK(E47,E$7:E$63,0)</f>
        <v>#N/A</v>
      </c>
      <c r="C47" s="249">
        <f t="shared" si="0"/>
        <v>0</v>
      </c>
      <c r="D47" s="44">
        <f t="shared" si="2"/>
        <v>0</v>
      </c>
      <c r="E47" s="1424"/>
      <c r="F47" s="659"/>
      <c r="G47" s="649"/>
      <c r="H47" s="36"/>
      <c r="I47"/>
      <c r="J47" s="793"/>
    </row>
    <row r="48" spans="1:10" ht="18.600000000000001" thickBot="1" x14ac:dyDescent="0.4">
      <c r="A48" s="108" t="s">
        <v>167</v>
      </c>
      <c r="B48" s="45" t="e">
        <f>RANK(E48,E$7:E$63,0)</f>
        <v>#N/A</v>
      </c>
      <c r="C48" s="249">
        <f t="shared" si="0"/>
        <v>0</v>
      </c>
      <c r="D48" s="44">
        <f t="shared" si="2"/>
        <v>0</v>
      </c>
      <c r="E48" s="1424"/>
      <c r="F48" s="659"/>
      <c r="G48" s="649"/>
      <c r="H48" s="36"/>
      <c r="I48"/>
      <c r="J48" s="793"/>
    </row>
    <row r="49" spans="1:10" ht="18.600000000000001" thickBot="1" x14ac:dyDescent="0.4">
      <c r="A49" s="245" t="s">
        <v>195</v>
      </c>
      <c r="B49" s="45" t="e">
        <f>RANK(E49,E$7:E$63,0)</f>
        <v>#N/A</v>
      </c>
      <c r="C49" s="249">
        <f t="shared" si="0"/>
        <v>0</v>
      </c>
      <c r="D49" s="44">
        <f t="shared" si="2"/>
        <v>0</v>
      </c>
      <c r="E49" s="1424"/>
      <c r="F49" s="659"/>
      <c r="G49" s="649"/>
      <c r="H49" s="36"/>
      <c r="I49"/>
      <c r="J49" s="793"/>
    </row>
    <row r="50" spans="1:10" ht="18.600000000000001" thickBot="1" x14ac:dyDescent="0.4">
      <c r="A50" s="245" t="s">
        <v>182</v>
      </c>
      <c r="B50" s="45" t="e">
        <f>RANK(E50,E$7:E$63,0)</f>
        <v>#N/A</v>
      </c>
      <c r="C50" s="249">
        <f t="shared" si="0"/>
        <v>0</v>
      </c>
      <c r="D50" s="44">
        <f t="shared" si="2"/>
        <v>0</v>
      </c>
      <c r="E50" s="1424"/>
      <c r="F50" s="659"/>
      <c r="G50" s="649"/>
      <c r="H50" s="36"/>
      <c r="I50"/>
      <c r="J50" s="793"/>
    </row>
    <row r="51" spans="1:10" ht="18.600000000000001" thickBot="1" x14ac:dyDescent="0.4">
      <c r="A51" s="245" t="s">
        <v>418</v>
      </c>
      <c r="B51" s="45" t="e">
        <f>RANK(E51,E$7:E$63,0)</f>
        <v>#N/A</v>
      </c>
      <c r="C51" s="249">
        <f t="shared" si="0"/>
        <v>0</v>
      </c>
      <c r="D51" s="44">
        <f t="shared" si="2"/>
        <v>0</v>
      </c>
      <c r="E51" s="1424"/>
      <c r="F51" s="659"/>
      <c r="G51" s="649"/>
      <c r="H51" s="36"/>
      <c r="I51"/>
      <c r="J51" s="793"/>
    </row>
    <row r="52" spans="1:10" ht="18.600000000000001" thickBot="1" x14ac:dyDescent="0.4">
      <c r="A52" s="245" t="s">
        <v>58</v>
      </c>
      <c r="B52" s="45" t="e">
        <f>RANK(E52,E$7:E$63,0)</f>
        <v>#N/A</v>
      </c>
      <c r="C52" s="249">
        <v>2.3211015820009462</v>
      </c>
      <c r="D52" s="44">
        <v>1.8998870585080376</v>
      </c>
      <c r="E52" s="1424"/>
      <c r="F52" s="659"/>
      <c r="G52" s="649"/>
      <c r="H52" s="36"/>
      <c r="I52"/>
      <c r="J52" s="793"/>
    </row>
    <row r="53" spans="1:10" ht="18.600000000000001" thickBot="1" x14ac:dyDescent="0.4">
      <c r="A53" s="245" t="s">
        <v>183</v>
      </c>
      <c r="B53" s="45" t="e">
        <f>RANK(E53,E$7:E$63,0)</f>
        <v>#N/A</v>
      </c>
      <c r="C53" s="249">
        <f t="shared" ref="C53:C63" si="3">D53*10/D$6</f>
        <v>0</v>
      </c>
      <c r="D53" s="44">
        <f t="shared" ref="D53:D63" si="4">$E53^D$4</f>
        <v>0</v>
      </c>
      <c r="E53" s="1424"/>
      <c r="F53" s="659"/>
      <c r="G53" s="649"/>
      <c r="H53" s="36"/>
      <c r="I53"/>
      <c r="J53" s="793"/>
    </row>
    <row r="54" spans="1:10" ht="18.600000000000001" thickBot="1" x14ac:dyDescent="0.4">
      <c r="A54" s="245" t="s">
        <v>198</v>
      </c>
      <c r="B54" s="45" t="e">
        <f>RANK(E54,E$7:E$63,0)</f>
        <v>#N/A</v>
      </c>
      <c r="C54" s="249">
        <f t="shared" si="3"/>
        <v>0</v>
      </c>
      <c r="D54" s="44">
        <f t="shared" si="4"/>
        <v>0</v>
      </c>
      <c r="E54" s="1424"/>
      <c r="F54" s="659"/>
      <c r="G54" s="649"/>
      <c r="H54" s="36"/>
      <c r="I54"/>
      <c r="J54" s="793"/>
    </row>
    <row r="55" spans="1:10" ht="18.600000000000001" thickBot="1" x14ac:dyDescent="0.4">
      <c r="A55" s="245" t="s">
        <v>191</v>
      </c>
      <c r="B55" s="45" t="e">
        <f>RANK(E55,E$7:E$63,0)</f>
        <v>#N/A</v>
      </c>
      <c r="C55" s="249">
        <f t="shared" si="3"/>
        <v>0</v>
      </c>
      <c r="D55" s="44">
        <f t="shared" si="4"/>
        <v>0</v>
      </c>
      <c r="E55" s="1424"/>
      <c r="F55" s="659"/>
      <c r="G55" s="649"/>
      <c r="H55" s="36"/>
      <c r="I55"/>
      <c r="J55" s="793"/>
    </row>
    <row r="56" spans="1:10" ht="18.600000000000001" thickBot="1" x14ac:dyDescent="0.4">
      <c r="A56" s="245" t="s">
        <v>280</v>
      </c>
      <c r="B56" s="45" t="e">
        <f>RANK(E56,E$7:E$63,0)</f>
        <v>#N/A</v>
      </c>
      <c r="C56" s="249">
        <f t="shared" si="3"/>
        <v>0</v>
      </c>
      <c r="D56" s="44">
        <f t="shared" si="4"/>
        <v>0</v>
      </c>
      <c r="E56" s="1424"/>
      <c r="F56" s="659"/>
      <c r="G56" s="649"/>
      <c r="H56" s="36"/>
      <c r="I56"/>
      <c r="J56" s="793"/>
    </row>
    <row r="57" spans="1:10" ht="18.600000000000001" thickBot="1" x14ac:dyDescent="0.4">
      <c r="A57" s="245" t="s">
        <v>196</v>
      </c>
      <c r="B57" s="45" t="e">
        <f>RANK(E57,E$7:E$63,0)</f>
        <v>#N/A</v>
      </c>
      <c r="C57" s="249">
        <f t="shared" si="3"/>
        <v>0</v>
      </c>
      <c r="D57" s="44">
        <f t="shared" si="4"/>
        <v>0</v>
      </c>
      <c r="E57" s="1424"/>
      <c r="F57" s="659"/>
      <c r="G57" s="649"/>
      <c r="H57" s="36"/>
      <c r="I57"/>
      <c r="J57" s="793"/>
    </row>
    <row r="58" spans="1:10" ht="18.600000000000001" thickBot="1" x14ac:dyDescent="0.4">
      <c r="A58" s="245" t="s">
        <v>48</v>
      </c>
      <c r="B58" s="45" t="e">
        <f>RANK(E58,E$7:E$63,0)</f>
        <v>#N/A</v>
      </c>
      <c r="C58" s="249">
        <f t="shared" si="3"/>
        <v>0</v>
      </c>
      <c r="D58" s="44">
        <f t="shared" si="4"/>
        <v>0</v>
      </c>
      <c r="E58" s="1424"/>
      <c r="F58" s="659"/>
      <c r="G58" s="649"/>
      <c r="H58" s="36"/>
      <c r="I58"/>
      <c r="J58" s="793"/>
    </row>
    <row r="59" spans="1:10" ht="18.600000000000001" thickBot="1" x14ac:dyDescent="0.4">
      <c r="A59" s="245" t="s">
        <v>188</v>
      </c>
      <c r="B59" s="45" t="e">
        <f>RANK(E59,E$7:E$63,0)</f>
        <v>#N/A</v>
      </c>
      <c r="C59" s="249">
        <f t="shared" si="3"/>
        <v>0</v>
      </c>
      <c r="D59" s="44">
        <f t="shared" si="4"/>
        <v>0</v>
      </c>
      <c r="E59" s="1424"/>
      <c r="F59" s="659"/>
      <c r="G59" s="649"/>
      <c r="H59" s="36"/>
      <c r="I59"/>
      <c r="J59" s="793"/>
    </row>
    <row r="60" spans="1:10" ht="18.600000000000001" thickBot="1" x14ac:dyDescent="0.4">
      <c r="A60" s="108" t="s">
        <v>170</v>
      </c>
      <c r="B60" s="45" t="e">
        <f>RANK(E60,E$7:E$63,0)</f>
        <v>#N/A</v>
      </c>
      <c r="C60" s="249">
        <f t="shared" si="3"/>
        <v>0</v>
      </c>
      <c r="D60" s="44">
        <f t="shared" si="4"/>
        <v>0</v>
      </c>
      <c r="E60" s="1424"/>
      <c r="F60" s="659"/>
      <c r="G60" s="649"/>
      <c r="H60" s="36"/>
      <c r="I60"/>
      <c r="J60" s="793"/>
    </row>
    <row r="61" spans="1:10" ht="18.600000000000001" thickBot="1" x14ac:dyDescent="0.4">
      <c r="A61" s="245" t="s">
        <v>197</v>
      </c>
      <c r="B61" s="45" t="e">
        <f>RANK(E61,E$7:E$63,0)</f>
        <v>#N/A</v>
      </c>
      <c r="C61" s="249">
        <f t="shared" si="3"/>
        <v>0</v>
      </c>
      <c r="D61" s="44">
        <f t="shared" si="4"/>
        <v>0</v>
      </c>
      <c r="E61" s="1424"/>
      <c r="F61" s="659"/>
      <c r="G61" s="649"/>
      <c r="H61" s="36"/>
      <c r="I61"/>
      <c r="J61" s="793"/>
    </row>
    <row r="62" spans="1:10" ht="18.600000000000001" thickBot="1" x14ac:dyDescent="0.4">
      <c r="A62" s="245" t="s">
        <v>190</v>
      </c>
      <c r="B62" s="45" t="e">
        <f>RANK(E62,E$7:E$63,0)</f>
        <v>#N/A</v>
      </c>
      <c r="C62" s="249">
        <f t="shared" si="3"/>
        <v>0</v>
      </c>
      <c r="D62" s="44">
        <f t="shared" si="4"/>
        <v>0</v>
      </c>
      <c r="E62" s="1424"/>
      <c r="F62" s="659"/>
      <c r="G62" s="649"/>
      <c r="H62" s="36"/>
      <c r="I62"/>
      <c r="J62" s="793"/>
    </row>
    <row r="63" spans="1:10" ht="18.600000000000001" thickBot="1" x14ac:dyDescent="0.4">
      <c r="A63" s="194" t="s">
        <v>283</v>
      </c>
      <c r="B63" s="45" t="e">
        <f>RANK(E63,E$7:E$63,0)</f>
        <v>#N/A</v>
      </c>
      <c r="C63" s="249">
        <f t="shared" si="3"/>
        <v>0</v>
      </c>
      <c r="D63" s="44">
        <f t="shared" si="4"/>
        <v>0</v>
      </c>
      <c r="E63" s="1425"/>
      <c r="F63" s="659"/>
      <c r="G63" s="649"/>
      <c r="H63" s="36"/>
      <c r="I63"/>
      <c r="J63" s="793"/>
    </row>
    <row r="64" spans="1:10" x14ac:dyDescent="0.35">
      <c r="B64" s="39"/>
      <c r="C64" s="559">
        <f>AVERAGE(C7:C63)</f>
        <v>4.072108038598151E-2</v>
      </c>
      <c r="E64" s="36"/>
      <c r="F64" s="80"/>
      <c r="G64" s="649"/>
      <c r="H64" s="36"/>
      <c r="I64" s="36"/>
    </row>
    <row r="65" spans="2:9" x14ac:dyDescent="0.35">
      <c r="B65" s="39"/>
      <c r="C65" s="559">
        <f>MEDIAN(C7:C63)</f>
        <v>0</v>
      </c>
      <c r="E65" s="36"/>
      <c r="F65" s="80"/>
      <c r="G65" s="649"/>
      <c r="H65" s="36"/>
      <c r="I65" s="36"/>
    </row>
    <row r="66" spans="2:9" x14ac:dyDescent="0.35">
      <c r="B66" s="39"/>
      <c r="C66" s="39"/>
      <c r="E66" s="36"/>
      <c r="F66" s="80"/>
      <c r="G66" s="649"/>
      <c r="H66" s="36"/>
      <c r="I66" s="36"/>
    </row>
    <row r="67" spans="2:9" x14ac:dyDescent="0.35">
      <c r="B67" s="39"/>
      <c r="C67" s="39"/>
      <c r="E67" s="36"/>
      <c r="F67" s="80"/>
      <c r="G67" s="649"/>
      <c r="H67" s="36"/>
      <c r="I67" s="36"/>
    </row>
    <row r="68" spans="2:9" x14ac:dyDescent="0.35">
      <c r="B68" s="39"/>
      <c r="C68" s="39"/>
      <c r="E68" s="36"/>
      <c r="F68" s="80"/>
      <c r="G68" s="649"/>
      <c r="H68" s="36"/>
      <c r="I68" s="36"/>
    </row>
    <row r="69" spans="2:9" x14ac:dyDescent="0.35">
      <c r="B69" s="39"/>
      <c r="C69" s="39"/>
      <c r="E69" s="36"/>
      <c r="F69" s="80"/>
      <c r="G69" s="649"/>
      <c r="H69" s="36"/>
      <c r="I69" s="36"/>
    </row>
    <row r="70" spans="2:9" x14ac:dyDescent="0.35">
      <c r="B70" s="39"/>
      <c r="C70" s="39"/>
      <c r="E70" s="36"/>
      <c r="F70" s="80"/>
      <c r="G70" s="649"/>
      <c r="H70" s="36"/>
      <c r="I70" s="36"/>
    </row>
    <row r="71" spans="2:9" x14ac:dyDescent="0.35">
      <c r="B71" s="39"/>
      <c r="C71" s="39"/>
      <c r="E71" s="36"/>
      <c r="F71" s="80"/>
      <c r="G71" s="649"/>
      <c r="H71" s="36"/>
      <c r="I71" s="36"/>
    </row>
    <row r="72" spans="2:9" x14ac:dyDescent="0.35">
      <c r="B72" s="39"/>
      <c r="C72" s="39"/>
      <c r="E72" s="36"/>
      <c r="F72" s="80"/>
      <c r="G72" s="649"/>
      <c r="H72" s="36"/>
      <c r="I72" s="36"/>
    </row>
    <row r="73" spans="2:9" x14ac:dyDescent="0.35">
      <c r="B73" s="39"/>
      <c r="C73" s="39"/>
      <c r="E73" s="36"/>
      <c r="F73" s="80"/>
      <c r="G73" s="649"/>
      <c r="H73" s="36"/>
      <c r="I73" s="36"/>
    </row>
    <row r="74" spans="2:9" x14ac:dyDescent="0.35">
      <c r="B74" s="39"/>
      <c r="C74" s="39"/>
      <c r="E74" s="36"/>
      <c r="F74" s="80"/>
      <c r="G74" s="649"/>
      <c r="H74" s="36"/>
      <c r="I74" s="36"/>
    </row>
    <row r="75" spans="2:9" x14ac:dyDescent="0.35">
      <c r="B75" s="39"/>
      <c r="C75" s="39"/>
      <c r="E75" s="36"/>
      <c r="F75" s="80"/>
      <c r="G75" s="649"/>
      <c r="H75" s="36"/>
      <c r="I75" s="36"/>
    </row>
  </sheetData>
  <conditionalFormatting sqref="B7:B63">
    <cfRule type="colorScale" priority="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63">
    <cfRule type="colorScale" priority="2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N289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L13" sqref="L13"/>
    </sheetView>
  </sheetViews>
  <sheetFormatPr defaultColWidth="8.88671875" defaultRowHeight="18" x14ac:dyDescent="0.35"/>
  <cols>
    <col min="1" max="1" width="31.44140625" style="1" customWidth="1"/>
    <col min="2" max="2" width="16.5546875" style="5" customWidth="1"/>
    <col min="3" max="3" width="18.33203125" style="5" customWidth="1"/>
    <col min="4" max="4" width="0.5546875" style="5" customWidth="1"/>
    <col min="5" max="5" width="17.44140625" style="4" customWidth="1"/>
    <col min="6" max="6" width="10.33203125" style="74" customWidth="1"/>
    <col min="7" max="7" width="13" style="4" customWidth="1"/>
    <col min="8" max="8" width="28.44140625" style="1" customWidth="1"/>
    <col min="9" max="16384" width="8.88671875" style="1"/>
  </cols>
  <sheetData>
    <row r="1" spans="1:12" ht="21" x14ac:dyDescent="0.4">
      <c r="A1" s="135" t="s">
        <v>423</v>
      </c>
      <c r="B1" s="39"/>
      <c r="C1" s="39"/>
      <c r="D1" s="39"/>
      <c r="E1" s="35"/>
      <c r="F1" s="36"/>
      <c r="G1" s="36"/>
      <c r="H1" s="36"/>
      <c r="I1" s="36"/>
      <c r="J1" s="36"/>
      <c r="K1" s="36"/>
      <c r="L1" s="36"/>
    </row>
    <row r="2" spans="1:12" x14ac:dyDescent="0.35">
      <c r="A2" s="472"/>
      <c r="B2" s="39"/>
      <c r="C2" s="39"/>
      <c r="D2" s="39"/>
      <c r="E2" s="35"/>
      <c r="F2" s="36"/>
      <c r="G2" s="36"/>
      <c r="H2" s="36"/>
      <c r="I2" s="36"/>
      <c r="J2" s="36"/>
      <c r="K2" s="36"/>
      <c r="L2" s="36"/>
    </row>
    <row r="3" spans="1:12" x14ac:dyDescent="0.35">
      <c r="A3" s="79"/>
      <c r="B3" s="762"/>
      <c r="C3" s="762"/>
      <c r="D3" s="1436"/>
      <c r="E3" s="251" t="s">
        <v>116</v>
      </c>
      <c r="F3" s="572"/>
      <c r="G3" s="139"/>
      <c r="H3" s="572"/>
      <c r="I3" s="36"/>
      <c r="J3" s="36"/>
      <c r="K3" s="36"/>
      <c r="L3" s="36"/>
    </row>
    <row r="4" spans="1:12" x14ac:dyDescent="0.35">
      <c r="A4" s="79"/>
      <c r="B4" s="251"/>
      <c r="C4" s="251"/>
      <c r="D4" s="1437"/>
      <c r="E4" s="38" t="s">
        <v>606</v>
      </c>
      <c r="F4" s="517" t="s">
        <v>118</v>
      </c>
      <c r="G4" s="573">
        <v>0.18</v>
      </c>
      <c r="H4" s="1435" t="s">
        <v>117</v>
      </c>
      <c r="I4" s="36"/>
      <c r="J4" s="36"/>
      <c r="K4" s="36"/>
      <c r="L4" s="36"/>
    </row>
    <row r="5" spans="1:12" x14ac:dyDescent="0.35">
      <c r="A5" s="79"/>
      <c r="B5" s="1426"/>
      <c r="C5" s="1426" t="s">
        <v>407</v>
      </c>
      <c r="D5" s="1442"/>
      <c r="E5" s="251" t="s">
        <v>605</v>
      </c>
      <c r="F5" s="38" t="s">
        <v>98</v>
      </c>
      <c r="G5" s="158" t="s">
        <v>607</v>
      </c>
      <c r="H5" s="1435" t="s">
        <v>594</v>
      </c>
      <c r="I5" s="36"/>
      <c r="J5" s="36"/>
      <c r="K5" s="36"/>
      <c r="L5" s="36"/>
    </row>
    <row r="6" spans="1:12" ht="18.600000000000001" thickBot="1" x14ac:dyDescent="0.4">
      <c r="A6" s="664" t="s">
        <v>4</v>
      </c>
      <c r="B6" s="42" t="s">
        <v>3</v>
      </c>
      <c r="C6" s="42" t="s">
        <v>2</v>
      </c>
      <c r="D6" s="1438"/>
      <c r="E6" s="82" t="s">
        <v>297</v>
      </c>
      <c r="F6" s="42" t="s">
        <v>2</v>
      </c>
      <c r="G6" s="574">
        <f>MAX(G7:G63)</f>
        <v>0</v>
      </c>
      <c r="H6" s="82" t="s">
        <v>119</v>
      </c>
      <c r="I6" s="36"/>
      <c r="J6" s="36"/>
      <c r="K6" s="36"/>
      <c r="L6" s="36"/>
    </row>
    <row r="7" spans="1:12" x14ac:dyDescent="0.35">
      <c r="A7" s="1024" t="s">
        <v>168</v>
      </c>
      <c r="B7" s="6" t="e">
        <f>RANK(C7,C$7:C$63)</f>
        <v>#DIV/0!</v>
      </c>
      <c r="C7" s="65" t="e">
        <f>SUM(F7:F7)</f>
        <v>#DIV/0!</v>
      </c>
      <c r="D7" s="1439"/>
      <c r="E7" s="64">
        <v>3</v>
      </c>
      <c r="F7" s="63" t="e">
        <f>G7*7/G$6</f>
        <v>#DIV/0!</v>
      </c>
      <c r="G7" s="62">
        <f>H7^G$4</f>
        <v>0</v>
      </c>
      <c r="H7" s="12"/>
      <c r="I7" s="36"/>
      <c r="J7" s="36"/>
      <c r="K7" s="36"/>
      <c r="L7" s="36"/>
    </row>
    <row r="8" spans="1:12" x14ac:dyDescent="0.35">
      <c r="A8" s="108" t="s">
        <v>284</v>
      </c>
      <c r="B8" s="6" t="e">
        <f>RANK(C8,C$7:C$63)</f>
        <v>#DIV/0!</v>
      </c>
      <c r="C8" s="67" t="e">
        <f>SUM(F8:F8)</f>
        <v>#DIV/0!</v>
      </c>
      <c r="D8" s="1440"/>
      <c r="E8" s="66">
        <v>3</v>
      </c>
      <c r="F8" s="63" t="e">
        <f>G8*7/G$6</f>
        <v>#DIV/0!</v>
      </c>
      <c r="G8" s="62">
        <f>H8^G$4</f>
        <v>0</v>
      </c>
      <c r="H8" s="13"/>
      <c r="I8" s="36"/>
      <c r="J8" s="36"/>
      <c r="K8" s="36"/>
      <c r="L8" s="36"/>
    </row>
    <row r="9" spans="1:12" x14ac:dyDescent="0.35">
      <c r="A9" s="108" t="s">
        <v>171</v>
      </c>
      <c r="B9" s="6" t="e">
        <f>RANK(C9,C$7:C$63)</f>
        <v>#DIV/0!</v>
      </c>
      <c r="C9" s="67" t="e">
        <f>SUM(F9:F9)</f>
        <v>#DIV/0!</v>
      </c>
      <c r="D9" s="1440"/>
      <c r="E9" s="66">
        <v>3</v>
      </c>
      <c r="F9" s="63" t="e">
        <f>G9*7/G$6</f>
        <v>#DIV/0!</v>
      </c>
      <c r="G9" s="62">
        <f>H9^G$4</f>
        <v>0</v>
      </c>
      <c r="H9" s="13"/>
      <c r="I9" s="36"/>
      <c r="J9" s="36"/>
      <c r="K9" s="36"/>
      <c r="L9" s="36"/>
    </row>
    <row r="10" spans="1:12" x14ac:dyDescent="0.35">
      <c r="A10" s="108" t="s">
        <v>8</v>
      </c>
      <c r="B10" s="6" t="e">
        <f>RANK(C10,C$7:C$63)</f>
        <v>#DIV/0!</v>
      </c>
      <c r="C10" s="67" t="e">
        <f>SUM(F10:F10)</f>
        <v>#DIV/0!</v>
      </c>
      <c r="D10" s="1440"/>
      <c r="E10" s="66">
        <v>2</v>
      </c>
      <c r="F10" s="63" t="e">
        <f>G10*7/G$6</f>
        <v>#DIV/0!</v>
      </c>
      <c r="G10" s="62">
        <f>H10^G$4</f>
        <v>0</v>
      </c>
      <c r="H10" s="13"/>
      <c r="I10" s="36"/>
      <c r="J10" s="36"/>
      <c r="K10" s="36"/>
      <c r="L10" s="36"/>
    </row>
    <row r="11" spans="1:12" x14ac:dyDescent="0.35">
      <c r="A11" s="108" t="s">
        <v>166</v>
      </c>
      <c r="B11" s="6" t="e">
        <f>RANK(C11,C$7:C$63)</f>
        <v>#DIV/0!</v>
      </c>
      <c r="C11" s="67" t="e">
        <f>SUM(F11:F11)</f>
        <v>#DIV/0!</v>
      </c>
      <c r="D11" s="1440"/>
      <c r="E11" s="66">
        <v>3</v>
      </c>
      <c r="F11" s="63" t="e">
        <f>G11*7/G$6</f>
        <v>#DIV/0!</v>
      </c>
      <c r="G11" s="62">
        <f>H11^G$4</f>
        <v>0</v>
      </c>
      <c r="H11" s="13"/>
      <c r="I11" s="36"/>
      <c r="J11" s="36"/>
      <c r="K11" s="36"/>
      <c r="L11" s="36"/>
    </row>
    <row r="12" spans="1:12" x14ac:dyDescent="0.35">
      <c r="A12" s="108" t="s">
        <v>36</v>
      </c>
      <c r="B12" s="6" t="e">
        <f>RANK(C12,C$7:C$63)</f>
        <v>#DIV/0!</v>
      </c>
      <c r="C12" s="67" t="e">
        <f>SUM(F12:F12)</f>
        <v>#DIV/0!</v>
      </c>
      <c r="D12" s="1440"/>
      <c r="E12" s="66">
        <v>3</v>
      </c>
      <c r="F12" s="63" t="e">
        <f>G12*7/G$6</f>
        <v>#DIV/0!</v>
      </c>
      <c r="G12" s="62">
        <f>H12^G$4</f>
        <v>0</v>
      </c>
      <c r="H12" s="13"/>
      <c r="I12" s="36"/>
      <c r="J12" s="36"/>
      <c r="K12" s="36"/>
      <c r="L12" s="36"/>
    </row>
    <row r="13" spans="1:12" x14ac:dyDescent="0.35">
      <c r="A13" s="245" t="s">
        <v>20</v>
      </c>
      <c r="B13" s="6" t="e">
        <f>RANK(C13,C$7:C$63)</f>
        <v>#DIV/0!</v>
      </c>
      <c r="C13" s="67" t="e">
        <f>SUM(F13:F13)</f>
        <v>#DIV/0!</v>
      </c>
      <c r="D13" s="1440"/>
      <c r="E13" s="66">
        <v>2</v>
      </c>
      <c r="F13" s="63" t="e">
        <f>G13*7/G$6</f>
        <v>#DIV/0!</v>
      </c>
      <c r="G13" s="62">
        <f>H13^G$4</f>
        <v>0</v>
      </c>
      <c r="H13" s="13"/>
      <c r="I13" s="36"/>
      <c r="J13" s="36"/>
      <c r="K13" s="36"/>
      <c r="L13" s="36"/>
    </row>
    <row r="14" spans="1:12" x14ac:dyDescent="0.35">
      <c r="A14" s="108" t="s">
        <v>7</v>
      </c>
      <c r="B14" s="6" t="e">
        <f>RANK(C14,C$7:C$63)</f>
        <v>#DIV/0!</v>
      </c>
      <c r="C14" s="67" t="e">
        <f>SUM(F14:F14)</f>
        <v>#DIV/0!</v>
      </c>
      <c r="D14" s="1440"/>
      <c r="E14" s="66">
        <v>1.5</v>
      </c>
      <c r="F14" s="63" t="e">
        <f>G14*7/G$6</f>
        <v>#DIV/0!</v>
      </c>
      <c r="G14" s="62">
        <f>H14^G$4</f>
        <v>0</v>
      </c>
      <c r="H14" s="13"/>
      <c r="I14" s="36"/>
      <c r="J14" s="36"/>
      <c r="K14" s="36"/>
      <c r="L14" s="36"/>
    </row>
    <row r="15" spans="1:12" x14ac:dyDescent="0.35">
      <c r="A15" s="245" t="s">
        <v>489</v>
      </c>
      <c r="B15" s="6" t="e">
        <f>RANK(C15,C$7:C$63)</f>
        <v>#DIV/0!</v>
      </c>
      <c r="C15" s="67" t="e">
        <f>SUM(F15:F15)</f>
        <v>#DIV/0!</v>
      </c>
      <c r="D15" s="1440"/>
      <c r="E15" s="66">
        <v>2</v>
      </c>
      <c r="F15" s="63" t="e">
        <f>G15*7/G$6</f>
        <v>#DIV/0!</v>
      </c>
      <c r="G15" s="62">
        <f>H15^G$4</f>
        <v>0</v>
      </c>
      <c r="H15" s="13"/>
      <c r="I15" s="36"/>
      <c r="J15" s="36"/>
      <c r="K15" s="36"/>
      <c r="L15" s="36"/>
    </row>
    <row r="16" spans="1:12" x14ac:dyDescent="0.35">
      <c r="A16" s="108" t="s">
        <v>38</v>
      </c>
      <c r="B16" s="6" t="e">
        <f>RANK(C16,C$7:C$63)</f>
        <v>#DIV/0!</v>
      </c>
      <c r="C16" s="67" t="e">
        <f>SUM(F16:F16)</f>
        <v>#DIV/0!</v>
      </c>
      <c r="D16" s="1440"/>
      <c r="E16" s="66">
        <v>1.5</v>
      </c>
      <c r="F16" s="63" t="e">
        <f>G16*7/G$6</f>
        <v>#DIV/0!</v>
      </c>
      <c r="G16" s="62">
        <f>H16^G$4</f>
        <v>0</v>
      </c>
      <c r="H16" s="13"/>
      <c r="I16" s="36"/>
      <c r="J16" s="36"/>
      <c r="K16" s="36"/>
      <c r="L16" s="36"/>
    </row>
    <row r="17" spans="1:14" x14ac:dyDescent="0.35">
      <c r="A17" s="108" t="s">
        <v>180</v>
      </c>
      <c r="B17" s="6" t="e">
        <f>RANK(C17,C$7:C$63)</f>
        <v>#DIV/0!</v>
      </c>
      <c r="C17" s="67" t="e">
        <f>SUM(F17:F17)</f>
        <v>#DIV/0!</v>
      </c>
      <c r="D17" s="1440"/>
      <c r="E17" s="66">
        <v>2</v>
      </c>
      <c r="F17" s="63" t="e">
        <f>G17*7/G$6</f>
        <v>#DIV/0!</v>
      </c>
      <c r="G17" s="62">
        <f>H17^G$4</f>
        <v>0</v>
      </c>
      <c r="H17" s="13"/>
      <c r="I17" s="36"/>
      <c r="J17" s="36"/>
      <c r="K17" s="36"/>
      <c r="L17" s="36"/>
    </row>
    <row r="18" spans="1:14" x14ac:dyDescent="0.35">
      <c r="A18" s="245" t="s">
        <v>37</v>
      </c>
      <c r="B18" s="6" t="e">
        <f>RANK(C18,C$7:C$63)</f>
        <v>#DIV/0!</v>
      </c>
      <c r="C18" s="67" t="e">
        <f>SUM(F18:F18)</f>
        <v>#DIV/0!</v>
      </c>
      <c r="D18" s="1440"/>
      <c r="E18" s="66">
        <v>2</v>
      </c>
      <c r="F18" s="63" t="e">
        <f>G18*7/G$6</f>
        <v>#DIV/0!</v>
      </c>
      <c r="G18" s="62">
        <f>H18^G$4</f>
        <v>0</v>
      </c>
      <c r="H18" s="13"/>
      <c r="I18" s="36"/>
      <c r="J18" s="36"/>
      <c r="K18" s="36"/>
      <c r="L18" s="36"/>
    </row>
    <row r="19" spans="1:14" x14ac:dyDescent="0.35">
      <c r="A19" s="108" t="s">
        <v>6</v>
      </c>
      <c r="B19" s="6" t="e">
        <f>RANK(C19,C$7:C$63)</f>
        <v>#DIV/0!</v>
      </c>
      <c r="C19" s="67" t="e">
        <f>SUM(F19:F19)</f>
        <v>#DIV/0!</v>
      </c>
      <c r="D19" s="1440"/>
      <c r="E19" s="66">
        <v>3</v>
      </c>
      <c r="F19" s="63" t="e">
        <f>G19*7/G$6</f>
        <v>#DIV/0!</v>
      </c>
      <c r="G19" s="62">
        <f>H19^G$4</f>
        <v>0</v>
      </c>
      <c r="H19" s="13"/>
      <c r="I19" s="36"/>
      <c r="J19" s="36"/>
      <c r="K19" s="36"/>
      <c r="L19" s="36"/>
    </row>
    <row r="20" spans="1:14" x14ac:dyDescent="0.35">
      <c r="A20" s="109" t="s">
        <v>179</v>
      </c>
      <c r="B20" s="6" t="e">
        <f>RANK(C20,C$7:C$63)</f>
        <v>#DIV/0!</v>
      </c>
      <c r="C20" s="67" t="e">
        <f>SUM(F20:F20)</f>
        <v>#DIV/0!</v>
      </c>
      <c r="D20" s="1440"/>
      <c r="E20" s="66">
        <v>2</v>
      </c>
      <c r="F20" s="63" t="e">
        <f>G20*7/G$6</f>
        <v>#DIV/0!</v>
      </c>
      <c r="G20" s="62">
        <f>H20^G$4</f>
        <v>0</v>
      </c>
      <c r="H20" s="13"/>
      <c r="I20" s="36"/>
      <c r="J20" s="36"/>
      <c r="K20" s="36"/>
      <c r="L20" s="36"/>
    </row>
    <row r="21" spans="1:14" x14ac:dyDescent="0.35">
      <c r="A21" s="245" t="s">
        <v>185</v>
      </c>
      <c r="B21" s="6" t="e">
        <f>RANK(C21,C$7:C$63)</f>
        <v>#DIV/0!</v>
      </c>
      <c r="C21" s="67" t="e">
        <f>SUM(F21:F21)</f>
        <v>#DIV/0!</v>
      </c>
      <c r="D21" s="1440"/>
      <c r="E21" s="66">
        <v>2.5</v>
      </c>
      <c r="F21" s="63" t="e">
        <f>G21*7/G$6</f>
        <v>#DIV/0!</v>
      </c>
      <c r="G21" s="62">
        <f>H21^G$4</f>
        <v>0</v>
      </c>
      <c r="H21" s="13"/>
      <c r="I21" s="36"/>
      <c r="J21" s="36"/>
      <c r="K21" s="36"/>
      <c r="L21" s="36"/>
    </row>
    <row r="22" spans="1:14" x14ac:dyDescent="0.35">
      <c r="A22" s="245" t="s">
        <v>195</v>
      </c>
      <c r="B22" s="6" t="e">
        <f>RANK(C22,C$7:C$63)</f>
        <v>#DIV/0!</v>
      </c>
      <c r="C22" s="67" t="e">
        <f>SUM(F22:F22)</f>
        <v>#DIV/0!</v>
      </c>
      <c r="D22" s="1440"/>
      <c r="E22" s="66">
        <v>2</v>
      </c>
      <c r="F22" s="63" t="e">
        <f>G22*7/G$6</f>
        <v>#DIV/0!</v>
      </c>
      <c r="G22" s="62">
        <f>H22^G$4</f>
        <v>0</v>
      </c>
      <c r="H22" s="13"/>
      <c r="I22" s="36"/>
      <c r="J22" s="36"/>
      <c r="K22" s="36"/>
      <c r="L22" s="36"/>
    </row>
    <row r="23" spans="1:14" x14ac:dyDescent="0.35">
      <c r="A23" s="108" t="s">
        <v>283</v>
      </c>
      <c r="B23" s="6" t="e">
        <f>RANK(C23,C$7:C$63)</f>
        <v>#DIV/0!</v>
      </c>
      <c r="C23" s="67" t="e">
        <f>SUM(F23:F23)</f>
        <v>#DIV/0!</v>
      </c>
      <c r="D23" s="1440"/>
      <c r="E23" s="66">
        <v>2</v>
      </c>
      <c r="F23" s="63" t="e">
        <f>G23*7/G$6</f>
        <v>#DIV/0!</v>
      </c>
      <c r="G23" s="62">
        <f>H23^G$4</f>
        <v>0</v>
      </c>
      <c r="H23" s="13"/>
      <c r="I23" s="36"/>
      <c r="J23" s="36"/>
      <c r="K23" s="36"/>
      <c r="L23" s="36"/>
    </row>
    <row r="24" spans="1:14" x14ac:dyDescent="0.35">
      <c r="A24" s="108" t="s">
        <v>164</v>
      </c>
      <c r="B24" s="6" t="e">
        <f>RANK(C24,C$7:C$63)</f>
        <v>#DIV/0!</v>
      </c>
      <c r="C24" s="67" t="e">
        <f>SUM(F24:F24)</f>
        <v>#DIV/0!</v>
      </c>
      <c r="D24" s="1440"/>
      <c r="E24" s="66">
        <v>0</v>
      </c>
      <c r="F24" s="63" t="e">
        <f>G24*7/G$6</f>
        <v>#DIV/0!</v>
      </c>
      <c r="G24" s="62">
        <f>H24^G$4</f>
        <v>0</v>
      </c>
      <c r="H24" s="13"/>
      <c r="I24" s="36"/>
      <c r="J24" s="36"/>
      <c r="K24" s="36"/>
      <c r="L24" s="36"/>
    </row>
    <row r="25" spans="1:14" x14ac:dyDescent="0.35">
      <c r="A25" s="245" t="s">
        <v>187</v>
      </c>
      <c r="B25" s="6" t="e">
        <f>RANK(C25,C$7:C$63)</f>
        <v>#DIV/0!</v>
      </c>
      <c r="C25" s="67" t="e">
        <f>SUM(F25:F25)</f>
        <v>#DIV/0!</v>
      </c>
      <c r="D25" s="1440"/>
      <c r="E25" s="66">
        <v>2.5</v>
      </c>
      <c r="F25" s="63" t="e">
        <f>G25*7/G$6</f>
        <v>#DIV/0!</v>
      </c>
      <c r="G25" s="62">
        <f>H25^G$4</f>
        <v>0</v>
      </c>
      <c r="H25" s="13"/>
      <c r="I25" s="36"/>
      <c r="J25" s="36"/>
      <c r="K25" s="36"/>
      <c r="L25" s="36"/>
    </row>
    <row r="26" spans="1:14" x14ac:dyDescent="0.35">
      <c r="A26" s="245" t="s">
        <v>194</v>
      </c>
      <c r="B26" s="6" t="e">
        <f>RANK(C26,C$7:C$63)</f>
        <v>#DIV/0!</v>
      </c>
      <c r="C26" s="67" t="e">
        <f>SUM(F26:F26)</f>
        <v>#DIV/0!</v>
      </c>
      <c r="D26" s="1440"/>
      <c r="E26" s="66">
        <v>0</v>
      </c>
      <c r="F26" s="63" t="e">
        <f>G26*7/G$6</f>
        <v>#DIV/0!</v>
      </c>
      <c r="G26" s="62">
        <f>H26^G$4</f>
        <v>0</v>
      </c>
      <c r="H26" s="13"/>
      <c r="I26" s="36"/>
      <c r="J26" s="36"/>
      <c r="K26" s="36"/>
      <c r="L26" s="36"/>
    </row>
    <row r="27" spans="1:14" x14ac:dyDescent="0.35">
      <c r="A27" s="245" t="s">
        <v>193</v>
      </c>
      <c r="B27" s="6" t="e">
        <f>RANK(C27,C$7:C$63)</f>
        <v>#DIV/0!</v>
      </c>
      <c r="C27" s="67" t="e">
        <f>SUM(F27:F27)</f>
        <v>#DIV/0!</v>
      </c>
      <c r="D27" s="1440"/>
      <c r="E27" s="66">
        <v>2</v>
      </c>
      <c r="F27" s="63" t="e">
        <f>G27*7/G$6</f>
        <v>#DIV/0!</v>
      </c>
      <c r="G27" s="62">
        <f>H27^G$4</f>
        <v>0</v>
      </c>
      <c r="H27" s="13"/>
      <c r="I27" s="36"/>
      <c r="J27" s="36"/>
      <c r="K27" s="36"/>
      <c r="L27" s="36"/>
    </row>
    <row r="28" spans="1:14" x14ac:dyDescent="0.35">
      <c r="A28" s="108" t="s">
        <v>45</v>
      </c>
      <c r="B28" s="6" t="e">
        <f>RANK(C28,C$7:C$63)</f>
        <v>#DIV/0!</v>
      </c>
      <c r="C28" s="67" t="e">
        <f>SUM(F28:F28)</f>
        <v>#DIV/0!</v>
      </c>
      <c r="D28" s="1440"/>
      <c r="E28" s="66">
        <v>2</v>
      </c>
      <c r="F28" s="63" t="e">
        <f>G28*7/G$6</f>
        <v>#DIV/0!</v>
      </c>
      <c r="G28" s="62">
        <f>H28^G$4</f>
        <v>0</v>
      </c>
      <c r="H28" s="13"/>
      <c r="I28" s="36"/>
      <c r="J28" s="36"/>
      <c r="K28" s="36"/>
      <c r="L28" s="36"/>
    </row>
    <row r="29" spans="1:14" x14ac:dyDescent="0.35">
      <c r="A29" s="245" t="s">
        <v>421</v>
      </c>
      <c r="B29" s="6" t="e">
        <f>RANK(C29,C$7:C$63)</f>
        <v>#DIV/0!</v>
      </c>
      <c r="C29" s="67" t="e">
        <f>SUM(F29:F29)</f>
        <v>#DIV/0!</v>
      </c>
      <c r="D29" s="1440"/>
      <c r="E29" s="66">
        <v>2.5</v>
      </c>
      <c r="F29" s="63" t="e">
        <f>G29*7/G$6</f>
        <v>#DIV/0!</v>
      </c>
      <c r="G29" s="62">
        <f>H29^G$4</f>
        <v>0</v>
      </c>
      <c r="H29" s="13"/>
      <c r="I29" s="36"/>
      <c r="J29" s="36"/>
      <c r="K29" s="36"/>
      <c r="L29" s="36"/>
    </row>
    <row r="30" spans="1:14" x14ac:dyDescent="0.35">
      <c r="A30" s="245" t="s">
        <v>186</v>
      </c>
      <c r="B30" s="6" t="e">
        <f>RANK(C30,C$7:C$63)</f>
        <v>#DIV/0!</v>
      </c>
      <c r="C30" s="67" t="e">
        <f>SUM(F30:F30)</f>
        <v>#DIV/0!</v>
      </c>
      <c r="D30" s="1440"/>
      <c r="E30" s="66">
        <v>2.5</v>
      </c>
      <c r="F30" s="63" t="e">
        <f>G30*7/G$6</f>
        <v>#DIV/0!</v>
      </c>
      <c r="G30" s="62">
        <f>H30^G$4</f>
        <v>0</v>
      </c>
      <c r="H30" s="13"/>
      <c r="I30" s="36"/>
      <c r="J30" s="36"/>
      <c r="K30" s="36"/>
      <c r="L30" s="36"/>
    </row>
    <row r="31" spans="1:14" x14ac:dyDescent="0.35">
      <c r="A31" s="245" t="s">
        <v>181</v>
      </c>
      <c r="B31" s="6" t="e">
        <f>RANK(C31,C$7:C$63)</f>
        <v>#DIV/0!</v>
      </c>
      <c r="C31" s="67" t="e">
        <f>SUM(F31:F31)</f>
        <v>#DIV/0!</v>
      </c>
      <c r="D31" s="1440"/>
      <c r="E31" s="66">
        <v>2.5</v>
      </c>
      <c r="F31" s="63" t="e">
        <f>G31*7/G$6</f>
        <v>#DIV/0!</v>
      </c>
      <c r="G31" s="62">
        <f>H31^G$4</f>
        <v>0</v>
      </c>
      <c r="H31" s="13"/>
      <c r="I31" s="36"/>
      <c r="J31" s="36"/>
      <c r="K31" s="36"/>
      <c r="L31" s="36"/>
      <c r="N31" s="794"/>
    </row>
    <row r="32" spans="1:14" x14ac:dyDescent="0.35">
      <c r="A32" s="108" t="s">
        <v>491</v>
      </c>
      <c r="B32" s="6" t="e">
        <f>RANK(C32,C$7:C$63)</f>
        <v>#DIV/0!</v>
      </c>
      <c r="C32" s="67" t="e">
        <f>SUM(F32:F32)</f>
        <v>#DIV/0!</v>
      </c>
      <c r="D32" s="1440"/>
      <c r="E32" s="66">
        <v>1</v>
      </c>
      <c r="F32" s="63" t="e">
        <f>G32*7/G$6</f>
        <v>#DIV/0!</v>
      </c>
      <c r="G32" s="62">
        <f>H32^G$4</f>
        <v>0</v>
      </c>
      <c r="H32" s="13"/>
      <c r="I32" s="36"/>
      <c r="J32" s="36"/>
      <c r="K32" s="36"/>
      <c r="L32" s="36"/>
    </row>
    <row r="33" spans="1:12" x14ac:dyDescent="0.35">
      <c r="A33" s="245" t="s">
        <v>453</v>
      </c>
      <c r="B33" s="6" t="e">
        <f>RANK(C33,C$7:C$63)</f>
        <v>#DIV/0!</v>
      </c>
      <c r="C33" s="67" t="e">
        <f>SUM(F33:F33)</f>
        <v>#DIV/0!</v>
      </c>
      <c r="D33" s="1440"/>
      <c r="E33" s="66">
        <v>0</v>
      </c>
      <c r="F33" s="63" t="e">
        <f>G33*7/G$6</f>
        <v>#DIV/0!</v>
      </c>
      <c r="G33" s="62">
        <f>H33^G$4</f>
        <v>0</v>
      </c>
      <c r="H33" s="13"/>
      <c r="I33" s="36"/>
      <c r="J33" s="36"/>
      <c r="K33" s="36"/>
      <c r="L33" s="36"/>
    </row>
    <row r="34" spans="1:12" x14ac:dyDescent="0.35">
      <c r="A34" s="245" t="s">
        <v>48</v>
      </c>
      <c r="B34" s="6" t="e">
        <f>RANK(C34,C$7:C$63)</f>
        <v>#DIV/0!</v>
      </c>
      <c r="C34" s="67" t="e">
        <f>SUM(F34:F34)</f>
        <v>#DIV/0!</v>
      </c>
      <c r="D34" s="1440"/>
      <c r="E34" s="66">
        <v>0</v>
      </c>
      <c r="F34" s="63" t="e">
        <f>G34*7/G$6</f>
        <v>#DIV/0!</v>
      </c>
      <c r="G34" s="62">
        <f>H34^G$4</f>
        <v>0</v>
      </c>
      <c r="H34" s="13"/>
      <c r="I34" s="36"/>
      <c r="J34" s="36"/>
      <c r="K34" s="36"/>
      <c r="L34" s="36"/>
    </row>
    <row r="35" spans="1:12" x14ac:dyDescent="0.35">
      <c r="A35" s="245" t="s">
        <v>14</v>
      </c>
      <c r="B35" s="6" t="e">
        <f>RANK(C35,C$7:C$63)</f>
        <v>#DIV/0!</v>
      </c>
      <c r="C35" s="67" t="e">
        <f>SUM(F35:F35)</f>
        <v>#DIV/0!</v>
      </c>
      <c r="D35" s="1440"/>
      <c r="E35" s="66">
        <v>2</v>
      </c>
      <c r="F35" s="63" t="e">
        <f>G35*7/G$6</f>
        <v>#DIV/0!</v>
      </c>
      <c r="G35" s="62">
        <f>H35^G$4</f>
        <v>0</v>
      </c>
      <c r="H35" s="13"/>
      <c r="I35" s="36"/>
      <c r="J35" s="36"/>
      <c r="K35" s="36"/>
      <c r="L35" s="36"/>
    </row>
    <row r="36" spans="1:12" x14ac:dyDescent="0.35">
      <c r="A36" s="245" t="s">
        <v>490</v>
      </c>
      <c r="B36" s="6" t="e">
        <f>RANK(C36,C$7:C$63)</f>
        <v>#DIV/0!</v>
      </c>
      <c r="C36" s="67" t="e">
        <f>SUM(F36:F36)</f>
        <v>#DIV/0!</v>
      </c>
      <c r="D36" s="1440"/>
      <c r="E36" s="66">
        <v>2</v>
      </c>
      <c r="F36" s="63" t="e">
        <f>G36*7/G$6</f>
        <v>#DIV/0!</v>
      </c>
      <c r="G36" s="62">
        <f>H36^G$4</f>
        <v>0</v>
      </c>
      <c r="H36" s="13"/>
      <c r="I36" s="36"/>
      <c r="J36" s="36"/>
      <c r="K36" s="36"/>
      <c r="L36" s="36"/>
    </row>
    <row r="37" spans="1:12" x14ac:dyDescent="0.35">
      <c r="A37" s="245" t="s">
        <v>192</v>
      </c>
      <c r="B37" s="6" t="e">
        <f>RANK(C37,C$7:C$63)</f>
        <v>#DIV/0!</v>
      </c>
      <c r="C37" s="67" t="e">
        <f>SUM(F37:F37)</f>
        <v>#DIV/0!</v>
      </c>
      <c r="D37" s="1440"/>
      <c r="E37" s="66">
        <v>2</v>
      </c>
      <c r="F37" s="63" t="e">
        <f>G37*7/G$6</f>
        <v>#DIV/0!</v>
      </c>
      <c r="G37" s="62">
        <f>H37^G$4</f>
        <v>0</v>
      </c>
      <c r="H37" s="13"/>
      <c r="I37" s="36"/>
      <c r="J37" s="36"/>
      <c r="K37" s="36"/>
      <c r="L37" s="36"/>
    </row>
    <row r="38" spans="1:12" x14ac:dyDescent="0.35">
      <c r="A38" s="108" t="s">
        <v>15</v>
      </c>
      <c r="B38" s="6" t="e">
        <f>RANK(C38,C$7:C$63)</f>
        <v>#DIV/0!</v>
      </c>
      <c r="C38" s="67" t="e">
        <f>SUM(F38:F38)</f>
        <v>#DIV/0!</v>
      </c>
      <c r="D38" s="1440"/>
      <c r="E38" s="66">
        <v>0</v>
      </c>
      <c r="F38" s="63" t="e">
        <f>G38*7/G$6</f>
        <v>#DIV/0!</v>
      </c>
      <c r="G38" s="62">
        <f>H38^G$4</f>
        <v>0</v>
      </c>
      <c r="H38" s="13"/>
      <c r="I38" s="36"/>
      <c r="J38" s="36"/>
      <c r="K38" s="36"/>
      <c r="L38" s="36"/>
    </row>
    <row r="39" spans="1:12" x14ac:dyDescent="0.35">
      <c r="A39" s="108" t="s">
        <v>172</v>
      </c>
      <c r="B39" s="6" t="e">
        <f>RANK(C39,C$7:C$63)</f>
        <v>#DIV/0!</v>
      </c>
      <c r="C39" s="67" t="e">
        <f>SUM(F39:F39)</f>
        <v>#DIV/0!</v>
      </c>
      <c r="D39" s="1440"/>
      <c r="E39" s="66">
        <v>0</v>
      </c>
      <c r="F39" s="63" t="e">
        <f>G39*7/G$6</f>
        <v>#DIV/0!</v>
      </c>
      <c r="G39" s="62">
        <f>H39^G$4</f>
        <v>0</v>
      </c>
      <c r="H39" s="13"/>
      <c r="I39" s="36"/>
      <c r="J39" s="36"/>
      <c r="K39" s="36"/>
      <c r="L39" s="36"/>
    </row>
    <row r="40" spans="1:12" x14ac:dyDescent="0.35">
      <c r="A40" s="108" t="s">
        <v>163</v>
      </c>
      <c r="B40" s="6" t="e">
        <f>RANK(C40,C$7:C$63)</f>
        <v>#DIV/0!</v>
      </c>
      <c r="C40" s="67" t="e">
        <f>SUM(F40:F40)</f>
        <v>#DIV/0!</v>
      </c>
      <c r="D40" s="1440"/>
      <c r="E40" s="66">
        <v>0</v>
      </c>
      <c r="F40" s="63" t="e">
        <f>G40*7/G$6</f>
        <v>#DIV/0!</v>
      </c>
      <c r="G40" s="62">
        <f>H40^G$4</f>
        <v>0</v>
      </c>
      <c r="H40" s="13"/>
      <c r="I40" s="36"/>
      <c r="J40" s="36"/>
      <c r="K40" s="36"/>
      <c r="L40" s="36"/>
    </row>
    <row r="41" spans="1:12" x14ac:dyDescent="0.35">
      <c r="A41" s="108" t="s">
        <v>33</v>
      </c>
      <c r="B41" s="6" t="e">
        <f>RANK(C41,C$7:C$63)</f>
        <v>#DIV/0!</v>
      </c>
      <c r="C41" s="67" t="e">
        <f>SUM(F41:F41)</f>
        <v>#DIV/0!</v>
      </c>
      <c r="D41" s="1440"/>
      <c r="E41" s="66">
        <v>0</v>
      </c>
      <c r="F41" s="63" t="e">
        <f>G41*7/G$6</f>
        <v>#DIV/0!</v>
      </c>
      <c r="G41" s="62">
        <f>H41^G$4</f>
        <v>0</v>
      </c>
      <c r="H41" s="13"/>
      <c r="I41" s="36"/>
      <c r="J41" s="36"/>
      <c r="K41" s="36"/>
      <c r="L41" s="36"/>
    </row>
    <row r="42" spans="1:12" x14ac:dyDescent="0.35">
      <c r="A42" s="245" t="s">
        <v>183</v>
      </c>
      <c r="B42" s="6" t="e">
        <f>RANK(C42,C$7:C$63)</f>
        <v>#DIV/0!</v>
      </c>
      <c r="C42" s="67" t="e">
        <f>SUM(F42:F42)</f>
        <v>#DIV/0!</v>
      </c>
      <c r="D42" s="1440"/>
      <c r="E42" s="66">
        <v>0</v>
      </c>
      <c r="F42" s="63" t="e">
        <f>G42*7/G$6</f>
        <v>#DIV/0!</v>
      </c>
      <c r="G42" s="62">
        <f>H42^G$4</f>
        <v>0</v>
      </c>
      <c r="H42" s="13"/>
      <c r="I42" s="36"/>
      <c r="J42" s="36"/>
      <c r="K42" s="36"/>
      <c r="L42" s="36"/>
    </row>
    <row r="43" spans="1:12" x14ac:dyDescent="0.35">
      <c r="A43" s="245" t="s">
        <v>182</v>
      </c>
      <c r="B43" s="6" t="e">
        <f>RANK(C43,C$7:C$63)</f>
        <v>#DIV/0!</v>
      </c>
      <c r="C43" s="67" t="e">
        <f>SUM(F43:F43)</f>
        <v>#DIV/0!</v>
      </c>
      <c r="D43" s="1440"/>
      <c r="E43" s="66">
        <v>0</v>
      </c>
      <c r="F43" s="63" t="e">
        <f>G43*7/G$6</f>
        <v>#DIV/0!</v>
      </c>
      <c r="G43" s="62">
        <f>H43^G$4</f>
        <v>0</v>
      </c>
      <c r="H43" s="13"/>
      <c r="I43" s="36"/>
      <c r="J43" s="36"/>
      <c r="K43" s="36"/>
      <c r="L43" s="36"/>
    </row>
    <row r="44" spans="1:12" x14ac:dyDescent="0.35">
      <c r="A44" s="245" t="s">
        <v>279</v>
      </c>
      <c r="B44" s="6" t="e">
        <f>RANK(C44,C$7:C$63)</f>
        <v>#DIV/0!</v>
      </c>
      <c r="C44" s="67" t="e">
        <f>SUM(F44:F44)</f>
        <v>#DIV/0!</v>
      </c>
      <c r="D44" s="1440"/>
      <c r="E44" s="66">
        <v>0</v>
      </c>
      <c r="F44" s="63" t="e">
        <f>G44*7/G$6</f>
        <v>#DIV/0!</v>
      </c>
      <c r="G44" s="62">
        <f>H44^G$4</f>
        <v>0</v>
      </c>
      <c r="H44" s="13"/>
      <c r="I44" s="36"/>
      <c r="J44" s="36"/>
      <c r="K44" s="36"/>
      <c r="L44" s="36"/>
    </row>
    <row r="45" spans="1:12" x14ac:dyDescent="0.35">
      <c r="A45" s="245" t="s">
        <v>282</v>
      </c>
      <c r="B45" s="6" t="e">
        <f>RANK(C45,C$7:C$63)</f>
        <v>#DIV/0!</v>
      </c>
      <c r="C45" s="67" t="e">
        <f>SUM(F45:F45)</f>
        <v>#DIV/0!</v>
      </c>
      <c r="D45" s="1440"/>
      <c r="E45" s="66">
        <v>0</v>
      </c>
      <c r="F45" s="63" t="e">
        <f>G45*7/G$6</f>
        <v>#DIV/0!</v>
      </c>
      <c r="G45" s="62">
        <f>H45^G$4</f>
        <v>0</v>
      </c>
      <c r="H45" s="13"/>
      <c r="I45" s="36"/>
      <c r="J45" s="36"/>
      <c r="K45" s="36"/>
      <c r="L45" s="36"/>
    </row>
    <row r="46" spans="1:12" x14ac:dyDescent="0.35">
      <c r="A46" s="245" t="s">
        <v>280</v>
      </c>
      <c r="B46" s="6" t="e">
        <f>RANK(C46,C$7:C$63)</f>
        <v>#DIV/0!</v>
      </c>
      <c r="C46" s="67" t="e">
        <f>SUM(F46:F46)</f>
        <v>#DIV/0!</v>
      </c>
      <c r="D46" s="1440"/>
      <c r="E46" s="66">
        <v>0</v>
      </c>
      <c r="F46" s="63" t="e">
        <f>G46*7/G$6</f>
        <v>#DIV/0!</v>
      </c>
      <c r="G46" s="62">
        <f>H46^G$4</f>
        <v>0</v>
      </c>
      <c r="H46" s="13"/>
      <c r="I46" s="36"/>
      <c r="J46" s="36"/>
      <c r="K46" s="36"/>
      <c r="L46" s="36"/>
    </row>
    <row r="47" spans="1:12" x14ac:dyDescent="0.35">
      <c r="A47" s="245" t="s">
        <v>278</v>
      </c>
      <c r="B47" s="6" t="e">
        <f>RANK(C47,C$7:C$63)</f>
        <v>#DIV/0!</v>
      </c>
      <c r="C47" s="67" t="e">
        <f>SUM(F47:F47)</f>
        <v>#DIV/0!</v>
      </c>
      <c r="D47" s="1440"/>
      <c r="E47" s="66">
        <v>0</v>
      </c>
      <c r="F47" s="63" t="e">
        <f>G47*7/G$6</f>
        <v>#DIV/0!</v>
      </c>
      <c r="G47" s="62">
        <f>H47^G$4</f>
        <v>0</v>
      </c>
      <c r="H47" s="13"/>
      <c r="I47" s="36"/>
      <c r="J47" s="36"/>
      <c r="K47" s="36"/>
      <c r="L47" s="36"/>
    </row>
    <row r="48" spans="1:12" x14ac:dyDescent="0.35">
      <c r="A48" s="245" t="s">
        <v>184</v>
      </c>
      <c r="B48" s="6" t="e">
        <f>RANK(C48,C$7:C$63)</f>
        <v>#DIV/0!</v>
      </c>
      <c r="C48" s="67" t="e">
        <f>SUM(F48:F48)</f>
        <v>#DIV/0!</v>
      </c>
      <c r="D48" s="1440"/>
      <c r="E48" s="66">
        <v>0</v>
      </c>
      <c r="F48" s="63" t="e">
        <f>G48*7/G$6</f>
        <v>#DIV/0!</v>
      </c>
      <c r="G48" s="62">
        <f>H48^G$4</f>
        <v>0</v>
      </c>
      <c r="H48" s="13"/>
      <c r="I48" s="36"/>
      <c r="J48" s="36"/>
      <c r="K48" s="36"/>
      <c r="L48" s="36"/>
    </row>
    <row r="49" spans="1:12" x14ac:dyDescent="0.35">
      <c r="A49" s="108" t="s">
        <v>167</v>
      </c>
      <c r="B49" s="6" t="e">
        <f>RANK(C49,C$7:C$63)</f>
        <v>#DIV/0!</v>
      </c>
      <c r="C49" s="67" t="e">
        <f>SUM(F49:F49)</f>
        <v>#DIV/0!</v>
      </c>
      <c r="D49" s="1440"/>
      <c r="E49" s="66">
        <v>0</v>
      </c>
      <c r="F49" s="63" t="e">
        <f>G49*7/G$6</f>
        <v>#DIV/0!</v>
      </c>
      <c r="G49" s="62">
        <f>H49^G$4</f>
        <v>0</v>
      </c>
      <c r="H49" s="13"/>
      <c r="I49" s="36"/>
      <c r="J49" s="36"/>
      <c r="K49" s="36"/>
      <c r="L49" s="36"/>
    </row>
    <row r="50" spans="1:12" x14ac:dyDescent="0.35">
      <c r="A50" s="108" t="s">
        <v>178</v>
      </c>
      <c r="B50" s="6" t="e">
        <f>RANK(C50,C$7:C$63)</f>
        <v>#DIV/0!</v>
      </c>
      <c r="C50" s="67" t="e">
        <f>SUM(F50:F50)</f>
        <v>#DIV/0!</v>
      </c>
      <c r="D50" s="1440"/>
      <c r="E50" s="66">
        <v>0</v>
      </c>
      <c r="F50" s="63" t="e">
        <f>G50*7/G$6</f>
        <v>#DIV/0!</v>
      </c>
      <c r="G50" s="62">
        <f>H50^G$4</f>
        <v>0</v>
      </c>
      <c r="H50" s="13"/>
      <c r="I50" s="36"/>
      <c r="J50" s="36"/>
      <c r="K50" s="36"/>
      <c r="L50" s="36"/>
    </row>
    <row r="51" spans="1:12" x14ac:dyDescent="0.35">
      <c r="A51" s="108" t="s">
        <v>170</v>
      </c>
      <c r="B51" s="6" t="e">
        <f>RANK(C51,C$7:C$63)</f>
        <v>#DIV/0!</v>
      </c>
      <c r="C51" s="67" t="e">
        <f>SUM(F51:F51)</f>
        <v>#DIV/0!</v>
      </c>
      <c r="D51" s="1440"/>
      <c r="E51" s="66">
        <v>0</v>
      </c>
      <c r="F51" s="63" t="e">
        <f>G51*7/G$6</f>
        <v>#DIV/0!</v>
      </c>
      <c r="G51" s="62">
        <f>H51^G$4</f>
        <v>0</v>
      </c>
      <c r="H51" s="13"/>
      <c r="I51" s="36"/>
      <c r="J51" s="36"/>
      <c r="K51" s="36"/>
      <c r="L51" s="36"/>
    </row>
    <row r="52" spans="1:12" x14ac:dyDescent="0.35">
      <c r="A52" s="245" t="s">
        <v>188</v>
      </c>
      <c r="B52" s="6" t="e">
        <f>RANK(C52,C$7:C$63)</f>
        <v>#DIV/0!</v>
      </c>
      <c r="C52" s="67" t="e">
        <f>SUM(F52:F52)</f>
        <v>#DIV/0!</v>
      </c>
      <c r="D52" s="1440"/>
      <c r="E52" s="66">
        <v>0</v>
      </c>
      <c r="F52" s="63" t="e">
        <f>G52*7/G$6</f>
        <v>#DIV/0!</v>
      </c>
      <c r="G52" s="62">
        <f>H52^G$4</f>
        <v>0</v>
      </c>
      <c r="H52" s="13"/>
      <c r="I52" s="36"/>
      <c r="J52" s="36"/>
      <c r="K52" s="36"/>
      <c r="L52" s="36"/>
    </row>
    <row r="53" spans="1:12" x14ac:dyDescent="0.35">
      <c r="A53" s="245" t="s">
        <v>58</v>
      </c>
      <c r="B53" s="6" t="e">
        <f>RANK(C53,C$7:C$63)</f>
        <v>#DIV/0!</v>
      </c>
      <c r="C53" s="67" t="e">
        <f>SUM(F53:F53)</f>
        <v>#DIV/0!</v>
      </c>
      <c r="D53" s="1440"/>
      <c r="E53" s="66">
        <v>0</v>
      </c>
      <c r="F53" s="63" t="e">
        <f>G53*7/G$6</f>
        <v>#DIV/0!</v>
      </c>
      <c r="G53" s="62">
        <f>H53^G$4</f>
        <v>0</v>
      </c>
      <c r="H53" s="13"/>
      <c r="I53" s="36"/>
      <c r="J53" s="36"/>
      <c r="K53" s="36"/>
      <c r="L53" s="36"/>
    </row>
    <row r="54" spans="1:12" x14ac:dyDescent="0.35">
      <c r="A54" s="245" t="s">
        <v>417</v>
      </c>
      <c r="B54" s="6" t="e">
        <f>RANK(C54,C$7:C$63)</f>
        <v>#DIV/0!</v>
      </c>
      <c r="C54" s="67" t="e">
        <f>SUM(F54:F54)</f>
        <v>#DIV/0!</v>
      </c>
      <c r="D54" s="1440"/>
      <c r="E54" s="66">
        <v>0</v>
      </c>
      <c r="F54" s="63" t="e">
        <f>G54*7/G$6</f>
        <v>#DIV/0!</v>
      </c>
      <c r="G54" s="62">
        <f>H54^G$4</f>
        <v>0</v>
      </c>
      <c r="H54" s="13"/>
      <c r="I54" s="36"/>
      <c r="J54" s="36"/>
      <c r="K54" s="36"/>
      <c r="L54" s="36"/>
    </row>
    <row r="55" spans="1:12" x14ac:dyDescent="0.35">
      <c r="A55" s="245" t="s">
        <v>189</v>
      </c>
      <c r="B55" s="6" t="e">
        <f>RANK(C55,C$7:C$63)</f>
        <v>#DIV/0!</v>
      </c>
      <c r="C55" s="67" t="e">
        <f>SUM(F55:F55)</f>
        <v>#DIV/0!</v>
      </c>
      <c r="D55" s="1440"/>
      <c r="E55" s="66">
        <v>0</v>
      </c>
      <c r="F55" s="63" t="e">
        <f>G55*7/G$6</f>
        <v>#DIV/0!</v>
      </c>
      <c r="G55" s="62">
        <f>H55^G$4</f>
        <v>0</v>
      </c>
      <c r="H55" s="13"/>
      <c r="I55" s="36"/>
      <c r="J55" s="36"/>
      <c r="K55" s="36"/>
      <c r="L55" s="36"/>
    </row>
    <row r="56" spans="1:12" x14ac:dyDescent="0.35">
      <c r="A56" s="245" t="s">
        <v>190</v>
      </c>
      <c r="B56" s="6" t="e">
        <f>RANK(C56,C$7:C$63)</f>
        <v>#DIV/0!</v>
      </c>
      <c r="C56" s="67" t="e">
        <f>SUM(F56:F56)</f>
        <v>#DIV/0!</v>
      </c>
      <c r="D56" s="1440"/>
      <c r="E56" s="66">
        <v>0</v>
      </c>
      <c r="F56" s="63" t="e">
        <f>G56*7/G$6</f>
        <v>#DIV/0!</v>
      </c>
      <c r="G56" s="62">
        <f>H56^G$4</f>
        <v>0</v>
      </c>
      <c r="H56" s="13"/>
      <c r="I56" s="36"/>
      <c r="J56" s="36"/>
      <c r="K56" s="36"/>
      <c r="L56" s="36"/>
    </row>
    <row r="57" spans="1:12" x14ac:dyDescent="0.35">
      <c r="A57" s="245" t="s">
        <v>418</v>
      </c>
      <c r="B57" s="6" t="e">
        <f>RANK(C57,C$7:C$63)</f>
        <v>#DIV/0!</v>
      </c>
      <c r="C57" s="67" t="e">
        <f>SUM(F57:F57)</f>
        <v>#DIV/0!</v>
      </c>
      <c r="D57" s="1440"/>
      <c r="E57" s="66">
        <v>0</v>
      </c>
      <c r="F57" s="63" t="e">
        <f>G57*7/G$6</f>
        <v>#DIV/0!</v>
      </c>
      <c r="G57" s="62">
        <f>H57^G$4</f>
        <v>0</v>
      </c>
      <c r="H57" s="13"/>
      <c r="I57" s="36"/>
      <c r="J57" s="36"/>
      <c r="K57" s="36"/>
      <c r="L57" s="36"/>
    </row>
    <row r="58" spans="1:12" x14ac:dyDescent="0.35">
      <c r="A58" s="245" t="s">
        <v>191</v>
      </c>
      <c r="B58" s="6" t="e">
        <f>RANK(C58,C$7:C$63)</f>
        <v>#DIV/0!</v>
      </c>
      <c r="C58" s="67" t="e">
        <f>SUM(F58:F58)</f>
        <v>#DIV/0!</v>
      </c>
      <c r="D58" s="1440"/>
      <c r="E58" s="66">
        <v>0</v>
      </c>
      <c r="F58" s="63" t="e">
        <f>G58*7/G$6</f>
        <v>#DIV/0!</v>
      </c>
      <c r="G58" s="62">
        <f>H58^G$4</f>
        <v>0</v>
      </c>
      <c r="H58" s="13"/>
      <c r="I58" s="36"/>
      <c r="J58" s="36"/>
      <c r="K58" s="36"/>
      <c r="L58" s="36"/>
    </row>
    <row r="59" spans="1:12" x14ac:dyDescent="0.35">
      <c r="A59" s="245" t="s">
        <v>196</v>
      </c>
      <c r="B59" s="6" t="e">
        <f>RANK(C59,C$7:C$63)</f>
        <v>#DIV/0!</v>
      </c>
      <c r="C59" s="67" t="e">
        <f>SUM(F59:F59)</f>
        <v>#DIV/0!</v>
      </c>
      <c r="D59" s="1440"/>
      <c r="E59" s="66">
        <v>0</v>
      </c>
      <c r="F59" s="63" t="e">
        <f>G59*7/G$6</f>
        <v>#DIV/0!</v>
      </c>
      <c r="G59" s="62">
        <f>H59^G$4</f>
        <v>0</v>
      </c>
      <c r="H59" s="13"/>
      <c r="I59" s="36"/>
      <c r="J59" s="36"/>
      <c r="K59" s="36"/>
      <c r="L59" s="36"/>
    </row>
    <row r="60" spans="1:12" x14ac:dyDescent="0.35">
      <c r="A60" s="245" t="s">
        <v>197</v>
      </c>
      <c r="B60" s="6" t="e">
        <f>RANK(C60,C$7:C$63)</f>
        <v>#DIV/0!</v>
      </c>
      <c r="C60" s="67" t="e">
        <f>SUM(F60:F60)</f>
        <v>#DIV/0!</v>
      </c>
      <c r="D60" s="1440"/>
      <c r="E60" s="66">
        <v>0</v>
      </c>
      <c r="F60" s="63" t="e">
        <f>G60*7/G$6</f>
        <v>#DIV/0!</v>
      </c>
      <c r="G60" s="62">
        <f>H60^G$4</f>
        <v>0</v>
      </c>
      <c r="H60" s="13"/>
      <c r="I60" s="36"/>
      <c r="J60" s="36"/>
      <c r="K60" s="36"/>
      <c r="L60" s="36"/>
    </row>
    <row r="61" spans="1:12" x14ac:dyDescent="0.35">
      <c r="A61" s="245" t="s">
        <v>198</v>
      </c>
      <c r="B61" s="6" t="e">
        <f>RANK(C61,C$7:C$63)</f>
        <v>#DIV/0!</v>
      </c>
      <c r="C61" s="67" t="e">
        <f>SUM(F61:F61)</f>
        <v>#DIV/0!</v>
      </c>
      <c r="D61" s="1440"/>
      <c r="E61" s="66">
        <v>0</v>
      </c>
      <c r="F61" s="63" t="e">
        <f>G61*7/G$6</f>
        <v>#DIV/0!</v>
      </c>
      <c r="G61" s="62">
        <f>H61^G$4</f>
        <v>0</v>
      </c>
      <c r="H61" s="13"/>
      <c r="I61" s="36"/>
      <c r="J61" s="36"/>
      <c r="K61" s="36"/>
      <c r="L61" s="36"/>
    </row>
    <row r="62" spans="1:12" x14ac:dyDescent="0.35">
      <c r="A62" s="245" t="s">
        <v>419</v>
      </c>
      <c r="B62" s="6" t="e">
        <f>RANK(C62,C$7:C$63)</f>
        <v>#DIV/0!</v>
      </c>
      <c r="C62" s="67" t="e">
        <f>SUM(F62:F62)</f>
        <v>#DIV/0!</v>
      </c>
      <c r="D62" s="1440"/>
      <c r="E62" s="66">
        <v>0</v>
      </c>
      <c r="F62" s="63" t="e">
        <f>G62*7/G$6</f>
        <v>#DIV/0!</v>
      </c>
      <c r="G62" s="62">
        <f>H62^G$4</f>
        <v>0</v>
      </c>
      <c r="H62" s="13"/>
      <c r="I62" s="36"/>
      <c r="J62" s="36"/>
      <c r="K62" s="36"/>
      <c r="L62" s="36"/>
    </row>
    <row r="63" spans="1:12" ht="18.600000000000001" thickBot="1" x14ac:dyDescent="0.4">
      <c r="A63" s="1027" t="s">
        <v>518</v>
      </c>
      <c r="B63" s="6" t="e">
        <f>RANK(C63,C$7:C$63)</f>
        <v>#DIV/0!</v>
      </c>
      <c r="C63" s="69" t="e">
        <f>SUM(F63:F63)</f>
        <v>#DIV/0!</v>
      </c>
      <c r="D63" s="1441"/>
      <c r="E63" s="68">
        <v>0</v>
      </c>
      <c r="F63" s="63" t="e">
        <f>G63*7/G$6</f>
        <v>#DIV/0!</v>
      </c>
      <c r="G63" s="62">
        <f>H63^G$4</f>
        <v>0</v>
      </c>
      <c r="H63" s="14"/>
      <c r="I63" s="36"/>
      <c r="J63" s="36"/>
      <c r="K63" s="36"/>
      <c r="L63" s="36"/>
    </row>
    <row r="64" spans="1:12" s="70" customFormat="1" x14ac:dyDescent="0.35">
      <c r="A64" s="36"/>
      <c r="B64" s="39"/>
      <c r="C64" s="39"/>
      <c r="D64" s="39"/>
      <c r="E64" s="35"/>
      <c r="F64" s="469"/>
      <c r="G64" s="35"/>
      <c r="H64" s="36"/>
      <c r="I64" s="36"/>
      <c r="J64" s="36"/>
      <c r="K64" s="36"/>
      <c r="L64" s="36"/>
    </row>
    <row r="65" spans="1:12" s="70" customFormat="1" x14ac:dyDescent="0.35">
      <c r="A65" s="36"/>
      <c r="B65" s="39"/>
      <c r="C65" s="576" t="e">
        <f>AVERAGE(C7:C64)</f>
        <v>#DIV/0!</v>
      </c>
      <c r="D65" s="576"/>
      <c r="E65" s="35"/>
      <c r="F65" s="469"/>
      <c r="G65" s="35"/>
      <c r="H65" s="36"/>
      <c r="I65" s="36"/>
      <c r="J65" s="36"/>
      <c r="K65" s="36"/>
      <c r="L65" s="36"/>
    </row>
    <row r="66" spans="1:12" s="70" customFormat="1" x14ac:dyDescent="0.35">
      <c r="A66" s="36"/>
      <c r="B66" s="39"/>
      <c r="C66" s="39"/>
      <c r="D66" s="39"/>
      <c r="E66" s="35"/>
      <c r="F66" s="469"/>
      <c r="G66" s="35"/>
      <c r="H66" s="36"/>
      <c r="I66" s="36"/>
      <c r="J66" s="36"/>
      <c r="K66" s="36"/>
      <c r="L66" s="36"/>
    </row>
    <row r="67" spans="1:12" s="70" customFormat="1" x14ac:dyDescent="0.35">
      <c r="A67" s="36"/>
      <c r="B67" s="39"/>
      <c r="C67" s="39"/>
      <c r="D67" s="39"/>
      <c r="E67" s="35"/>
      <c r="F67" s="469"/>
      <c r="G67" s="35"/>
      <c r="H67" s="36"/>
      <c r="I67" s="36"/>
      <c r="J67" s="36"/>
      <c r="K67" s="36"/>
      <c r="L67" s="36"/>
    </row>
    <row r="68" spans="1:12" s="70" customFormat="1" x14ac:dyDescent="0.35">
      <c r="A68" s="36"/>
      <c r="B68" s="39"/>
      <c r="C68" s="39"/>
      <c r="D68" s="39"/>
      <c r="E68" s="35"/>
      <c r="F68" s="469"/>
      <c r="G68" s="35"/>
      <c r="H68" s="36"/>
      <c r="I68" s="36"/>
      <c r="J68" s="36"/>
      <c r="K68" s="36"/>
      <c r="L68" s="36"/>
    </row>
    <row r="69" spans="1:12" s="70" customFormat="1" x14ac:dyDescent="0.35">
      <c r="A69" s="36"/>
      <c r="B69" s="39"/>
      <c r="C69" s="39"/>
      <c r="D69" s="39"/>
      <c r="E69" s="35"/>
      <c r="F69" s="469"/>
      <c r="G69" s="35"/>
      <c r="H69" s="36"/>
      <c r="I69" s="36"/>
      <c r="J69" s="36"/>
      <c r="K69" s="36"/>
      <c r="L69" s="36"/>
    </row>
    <row r="70" spans="1:12" s="70" customFormat="1" x14ac:dyDescent="0.35">
      <c r="A70" s="36"/>
      <c r="B70" s="39"/>
      <c r="C70" s="39"/>
      <c r="D70" s="39"/>
      <c r="E70" s="35"/>
      <c r="F70" s="469"/>
      <c r="G70" s="35"/>
      <c r="H70" s="36"/>
      <c r="I70" s="36"/>
      <c r="J70" s="36"/>
      <c r="K70" s="36"/>
      <c r="L70" s="36"/>
    </row>
    <row r="71" spans="1:12" s="70" customFormat="1" x14ac:dyDescent="0.35">
      <c r="A71" s="36"/>
      <c r="B71" s="39"/>
      <c r="C71" s="39"/>
      <c r="D71" s="39"/>
      <c r="E71" s="35"/>
      <c r="F71" s="469"/>
      <c r="G71" s="35"/>
      <c r="H71" s="36"/>
      <c r="I71" s="36"/>
      <c r="J71" s="36"/>
      <c r="K71" s="36"/>
      <c r="L71" s="36"/>
    </row>
    <row r="72" spans="1:12" s="70" customFormat="1" x14ac:dyDescent="0.35">
      <c r="B72" s="73"/>
      <c r="C72" s="73"/>
      <c r="D72" s="73"/>
      <c r="E72" s="71"/>
      <c r="F72" s="72"/>
      <c r="G72" s="71"/>
    </row>
    <row r="73" spans="1:12" s="70" customFormat="1" x14ac:dyDescent="0.35">
      <c r="B73" s="73"/>
      <c r="C73" s="73"/>
      <c r="D73" s="73"/>
      <c r="E73" s="71"/>
      <c r="F73" s="72"/>
      <c r="G73" s="71"/>
    </row>
    <row r="74" spans="1:12" s="70" customFormat="1" x14ac:dyDescent="0.35">
      <c r="B74" s="73"/>
      <c r="C74" s="73"/>
      <c r="D74" s="73"/>
      <c r="E74" s="71"/>
      <c r="F74" s="72"/>
      <c r="G74" s="71"/>
    </row>
    <row r="75" spans="1:12" s="70" customFormat="1" x14ac:dyDescent="0.35">
      <c r="B75" s="73"/>
      <c r="C75" s="73"/>
      <c r="D75" s="73"/>
      <c r="E75" s="71"/>
      <c r="F75" s="72"/>
      <c r="G75" s="71"/>
    </row>
    <row r="76" spans="1:12" s="70" customFormat="1" x14ac:dyDescent="0.35">
      <c r="B76" s="73"/>
      <c r="C76" s="73"/>
      <c r="D76" s="73"/>
      <c r="E76" s="71"/>
      <c r="F76" s="72"/>
      <c r="G76" s="71"/>
    </row>
    <row r="77" spans="1:12" s="70" customFormat="1" x14ac:dyDescent="0.35">
      <c r="B77" s="73"/>
      <c r="C77" s="73"/>
      <c r="D77" s="73"/>
      <c r="E77" s="71"/>
      <c r="F77" s="72"/>
      <c r="G77" s="71"/>
    </row>
    <row r="78" spans="1:12" s="70" customFormat="1" x14ac:dyDescent="0.35">
      <c r="B78" s="73"/>
      <c r="C78" s="73"/>
      <c r="D78" s="73"/>
      <c r="E78" s="71"/>
      <c r="F78" s="72"/>
      <c r="G78" s="71"/>
    </row>
    <row r="79" spans="1:12" s="70" customFormat="1" x14ac:dyDescent="0.35">
      <c r="B79" s="73"/>
      <c r="C79" s="73"/>
      <c r="D79" s="73"/>
      <c r="E79" s="71"/>
      <c r="F79" s="72"/>
      <c r="G79" s="71"/>
    </row>
    <row r="80" spans="1:12" s="70" customFormat="1" x14ac:dyDescent="0.35">
      <c r="B80" s="73"/>
      <c r="C80" s="73"/>
      <c r="D80" s="73"/>
      <c r="E80" s="71"/>
      <c r="F80" s="72"/>
      <c r="G80" s="71"/>
    </row>
    <row r="81" spans="2:7" s="70" customFormat="1" x14ac:dyDescent="0.35">
      <c r="B81" s="73"/>
      <c r="C81" s="73"/>
      <c r="D81" s="73"/>
      <c r="E81" s="71"/>
      <c r="F81" s="72"/>
      <c r="G81" s="71"/>
    </row>
    <row r="82" spans="2:7" s="70" customFormat="1" x14ac:dyDescent="0.35">
      <c r="B82" s="73"/>
      <c r="C82" s="73"/>
      <c r="D82" s="73"/>
      <c r="E82" s="71"/>
      <c r="F82" s="72"/>
      <c r="G82" s="71"/>
    </row>
    <row r="83" spans="2:7" s="70" customFormat="1" x14ac:dyDescent="0.35">
      <c r="B83" s="73"/>
      <c r="C83" s="73"/>
      <c r="D83" s="73"/>
      <c r="E83" s="71"/>
      <c r="F83" s="72"/>
      <c r="G83" s="71"/>
    </row>
    <row r="84" spans="2:7" s="70" customFormat="1" x14ac:dyDescent="0.35">
      <c r="B84" s="73"/>
      <c r="C84" s="73"/>
      <c r="D84" s="73"/>
      <c r="E84" s="71"/>
      <c r="F84" s="72"/>
      <c r="G84" s="71"/>
    </row>
    <row r="85" spans="2:7" s="70" customFormat="1" x14ac:dyDescent="0.35">
      <c r="B85" s="73"/>
      <c r="C85" s="73"/>
      <c r="D85" s="73"/>
      <c r="E85" s="71"/>
      <c r="F85" s="72"/>
      <c r="G85" s="71"/>
    </row>
    <row r="86" spans="2:7" s="70" customFormat="1" x14ac:dyDescent="0.35">
      <c r="B86" s="73"/>
      <c r="C86" s="73"/>
      <c r="D86" s="73"/>
      <c r="E86" s="71"/>
      <c r="F86" s="72"/>
      <c r="G86" s="71"/>
    </row>
    <row r="87" spans="2:7" s="70" customFormat="1" x14ac:dyDescent="0.35">
      <c r="B87" s="73"/>
      <c r="C87" s="73"/>
      <c r="D87" s="73"/>
      <c r="E87" s="71"/>
      <c r="F87" s="72"/>
      <c r="G87" s="71"/>
    </row>
    <row r="88" spans="2:7" s="70" customFormat="1" x14ac:dyDescent="0.35">
      <c r="B88" s="73"/>
      <c r="C88" s="73"/>
      <c r="D88" s="73"/>
      <c r="E88" s="71"/>
      <c r="F88" s="72"/>
      <c r="G88" s="71"/>
    </row>
    <row r="89" spans="2:7" s="70" customFormat="1" x14ac:dyDescent="0.35">
      <c r="B89" s="73"/>
      <c r="C89" s="73"/>
      <c r="D89" s="73"/>
      <c r="E89" s="71"/>
      <c r="F89" s="72"/>
      <c r="G89" s="71"/>
    </row>
    <row r="90" spans="2:7" s="70" customFormat="1" x14ac:dyDescent="0.35">
      <c r="B90" s="73"/>
      <c r="C90" s="73"/>
      <c r="D90" s="73"/>
      <c r="E90" s="71"/>
      <c r="F90" s="72"/>
      <c r="G90" s="71"/>
    </row>
    <row r="91" spans="2:7" s="70" customFormat="1" x14ac:dyDescent="0.35">
      <c r="B91" s="73"/>
      <c r="C91" s="73"/>
      <c r="D91" s="73"/>
      <c r="E91" s="71"/>
      <c r="F91" s="72"/>
      <c r="G91" s="71"/>
    </row>
    <row r="92" spans="2:7" s="70" customFormat="1" x14ac:dyDescent="0.35">
      <c r="B92" s="73"/>
      <c r="C92" s="73"/>
      <c r="D92" s="73"/>
      <c r="E92" s="71"/>
      <c r="F92" s="72"/>
      <c r="G92" s="71"/>
    </row>
    <row r="93" spans="2:7" s="70" customFormat="1" x14ac:dyDescent="0.35">
      <c r="B93" s="73"/>
      <c r="C93" s="73"/>
      <c r="D93" s="73"/>
      <c r="E93" s="71"/>
      <c r="F93" s="72"/>
      <c r="G93" s="71"/>
    </row>
    <row r="94" spans="2:7" s="70" customFormat="1" x14ac:dyDescent="0.35">
      <c r="B94" s="73"/>
      <c r="C94" s="73"/>
      <c r="D94" s="73"/>
      <c r="E94" s="71"/>
      <c r="F94" s="72"/>
      <c r="G94" s="71"/>
    </row>
    <row r="95" spans="2:7" s="70" customFormat="1" x14ac:dyDescent="0.35">
      <c r="B95" s="73"/>
      <c r="C95" s="73"/>
      <c r="D95" s="73"/>
      <c r="E95" s="71"/>
      <c r="F95" s="72"/>
      <c r="G95" s="71"/>
    </row>
    <row r="96" spans="2:7" s="70" customFormat="1" x14ac:dyDescent="0.35">
      <c r="B96" s="73"/>
      <c r="C96" s="73"/>
      <c r="D96" s="73"/>
      <c r="E96" s="71"/>
      <c r="F96" s="72"/>
      <c r="G96" s="71"/>
    </row>
    <row r="97" spans="2:7" s="70" customFormat="1" x14ac:dyDescent="0.35">
      <c r="B97" s="73"/>
      <c r="C97" s="73"/>
      <c r="D97" s="73"/>
      <c r="E97" s="71"/>
      <c r="F97" s="72"/>
      <c r="G97" s="71"/>
    </row>
    <row r="98" spans="2:7" s="70" customFormat="1" x14ac:dyDescent="0.35">
      <c r="B98" s="73"/>
      <c r="C98" s="73"/>
      <c r="D98" s="73"/>
      <c r="E98" s="71"/>
      <c r="F98" s="72"/>
      <c r="G98" s="71"/>
    </row>
    <row r="99" spans="2:7" s="70" customFormat="1" x14ac:dyDescent="0.35">
      <c r="B99" s="73"/>
      <c r="C99" s="73"/>
      <c r="D99" s="73"/>
      <c r="E99" s="71"/>
      <c r="F99" s="72"/>
      <c r="G99" s="71"/>
    </row>
    <row r="100" spans="2:7" s="70" customFormat="1" x14ac:dyDescent="0.35">
      <c r="B100" s="73"/>
      <c r="C100" s="73"/>
      <c r="D100" s="73"/>
      <c r="E100" s="71"/>
      <c r="F100" s="72"/>
      <c r="G100" s="71"/>
    </row>
    <row r="101" spans="2:7" s="70" customFormat="1" x14ac:dyDescent="0.35">
      <c r="B101" s="73"/>
      <c r="C101" s="73"/>
      <c r="D101" s="73"/>
      <c r="E101" s="71"/>
      <c r="F101" s="72"/>
      <c r="G101" s="71"/>
    </row>
    <row r="102" spans="2:7" s="70" customFormat="1" x14ac:dyDescent="0.35">
      <c r="B102" s="73"/>
      <c r="C102" s="73"/>
      <c r="D102" s="73"/>
      <c r="E102" s="71"/>
      <c r="F102" s="72"/>
      <c r="G102" s="71"/>
    </row>
    <row r="103" spans="2:7" s="70" customFormat="1" x14ac:dyDescent="0.35">
      <c r="B103" s="73"/>
      <c r="C103" s="73"/>
      <c r="D103" s="73"/>
      <c r="E103" s="71"/>
      <c r="F103" s="72"/>
      <c r="G103" s="71"/>
    </row>
    <row r="104" spans="2:7" s="70" customFormat="1" x14ac:dyDescent="0.35">
      <c r="B104" s="73"/>
      <c r="C104" s="73"/>
      <c r="D104" s="73"/>
      <c r="E104" s="71"/>
      <c r="F104" s="72"/>
      <c r="G104" s="71"/>
    </row>
    <row r="105" spans="2:7" s="70" customFormat="1" x14ac:dyDescent="0.35">
      <c r="B105" s="73"/>
      <c r="C105" s="73"/>
      <c r="D105" s="73"/>
      <c r="E105" s="71"/>
      <c r="F105" s="72"/>
      <c r="G105" s="71"/>
    </row>
    <row r="106" spans="2:7" s="70" customFormat="1" x14ac:dyDescent="0.35">
      <c r="B106" s="73"/>
      <c r="C106" s="73"/>
      <c r="D106" s="73"/>
      <c r="E106" s="71"/>
      <c r="F106" s="72"/>
      <c r="G106" s="71"/>
    </row>
    <row r="107" spans="2:7" s="70" customFormat="1" x14ac:dyDescent="0.35">
      <c r="B107" s="73"/>
      <c r="C107" s="73"/>
      <c r="D107" s="73"/>
      <c r="E107" s="71"/>
      <c r="F107" s="72"/>
      <c r="G107" s="71"/>
    </row>
    <row r="108" spans="2:7" s="70" customFormat="1" x14ac:dyDescent="0.35">
      <c r="B108" s="73"/>
      <c r="C108" s="73"/>
      <c r="D108" s="73"/>
      <c r="E108" s="71"/>
      <c r="F108" s="72"/>
      <c r="G108" s="71"/>
    </row>
    <row r="109" spans="2:7" s="70" customFormat="1" x14ac:dyDescent="0.35">
      <c r="B109" s="73"/>
      <c r="C109" s="73"/>
      <c r="D109" s="73"/>
      <c r="E109" s="71"/>
      <c r="F109" s="72"/>
      <c r="G109" s="71"/>
    </row>
    <row r="110" spans="2:7" s="70" customFormat="1" x14ac:dyDescent="0.35">
      <c r="B110" s="73"/>
      <c r="C110" s="73"/>
      <c r="D110" s="73"/>
      <c r="E110" s="71"/>
      <c r="F110" s="72"/>
      <c r="G110" s="71"/>
    </row>
    <row r="111" spans="2:7" s="70" customFormat="1" x14ac:dyDescent="0.35">
      <c r="B111" s="73"/>
      <c r="C111" s="73"/>
      <c r="D111" s="73"/>
      <c r="E111" s="71"/>
      <c r="F111" s="72"/>
      <c r="G111" s="71"/>
    </row>
    <row r="112" spans="2:7" s="70" customFormat="1" x14ac:dyDescent="0.35">
      <c r="B112" s="73"/>
      <c r="C112" s="73"/>
      <c r="D112" s="73"/>
      <c r="E112" s="71"/>
      <c r="F112" s="72"/>
      <c r="G112" s="71"/>
    </row>
    <row r="113" spans="2:7" s="70" customFormat="1" x14ac:dyDescent="0.35">
      <c r="B113" s="73"/>
      <c r="C113" s="73"/>
      <c r="D113" s="73"/>
      <c r="E113" s="71"/>
      <c r="F113" s="72"/>
      <c r="G113" s="71"/>
    </row>
    <row r="114" spans="2:7" s="70" customFormat="1" x14ac:dyDescent="0.35">
      <c r="B114" s="73"/>
      <c r="C114" s="73"/>
      <c r="D114" s="73"/>
      <c r="E114" s="71"/>
      <c r="F114" s="72"/>
      <c r="G114" s="71"/>
    </row>
    <row r="115" spans="2:7" s="70" customFormat="1" x14ac:dyDescent="0.35">
      <c r="B115" s="73"/>
      <c r="C115" s="73"/>
      <c r="D115" s="73"/>
      <c r="E115" s="71"/>
      <c r="F115" s="72"/>
      <c r="G115" s="71"/>
    </row>
    <row r="116" spans="2:7" s="70" customFormat="1" x14ac:dyDescent="0.35">
      <c r="B116" s="73"/>
      <c r="C116" s="73"/>
      <c r="D116" s="73"/>
      <c r="E116" s="71"/>
      <c r="F116" s="72"/>
      <c r="G116" s="71"/>
    </row>
    <row r="117" spans="2:7" s="70" customFormat="1" x14ac:dyDescent="0.35">
      <c r="B117" s="73"/>
      <c r="C117" s="73"/>
      <c r="D117" s="73"/>
      <c r="E117" s="71"/>
      <c r="F117" s="72"/>
      <c r="G117" s="71"/>
    </row>
    <row r="118" spans="2:7" s="70" customFormat="1" x14ac:dyDescent="0.35">
      <c r="B118" s="73"/>
      <c r="C118" s="73"/>
      <c r="D118" s="73"/>
      <c r="E118" s="71"/>
      <c r="F118" s="72"/>
      <c r="G118" s="71"/>
    </row>
    <row r="119" spans="2:7" s="70" customFormat="1" x14ac:dyDescent="0.35">
      <c r="B119" s="73"/>
      <c r="C119" s="73"/>
      <c r="D119" s="73"/>
      <c r="E119" s="71"/>
      <c r="F119" s="72"/>
      <c r="G119" s="71"/>
    </row>
    <row r="120" spans="2:7" s="70" customFormat="1" x14ac:dyDescent="0.35">
      <c r="B120" s="73"/>
      <c r="C120" s="73"/>
      <c r="D120" s="73"/>
      <c r="E120" s="71"/>
      <c r="F120" s="72"/>
      <c r="G120" s="71"/>
    </row>
    <row r="121" spans="2:7" s="70" customFormat="1" x14ac:dyDescent="0.35">
      <c r="B121" s="73"/>
      <c r="C121" s="73"/>
      <c r="D121" s="73"/>
      <c r="E121" s="71"/>
      <c r="F121" s="72"/>
      <c r="G121" s="71"/>
    </row>
    <row r="122" spans="2:7" s="70" customFormat="1" x14ac:dyDescent="0.35">
      <c r="B122" s="73"/>
      <c r="C122" s="73"/>
      <c r="D122" s="73"/>
      <c r="E122" s="71"/>
      <c r="F122" s="72"/>
      <c r="G122" s="71"/>
    </row>
    <row r="123" spans="2:7" s="70" customFormat="1" x14ac:dyDescent="0.35">
      <c r="B123" s="73"/>
      <c r="C123" s="73"/>
      <c r="D123" s="73"/>
      <c r="E123" s="71"/>
      <c r="F123" s="72"/>
      <c r="G123" s="71"/>
    </row>
    <row r="124" spans="2:7" s="70" customFormat="1" x14ac:dyDescent="0.35">
      <c r="B124" s="73"/>
      <c r="C124" s="73"/>
      <c r="D124" s="73"/>
      <c r="E124" s="71"/>
      <c r="F124" s="72"/>
      <c r="G124" s="71"/>
    </row>
    <row r="125" spans="2:7" s="70" customFormat="1" x14ac:dyDescent="0.35">
      <c r="B125" s="73"/>
      <c r="C125" s="73"/>
      <c r="D125" s="73"/>
      <c r="E125" s="71"/>
      <c r="F125" s="72"/>
      <c r="G125" s="71"/>
    </row>
    <row r="126" spans="2:7" s="70" customFormat="1" x14ac:dyDescent="0.35">
      <c r="B126" s="73"/>
      <c r="C126" s="73"/>
      <c r="D126" s="73"/>
      <c r="E126" s="71"/>
      <c r="F126" s="72"/>
      <c r="G126" s="71"/>
    </row>
    <row r="127" spans="2:7" s="70" customFormat="1" x14ac:dyDescent="0.35">
      <c r="B127" s="73"/>
      <c r="C127" s="73"/>
      <c r="D127" s="73"/>
      <c r="E127" s="71"/>
      <c r="F127" s="72"/>
      <c r="G127" s="71"/>
    </row>
    <row r="128" spans="2:7" s="70" customFormat="1" x14ac:dyDescent="0.35">
      <c r="B128" s="73"/>
      <c r="C128" s="73"/>
      <c r="D128" s="73"/>
      <c r="E128" s="71"/>
      <c r="F128" s="72"/>
      <c r="G128" s="71"/>
    </row>
    <row r="129" spans="2:7" s="70" customFormat="1" x14ac:dyDescent="0.35">
      <c r="B129" s="73"/>
      <c r="C129" s="73"/>
      <c r="D129" s="73"/>
      <c r="E129" s="71"/>
      <c r="F129" s="72"/>
      <c r="G129" s="71"/>
    </row>
    <row r="130" spans="2:7" s="70" customFormat="1" x14ac:dyDescent="0.35">
      <c r="B130" s="73"/>
      <c r="C130" s="73"/>
      <c r="D130" s="73"/>
      <c r="E130" s="71"/>
      <c r="F130" s="72"/>
      <c r="G130" s="71"/>
    </row>
    <row r="131" spans="2:7" s="70" customFormat="1" x14ac:dyDescent="0.35">
      <c r="B131" s="73"/>
      <c r="C131" s="73"/>
      <c r="D131" s="73"/>
      <c r="E131" s="71"/>
      <c r="F131" s="72"/>
      <c r="G131" s="71"/>
    </row>
    <row r="132" spans="2:7" s="70" customFormat="1" x14ac:dyDescent="0.35">
      <c r="B132" s="73"/>
      <c r="C132" s="73"/>
      <c r="D132" s="73"/>
      <c r="E132" s="71"/>
      <c r="F132" s="72"/>
      <c r="G132" s="71"/>
    </row>
    <row r="133" spans="2:7" s="70" customFormat="1" x14ac:dyDescent="0.35">
      <c r="B133" s="73"/>
      <c r="C133" s="73"/>
      <c r="D133" s="73"/>
      <c r="E133" s="71"/>
      <c r="F133" s="72"/>
      <c r="G133" s="71"/>
    </row>
    <row r="134" spans="2:7" s="70" customFormat="1" x14ac:dyDescent="0.35">
      <c r="B134" s="73"/>
      <c r="C134" s="73"/>
      <c r="D134" s="73"/>
      <c r="E134" s="71"/>
      <c r="F134" s="72"/>
      <c r="G134" s="71"/>
    </row>
    <row r="135" spans="2:7" s="70" customFormat="1" x14ac:dyDescent="0.35">
      <c r="B135" s="73"/>
      <c r="C135" s="73"/>
      <c r="D135" s="73"/>
      <c r="E135" s="71"/>
      <c r="F135" s="72"/>
      <c r="G135" s="71"/>
    </row>
    <row r="136" spans="2:7" s="70" customFormat="1" x14ac:dyDescent="0.35">
      <c r="B136" s="73"/>
      <c r="C136" s="73"/>
      <c r="D136" s="73"/>
      <c r="E136" s="71"/>
      <c r="F136" s="72"/>
      <c r="G136" s="71"/>
    </row>
    <row r="137" spans="2:7" s="70" customFormat="1" x14ac:dyDescent="0.35">
      <c r="B137" s="73"/>
      <c r="C137" s="73"/>
      <c r="D137" s="73"/>
      <c r="E137" s="71"/>
      <c r="F137" s="72"/>
      <c r="G137" s="71"/>
    </row>
    <row r="138" spans="2:7" s="70" customFormat="1" x14ac:dyDescent="0.35">
      <c r="B138" s="73"/>
      <c r="C138" s="73"/>
      <c r="D138" s="73"/>
      <c r="E138" s="71"/>
      <c r="F138" s="72"/>
      <c r="G138" s="71"/>
    </row>
    <row r="139" spans="2:7" s="70" customFormat="1" x14ac:dyDescent="0.35">
      <c r="B139" s="73"/>
      <c r="C139" s="73"/>
      <c r="D139" s="73"/>
      <c r="E139" s="71"/>
      <c r="F139" s="72"/>
      <c r="G139" s="71"/>
    </row>
    <row r="140" spans="2:7" s="70" customFormat="1" x14ac:dyDescent="0.35">
      <c r="B140" s="73"/>
      <c r="C140" s="73"/>
      <c r="D140" s="73"/>
      <c r="E140" s="71"/>
      <c r="F140" s="72"/>
      <c r="G140" s="71"/>
    </row>
    <row r="141" spans="2:7" s="70" customFormat="1" x14ac:dyDescent="0.35">
      <c r="B141" s="73"/>
      <c r="C141" s="73"/>
      <c r="D141" s="73"/>
      <c r="E141" s="71"/>
      <c r="F141" s="72"/>
      <c r="G141" s="71"/>
    </row>
    <row r="142" spans="2:7" s="70" customFormat="1" x14ac:dyDescent="0.35">
      <c r="B142" s="73"/>
      <c r="C142" s="73"/>
      <c r="D142" s="73"/>
      <c r="E142" s="71"/>
      <c r="F142" s="72"/>
      <c r="G142" s="71"/>
    </row>
    <row r="143" spans="2:7" s="70" customFormat="1" x14ac:dyDescent="0.35">
      <c r="B143" s="73"/>
      <c r="C143" s="73"/>
      <c r="D143" s="73"/>
      <c r="E143" s="71"/>
      <c r="F143" s="72"/>
      <c r="G143" s="71"/>
    </row>
    <row r="144" spans="2:7" s="70" customFormat="1" x14ac:dyDescent="0.35">
      <c r="B144" s="73"/>
      <c r="C144" s="73"/>
      <c r="D144" s="73"/>
      <c r="E144" s="71"/>
      <c r="F144" s="72"/>
      <c r="G144" s="71"/>
    </row>
    <row r="145" spans="2:7" s="70" customFormat="1" x14ac:dyDescent="0.35">
      <c r="B145" s="73"/>
      <c r="C145" s="73"/>
      <c r="D145" s="73"/>
      <c r="E145" s="71"/>
      <c r="F145" s="72"/>
      <c r="G145" s="71"/>
    </row>
    <row r="146" spans="2:7" s="70" customFormat="1" x14ac:dyDescent="0.35">
      <c r="B146" s="73"/>
      <c r="C146" s="73"/>
      <c r="D146" s="73"/>
      <c r="E146" s="71"/>
      <c r="F146" s="72"/>
      <c r="G146" s="71"/>
    </row>
    <row r="147" spans="2:7" s="70" customFormat="1" x14ac:dyDescent="0.35">
      <c r="B147" s="73"/>
      <c r="C147" s="73"/>
      <c r="D147" s="73"/>
      <c r="E147" s="71"/>
      <c r="F147" s="72"/>
      <c r="G147" s="71"/>
    </row>
    <row r="148" spans="2:7" s="70" customFormat="1" x14ac:dyDescent="0.35">
      <c r="B148" s="73"/>
      <c r="C148" s="73"/>
      <c r="D148" s="73"/>
      <c r="E148" s="71"/>
      <c r="F148" s="72"/>
      <c r="G148" s="71"/>
    </row>
    <row r="149" spans="2:7" s="70" customFormat="1" x14ac:dyDescent="0.35">
      <c r="B149" s="73"/>
      <c r="C149" s="73"/>
      <c r="D149" s="73"/>
      <c r="E149" s="71"/>
      <c r="F149" s="72"/>
      <c r="G149" s="71"/>
    </row>
    <row r="150" spans="2:7" s="70" customFormat="1" x14ac:dyDescent="0.35">
      <c r="B150" s="73"/>
      <c r="C150" s="73"/>
      <c r="D150" s="73"/>
      <c r="E150" s="71"/>
      <c r="F150" s="72"/>
      <c r="G150" s="71"/>
    </row>
    <row r="151" spans="2:7" s="70" customFormat="1" x14ac:dyDescent="0.35">
      <c r="B151" s="73"/>
      <c r="C151" s="73"/>
      <c r="D151" s="73"/>
      <c r="E151" s="71"/>
      <c r="F151" s="72"/>
      <c r="G151" s="71"/>
    </row>
    <row r="152" spans="2:7" s="70" customFormat="1" x14ac:dyDescent="0.35">
      <c r="B152" s="73"/>
      <c r="C152" s="73"/>
      <c r="D152" s="73"/>
      <c r="E152" s="71"/>
      <c r="F152" s="72"/>
      <c r="G152" s="71"/>
    </row>
    <row r="153" spans="2:7" s="70" customFormat="1" x14ac:dyDescent="0.35">
      <c r="B153" s="73"/>
      <c r="C153" s="73"/>
      <c r="D153" s="73"/>
      <c r="E153" s="71"/>
      <c r="F153" s="72"/>
      <c r="G153" s="71"/>
    </row>
    <row r="154" spans="2:7" s="70" customFormat="1" x14ac:dyDescent="0.35">
      <c r="B154" s="73"/>
      <c r="C154" s="73"/>
      <c r="D154" s="73"/>
      <c r="E154" s="71"/>
      <c r="F154" s="72"/>
      <c r="G154" s="71"/>
    </row>
    <row r="155" spans="2:7" s="70" customFormat="1" x14ac:dyDescent="0.35">
      <c r="B155" s="73"/>
      <c r="C155" s="73"/>
      <c r="D155" s="73"/>
      <c r="E155" s="71"/>
      <c r="F155" s="72"/>
      <c r="G155" s="71"/>
    </row>
    <row r="156" spans="2:7" s="70" customFormat="1" x14ac:dyDescent="0.35">
      <c r="B156" s="73"/>
      <c r="C156" s="73"/>
      <c r="D156" s="73"/>
      <c r="E156" s="71"/>
      <c r="F156" s="72"/>
      <c r="G156" s="71"/>
    </row>
    <row r="157" spans="2:7" s="70" customFormat="1" x14ac:dyDescent="0.35">
      <c r="B157" s="73"/>
      <c r="C157" s="73"/>
      <c r="D157" s="73"/>
      <c r="E157" s="71"/>
      <c r="F157" s="72"/>
      <c r="G157" s="71"/>
    </row>
    <row r="158" spans="2:7" s="70" customFormat="1" x14ac:dyDescent="0.35">
      <c r="B158" s="73"/>
      <c r="C158" s="73"/>
      <c r="D158" s="73"/>
      <c r="E158" s="71"/>
      <c r="F158" s="72"/>
      <c r="G158" s="71"/>
    </row>
    <row r="159" spans="2:7" s="70" customFormat="1" x14ac:dyDescent="0.35">
      <c r="B159" s="73"/>
      <c r="C159" s="73"/>
      <c r="D159" s="73"/>
      <c r="E159" s="71"/>
      <c r="F159" s="72"/>
      <c r="G159" s="71"/>
    </row>
    <row r="160" spans="2:7" s="70" customFormat="1" x14ac:dyDescent="0.35">
      <c r="B160" s="73"/>
      <c r="C160" s="73"/>
      <c r="D160" s="73"/>
      <c r="E160" s="71"/>
      <c r="F160" s="72"/>
      <c r="G160" s="71"/>
    </row>
    <row r="161" spans="2:7" s="70" customFormat="1" x14ac:dyDescent="0.35">
      <c r="B161" s="73"/>
      <c r="C161" s="73"/>
      <c r="D161" s="73"/>
      <c r="E161" s="71"/>
      <c r="F161" s="72"/>
      <c r="G161" s="71"/>
    </row>
    <row r="162" spans="2:7" s="70" customFormat="1" x14ac:dyDescent="0.35">
      <c r="B162" s="73"/>
      <c r="C162" s="73"/>
      <c r="D162" s="73"/>
      <c r="E162" s="71"/>
      <c r="F162" s="72"/>
      <c r="G162" s="71"/>
    </row>
    <row r="163" spans="2:7" s="70" customFormat="1" x14ac:dyDescent="0.35">
      <c r="B163" s="73"/>
      <c r="C163" s="73"/>
      <c r="D163" s="73"/>
      <c r="E163" s="71"/>
      <c r="F163" s="72"/>
      <c r="G163" s="71"/>
    </row>
    <row r="164" spans="2:7" s="70" customFormat="1" x14ac:dyDescent="0.35">
      <c r="B164" s="73"/>
      <c r="C164" s="73"/>
      <c r="D164" s="73"/>
      <c r="E164" s="71"/>
      <c r="F164" s="72"/>
      <c r="G164" s="71"/>
    </row>
    <row r="165" spans="2:7" s="70" customFormat="1" x14ac:dyDescent="0.35">
      <c r="B165" s="73"/>
      <c r="C165" s="73"/>
      <c r="D165" s="73"/>
      <c r="E165" s="71"/>
      <c r="F165" s="72"/>
      <c r="G165" s="71"/>
    </row>
    <row r="166" spans="2:7" s="70" customFormat="1" x14ac:dyDescent="0.35">
      <c r="B166" s="73"/>
      <c r="C166" s="73"/>
      <c r="D166" s="73"/>
      <c r="E166" s="71"/>
      <c r="F166" s="72"/>
      <c r="G166" s="71"/>
    </row>
    <row r="167" spans="2:7" s="70" customFormat="1" x14ac:dyDescent="0.35">
      <c r="B167" s="73"/>
      <c r="C167" s="73"/>
      <c r="D167" s="73"/>
      <c r="E167" s="71"/>
      <c r="F167" s="72"/>
      <c r="G167" s="71"/>
    </row>
    <row r="168" spans="2:7" s="70" customFormat="1" x14ac:dyDescent="0.35">
      <c r="B168" s="73"/>
      <c r="C168" s="73"/>
      <c r="D168" s="73"/>
      <c r="E168" s="71"/>
      <c r="F168" s="72"/>
      <c r="G168" s="71"/>
    </row>
    <row r="169" spans="2:7" s="70" customFormat="1" x14ac:dyDescent="0.35">
      <c r="B169" s="73"/>
      <c r="C169" s="73"/>
      <c r="D169" s="73"/>
      <c r="E169" s="71"/>
      <c r="F169" s="72"/>
      <c r="G169" s="71"/>
    </row>
    <row r="170" spans="2:7" s="70" customFormat="1" x14ac:dyDescent="0.35">
      <c r="B170" s="73"/>
      <c r="C170" s="73"/>
      <c r="D170" s="73"/>
      <c r="E170" s="71"/>
      <c r="F170" s="72"/>
      <c r="G170" s="71"/>
    </row>
    <row r="171" spans="2:7" s="70" customFormat="1" x14ac:dyDescent="0.35">
      <c r="B171" s="73"/>
      <c r="C171" s="73"/>
      <c r="D171" s="73"/>
      <c r="E171" s="71"/>
      <c r="F171" s="72"/>
      <c r="G171" s="71"/>
    </row>
    <row r="172" spans="2:7" s="70" customFormat="1" x14ac:dyDescent="0.35">
      <c r="B172" s="73"/>
      <c r="C172" s="73"/>
      <c r="D172" s="73"/>
      <c r="E172" s="71"/>
      <c r="F172" s="72"/>
      <c r="G172" s="71"/>
    </row>
    <row r="173" spans="2:7" s="70" customFormat="1" x14ac:dyDescent="0.35">
      <c r="B173" s="73"/>
      <c r="C173" s="73"/>
      <c r="D173" s="73"/>
      <c r="E173" s="71"/>
      <c r="F173" s="72"/>
      <c r="G173" s="71"/>
    </row>
    <row r="174" spans="2:7" s="70" customFormat="1" x14ac:dyDescent="0.35">
      <c r="B174" s="73"/>
      <c r="C174" s="73"/>
      <c r="D174" s="73"/>
      <c r="E174" s="71"/>
      <c r="F174" s="72"/>
      <c r="G174" s="71"/>
    </row>
    <row r="175" spans="2:7" s="70" customFormat="1" x14ac:dyDescent="0.35">
      <c r="B175" s="73"/>
      <c r="C175" s="73"/>
      <c r="D175" s="73"/>
      <c r="E175" s="71"/>
      <c r="F175" s="72"/>
      <c r="G175" s="71"/>
    </row>
    <row r="176" spans="2:7" s="70" customFormat="1" x14ac:dyDescent="0.35">
      <c r="B176" s="73"/>
      <c r="C176" s="73"/>
      <c r="D176" s="73"/>
      <c r="E176" s="71"/>
      <c r="F176" s="72"/>
      <c r="G176" s="71"/>
    </row>
    <row r="177" spans="2:7" s="70" customFormat="1" x14ac:dyDescent="0.35">
      <c r="B177" s="73"/>
      <c r="C177" s="73"/>
      <c r="D177" s="73"/>
      <c r="E177" s="71"/>
      <c r="F177" s="72"/>
      <c r="G177" s="71"/>
    </row>
    <row r="178" spans="2:7" s="70" customFormat="1" x14ac:dyDescent="0.35">
      <c r="B178" s="73"/>
      <c r="C178" s="73"/>
      <c r="D178" s="73"/>
      <c r="E178" s="71"/>
      <c r="F178" s="72"/>
      <c r="G178" s="71"/>
    </row>
    <row r="179" spans="2:7" s="70" customFormat="1" x14ac:dyDescent="0.35">
      <c r="B179" s="73"/>
      <c r="C179" s="73"/>
      <c r="D179" s="73"/>
      <c r="E179" s="71"/>
      <c r="F179" s="72"/>
      <c r="G179" s="71"/>
    </row>
    <row r="180" spans="2:7" s="70" customFormat="1" x14ac:dyDescent="0.35">
      <c r="B180" s="73"/>
      <c r="C180" s="73"/>
      <c r="D180" s="73"/>
      <c r="E180" s="71"/>
      <c r="F180" s="72"/>
      <c r="G180" s="71"/>
    </row>
    <row r="181" spans="2:7" s="70" customFormat="1" x14ac:dyDescent="0.35">
      <c r="B181" s="73"/>
      <c r="C181" s="73"/>
      <c r="D181" s="73"/>
      <c r="E181" s="71"/>
      <c r="F181" s="72"/>
      <c r="G181" s="71"/>
    </row>
    <row r="182" spans="2:7" s="70" customFormat="1" x14ac:dyDescent="0.35">
      <c r="B182" s="73"/>
      <c r="C182" s="73"/>
      <c r="D182" s="73"/>
      <c r="E182" s="71"/>
      <c r="F182" s="72"/>
      <c r="G182" s="71"/>
    </row>
    <row r="183" spans="2:7" s="70" customFormat="1" x14ac:dyDescent="0.35">
      <c r="B183" s="73"/>
      <c r="C183" s="73"/>
      <c r="D183" s="73"/>
      <c r="E183" s="71"/>
      <c r="F183" s="72"/>
      <c r="G183" s="71"/>
    </row>
    <row r="184" spans="2:7" s="70" customFormat="1" x14ac:dyDescent="0.35">
      <c r="B184" s="73"/>
      <c r="C184" s="73"/>
      <c r="D184" s="73"/>
      <c r="E184" s="71"/>
      <c r="F184" s="72"/>
      <c r="G184" s="71"/>
    </row>
    <row r="185" spans="2:7" s="70" customFormat="1" x14ac:dyDescent="0.35">
      <c r="B185" s="73"/>
      <c r="C185" s="73"/>
      <c r="D185" s="73"/>
      <c r="E185" s="71"/>
      <c r="F185" s="72"/>
      <c r="G185" s="71"/>
    </row>
    <row r="186" spans="2:7" s="70" customFormat="1" x14ac:dyDescent="0.35">
      <c r="B186" s="73"/>
      <c r="C186" s="73"/>
      <c r="D186" s="73"/>
      <c r="E186" s="71"/>
      <c r="F186" s="72"/>
      <c r="G186" s="71"/>
    </row>
    <row r="187" spans="2:7" s="70" customFormat="1" x14ac:dyDescent="0.35">
      <c r="B187" s="73"/>
      <c r="C187" s="73"/>
      <c r="D187" s="73"/>
      <c r="E187" s="71"/>
      <c r="F187" s="72"/>
      <c r="G187" s="71"/>
    </row>
    <row r="188" spans="2:7" s="70" customFormat="1" x14ac:dyDescent="0.35">
      <c r="B188" s="73"/>
      <c r="C188" s="73"/>
      <c r="D188" s="73"/>
      <c r="E188" s="71"/>
      <c r="F188" s="72"/>
      <c r="G188" s="71"/>
    </row>
    <row r="189" spans="2:7" s="70" customFormat="1" x14ac:dyDescent="0.35">
      <c r="B189" s="73"/>
      <c r="C189" s="73"/>
      <c r="D189" s="73"/>
      <c r="E189" s="71"/>
      <c r="F189" s="72"/>
      <c r="G189" s="71"/>
    </row>
    <row r="190" spans="2:7" s="70" customFormat="1" x14ac:dyDescent="0.35">
      <c r="B190" s="73"/>
      <c r="C190" s="73"/>
      <c r="D190" s="73"/>
      <c r="E190" s="71"/>
      <c r="F190" s="72"/>
      <c r="G190" s="71"/>
    </row>
    <row r="191" spans="2:7" s="70" customFormat="1" x14ac:dyDescent="0.35">
      <c r="B191" s="73"/>
      <c r="C191" s="73"/>
      <c r="D191" s="73"/>
      <c r="E191" s="71"/>
      <c r="F191" s="72"/>
      <c r="G191" s="71"/>
    </row>
    <row r="192" spans="2:7" s="70" customFormat="1" x14ac:dyDescent="0.35">
      <c r="B192" s="73"/>
      <c r="C192" s="73"/>
      <c r="D192" s="73"/>
      <c r="E192" s="71"/>
      <c r="F192" s="72"/>
      <c r="G192" s="71"/>
    </row>
    <row r="193" spans="2:7" s="70" customFormat="1" x14ac:dyDescent="0.35">
      <c r="B193" s="73"/>
      <c r="C193" s="73"/>
      <c r="D193" s="73"/>
      <c r="E193" s="71"/>
      <c r="F193" s="72"/>
      <c r="G193" s="71"/>
    </row>
    <row r="194" spans="2:7" s="70" customFormat="1" x14ac:dyDescent="0.35">
      <c r="B194" s="73"/>
      <c r="C194" s="73"/>
      <c r="D194" s="73"/>
      <c r="E194" s="71"/>
      <c r="F194" s="72"/>
      <c r="G194" s="71"/>
    </row>
    <row r="195" spans="2:7" s="70" customFormat="1" x14ac:dyDescent="0.35">
      <c r="B195" s="73"/>
      <c r="C195" s="73"/>
      <c r="D195" s="73"/>
      <c r="E195" s="71"/>
      <c r="F195" s="72"/>
      <c r="G195" s="71"/>
    </row>
    <row r="196" spans="2:7" s="70" customFormat="1" x14ac:dyDescent="0.35">
      <c r="B196" s="73"/>
      <c r="C196" s="73"/>
      <c r="D196" s="73"/>
      <c r="E196" s="71"/>
      <c r="F196" s="72"/>
      <c r="G196" s="71"/>
    </row>
    <row r="197" spans="2:7" s="70" customFormat="1" x14ac:dyDescent="0.35">
      <c r="B197" s="73"/>
      <c r="C197" s="73"/>
      <c r="D197" s="73"/>
      <c r="E197" s="71"/>
      <c r="F197" s="72"/>
      <c r="G197" s="71"/>
    </row>
    <row r="198" spans="2:7" s="70" customFormat="1" x14ac:dyDescent="0.35">
      <c r="B198" s="73"/>
      <c r="C198" s="73"/>
      <c r="D198" s="73"/>
      <c r="E198" s="71"/>
      <c r="F198" s="72"/>
      <c r="G198" s="71"/>
    </row>
    <row r="199" spans="2:7" s="70" customFormat="1" x14ac:dyDescent="0.35">
      <c r="B199" s="73"/>
      <c r="C199" s="73"/>
      <c r="D199" s="73"/>
      <c r="E199" s="71"/>
      <c r="F199" s="72"/>
      <c r="G199" s="71"/>
    </row>
    <row r="200" spans="2:7" s="70" customFormat="1" x14ac:dyDescent="0.35">
      <c r="B200" s="73"/>
      <c r="C200" s="73"/>
      <c r="D200" s="73"/>
      <c r="E200" s="71"/>
      <c r="F200" s="72"/>
      <c r="G200" s="71"/>
    </row>
    <row r="201" spans="2:7" s="70" customFormat="1" x14ac:dyDescent="0.35">
      <c r="B201" s="73"/>
      <c r="C201" s="73"/>
      <c r="D201" s="73"/>
      <c r="E201" s="71"/>
      <c r="F201" s="72"/>
      <c r="G201" s="71"/>
    </row>
    <row r="202" spans="2:7" s="70" customFormat="1" x14ac:dyDescent="0.35">
      <c r="B202" s="73"/>
      <c r="C202" s="73"/>
      <c r="D202" s="73"/>
      <c r="E202" s="71"/>
      <c r="F202" s="72"/>
      <c r="G202" s="71"/>
    </row>
    <row r="203" spans="2:7" s="70" customFormat="1" x14ac:dyDescent="0.35">
      <c r="B203" s="73"/>
      <c r="C203" s="73"/>
      <c r="D203" s="73"/>
      <c r="E203" s="71"/>
      <c r="F203" s="72"/>
      <c r="G203" s="71"/>
    </row>
    <row r="204" spans="2:7" s="70" customFormat="1" x14ac:dyDescent="0.35">
      <c r="B204" s="73"/>
      <c r="C204" s="73"/>
      <c r="D204" s="73"/>
      <c r="E204" s="71"/>
      <c r="F204" s="72"/>
      <c r="G204" s="71"/>
    </row>
    <row r="205" spans="2:7" s="70" customFormat="1" x14ac:dyDescent="0.35">
      <c r="B205" s="73"/>
      <c r="C205" s="73"/>
      <c r="D205" s="73"/>
      <c r="E205" s="71"/>
      <c r="F205" s="72"/>
      <c r="G205" s="71"/>
    </row>
    <row r="206" spans="2:7" s="70" customFormat="1" x14ac:dyDescent="0.35">
      <c r="B206" s="73"/>
      <c r="C206" s="73"/>
      <c r="D206" s="73"/>
      <c r="E206" s="71"/>
      <c r="F206" s="72"/>
      <c r="G206" s="71"/>
    </row>
    <row r="207" spans="2:7" s="70" customFormat="1" x14ac:dyDescent="0.35">
      <c r="B207" s="73"/>
      <c r="C207" s="73"/>
      <c r="D207" s="73"/>
      <c r="E207" s="71"/>
      <c r="F207" s="72"/>
      <c r="G207" s="71"/>
    </row>
    <row r="208" spans="2:7" s="70" customFormat="1" x14ac:dyDescent="0.35">
      <c r="B208" s="73"/>
      <c r="C208" s="73"/>
      <c r="D208" s="73"/>
      <c r="E208" s="71"/>
      <c r="F208" s="72"/>
      <c r="G208" s="71"/>
    </row>
    <row r="209" spans="2:7" s="70" customFormat="1" x14ac:dyDescent="0.35">
      <c r="B209" s="73"/>
      <c r="C209" s="73"/>
      <c r="D209" s="73"/>
      <c r="E209" s="71"/>
      <c r="F209" s="72"/>
      <c r="G209" s="71"/>
    </row>
    <row r="210" spans="2:7" s="70" customFormat="1" x14ac:dyDescent="0.35">
      <c r="B210" s="73"/>
      <c r="C210" s="73"/>
      <c r="D210" s="73"/>
      <c r="E210" s="71"/>
      <c r="F210" s="72"/>
      <c r="G210" s="71"/>
    </row>
    <row r="211" spans="2:7" s="70" customFormat="1" x14ac:dyDescent="0.35">
      <c r="B211" s="73"/>
      <c r="C211" s="73"/>
      <c r="D211" s="73"/>
      <c r="E211" s="71"/>
      <c r="F211" s="72"/>
      <c r="G211" s="71"/>
    </row>
    <row r="212" spans="2:7" s="70" customFormat="1" x14ac:dyDescent="0.35">
      <c r="B212" s="73"/>
      <c r="C212" s="73"/>
      <c r="D212" s="73"/>
      <c r="E212" s="71"/>
      <c r="F212" s="72"/>
      <c r="G212" s="71"/>
    </row>
    <row r="213" spans="2:7" s="70" customFormat="1" x14ac:dyDescent="0.35">
      <c r="B213" s="73"/>
      <c r="C213" s="73"/>
      <c r="D213" s="73"/>
      <c r="E213" s="71"/>
      <c r="F213" s="72"/>
      <c r="G213" s="71"/>
    </row>
    <row r="214" spans="2:7" s="70" customFormat="1" x14ac:dyDescent="0.35">
      <c r="B214" s="73"/>
      <c r="C214" s="73"/>
      <c r="D214" s="73"/>
      <c r="E214" s="71"/>
      <c r="F214" s="72"/>
      <c r="G214" s="71"/>
    </row>
    <row r="215" spans="2:7" s="70" customFormat="1" x14ac:dyDescent="0.35">
      <c r="B215" s="73"/>
      <c r="C215" s="73"/>
      <c r="D215" s="73"/>
      <c r="E215" s="71"/>
      <c r="F215" s="72"/>
      <c r="G215" s="71"/>
    </row>
    <row r="216" spans="2:7" s="70" customFormat="1" x14ac:dyDescent="0.35">
      <c r="B216" s="73"/>
      <c r="C216" s="73"/>
      <c r="D216" s="73"/>
      <c r="E216" s="71"/>
      <c r="F216" s="72"/>
      <c r="G216" s="71"/>
    </row>
    <row r="217" spans="2:7" s="70" customFormat="1" x14ac:dyDescent="0.35">
      <c r="B217" s="73"/>
      <c r="C217" s="73"/>
      <c r="D217" s="73"/>
      <c r="E217" s="71"/>
      <c r="F217" s="72"/>
      <c r="G217" s="71"/>
    </row>
    <row r="218" spans="2:7" s="70" customFormat="1" x14ac:dyDescent="0.35">
      <c r="B218" s="73"/>
      <c r="C218" s="73"/>
      <c r="D218" s="73"/>
      <c r="E218" s="71"/>
      <c r="F218" s="72"/>
      <c r="G218" s="71"/>
    </row>
    <row r="219" spans="2:7" s="70" customFormat="1" x14ac:dyDescent="0.35">
      <c r="B219" s="73"/>
      <c r="C219" s="73"/>
      <c r="D219" s="73"/>
      <c r="E219" s="71"/>
      <c r="F219" s="72"/>
      <c r="G219" s="71"/>
    </row>
    <row r="220" spans="2:7" s="70" customFormat="1" x14ac:dyDescent="0.35">
      <c r="B220" s="73"/>
      <c r="C220" s="73"/>
      <c r="D220" s="73"/>
      <c r="E220" s="71"/>
      <c r="F220" s="72"/>
      <c r="G220" s="71"/>
    </row>
    <row r="221" spans="2:7" s="70" customFormat="1" x14ac:dyDescent="0.35">
      <c r="B221" s="73"/>
      <c r="C221" s="73"/>
      <c r="D221" s="73"/>
      <c r="E221" s="71"/>
      <c r="F221" s="72"/>
      <c r="G221" s="71"/>
    </row>
    <row r="222" spans="2:7" s="70" customFormat="1" x14ac:dyDescent="0.35">
      <c r="B222" s="73"/>
      <c r="C222" s="73"/>
      <c r="D222" s="73"/>
      <c r="E222" s="71"/>
      <c r="F222" s="72"/>
      <c r="G222" s="71"/>
    </row>
    <row r="223" spans="2:7" s="70" customFormat="1" x14ac:dyDescent="0.35">
      <c r="B223" s="73"/>
      <c r="C223" s="73"/>
      <c r="D223" s="73"/>
      <c r="E223" s="71"/>
      <c r="F223" s="72"/>
      <c r="G223" s="71"/>
    </row>
    <row r="224" spans="2:7" s="70" customFormat="1" x14ac:dyDescent="0.35">
      <c r="B224" s="73"/>
      <c r="C224" s="73"/>
      <c r="D224" s="73"/>
      <c r="E224" s="71"/>
      <c r="F224" s="72"/>
      <c r="G224" s="71"/>
    </row>
    <row r="225" spans="2:7" s="70" customFormat="1" x14ac:dyDescent="0.35">
      <c r="B225" s="73"/>
      <c r="C225" s="73"/>
      <c r="D225" s="73"/>
      <c r="E225" s="71"/>
      <c r="F225" s="72"/>
      <c r="G225" s="71"/>
    </row>
    <row r="226" spans="2:7" s="70" customFormat="1" x14ac:dyDescent="0.35">
      <c r="B226" s="73"/>
      <c r="C226" s="73"/>
      <c r="D226" s="73"/>
      <c r="E226" s="71"/>
      <c r="F226" s="72"/>
      <c r="G226" s="71"/>
    </row>
    <row r="227" spans="2:7" s="70" customFormat="1" x14ac:dyDescent="0.35">
      <c r="B227" s="73"/>
      <c r="C227" s="73"/>
      <c r="D227" s="73"/>
      <c r="E227" s="71"/>
      <c r="F227" s="72"/>
      <c r="G227" s="71"/>
    </row>
    <row r="228" spans="2:7" s="70" customFormat="1" x14ac:dyDescent="0.35">
      <c r="B228" s="73"/>
      <c r="C228" s="73"/>
      <c r="D228" s="73"/>
      <c r="E228" s="71"/>
      <c r="F228" s="72"/>
      <c r="G228" s="71"/>
    </row>
    <row r="229" spans="2:7" s="70" customFormat="1" x14ac:dyDescent="0.35">
      <c r="B229" s="73"/>
      <c r="C229" s="73"/>
      <c r="D229" s="73"/>
      <c r="E229" s="71"/>
      <c r="F229" s="72"/>
      <c r="G229" s="71"/>
    </row>
    <row r="230" spans="2:7" s="70" customFormat="1" x14ac:dyDescent="0.35">
      <c r="B230" s="73"/>
      <c r="C230" s="73"/>
      <c r="D230" s="73"/>
      <c r="E230" s="71"/>
      <c r="F230" s="72"/>
      <c r="G230" s="71"/>
    </row>
    <row r="231" spans="2:7" s="70" customFormat="1" x14ac:dyDescent="0.35">
      <c r="B231" s="73"/>
      <c r="C231" s="73"/>
      <c r="D231" s="73"/>
      <c r="E231" s="71"/>
      <c r="F231" s="72"/>
      <c r="G231" s="71"/>
    </row>
    <row r="232" spans="2:7" s="70" customFormat="1" x14ac:dyDescent="0.35">
      <c r="B232" s="73"/>
      <c r="C232" s="73"/>
      <c r="D232" s="73"/>
      <c r="E232" s="71"/>
      <c r="F232" s="72"/>
      <c r="G232" s="71"/>
    </row>
    <row r="233" spans="2:7" s="70" customFormat="1" x14ac:dyDescent="0.35">
      <c r="B233" s="73"/>
      <c r="C233" s="73"/>
      <c r="D233" s="73"/>
      <c r="E233" s="71"/>
      <c r="F233" s="72"/>
      <c r="G233" s="71"/>
    </row>
    <row r="234" spans="2:7" s="70" customFormat="1" x14ac:dyDescent="0.35">
      <c r="B234" s="73"/>
      <c r="C234" s="73"/>
      <c r="D234" s="73"/>
      <c r="E234" s="71"/>
      <c r="F234" s="72"/>
      <c r="G234" s="71"/>
    </row>
    <row r="235" spans="2:7" s="70" customFormat="1" x14ac:dyDescent="0.35">
      <c r="B235" s="73"/>
      <c r="C235" s="73"/>
      <c r="D235" s="73"/>
      <c r="E235" s="71"/>
      <c r="F235" s="72"/>
      <c r="G235" s="71"/>
    </row>
    <row r="236" spans="2:7" s="70" customFormat="1" x14ac:dyDescent="0.35">
      <c r="B236" s="73"/>
      <c r="C236" s="73"/>
      <c r="D236" s="73"/>
      <c r="E236" s="71"/>
      <c r="F236" s="72"/>
      <c r="G236" s="71"/>
    </row>
    <row r="237" spans="2:7" s="70" customFormat="1" x14ac:dyDescent="0.35">
      <c r="B237" s="73"/>
      <c r="C237" s="73"/>
      <c r="D237" s="73"/>
      <c r="E237" s="71"/>
      <c r="F237" s="72"/>
      <c r="G237" s="71"/>
    </row>
    <row r="238" spans="2:7" s="70" customFormat="1" x14ac:dyDescent="0.35">
      <c r="B238" s="73"/>
      <c r="C238" s="73"/>
      <c r="D238" s="73"/>
      <c r="E238" s="71"/>
      <c r="F238" s="72"/>
      <c r="G238" s="71"/>
    </row>
    <row r="239" spans="2:7" s="70" customFormat="1" x14ac:dyDescent="0.35">
      <c r="B239" s="73"/>
      <c r="C239" s="73"/>
      <c r="D239" s="73"/>
      <c r="E239" s="71"/>
      <c r="F239" s="72"/>
      <c r="G239" s="71"/>
    </row>
    <row r="240" spans="2:7" s="70" customFormat="1" x14ac:dyDescent="0.35">
      <c r="B240" s="73"/>
      <c r="C240" s="73"/>
      <c r="D240" s="73"/>
      <c r="E240" s="71"/>
      <c r="F240" s="72"/>
      <c r="G240" s="71"/>
    </row>
    <row r="241" spans="2:7" s="70" customFormat="1" x14ac:dyDescent="0.35">
      <c r="B241" s="73"/>
      <c r="C241" s="73"/>
      <c r="D241" s="73"/>
      <c r="E241" s="71"/>
      <c r="F241" s="72"/>
      <c r="G241" s="71"/>
    </row>
    <row r="242" spans="2:7" s="70" customFormat="1" x14ac:dyDescent="0.35">
      <c r="B242" s="73"/>
      <c r="C242" s="73"/>
      <c r="D242" s="73"/>
      <c r="E242" s="71"/>
      <c r="F242" s="72"/>
      <c r="G242" s="71"/>
    </row>
    <row r="243" spans="2:7" s="70" customFormat="1" x14ac:dyDescent="0.35">
      <c r="B243" s="73"/>
      <c r="C243" s="73"/>
      <c r="D243" s="73"/>
      <c r="E243" s="71"/>
      <c r="F243" s="72"/>
      <c r="G243" s="71"/>
    </row>
    <row r="244" spans="2:7" s="70" customFormat="1" x14ac:dyDescent="0.35">
      <c r="B244" s="73"/>
      <c r="C244" s="73"/>
      <c r="D244" s="73"/>
      <c r="E244" s="71"/>
      <c r="F244" s="72"/>
      <c r="G244" s="71"/>
    </row>
    <row r="245" spans="2:7" s="70" customFormat="1" x14ac:dyDescent="0.35">
      <c r="B245" s="73"/>
      <c r="C245" s="73"/>
      <c r="D245" s="73"/>
      <c r="E245" s="71"/>
      <c r="F245" s="72"/>
      <c r="G245" s="71"/>
    </row>
    <row r="246" spans="2:7" s="70" customFormat="1" x14ac:dyDescent="0.35">
      <c r="B246" s="73"/>
      <c r="C246" s="73"/>
      <c r="D246" s="73"/>
      <c r="E246" s="71"/>
      <c r="F246" s="72"/>
      <c r="G246" s="71"/>
    </row>
    <row r="247" spans="2:7" s="70" customFormat="1" x14ac:dyDescent="0.35">
      <c r="B247" s="73"/>
      <c r="C247" s="73"/>
      <c r="D247" s="73"/>
      <c r="E247" s="71"/>
      <c r="F247" s="72"/>
      <c r="G247" s="71"/>
    </row>
    <row r="248" spans="2:7" s="70" customFormat="1" x14ac:dyDescent="0.35">
      <c r="B248" s="73"/>
      <c r="C248" s="73"/>
      <c r="D248" s="73"/>
      <c r="E248" s="71"/>
      <c r="F248" s="72"/>
      <c r="G248" s="71"/>
    </row>
    <row r="249" spans="2:7" s="70" customFormat="1" x14ac:dyDescent="0.35">
      <c r="B249" s="73"/>
      <c r="C249" s="73"/>
      <c r="D249" s="73"/>
      <c r="E249" s="71"/>
      <c r="F249" s="72"/>
      <c r="G249" s="71"/>
    </row>
    <row r="250" spans="2:7" s="70" customFormat="1" x14ac:dyDescent="0.35">
      <c r="B250" s="73"/>
      <c r="C250" s="73"/>
      <c r="D250" s="73"/>
      <c r="E250" s="71"/>
      <c r="F250" s="72"/>
      <c r="G250" s="71"/>
    </row>
    <row r="251" spans="2:7" s="70" customFormat="1" x14ac:dyDescent="0.35">
      <c r="B251" s="73"/>
      <c r="C251" s="73"/>
      <c r="D251" s="73"/>
      <c r="E251" s="71"/>
      <c r="F251" s="72"/>
      <c r="G251" s="71"/>
    </row>
    <row r="252" spans="2:7" s="70" customFormat="1" x14ac:dyDescent="0.35">
      <c r="B252" s="73"/>
      <c r="C252" s="73"/>
      <c r="D252" s="73"/>
      <c r="E252" s="71"/>
      <c r="F252" s="72"/>
      <c r="G252" s="71"/>
    </row>
    <row r="253" spans="2:7" s="70" customFormat="1" x14ac:dyDescent="0.35">
      <c r="B253" s="73"/>
      <c r="C253" s="73"/>
      <c r="D253" s="73"/>
      <c r="E253" s="71"/>
      <c r="F253" s="72"/>
      <c r="G253" s="71"/>
    </row>
    <row r="254" spans="2:7" s="70" customFormat="1" x14ac:dyDescent="0.35">
      <c r="B254" s="73"/>
      <c r="C254" s="73"/>
      <c r="D254" s="73"/>
      <c r="E254" s="71"/>
      <c r="F254" s="72"/>
      <c r="G254" s="71"/>
    </row>
    <row r="255" spans="2:7" s="70" customFormat="1" x14ac:dyDescent="0.35">
      <c r="B255" s="73"/>
      <c r="C255" s="73"/>
      <c r="D255" s="73"/>
      <c r="E255" s="71"/>
      <c r="F255" s="72"/>
      <c r="G255" s="71"/>
    </row>
    <row r="256" spans="2:7" s="70" customFormat="1" x14ac:dyDescent="0.35">
      <c r="B256" s="73"/>
      <c r="C256" s="73"/>
      <c r="D256" s="73"/>
      <c r="E256" s="71"/>
      <c r="F256" s="72"/>
      <c r="G256" s="71"/>
    </row>
    <row r="257" spans="2:7" s="70" customFormat="1" x14ac:dyDescent="0.35">
      <c r="B257" s="73"/>
      <c r="C257" s="73"/>
      <c r="D257" s="73"/>
      <c r="E257" s="71"/>
      <c r="F257" s="72"/>
      <c r="G257" s="71"/>
    </row>
    <row r="258" spans="2:7" s="70" customFormat="1" x14ac:dyDescent="0.35">
      <c r="B258" s="73"/>
      <c r="C258" s="73"/>
      <c r="D258" s="73"/>
      <c r="E258" s="71"/>
      <c r="F258" s="72"/>
      <c r="G258" s="71"/>
    </row>
    <row r="259" spans="2:7" s="70" customFormat="1" x14ac:dyDescent="0.35">
      <c r="B259" s="73"/>
      <c r="C259" s="73"/>
      <c r="D259" s="73"/>
      <c r="E259" s="71"/>
      <c r="F259" s="72"/>
      <c r="G259" s="71"/>
    </row>
    <row r="260" spans="2:7" s="70" customFormat="1" x14ac:dyDescent="0.35">
      <c r="B260" s="73"/>
      <c r="C260" s="73"/>
      <c r="D260" s="73"/>
      <c r="E260" s="71"/>
      <c r="F260" s="72"/>
      <c r="G260" s="71"/>
    </row>
    <row r="261" spans="2:7" s="70" customFormat="1" x14ac:dyDescent="0.35">
      <c r="B261" s="73"/>
      <c r="C261" s="73"/>
      <c r="D261" s="73"/>
      <c r="E261" s="71"/>
      <c r="F261" s="72"/>
      <c r="G261" s="71"/>
    </row>
    <row r="262" spans="2:7" s="70" customFormat="1" x14ac:dyDescent="0.35">
      <c r="B262" s="73"/>
      <c r="C262" s="73"/>
      <c r="D262" s="73"/>
      <c r="E262" s="71"/>
      <c r="F262" s="72"/>
      <c r="G262" s="71"/>
    </row>
    <row r="263" spans="2:7" s="70" customFormat="1" x14ac:dyDescent="0.35">
      <c r="B263" s="73"/>
      <c r="C263" s="73"/>
      <c r="D263" s="73"/>
      <c r="E263" s="71"/>
      <c r="F263" s="72"/>
      <c r="G263" s="71"/>
    </row>
    <row r="264" spans="2:7" s="70" customFormat="1" x14ac:dyDescent="0.35">
      <c r="B264" s="73"/>
      <c r="C264" s="73"/>
      <c r="D264" s="73"/>
      <c r="E264" s="71"/>
      <c r="F264" s="72"/>
      <c r="G264" s="71"/>
    </row>
    <row r="265" spans="2:7" s="70" customFormat="1" x14ac:dyDescent="0.35">
      <c r="B265" s="73"/>
      <c r="C265" s="73"/>
      <c r="D265" s="73"/>
      <c r="E265" s="71"/>
      <c r="F265" s="72"/>
      <c r="G265" s="71"/>
    </row>
    <row r="266" spans="2:7" s="70" customFormat="1" x14ac:dyDescent="0.35">
      <c r="B266" s="73"/>
      <c r="C266" s="73"/>
      <c r="D266" s="73"/>
      <c r="E266" s="71"/>
      <c r="F266" s="72"/>
      <c r="G266" s="71"/>
    </row>
    <row r="267" spans="2:7" s="70" customFormat="1" x14ac:dyDescent="0.35">
      <c r="B267" s="73"/>
      <c r="C267" s="73"/>
      <c r="D267" s="73"/>
      <c r="E267" s="71"/>
      <c r="F267" s="72"/>
      <c r="G267" s="71"/>
    </row>
    <row r="268" spans="2:7" s="70" customFormat="1" x14ac:dyDescent="0.35">
      <c r="B268" s="73"/>
      <c r="C268" s="73"/>
      <c r="D268" s="73"/>
      <c r="E268" s="71"/>
      <c r="F268" s="72"/>
      <c r="G268" s="71"/>
    </row>
    <row r="269" spans="2:7" s="70" customFormat="1" x14ac:dyDescent="0.35">
      <c r="B269" s="73"/>
      <c r="C269" s="73"/>
      <c r="D269" s="73"/>
      <c r="E269" s="71"/>
      <c r="F269" s="72"/>
      <c r="G269" s="71"/>
    </row>
    <row r="270" spans="2:7" s="70" customFormat="1" x14ac:dyDescent="0.35">
      <c r="B270" s="73"/>
      <c r="C270" s="73"/>
      <c r="D270" s="73"/>
      <c r="E270" s="71"/>
      <c r="F270" s="72"/>
      <c r="G270" s="71"/>
    </row>
    <row r="271" spans="2:7" s="70" customFormat="1" x14ac:dyDescent="0.35">
      <c r="B271" s="73"/>
      <c r="C271" s="73"/>
      <c r="D271" s="73"/>
      <c r="E271" s="71"/>
      <c r="F271" s="72"/>
      <c r="G271" s="71"/>
    </row>
    <row r="272" spans="2:7" s="70" customFormat="1" x14ac:dyDescent="0.35">
      <c r="B272" s="73"/>
      <c r="C272" s="73"/>
      <c r="D272" s="73"/>
      <c r="E272" s="71"/>
      <c r="F272" s="72"/>
      <c r="G272" s="71"/>
    </row>
    <row r="273" spans="2:7" s="70" customFormat="1" x14ac:dyDescent="0.35">
      <c r="B273" s="73"/>
      <c r="C273" s="73"/>
      <c r="D273" s="73"/>
      <c r="E273" s="71"/>
      <c r="F273" s="72"/>
      <c r="G273" s="71"/>
    </row>
    <row r="274" spans="2:7" s="70" customFormat="1" x14ac:dyDescent="0.35">
      <c r="B274" s="73"/>
      <c r="C274" s="73"/>
      <c r="D274" s="73"/>
      <c r="E274" s="71"/>
      <c r="F274" s="72"/>
      <c r="G274" s="71"/>
    </row>
    <row r="275" spans="2:7" s="70" customFormat="1" x14ac:dyDescent="0.35">
      <c r="B275" s="73"/>
      <c r="C275" s="73"/>
      <c r="D275" s="73"/>
      <c r="E275" s="71"/>
      <c r="F275" s="72"/>
      <c r="G275" s="71"/>
    </row>
    <row r="276" spans="2:7" s="70" customFormat="1" x14ac:dyDescent="0.35">
      <c r="B276" s="73"/>
      <c r="C276" s="73"/>
      <c r="D276" s="73"/>
      <c r="E276" s="71"/>
      <c r="F276" s="72"/>
      <c r="G276" s="71"/>
    </row>
    <row r="277" spans="2:7" s="70" customFormat="1" x14ac:dyDescent="0.35">
      <c r="B277" s="73"/>
      <c r="C277" s="73"/>
      <c r="D277" s="73"/>
      <c r="E277" s="71"/>
      <c r="F277" s="72"/>
      <c r="G277" s="71"/>
    </row>
    <row r="278" spans="2:7" s="70" customFormat="1" x14ac:dyDescent="0.35">
      <c r="B278" s="73"/>
      <c r="C278" s="73"/>
      <c r="D278" s="73"/>
      <c r="E278" s="71"/>
      <c r="F278" s="72"/>
      <c r="G278" s="71"/>
    </row>
    <row r="279" spans="2:7" s="70" customFormat="1" x14ac:dyDescent="0.35">
      <c r="B279" s="73"/>
      <c r="C279" s="73"/>
      <c r="D279" s="73"/>
      <c r="E279" s="71"/>
      <c r="F279" s="72"/>
      <c r="G279" s="71"/>
    </row>
    <row r="280" spans="2:7" s="70" customFormat="1" x14ac:dyDescent="0.35">
      <c r="B280" s="73"/>
      <c r="C280" s="73"/>
      <c r="D280" s="73"/>
      <c r="E280" s="71"/>
      <c r="F280" s="72"/>
      <c r="G280" s="71"/>
    </row>
    <row r="281" spans="2:7" s="70" customFormat="1" x14ac:dyDescent="0.35">
      <c r="B281" s="73"/>
      <c r="C281" s="73"/>
      <c r="D281" s="73"/>
      <c r="E281" s="71"/>
      <c r="F281" s="72"/>
      <c r="G281" s="71"/>
    </row>
    <row r="282" spans="2:7" s="70" customFormat="1" x14ac:dyDescent="0.35">
      <c r="B282" s="73"/>
      <c r="C282" s="73"/>
      <c r="D282" s="73"/>
      <c r="E282" s="71"/>
      <c r="F282" s="72"/>
      <c r="G282" s="71"/>
    </row>
    <row r="283" spans="2:7" s="70" customFormat="1" x14ac:dyDescent="0.35">
      <c r="B283" s="73"/>
      <c r="C283" s="73"/>
      <c r="D283" s="73"/>
      <c r="E283" s="71"/>
      <c r="F283" s="72"/>
      <c r="G283" s="71"/>
    </row>
    <row r="284" spans="2:7" s="70" customFormat="1" x14ac:dyDescent="0.35">
      <c r="B284" s="73"/>
      <c r="C284" s="73"/>
      <c r="D284" s="73"/>
      <c r="E284" s="71"/>
      <c r="F284" s="72"/>
      <c r="G284" s="71"/>
    </row>
    <row r="285" spans="2:7" s="70" customFormat="1" x14ac:dyDescent="0.35">
      <c r="B285" s="73"/>
      <c r="C285" s="73"/>
      <c r="D285" s="73"/>
      <c r="E285" s="71"/>
      <c r="F285" s="72"/>
      <c r="G285" s="71"/>
    </row>
    <row r="286" spans="2:7" s="70" customFormat="1" x14ac:dyDescent="0.35">
      <c r="B286" s="73"/>
      <c r="C286" s="73"/>
      <c r="D286" s="73"/>
      <c r="E286" s="71"/>
      <c r="F286" s="72"/>
      <c r="G286" s="71"/>
    </row>
    <row r="287" spans="2:7" s="70" customFormat="1" x14ac:dyDescent="0.35">
      <c r="B287" s="73"/>
      <c r="C287" s="73"/>
      <c r="D287" s="73"/>
      <c r="E287" s="71"/>
      <c r="F287" s="72"/>
      <c r="G287" s="71"/>
    </row>
    <row r="288" spans="2:7" s="70" customFormat="1" x14ac:dyDescent="0.35">
      <c r="B288" s="73"/>
      <c r="C288" s="73"/>
      <c r="D288" s="73"/>
      <c r="E288" s="71"/>
      <c r="F288" s="72"/>
      <c r="G288" s="71"/>
    </row>
    <row r="289" spans="2:7" s="70" customFormat="1" x14ac:dyDescent="0.35">
      <c r="B289" s="73"/>
      <c r="C289" s="73"/>
      <c r="D289" s="73"/>
      <c r="E289" s="71"/>
      <c r="F289" s="72"/>
      <c r="G289" s="71"/>
    </row>
  </sheetData>
  <conditionalFormatting sqref="C7:D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6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63">
    <cfRule type="colorScale" priority="1">
      <colorScale>
        <cfvo type="min"/>
        <cfvo type="percentile" val="50"/>
        <cfvo type="max"/>
        <color rgb="FFE95DB3"/>
        <color rgb="FFFFF9DD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A1:AB78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T13" sqref="T13"/>
    </sheetView>
  </sheetViews>
  <sheetFormatPr defaultColWidth="8.88671875" defaultRowHeight="18" x14ac:dyDescent="0.35"/>
  <cols>
    <col min="1" max="1" width="29.5546875" style="11" customWidth="1"/>
    <col min="2" max="2" width="12.109375" style="40" customWidth="1"/>
    <col min="3" max="3" width="9.44140625" style="1" customWidth="1"/>
    <col min="4" max="4" width="13" style="1" bestFit="1" customWidth="1"/>
    <col min="5" max="5" width="13.33203125" style="1" customWidth="1"/>
    <col min="6" max="8" width="7.6640625" style="9" bestFit="1" customWidth="1"/>
    <col min="9" max="9" width="0.88671875" style="1" customWidth="1"/>
    <col min="10" max="10" width="7.33203125" style="60" customWidth="1"/>
    <col min="11" max="12" width="7.33203125" style="59" customWidth="1"/>
    <col min="13" max="13" width="0.88671875" style="1" customWidth="1"/>
    <col min="14" max="14" width="11.88671875" style="160" customWidth="1"/>
    <col min="15" max="15" width="8.5546875" style="1" bestFit="1" customWidth="1"/>
    <col min="16" max="17" width="7.6640625" style="1" bestFit="1" customWidth="1"/>
    <col min="18" max="18" width="4.6640625" style="1" customWidth="1"/>
    <col min="19" max="16384" width="8.88671875" style="1"/>
  </cols>
  <sheetData>
    <row r="1" spans="1:28" s="93" customFormat="1" ht="21" x14ac:dyDescent="0.3">
      <c r="A1" s="134" t="s">
        <v>389</v>
      </c>
      <c r="B1" s="153"/>
      <c r="C1" s="154"/>
      <c r="D1" s="155"/>
      <c r="E1" s="155"/>
      <c r="F1" s="156"/>
      <c r="G1" s="156"/>
      <c r="H1" s="156"/>
      <c r="I1" s="155"/>
      <c r="J1" s="157"/>
      <c r="K1" s="154"/>
      <c r="L1" s="154"/>
      <c r="M1" s="155"/>
      <c r="N1" s="159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spans="1:28" s="93" customFormat="1" ht="21" x14ac:dyDescent="0.3">
      <c r="A2" s="134"/>
      <c r="B2" s="153"/>
      <c r="C2" s="154"/>
      <c r="D2" s="155"/>
      <c r="E2" s="155"/>
      <c r="F2" s="156"/>
      <c r="G2" s="156"/>
      <c r="H2" s="156"/>
      <c r="I2" s="155"/>
      <c r="J2" s="157"/>
      <c r="K2" s="154"/>
      <c r="L2" s="154"/>
      <c r="M2" s="155"/>
      <c r="N2" s="159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8" x14ac:dyDescent="0.35">
      <c r="A3" s="79"/>
      <c r="B3" s="137"/>
      <c r="C3" s="577"/>
      <c r="D3" s="374" t="s">
        <v>336</v>
      </c>
      <c r="E3" s="36"/>
      <c r="F3" s="151"/>
      <c r="G3" s="136"/>
      <c r="H3" s="136"/>
      <c r="I3" s="152"/>
      <c r="J3" s="133" t="s">
        <v>111</v>
      </c>
      <c r="K3" s="149"/>
      <c r="L3" s="133"/>
      <c r="M3" s="152"/>
      <c r="N3" s="199"/>
      <c r="O3" s="200"/>
      <c r="P3" s="200"/>
      <c r="Q3" s="200"/>
      <c r="R3" s="36"/>
      <c r="S3" s="36"/>
      <c r="T3" s="36"/>
      <c r="U3" s="36"/>
      <c r="V3" s="36"/>
      <c r="W3" s="36"/>
      <c r="X3" s="36"/>
      <c r="Y3" s="36"/>
      <c r="Z3" s="36"/>
    </row>
    <row r="4" spans="1:28" x14ac:dyDescent="0.35">
      <c r="A4" s="79"/>
      <c r="B4" s="137"/>
      <c r="C4" s="577"/>
      <c r="D4" s="370">
        <v>0.18</v>
      </c>
      <c r="E4" s="367" t="s">
        <v>112</v>
      </c>
      <c r="F4" s="149"/>
      <c r="G4" s="139"/>
      <c r="H4" s="139"/>
      <c r="I4" s="152"/>
      <c r="J4" s="149" t="s">
        <v>337</v>
      </c>
      <c r="K4" s="149"/>
      <c r="L4" s="149"/>
      <c r="M4" s="152"/>
      <c r="N4" s="149" t="s">
        <v>296</v>
      </c>
      <c r="O4" s="114"/>
      <c r="P4" s="113"/>
      <c r="Q4" s="114"/>
      <c r="R4" s="36"/>
      <c r="S4" s="36"/>
      <c r="T4" s="36"/>
      <c r="U4" s="36"/>
      <c r="V4" s="36"/>
      <c r="W4" s="36"/>
      <c r="X4" s="36"/>
      <c r="Y4" s="36"/>
      <c r="Z4" s="36"/>
    </row>
    <row r="5" spans="1:28" ht="18.600000000000001" thickBot="1" x14ac:dyDescent="0.4">
      <c r="A5" s="79"/>
      <c r="B5" s="417" t="s">
        <v>408</v>
      </c>
      <c r="C5" s="463"/>
      <c r="D5" s="371" t="s">
        <v>105</v>
      </c>
      <c r="E5" s="368" t="s">
        <v>113</v>
      </c>
      <c r="F5" s="142"/>
      <c r="G5" s="141"/>
      <c r="H5" s="140"/>
      <c r="I5" s="150"/>
      <c r="J5" s="140" t="s">
        <v>114</v>
      </c>
      <c r="K5" s="140"/>
      <c r="L5" s="140"/>
      <c r="M5" s="150"/>
      <c r="N5" s="195" t="s">
        <v>593</v>
      </c>
      <c r="O5" s="144"/>
      <c r="P5" s="143"/>
      <c r="Q5" s="144"/>
      <c r="R5" s="36"/>
      <c r="S5" s="36"/>
      <c r="T5" s="36"/>
      <c r="U5" s="36"/>
      <c r="V5" s="36"/>
      <c r="W5" s="36"/>
      <c r="X5" s="36"/>
      <c r="Y5" s="36"/>
      <c r="Z5" s="36"/>
    </row>
    <row r="6" spans="1:28" ht="18.600000000000001" thickBot="1" x14ac:dyDescent="0.4">
      <c r="A6" s="61" t="s">
        <v>4</v>
      </c>
      <c r="B6" s="43" t="s">
        <v>3</v>
      </c>
      <c r="C6" s="41" t="s">
        <v>406</v>
      </c>
      <c r="D6" s="372">
        <f>MAX(D7:D63)</f>
        <v>0</v>
      </c>
      <c r="E6" s="910" t="s">
        <v>115</v>
      </c>
      <c r="F6" s="364" t="s">
        <v>67</v>
      </c>
      <c r="G6" s="365" t="s">
        <v>68</v>
      </c>
      <c r="H6" s="366" t="s">
        <v>69</v>
      </c>
      <c r="I6" s="49"/>
      <c r="J6" s="148" t="s">
        <v>67</v>
      </c>
      <c r="K6" s="147" t="s">
        <v>68</v>
      </c>
      <c r="L6" s="146" t="s">
        <v>69</v>
      </c>
      <c r="M6" s="49"/>
      <c r="N6" s="196" t="s">
        <v>115</v>
      </c>
      <c r="O6" s="1034" t="s">
        <v>67</v>
      </c>
      <c r="P6" s="361" t="s">
        <v>68</v>
      </c>
      <c r="Q6" s="1041" t="s">
        <v>69</v>
      </c>
      <c r="R6" s="36"/>
      <c r="S6" s="36"/>
      <c r="T6" s="36"/>
      <c r="U6" s="36"/>
      <c r="V6" s="36"/>
      <c r="W6" s="36"/>
      <c r="X6" s="36"/>
      <c r="Y6" s="36"/>
      <c r="Z6" s="36"/>
    </row>
    <row r="7" spans="1:28" ht="18.600000000000001" thickBot="1" x14ac:dyDescent="0.4">
      <c r="A7" s="193" t="s">
        <v>166</v>
      </c>
      <c r="B7" s="304" t="e">
        <f t="shared" ref="B7:B38" si="0">RANK(C7,C$7:C$63,0)</f>
        <v>#DIV/0!</v>
      </c>
      <c r="C7" s="48" t="e">
        <f t="shared" ref="C7:C38" si="1">D7*10/D$6</f>
        <v>#DIV/0!</v>
      </c>
      <c r="D7" s="373">
        <f t="shared" ref="D7:D38" si="2">E7^D$4</f>
        <v>0</v>
      </c>
      <c r="E7" s="911">
        <f>SUM(F7:H7)</f>
        <v>0</v>
      </c>
      <c r="F7" s="645">
        <f t="shared" ref="F7:F38" si="3">J7*O7</f>
        <v>0</v>
      </c>
      <c r="G7" s="644">
        <f t="shared" ref="G7:G38" si="4">K7*P7</f>
        <v>0</v>
      </c>
      <c r="H7" s="643">
        <f t="shared" ref="H7:H38" si="5">L7*Q7</f>
        <v>0</v>
      </c>
      <c r="I7" s="49"/>
      <c r="J7" s="51">
        <v>1.9669477982954542</v>
      </c>
      <c r="K7" s="50">
        <v>2</v>
      </c>
      <c r="L7" s="1428">
        <v>2</v>
      </c>
      <c r="M7" s="49"/>
      <c r="N7" s="1031"/>
      <c r="O7" s="1035"/>
      <c r="P7" s="643"/>
      <c r="Q7" s="1031"/>
      <c r="R7" s="36"/>
      <c r="S7" s="36"/>
      <c r="T7" s="36"/>
      <c r="U7" s="36"/>
      <c r="V7" s="36"/>
      <c r="W7" s="36"/>
      <c r="X7" s="36"/>
      <c r="Y7" s="36"/>
      <c r="Z7" s="36"/>
    </row>
    <row r="8" spans="1:28" ht="18.600000000000001" thickBot="1" x14ac:dyDescent="0.4">
      <c r="A8" s="108" t="s">
        <v>6</v>
      </c>
      <c r="B8" s="302" t="e">
        <f t="shared" si="0"/>
        <v>#DIV/0!</v>
      </c>
      <c r="C8" s="48" t="e">
        <f t="shared" si="1"/>
        <v>#DIV/0!</v>
      </c>
      <c r="D8" s="657">
        <f t="shared" si="2"/>
        <v>0</v>
      </c>
      <c r="E8" s="911">
        <f t="shared" ref="E8:E63" si="6">SUM(F8:H8)</f>
        <v>0</v>
      </c>
      <c r="F8" s="646">
        <f t="shared" si="3"/>
        <v>0</v>
      </c>
      <c r="G8" s="635">
        <f t="shared" si="4"/>
        <v>0</v>
      </c>
      <c r="H8" s="634">
        <f t="shared" si="5"/>
        <v>0</v>
      </c>
      <c r="I8" s="52"/>
      <c r="J8" s="57">
        <v>2</v>
      </c>
      <c r="K8" s="56">
        <v>1.9</v>
      </c>
      <c r="L8" s="1429">
        <v>1.8</v>
      </c>
      <c r="M8" s="52"/>
      <c r="N8" s="633"/>
      <c r="O8" s="1036"/>
      <c r="P8" s="634"/>
      <c r="Q8" s="633"/>
      <c r="R8" s="36"/>
      <c r="S8" s="36"/>
      <c r="T8" s="36"/>
      <c r="U8" s="36"/>
      <c r="V8" s="36"/>
      <c r="W8" s="36"/>
      <c r="X8" s="36"/>
      <c r="Y8" s="36"/>
      <c r="Z8" s="36"/>
    </row>
    <row r="9" spans="1:28" ht="18.600000000000001" thickBot="1" x14ac:dyDescent="0.4">
      <c r="A9" s="245" t="s">
        <v>518</v>
      </c>
      <c r="B9" s="302" t="e">
        <f t="shared" si="0"/>
        <v>#DIV/0!</v>
      </c>
      <c r="C9" s="656" t="e">
        <f t="shared" si="1"/>
        <v>#DIV/0!</v>
      </c>
      <c r="D9" s="657">
        <f t="shared" si="2"/>
        <v>0</v>
      </c>
      <c r="E9" s="911">
        <f t="shared" si="6"/>
        <v>0</v>
      </c>
      <c r="F9" s="646">
        <f t="shared" si="3"/>
        <v>0</v>
      </c>
      <c r="G9" s="635">
        <f t="shared" si="4"/>
        <v>0</v>
      </c>
      <c r="H9" s="634">
        <f t="shared" si="5"/>
        <v>0</v>
      </c>
      <c r="I9" s="52"/>
      <c r="J9" s="57">
        <v>1.8972652218782251</v>
      </c>
      <c r="K9" s="56">
        <v>1.1499999999999999</v>
      </c>
      <c r="L9" s="1429">
        <v>1.1499999999999999</v>
      </c>
      <c r="M9" s="52"/>
      <c r="N9" s="633"/>
      <c r="O9" s="1036"/>
      <c r="P9" s="634"/>
      <c r="Q9" s="631"/>
      <c r="R9" s="36"/>
      <c r="S9" s="36"/>
      <c r="T9" s="36"/>
      <c r="U9" s="36"/>
      <c r="V9" s="36"/>
      <c r="W9" s="36"/>
      <c r="X9" s="36"/>
      <c r="Y9" s="36"/>
      <c r="Z9" s="36"/>
      <c r="AB9" s="1" t="s">
        <v>74</v>
      </c>
    </row>
    <row r="10" spans="1:28" ht="18.600000000000001" thickBot="1" x14ac:dyDescent="0.4">
      <c r="A10" s="245" t="s">
        <v>421</v>
      </c>
      <c r="B10" s="302" t="e">
        <f t="shared" si="0"/>
        <v>#DIV/0!</v>
      </c>
      <c r="C10" s="656" t="e">
        <f t="shared" si="1"/>
        <v>#DIV/0!</v>
      </c>
      <c r="D10" s="657">
        <f t="shared" si="2"/>
        <v>0</v>
      </c>
      <c r="E10" s="911">
        <f t="shared" si="6"/>
        <v>0</v>
      </c>
      <c r="F10" s="646">
        <f t="shared" si="3"/>
        <v>0</v>
      </c>
      <c r="G10" s="635">
        <f t="shared" si="4"/>
        <v>0</v>
      </c>
      <c r="H10" s="634">
        <f t="shared" si="5"/>
        <v>0</v>
      </c>
      <c r="I10" s="52"/>
      <c r="J10" s="57">
        <v>1.8181516936671573</v>
      </c>
      <c r="K10" s="56">
        <v>1.9</v>
      </c>
      <c r="L10" s="1429">
        <v>1.8</v>
      </c>
      <c r="M10" s="52"/>
      <c r="N10" s="633"/>
      <c r="O10" s="1036"/>
      <c r="P10" s="634"/>
      <c r="Q10" s="633"/>
      <c r="R10" s="36"/>
      <c r="S10" s="36"/>
      <c r="T10" s="36"/>
      <c r="U10" s="36"/>
      <c r="V10" s="36"/>
      <c r="W10" s="36"/>
      <c r="X10" s="36"/>
      <c r="Y10" s="36"/>
      <c r="Z10" s="36"/>
    </row>
    <row r="11" spans="1:28" ht="18.600000000000001" thickBot="1" x14ac:dyDescent="0.4">
      <c r="A11" s="245" t="s">
        <v>187</v>
      </c>
      <c r="B11" s="302" t="e">
        <f t="shared" si="0"/>
        <v>#DIV/0!</v>
      </c>
      <c r="C11" s="656" t="e">
        <f t="shared" si="1"/>
        <v>#DIV/0!</v>
      </c>
      <c r="D11" s="657">
        <f t="shared" si="2"/>
        <v>0</v>
      </c>
      <c r="E11" s="911">
        <f t="shared" si="6"/>
        <v>0</v>
      </c>
      <c r="F11" s="646">
        <f t="shared" si="3"/>
        <v>0</v>
      </c>
      <c r="G11" s="635">
        <f t="shared" si="4"/>
        <v>0</v>
      </c>
      <c r="H11" s="634">
        <f t="shared" si="5"/>
        <v>0</v>
      </c>
      <c r="I11" s="52"/>
      <c r="J11" s="57">
        <v>1.6546696696696699</v>
      </c>
      <c r="K11" s="56">
        <v>1</v>
      </c>
      <c r="L11" s="1429">
        <v>1</v>
      </c>
      <c r="M11" s="52"/>
      <c r="N11" s="633"/>
      <c r="O11" s="1036"/>
      <c r="P11" s="634"/>
      <c r="Q11" s="633"/>
      <c r="R11" s="36"/>
      <c r="S11" s="36"/>
      <c r="T11" s="36"/>
      <c r="U11" s="36"/>
      <c r="V11" s="36"/>
      <c r="W11" s="36"/>
      <c r="X11" s="36"/>
      <c r="Y11" s="36"/>
      <c r="Z11" s="36"/>
    </row>
    <row r="12" spans="1:28" ht="18.600000000000001" thickBot="1" x14ac:dyDescent="0.4">
      <c r="A12" s="108" t="s">
        <v>172</v>
      </c>
      <c r="B12" s="302" t="e">
        <f t="shared" si="0"/>
        <v>#DIV/0!</v>
      </c>
      <c r="C12" s="656" t="e">
        <f t="shared" si="1"/>
        <v>#DIV/0!</v>
      </c>
      <c r="D12" s="657">
        <f t="shared" si="2"/>
        <v>0</v>
      </c>
      <c r="E12" s="911">
        <f t="shared" si="6"/>
        <v>0</v>
      </c>
      <c r="F12" s="646">
        <f t="shared" si="3"/>
        <v>0</v>
      </c>
      <c r="G12" s="635">
        <f t="shared" si="4"/>
        <v>0</v>
      </c>
      <c r="H12" s="634">
        <f t="shared" si="5"/>
        <v>0</v>
      </c>
      <c r="I12" s="52"/>
      <c r="J12" s="57">
        <v>1.8607329842931937</v>
      </c>
      <c r="K12" s="56">
        <v>0.6</v>
      </c>
      <c r="L12" s="1429">
        <v>1.3</v>
      </c>
      <c r="M12" s="52"/>
      <c r="N12" s="633"/>
      <c r="O12" s="1036"/>
      <c r="P12" s="634"/>
      <c r="Q12" s="633"/>
      <c r="R12" s="36"/>
      <c r="S12" s="36"/>
      <c r="T12" s="36"/>
      <c r="U12" s="36"/>
      <c r="V12" s="36"/>
      <c r="W12" s="36"/>
      <c r="X12" s="36"/>
      <c r="Y12" s="36"/>
      <c r="Z12" s="36"/>
    </row>
    <row r="13" spans="1:28" ht="18.600000000000001" thickBot="1" x14ac:dyDescent="0.4">
      <c r="A13" s="108" t="s">
        <v>167</v>
      </c>
      <c r="B13" s="302" t="e">
        <f t="shared" si="0"/>
        <v>#DIV/0!</v>
      </c>
      <c r="C13" s="656" t="e">
        <f t="shared" si="1"/>
        <v>#DIV/0!</v>
      </c>
      <c r="D13" s="657">
        <f t="shared" si="2"/>
        <v>0</v>
      </c>
      <c r="E13" s="911">
        <f t="shared" si="6"/>
        <v>0</v>
      </c>
      <c r="F13" s="646">
        <f t="shared" si="3"/>
        <v>0</v>
      </c>
      <c r="G13" s="635">
        <f t="shared" si="4"/>
        <v>0</v>
      </c>
      <c r="H13" s="634">
        <f t="shared" si="5"/>
        <v>0</v>
      </c>
      <c r="I13" s="52"/>
      <c r="J13" s="57">
        <v>2</v>
      </c>
      <c r="K13" s="54"/>
      <c r="L13" s="1430"/>
      <c r="M13" s="52"/>
      <c r="N13" s="633"/>
      <c r="O13" s="1036"/>
      <c r="P13" s="634"/>
      <c r="Q13" s="633"/>
      <c r="R13" s="36"/>
      <c r="S13" s="36"/>
      <c r="T13" s="36"/>
      <c r="U13" s="36"/>
      <c r="V13" s="36"/>
      <c r="W13" s="36"/>
      <c r="X13" s="36"/>
      <c r="Y13" s="36"/>
      <c r="Z13" s="36"/>
    </row>
    <row r="14" spans="1:28" ht="18.600000000000001" thickBot="1" x14ac:dyDescent="0.4">
      <c r="A14" s="108" t="s">
        <v>284</v>
      </c>
      <c r="B14" s="302" t="e">
        <f t="shared" si="0"/>
        <v>#DIV/0!</v>
      </c>
      <c r="C14" s="656" t="e">
        <f t="shared" si="1"/>
        <v>#DIV/0!</v>
      </c>
      <c r="D14" s="657">
        <f t="shared" si="2"/>
        <v>0</v>
      </c>
      <c r="E14" s="911">
        <f t="shared" si="6"/>
        <v>0</v>
      </c>
      <c r="F14" s="646">
        <f t="shared" si="3"/>
        <v>0</v>
      </c>
      <c r="G14" s="635">
        <f t="shared" si="4"/>
        <v>0</v>
      </c>
      <c r="H14" s="634">
        <f t="shared" si="5"/>
        <v>0</v>
      </c>
      <c r="I14" s="52"/>
      <c r="J14" s="57">
        <v>1</v>
      </c>
      <c r="K14" s="56">
        <v>1.3</v>
      </c>
      <c r="L14" s="1429">
        <v>1.5</v>
      </c>
      <c r="M14" s="52"/>
      <c r="N14" s="633"/>
      <c r="O14" s="1036"/>
      <c r="P14" s="634"/>
      <c r="Q14" s="633"/>
      <c r="R14" s="36"/>
      <c r="S14" s="36"/>
      <c r="T14" s="36"/>
      <c r="U14" s="36"/>
      <c r="V14" s="36"/>
      <c r="W14" s="36"/>
      <c r="X14" s="36"/>
      <c r="Y14" s="36"/>
      <c r="Z14" s="36"/>
    </row>
    <row r="15" spans="1:28" ht="18.600000000000001" thickBot="1" x14ac:dyDescent="0.4">
      <c r="A15" s="245" t="s">
        <v>186</v>
      </c>
      <c r="B15" s="302" t="e">
        <f t="shared" si="0"/>
        <v>#DIV/0!</v>
      </c>
      <c r="C15" s="656" t="e">
        <f t="shared" si="1"/>
        <v>#DIV/0!</v>
      </c>
      <c r="D15" s="657">
        <f t="shared" si="2"/>
        <v>0</v>
      </c>
      <c r="E15" s="911">
        <f t="shared" si="6"/>
        <v>0</v>
      </c>
      <c r="F15" s="646">
        <f t="shared" si="3"/>
        <v>0</v>
      </c>
      <c r="G15" s="635">
        <f t="shared" si="4"/>
        <v>0</v>
      </c>
      <c r="H15" s="634">
        <f t="shared" si="5"/>
        <v>0</v>
      </c>
      <c r="I15" s="52"/>
      <c r="J15" s="57">
        <v>1.4514375738479715</v>
      </c>
      <c r="K15" s="50">
        <v>0.5</v>
      </c>
      <c r="L15" s="1430"/>
      <c r="M15" s="52"/>
      <c r="N15" s="633"/>
      <c r="O15" s="1036"/>
      <c r="P15" s="634"/>
      <c r="Q15" s="633"/>
      <c r="R15" s="36"/>
      <c r="S15" s="36"/>
      <c r="T15" s="36"/>
      <c r="U15" s="36"/>
      <c r="V15" s="36"/>
      <c r="W15" s="36"/>
      <c r="X15" s="36"/>
      <c r="Y15" s="36"/>
      <c r="Z15" s="36"/>
    </row>
    <row r="16" spans="1:28" ht="18.600000000000001" thickBot="1" x14ac:dyDescent="0.4">
      <c r="A16" s="108" t="s">
        <v>36</v>
      </c>
      <c r="B16" s="302" t="e">
        <f t="shared" si="0"/>
        <v>#DIV/0!</v>
      </c>
      <c r="C16" s="656" t="e">
        <f t="shared" si="1"/>
        <v>#DIV/0!</v>
      </c>
      <c r="D16" s="657">
        <f t="shared" si="2"/>
        <v>0</v>
      </c>
      <c r="E16" s="911">
        <f t="shared" si="6"/>
        <v>0</v>
      </c>
      <c r="F16" s="647">
        <f t="shared" si="3"/>
        <v>0</v>
      </c>
      <c r="G16" s="638">
        <f t="shared" si="4"/>
        <v>0</v>
      </c>
      <c r="H16" s="637">
        <f t="shared" si="5"/>
        <v>0</v>
      </c>
      <c r="I16" s="152"/>
      <c r="J16" s="653">
        <v>1.78</v>
      </c>
      <c r="K16" s="652">
        <v>1.8</v>
      </c>
      <c r="L16" s="1431">
        <v>1.9</v>
      </c>
      <c r="M16" s="152"/>
      <c r="N16" s="636"/>
      <c r="O16" s="1037"/>
      <c r="P16" s="637"/>
      <c r="Q16" s="6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8.600000000000001" thickBot="1" x14ac:dyDescent="0.4">
      <c r="A17" s="245" t="s">
        <v>14</v>
      </c>
      <c r="B17" s="302" t="e">
        <f t="shared" si="0"/>
        <v>#DIV/0!</v>
      </c>
      <c r="C17" s="656" t="e">
        <f t="shared" si="1"/>
        <v>#DIV/0!</v>
      </c>
      <c r="D17" s="657">
        <f t="shared" si="2"/>
        <v>0</v>
      </c>
      <c r="E17" s="911">
        <f t="shared" si="6"/>
        <v>0</v>
      </c>
      <c r="F17" s="646">
        <f t="shared" si="3"/>
        <v>0</v>
      </c>
      <c r="G17" s="635">
        <f t="shared" si="4"/>
        <v>0</v>
      </c>
      <c r="H17" s="634">
        <f t="shared" si="5"/>
        <v>0</v>
      </c>
      <c r="I17" s="52"/>
      <c r="J17" s="57">
        <v>1.1414343928280359</v>
      </c>
      <c r="K17" s="56">
        <v>1.5</v>
      </c>
      <c r="L17" s="1429">
        <v>0.75</v>
      </c>
      <c r="M17" s="52"/>
      <c r="N17" s="633"/>
      <c r="O17" s="1036"/>
      <c r="P17" s="634"/>
      <c r="Q17" s="633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8.600000000000001" thickBot="1" x14ac:dyDescent="0.4">
      <c r="A18" s="245" t="s">
        <v>417</v>
      </c>
      <c r="B18" s="302" t="e">
        <f t="shared" si="0"/>
        <v>#DIV/0!</v>
      </c>
      <c r="C18" s="656" t="e">
        <f t="shared" si="1"/>
        <v>#DIV/0!</v>
      </c>
      <c r="D18" s="657">
        <f t="shared" si="2"/>
        <v>0</v>
      </c>
      <c r="E18" s="911">
        <f t="shared" si="6"/>
        <v>0</v>
      </c>
      <c r="F18" s="647">
        <f t="shared" si="3"/>
        <v>0</v>
      </c>
      <c r="G18" s="638">
        <f t="shared" si="4"/>
        <v>0</v>
      </c>
      <c r="H18" s="637">
        <f t="shared" si="5"/>
        <v>0</v>
      </c>
      <c r="I18" s="152"/>
      <c r="J18" s="653">
        <v>1.1299999999999999</v>
      </c>
      <c r="K18" s="654"/>
      <c r="L18" s="1432"/>
      <c r="M18" s="152"/>
      <c r="N18" s="636"/>
      <c r="O18" s="1037"/>
      <c r="P18" s="637"/>
      <c r="Q18" s="6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8.600000000000001" thickBot="1" x14ac:dyDescent="0.4">
      <c r="A19" s="245" t="s">
        <v>191</v>
      </c>
      <c r="B19" s="302" t="e">
        <f t="shared" si="0"/>
        <v>#DIV/0!</v>
      </c>
      <c r="C19" s="656" t="e">
        <f t="shared" si="1"/>
        <v>#DIV/0!</v>
      </c>
      <c r="D19" s="657">
        <f t="shared" si="2"/>
        <v>0</v>
      </c>
      <c r="E19" s="911">
        <f t="shared" si="6"/>
        <v>0</v>
      </c>
      <c r="F19" s="646">
        <f t="shared" si="3"/>
        <v>0</v>
      </c>
      <c r="G19" s="635">
        <f t="shared" si="4"/>
        <v>0</v>
      </c>
      <c r="H19" s="634">
        <f t="shared" si="5"/>
        <v>0</v>
      </c>
      <c r="I19" s="52"/>
      <c r="J19" s="57">
        <v>1.1553153153153153</v>
      </c>
      <c r="K19" s="54">
        <v>0.8</v>
      </c>
      <c r="L19" s="1430"/>
      <c r="M19" s="52"/>
      <c r="N19" s="633"/>
      <c r="O19" s="1036"/>
      <c r="P19" s="634"/>
      <c r="Q19" s="633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8.600000000000001" thickBot="1" x14ac:dyDescent="0.4">
      <c r="A20" s="245" t="s">
        <v>197</v>
      </c>
      <c r="B20" s="302" t="e">
        <f t="shared" si="0"/>
        <v>#DIV/0!</v>
      </c>
      <c r="C20" s="656" t="e">
        <f t="shared" si="1"/>
        <v>#DIV/0!</v>
      </c>
      <c r="D20" s="657">
        <f t="shared" si="2"/>
        <v>0</v>
      </c>
      <c r="E20" s="911">
        <f t="shared" si="6"/>
        <v>0</v>
      </c>
      <c r="F20" s="646">
        <f t="shared" si="3"/>
        <v>0</v>
      </c>
      <c r="G20" s="635">
        <f t="shared" si="4"/>
        <v>0</v>
      </c>
      <c r="H20" s="634">
        <f t="shared" si="5"/>
        <v>0</v>
      </c>
      <c r="I20" s="52"/>
      <c r="J20" s="57">
        <v>1.8</v>
      </c>
      <c r="K20" s="54"/>
      <c r="L20" s="1430"/>
      <c r="M20" s="52"/>
      <c r="N20" s="633"/>
      <c r="O20" s="1036"/>
      <c r="P20" s="634"/>
      <c r="Q20" s="633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8.600000000000001" thickBot="1" x14ac:dyDescent="0.4">
      <c r="A21" s="245" t="s">
        <v>192</v>
      </c>
      <c r="B21" s="302" t="e">
        <f t="shared" si="0"/>
        <v>#DIV/0!</v>
      </c>
      <c r="C21" s="656" t="e">
        <f t="shared" si="1"/>
        <v>#DIV/0!</v>
      </c>
      <c r="D21" s="657">
        <f t="shared" si="2"/>
        <v>0</v>
      </c>
      <c r="E21" s="911">
        <f t="shared" si="6"/>
        <v>0</v>
      </c>
      <c r="F21" s="646">
        <f t="shared" si="3"/>
        <v>0</v>
      </c>
      <c r="G21" s="635">
        <f t="shared" si="4"/>
        <v>0</v>
      </c>
      <c r="H21" s="634">
        <f t="shared" si="5"/>
        <v>0</v>
      </c>
      <c r="I21" s="52"/>
      <c r="J21" s="57">
        <v>0.8171940298507463</v>
      </c>
      <c r="K21" s="56">
        <v>0.5</v>
      </c>
      <c r="L21" s="1430"/>
      <c r="M21" s="52"/>
      <c r="N21" s="633"/>
      <c r="O21" s="1036"/>
      <c r="P21" s="634"/>
      <c r="Q21" s="633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8.600000000000001" thickBot="1" x14ac:dyDescent="0.4">
      <c r="A22" s="245" t="s">
        <v>198</v>
      </c>
      <c r="B22" s="302" t="e">
        <f t="shared" si="0"/>
        <v>#DIV/0!</v>
      </c>
      <c r="C22" s="656" t="e">
        <f t="shared" si="1"/>
        <v>#DIV/0!</v>
      </c>
      <c r="D22" s="657">
        <f t="shared" si="2"/>
        <v>0</v>
      </c>
      <c r="E22" s="911">
        <f t="shared" si="6"/>
        <v>0</v>
      </c>
      <c r="F22" s="646">
        <f t="shared" si="3"/>
        <v>0</v>
      </c>
      <c r="G22" s="635">
        <f t="shared" si="4"/>
        <v>0</v>
      </c>
      <c r="H22" s="634">
        <f t="shared" si="5"/>
        <v>0</v>
      </c>
      <c r="I22" s="52"/>
      <c r="J22" s="55">
        <v>1.1000000000000001</v>
      </c>
      <c r="K22" s="54"/>
      <c r="L22" s="1430"/>
      <c r="M22" s="52"/>
      <c r="N22" s="633"/>
      <c r="O22" s="1036"/>
      <c r="P22" s="634"/>
      <c r="Q22" s="633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8.600000000000001" thickBot="1" x14ac:dyDescent="0.4">
      <c r="A23" s="245" t="s">
        <v>196</v>
      </c>
      <c r="B23" s="302" t="e">
        <f t="shared" si="0"/>
        <v>#DIV/0!</v>
      </c>
      <c r="C23" s="656" t="e">
        <f t="shared" si="1"/>
        <v>#DIV/0!</v>
      </c>
      <c r="D23" s="657">
        <f t="shared" si="2"/>
        <v>0</v>
      </c>
      <c r="E23" s="911">
        <f t="shared" si="6"/>
        <v>0</v>
      </c>
      <c r="F23" s="646">
        <f t="shared" si="3"/>
        <v>0</v>
      </c>
      <c r="G23" s="635">
        <f t="shared" si="4"/>
        <v>0</v>
      </c>
      <c r="H23" s="634">
        <f t="shared" si="5"/>
        <v>0</v>
      </c>
      <c r="I23" s="52"/>
      <c r="J23" s="57">
        <v>1.6</v>
      </c>
      <c r="K23" s="54"/>
      <c r="L23" s="1430"/>
      <c r="M23" s="52"/>
      <c r="N23" s="633"/>
      <c r="O23" s="1036"/>
      <c r="P23" s="634"/>
      <c r="Q23" s="633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8.600000000000001" thickBot="1" x14ac:dyDescent="0.4">
      <c r="A24" s="108" t="s">
        <v>283</v>
      </c>
      <c r="B24" s="302" t="e">
        <f t="shared" si="0"/>
        <v>#DIV/0!</v>
      </c>
      <c r="C24" s="656" t="e">
        <f t="shared" si="1"/>
        <v>#DIV/0!</v>
      </c>
      <c r="D24" s="657">
        <f t="shared" si="2"/>
        <v>0</v>
      </c>
      <c r="E24" s="911">
        <f t="shared" si="6"/>
        <v>0</v>
      </c>
      <c r="F24" s="646">
        <f t="shared" si="3"/>
        <v>0</v>
      </c>
      <c r="G24" s="635">
        <f t="shared" si="4"/>
        <v>0</v>
      </c>
      <c r="H24" s="634">
        <f t="shared" si="5"/>
        <v>0</v>
      </c>
      <c r="I24" s="52"/>
      <c r="J24" s="57">
        <v>1.9</v>
      </c>
      <c r="K24" s="56">
        <v>1.8</v>
      </c>
      <c r="L24" s="1429">
        <v>2</v>
      </c>
      <c r="M24" s="52"/>
      <c r="N24" s="631"/>
      <c r="O24" s="1038"/>
      <c r="P24" s="632"/>
      <c r="Q24" s="631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8.600000000000001" thickBot="1" x14ac:dyDescent="0.4">
      <c r="A25" s="245" t="s">
        <v>490</v>
      </c>
      <c r="B25" s="302" t="e">
        <f t="shared" si="0"/>
        <v>#DIV/0!</v>
      </c>
      <c r="C25" s="656" t="e">
        <f t="shared" si="1"/>
        <v>#DIV/0!</v>
      </c>
      <c r="D25" s="657">
        <f t="shared" si="2"/>
        <v>0</v>
      </c>
      <c r="E25" s="911">
        <f t="shared" si="6"/>
        <v>0</v>
      </c>
      <c r="F25" s="647">
        <f t="shared" si="3"/>
        <v>0</v>
      </c>
      <c r="G25" s="638">
        <f t="shared" si="4"/>
        <v>0</v>
      </c>
      <c r="H25" s="637">
        <f t="shared" si="5"/>
        <v>0</v>
      </c>
      <c r="I25" s="152"/>
      <c r="J25" s="653">
        <v>1.1916528925619834</v>
      </c>
      <c r="K25" s="652">
        <v>0.8</v>
      </c>
      <c r="L25" s="1431">
        <v>0.8</v>
      </c>
      <c r="M25" s="152"/>
      <c r="N25" s="636"/>
      <c r="O25" s="1037"/>
      <c r="P25" s="637"/>
      <c r="Q25" s="6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8.600000000000001" thickBot="1" x14ac:dyDescent="0.4">
      <c r="A26" s="245" t="s">
        <v>181</v>
      </c>
      <c r="B26" s="302" t="e">
        <f t="shared" si="0"/>
        <v>#DIV/0!</v>
      </c>
      <c r="C26" s="656" t="e">
        <f t="shared" si="1"/>
        <v>#DIV/0!</v>
      </c>
      <c r="D26" s="657">
        <f t="shared" si="2"/>
        <v>0</v>
      </c>
      <c r="E26" s="911">
        <f t="shared" si="6"/>
        <v>0</v>
      </c>
      <c r="F26" s="646">
        <f t="shared" si="3"/>
        <v>0</v>
      </c>
      <c r="G26" s="635">
        <f t="shared" si="4"/>
        <v>0</v>
      </c>
      <c r="H26" s="634">
        <f t="shared" si="5"/>
        <v>0</v>
      </c>
      <c r="I26" s="52"/>
      <c r="J26" s="57">
        <v>1.06</v>
      </c>
      <c r="K26" s="56">
        <v>1</v>
      </c>
      <c r="L26" s="1429">
        <v>1</v>
      </c>
      <c r="M26" s="52"/>
      <c r="N26" s="633"/>
      <c r="O26" s="1036"/>
      <c r="P26" s="634"/>
      <c r="Q26" s="633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8.600000000000001" thickBot="1" x14ac:dyDescent="0.4">
      <c r="A27" s="245" t="s">
        <v>182</v>
      </c>
      <c r="B27" s="302" t="e">
        <f t="shared" si="0"/>
        <v>#DIV/0!</v>
      </c>
      <c r="C27" s="656" t="e">
        <f t="shared" si="1"/>
        <v>#DIV/0!</v>
      </c>
      <c r="D27" s="657">
        <f t="shared" si="2"/>
        <v>0</v>
      </c>
      <c r="E27" s="911">
        <f t="shared" si="6"/>
        <v>0</v>
      </c>
      <c r="F27" s="646">
        <f t="shared" si="3"/>
        <v>0</v>
      </c>
      <c r="G27" s="635">
        <f t="shared" si="4"/>
        <v>0</v>
      </c>
      <c r="H27" s="634">
        <f t="shared" si="5"/>
        <v>0</v>
      </c>
      <c r="I27" s="52"/>
      <c r="J27" s="57">
        <v>1.3667590027700829</v>
      </c>
      <c r="K27" s="54"/>
      <c r="L27" s="1430"/>
      <c r="M27" s="52"/>
      <c r="N27" s="633"/>
      <c r="O27" s="1036"/>
      <c r="P27" s="634"/>
      <c r="Q27" s="633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8.600000000000001" thickBot="1" x14ac:dyDescent="0.4">
      <c r="A28" s="245" t="s">
        <v>188</v>
      </c>
      <c r="B28" s="302" t="e">
        <f t="shared" si="0"/>
        <v>#DIV/0!</v>
      </c>
      <c r="C28" s="656" t="e">
        <f t="shared" si="1"/>
        <v>#DIV/0!</v>
      </c>
      <c r="D28" s="657">
        <f t="shared" si="2"/>
        <v>0</v>
      </c>
      <c r="E28" s="911">
        <f t="shared" si="6"/>
        <v>0</v>
      </c>
      <c r="F28" s="646">
        <f t="shared" si="3"/>
        <v>0</v>
      </c>
      <c r="G28" s="635">
        <f t="shared" si="4"/>
        <v>0</v>
      </c>
      <c r="H28" s="634">
        <f t="shared" si="5"/>
        <v>0</v>
      </c>
      <c r="I28" s="52"/>
      <c r="J28" s="57">
        <v>1.476923076923077</v>
      </c>
      <c r="K28" s="54"/>
      <c r="L28" s="1430"/>
      <c r="M28" s="52"/>
      <c r="N28" s="633"/>
      <c r="O28" s="1036"/>
      <c r="P28" s="634"/>
      <c r="Q28" s="633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8.600000000000001" thickBot="1" x14ac:dyDescent="0.4">
      <c r="A29" s="245" t="s">
        <v>418</v>
      </c>
      <c r="B29" s="302" t="e">
        <f t="shared" si="0"/>
        <v>#DIV/0!</v>
      </c>
      <c r="C29" s="656" t="e">
        <f t="shared" si="1"/>
        <v>#DIV/0!</v>
      </c>
      <c r="D29" s="657">
        <f t="shared" si="2"/>
        <v>0</v>
      </c>
      <c r="E29" s="911">
        <f t="shared" si="6"/>
        <v>0</v>
      </c>
      <c r="F29" s="646">
        <f t="shared" si="3"/>
        <v>0</v>
      </c>
      <c r="G29" s="635">
        <f t="shared" si="4"/>
        <v>0</v>
      </c>
      <c r="H29" s="634">
        <f t="shared" si="5"/>
        <v>0</v>
      </c>
      <c r="I29" s="52"/>
      <c r="J29" s="57">
        <v>1.138175046554935</v>
      </c>
      <c r="K29" s="54"/>
      <c r="L29" s="1433">
        <v>0.75</v>
      </c>
      <c r="M29" s="52"/>
      <c r="N29" s="633"/>
      <c r="O29" s="1036"/>
      <c r="P29" s="634"/>
      <c r="Q29" s="633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8.600000000000001" thickBot="1" x14ac:dyDescent="0.4">
      <c r="A30" s="108" t="s">
        <v>180</v>
      </c>
      <c r="B30" s="302" t="e">
        <f t="shared" si="0"/>
        <v>#DIV/0!</v>
      </c>
      <c r="C30" s="656" t="e">
        <f t="shared" si="1"/>
        <v>#DIV/0!</v>
      </c>
      <c r="D30" s="657">
        <f t="shared" si="2"/>
        <v>0</v>
      </c>
      <c r="E30" s="911">
        <f t="shared" si="6"/>
        <v>0</v>
      </c>
      <c r="F30" s="647">
        <f t="shared" si="3"/>
        <v>0</v>
      </c>
      <c r="G30" s="638">
        <f t="shared" si="4"/>
        <v>0</v>
      </c>
      <c r="H30" s="637">
        <f t="shared" si="5"/>
        <v>0</v>
      </c>
      <c r="I30" s="152"/>
      <c r="J30" s="655">
        <v>1.1527894736842106</v>
      </c>
      <c r="K30" s="1028">
        <v>0.7</v>
      </c>
      <c r="L30" s="1431">
        <v>0.5</v>
      </c>
      <c r="M30" s="152"/>
      <c r="N30" s="636"/>
      <c r="O30" s="1037"/>
      <c r="P30" s="637"/>
      <c r="Q30" s="6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8.600000000000001" thickBot="1" x14ac:dyDescent="0.4">
      <c r="A31" s="245" t="s">
        <v>193</v>
      </c>
      <c r="B31" s="302" t="e">
        <f t="shared" si="0"/>
        <v>#DIV/0!</v>
      </c>
      <c r="C31" s="656" t="e">
        <f t="shared" si="1"/>
        <v>#DIV/0!</v>
      </c>
      <c r="D31" s="657">
        <f t="shared" si="2"/>
        <v>0</v>
      </c>
      <c r="E31" s="911">
        <f t="shared" si="6"/>
        <v>0</v>
      </c>
      <c r="F31" s="646">
        <f t="shared" si="3"/>
        <v>0</v>
      </c>
      <c r="G31" s="635">
        <f t="shared" si="4"/>
        <v>0</v>
      </c>
      <c r="H31" s="634">
        <f t="shared" si="5"/>
        <v>0</v>
      </c>
      <c r="I31" s="52"/>
      <c r="J31" s="57">
        <v>0.82000000000000006</v>
      </c>
      <c r="K31" s="56">
        <v>1</v>
      </c>
      <c r="L31" s="1429">
        <v>1</v>
      </c>
      <c r="M31" s="52"/>
      <c r="N31" s="633"/>
      <c r="O31" s="1036"/>
      <c r="P31" s="634"/>
      <c r="Q31" s="633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8.600000000000001" thickBot="1" x14ac:dyDescent="0.4">
      <c r="A32" s="108" t="s">
        <v>178</v>
      </c>
      <c r="B32" s="302" t="e">
        <f t="shared" si="0"/>
        <v>#DIV/0!</v>
      </c>
      <c r="C32" s="656" t="e">
        <f t="shared" si="1"/>
        <v>#DIV/0!</v>
      </c>
      <c r="D32" s="657">
        <f t="shared" si="2"/>
        <v>0</v>
      </c>
      <c r="E32" s="911">
        <f t="shared" si="6"/>
        <v>0</v>
      </c>
      <c r="F32" s="646">
        <f t="shared" si="3"/>
        <v>0</v>
      </c>
      <c r="G32" s="635">
        <f t="shared" si="4"/>
        <v>0</v>
      </c>
      <c r="H32" s="634">
        <f t="shared" si="5"/>
        <v>0</v>
      </c>
      <c r="I32" s="52"/>
      <c r="J32" s="57">
        <v>1.6</v>
      </c>
      <c r="K32" s="54"/>
      <c r="L32" s="1430"/>
      <c r="M32" s="52"/>
      <c r="N32" s="633"/>
      <c r="O32" s="1036"/>
      <c r="P32" s="634"/>
      <c r="Q32" s="633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8.600000000000001" thickBot="1" x14ac:dyDescent="0.4">
      <c r="A33" s="245" t="s">
        <v>189</v>
      </c>
      <c r="B33" s="302" t="e">
        <f t="shared" si="0"/>
        <v>#DIV/0!</v>
      </c>
      <c r="C33" s="656" t="e">
        <f t="shared" si="1"/>
        <v>#DIV/0!</v>
      </c>
      <c r="D33" s="657">
        <f t="shared" si="2"/>
        <v>0</v>
      </c>
      <c r="E33" s="911">
        <f t="shared" si="6"/>
        <v>0</v>
      </c>
      <c r="F33" s="647">
        <f t="shared" si="3"/>
        <v>0</v>
      </c>
      <c r="G33" s="638">
        <f t="shared" si="4"/>
        <v>0</v>
      </c>
      <c r="H33" s="637">
        <f t="shared" si="5"/>
        <v>0</v>
      </c>
      <c r="I33" s="152"/>
      <c r="J33" s="653">
        <v>0.90936170212765954</v>
      </c>
      <c r="K33" s="654"/>
      <c r="L33" s="1432"/>
      <c r="M33" s="152"/>
      <c r="N33" s="636"/>
      <c r="O33" s="1037"/>
      <c r="P33" s="637"/>
      <c r="Q33" s="6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8.600000000000001" thickBot="1" x14ac:dyDescent="0.4">
      <c r="A34" s="245" t="s">
        <v>419</v>
      </c>
      <c r="B34" s="302" t="e">
        <f t="shared" si="0"/>
        <v>#DIV/0!</v>
      </c>
      <c r="C34" s="656" t="e">
        <f t="shared" si="1"/>
        <v>#DIV/0!</v>
      </c>
      <c r="D34" s="657">
        <f t="shared" si="2"/>
        <v>0</v>
      </c>
      <c r="E34" s="911">
        <f t="shared" si="6"/>
        <v>0</v>
      </c>
      <c r="F34" s="646">
        <f t="shared" si="3"/>
        <v>0</v>
      </c>
      <c r="G34" s="635">
        <f t="shared" si="4"/>
        <v>0</v>
      </c>
      <c r="H34" s="634">
        <f t="shared" si="5"/>
        <v>0</v>
      </c>
      <c r="I34" s="52"/>
      <c r="J34" s="57">
        <v>0.7</v>
      </c>
      <c r="K34" s="54"/>
      <c r="L34" s="1430"/>
      <c r="M34" s="52"/>
      <c r="N34" s="631"/>
      <c r="O34" s="1038"/>
      <c r="P34" s="632"/>
      <c r="Q34" s="631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8.600000000000001" thickBot="1" x14ac:dyDescent="0.4">
      <c r="A35" s="245" t="s">
        <v>190</v>
      </c>
      <c r="B35" s="302" t="e">
        <f t="shared" si="0"/>
        <v>#DIV/0!</v>
      </c>
      <c r="C35" s="656" t="e">
        <f t="shared" si="1"/>
        <v>#DIV/0!</v>
      </c>
      <c r="D35" s="657">
        <f t="shared" si="2"/>
        <v>0</v>
      </c>
      <c r="E35" s="911">
        <f t="shared" si="6"/>
        <v>0</v>
      </c>
      <c r="F35" s="646">
        <f t="shared" si="3"/>
        <v>0</v>
      </c>
      <c r="G35" s="635">
        <f t="shared" si="4"/>
        <v>0</v>
      </c>
      <c r="H35" s="634">
        <f t="shared" si="5"/>
        <v>0</v>
      </c>
      <c r="I35" s="52"/>
      <c r="J35" s="57">
        <v>1.6</v>
      </c>
      <c r="K35" s="54"/>
      <c r="L35" s="1430"/>
      <c r="M35" s="52"/>
      <c r="N35" s="633"/>
      <c r="O35" s="1036"/>
      <c r="P35" s="634"/>
      <c r="Q35" s="633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8.600000000000001" thickBot="1" x14ac:dyDescent="0.4">
      <c r="A36" s="108" t="s">
        <v>8</v>
      </c>
      <c r="B36" s="302" t="e">
        <f t="shared" si="0"/>
        <v>#DIV/0!</v>
      </c>
      <c r="C36" s="656" t="e">
        <f t="shared" si="1"/>
        <v>#DIV/0!</v>
      </c>
      <c r="D36" s="657">
        <f t="shared" si="2"/>
        <v>0</v>
      </c>
      <c r="E36" s="911">
        <f t="shared" si="6"/>
        <v>0</v>
      </c>
      <c r="F36" s="646">
        <f t="shared" si="3"/>
        <v>0</v>
      </c>
      <c r="G36" s="635">
        <f t="shared" si="4"/>
        <v>0</v>
      </c>
      <c r="H36" s="634">
        <f t="shared" si="5"/>
        <v>0</v>
      </c>
      <c r="I36" s="52"/>
      <c r="J36" s="57">
        <v>0.62444444444444458</v>
      </c>
      <c r="K36" s="56">
        <v>0.7</v>
      </c>
      <c r="L36" s="1429">
        <v>0.5</v>
      </c>
      <c r="M36" s="52"/>
      <c r="N36" s="631"/>
      <c r="O36" s="1038"/>
      <c r="P36" s="632"/>
      <c r="Q36" s="631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8.600000000000001" thickBot="1" x14ac:dyDescent="0.4">
      <c r="A37" s="109" t="s">
        <v>168</v>
      </c>
      <c r="B37" s="302" t="e">
        <f t="shared" si="0"/>
        <v>#DIV/0!</v>
      </c>
      <c r="C37" s="656" t="e">
        <f t="shared" si="1"/>
        <v>#DIV/0!</v>
      </c>
      <c r="D37" s="657">
        <f t="shared" si="2"/>
        <v>0</v>
      </c>
      <c r="E37" s="911">
        <f t="shared" si="6"/>
        <v>0</v>
      </c>
      <c r="F37" s="646">
        <f t="shared" si="3"/>
        <v>0</v>
      </c>
      <c r="G37" s="635">
        <f t="shared" si="4"/>
        <v>0</v>
      </c>
      <c r="H37" s="634">
        <f t="shared" si="5"/>
        <v>0</v>
      </c>
      <c r="I37" s="52"/>
      <c r="J37" s="55">
        <v>0.5</v>
      </c>
      <c r="K37" s="58">
        <v>0.7</v>
      </c>
      <c r="L37" s="1433">
        <v>0.7</v>
      </c>
      <c r="M37" s="52"/>
      <c r="N37" s="631"/>
      <c r="O37" s="1038"/>
      <c r="P37" s="632"/>
      <c r="Q37" s="631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8.600000000000001" thickBot="1" x14ac:dyDescent="0.4">
      <c r="A38" s="108" t="s">
        <v>170</v>
      </c>
      <c r="B38" s="302" t="e">
        <f t="shared" si="0"/>
        <v>#DIV/0!</v>
      </c>
      <c r="C38" s="656" t="e">
        <f t="shared" si="1"/>
        <v>#DIV/0!</v>
      </c>
      <c r="D38" s="657">
        <f t="shared" si="2"/>
        <v>0</v>
      </c>
      <c r="E38" s="911">
        <f t="shared" si="6"/>
        <v>0</v>
      </c>
      <c r="F38" s="646">
        <f t="shared" si="3"/>
        <v>0</v>
      </c>
      <c r="G38" s="635">
        <f t="shared" si="4"/>
        <v>0</v>
      </c>
      <c r="H38" s="634">
        <f t="shared" si="5"/>
        <v>0</v>
      </c>
      <c r="I38" s="52"/>
      <c r="J38" s="55">
        <v>1.9</v>
      </c>
      <c r="K38" s="54"/>
      <c r="L38" s="1430"/>
      <c r="M38" s="52"/>
      <c r="N38" s="631"/>
      <c r="O38" s="1038"/>
      <c r="P38" s="632"/>
      <c r="Q38" s="631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8.600000000000001" thickBot="1" x14ac:dyDescent="0.4">
      <c r="A39" s="245" t="s">
        <v>184</v>
      </c>
      <c r="B39" s="302" t="e">
        <f t="shared" ref="B39:B63" si="7">RANK(C39,C$7:C$63,0)</f>
        <v>#DIV/0!</v>
      </c>
      <c r="C39" s="656" t="e">
        <f t="shared" ref="C39:C63" si="8">D39*10/D$6</f>
        <v>#DIV/0!</v>
      </c>
      <c r="D39" s="657">
        <f t="shared" ref="D39:D63" si="9">E39^D$4</f>
        <v>0</v>
      </c>
      <c r="E39" s="911">
        <f t="shared" si="6"/>
        <v>0</v>
      </c>
      <c r="F39" s="647">
        <f t="shared" ref="F39:F63" si="10">J39*O39</f>
        <v>0</v>
      </c>
      <c r="G39" s="638">
        <f t="shared" ref="G39:G63" si="11">K39*P39</f>
        <v>0</v>
      </c>
      <c r="H39" s="637">
        <f t="shared" ref="H39:H63" si="12">L39*Q39</f>
        <v>0</v>
      </c>
      <c r="I39" s="152"/>
      <c r="J39" s="655">
        <v>0.9</v>
      </c>
      <c r="K39" s="654"/>
      <c r="L39" s="1432"/>
      <c r="M39" s="152"/>
      <c r="N39" s="639"/>
      <c r="O39" s="1039"/>
      <c r="P39" s="640"/>
      <c r="Q39" s="639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8.600000000000001" thickBot="1" x14ac:dyDescent="0.4">
      <c r="A40" s="108" t="s">
        <v>45</v>
      </c>
      <c r="B40" s="302" t="e">
        <f t="shared" si="7"/>
        <v>#DIV/0!</v>
      </c>
      <c r="C40" s="656" t="e">
        <f t="shared" si="8"/>
        <v>#DIV/0!</v>
      </c>
      <c r="D40" s="657">
        <f t="shared" si="9"/>
        <v>0</v>
      </c>
      <c r="E40" s="911">
        <f t="shared" si="6"/>
        <v>0</v>
      </c>
      <c r="F40" s="646">
        <f t="shared" si="10"/>
        <v>0</v>
      </c>
      <c r="G40" s="635">
        <f t="shared" si="11"/>
        <v>0</v>
      </c>
      <c r="H40" s="634">
        <f t="shared" si="12"/>
        <v>0</v>
      </c>
      <c r="I40" s="52"/>
      <c r="J40" s="57">
        <v>0.65</v>
      </c>
      <c r="K40" s="56">
        <v>0.7</v>
      </c>
      <c r="L40" s="1429">
        <v>0.5</v>
      </c>
      <c r="M40" s="52"/>
      <c r="N40" s="631"/>
      <c r="O40" s="1038"/>
      <c r="P40" s="632"/>
      <c r="Q40" s="631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8.600000000000001" thickBot="1" x14ac:dyDescent="0.4">
      <c r="A41" s="108" t="s">
        <v>171</v>
      </c>
      <c r="B41" s="302" t="e">
        <f t="shared" si="7"/>
        <v>#DIV/0!</v>
      </c>
      <c r="C41" s="656" t="e">
        <f t="shared" si="8"/>
        <v>#DIV/0!</v>
      </c>
      <c r="D41" s="657">
        <f t="shared" si="9"/>
        <v>0</v>
      </c>
      <c r="E41" s="911">
        <f t="shared" si="6"/>
        <v>0</v>
      </c>
      <c r="F41" s="646">
        <f t="shared" si="10"/>
        <v>0</v>
      </c>
      <c r="G41" s="635">
        <f t="shared" si="11"/>
        <v>0</v>
      </c>
      <c r="H41" s="634">
        <f t="shared" si="12"/>
        <v>0</v>
      </c>
      <c r="I41" s="52"/>
      <c r="J41" s="57"/>
      <c r="K41" s="50">
        <v>0.5</v>
      </c>
      <c r="L41" s="1429">
        <v>0.6</v>
      </c>
      <c r="M41" s="52"/>
      <c r="N41" s="631"/>
      <c r="O41" s="1038"/>
      <c r="P41" s="632"/>
      <c r="Q41" s="631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8.600000000000001" thickBot="1" x14ac:dyDescent="0.4">
      <c r="A42" s="245" t="s">
        <v>183</v>
      </c>
      <c r="B42" s="302" t="e">
        <f t="shared" si="7"/>
        <v>#DIV/0!</v>
      </c>
      <c r="C42" s="656" t="e">
        <f t="shared" si="8"/>
        <v>#DIV/0!</v>
      </c>
      <c r="D42" s="657">
        <f t="shared" si="9"/>
        <v>0</v>
      </c>
      <c r="E42" s="911">
        <f t="shared" si="6"/>
        <v>0</v>
      </c>
      <c r="F42" s="646">
        <f t="shared" si="10"/>
        <v>0</v>
      </c>
      <c r="G42" s="635">
        <f t="shared" si="11"/>
        <v>0</v>
      </c>
      <c r="H42" s="634">
        <f t="shared" si="12"/>
        <v>0</v>
      </c>
      <c r="I42" s="52"/>
      <c r="J42" s="55">
        <v>1</v>
      </c>
      <c r="K42" s="54"/>
      <c r="L42" s="1430"/>
      <c r="M42" s="52"/>
      <c r="N42" s="631"/>
      <c r="O42" s="1038"/>
      <c r="P42" s="632"/>
      <c r="Q42" s="631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8.600000000000001" thickBot="1" x14ac:dyDescent="0.4">
      <c r="A43" s="245" t="s">
        <v>48</v>
      </c>
      <c r="B43" s="302" t="e">
        <f t="shared" si="7"/>
        <v>#DIV/0!</v>
      </c>
      <c r="C43" s="656" t="e">
        <f t="shared" si="8"/>
        <v>#DIV/0!</v>
      </c>
      <c r="D43" s="657">
        <f t="shared" si="9"/>
        <v>0</v>
      </c>
      <c r="E43" s="911">
        <f t="shared" si="6"/>
        <v>0</v>
      </c>
      <c r="F43" s="646">
        <f t="shared" si="10"/>
        <v>0</v>
      </c>
      <c r="G43" s="635">
        <f t="shared" si="11"/>
        <v>0</v>
      </c>
      <c r="H43" s="634">
        <f t="shared" si="12"/>
        <v>0</v>
      </c>
      <c r="I43" s="52"/>
      <c r="J43" s="57">
        <v>0.64799999999999991</v>
      </c>
      <c r="K43" s="56">
        <v>0.7</v>
      </c>
      <c r="L43" s="1429">
        <v>0.5</v>
      </c>
      <c r="M43" s="52"/>
      <c r="N43" s="631"/>
      <c r="O43" s="1038"/>
      <c r="P43" s="632"/>
      <c r="Q43" s="631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8.600000000000001" thickBot="1" x14ac:dyDescent="0.4">
      <c r="A44" s="245" t="s">
        <v>37</v>
      </c>
      <c r="B44" s="302" t="e">
        <f t="shared" si="7"/>
        <v>#DIV/0!</v>
      </c>
      <c r="C44" s="656" t="e">
        <f t="shared" si="8"/>
        <v>#DIV/0!</v>
      </c>
      <c r="D44" s="657">
        <f t="shared" si="9"/>
        <v>0</v>
      </c>
      <c r="E44" s="911">
        <f t="shared" si="6"/>
        <v>0</v>
      </c>
      <c r="F44" s="646">
        <f t="shared" si="10"/>
        <v>0</v>
      </c>
      <c r="G44" s="635">
        <f t="shared" si="11"/>
        <v>0</v>
      </c>
      <c r="H44" s="634">
        <f t="shared" si="12"/>
        <v>0</v>
      </c>
      <c r="I44" s="52"/>
      <c r="J44" s="57">
        <v>0.65</v>
      </c>
      <c r="K44" s="56">
        <v>0.7</v>
      </c>
      <c r="L44" s="1429">
        <v>0.5</v>
      </c>
      <c r="M44" s="52"/>
      <c r="N44" s="631"/>
      <c r="O44" s="1038"/>
      <c r="P44" s="632"/>
      <c r="Q44" s="631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8.600000000000001" thickBot="1" x14ac:dyDescent="0.4">
      <c r="A45" s="109" t="s">
        <v>179</v>
      </c>
      <c r="B45" s="302" t="e">
        <f t="shared" si="7"/>
        <v>#DIV/0!</v>
      </c>
      <c r="C45" s="656" t="e">
        <f t="shared" si="8"/>
        <v>#DIV/0!</v>
      </c>
      <c r="D45" s="657">
        <f t="shared" si="9"/>
        <v>0</v>
      </c>
      <c r="E45" s="911">
        <f t="shared" si="6"/>
        <v>0</v>
      </c>
      <c r="F45" s="646">
        <f t="shared" si="10"/>
        <v>0</v>
      </c>
      <c r="G45" s="635">
        <f t="shared" si="11"/>
        <v>0</v>
      </c>
      <c r="H45" s="634">
        <f t="shared" si="12"/>
        <v>0</v>
      </c>
      <c r="I45" s="52"/>
      <c r="J45" s="55"/>
      <c r="K45" s="56">
        <v>0.5</v>
      </c>
      <c r="L45" s="1430"/>
      <c r="M45" s="52"/>
      <c r="N45" s="631"/>
      <c r="O45" s="1038"/>
      <c r="P45" s="632"/>
      <c r="Q45" s="631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8.600000000000001" thickBot="1" x14ac:dyDescent="0.4">
      <c r="A46" s="108" t="s">
        <v>15</v>
      </c>
      <c r="B46" s="302" t="e">
        <f t="shared" si="7"/>
        <v>#DIV/0!</v>
      </c>
      <c r="C46" s="656" t="e">
        <f t="shared" si="8"/>
        <v>#DIV/0!</v>
      </c>
      <c r="D46" s="657">
        <f t="shared" si="9"/>
        <v>0</v>
      </c>
      <c r="E46" s="911">
        <f t="shared" si="6"/>
        <v>0</v>
      </c>
      <c r="F46" s="646">
        <f t="shared" si="10"/>
        <v>0</v>
      </c>
      <c r="G46" s="635">
        <f t="shared" si="11"/>
        <v>0</v>
      </c>
      <c r="H46" s="634">
        <f t="shared" si="12"/>
        <v>0</v>
      </c>
      <c r="I46" s="52"/>
      <c r="J46" s="57"/>
      <c r="K46" s="56">
        <v>0.5</v>
      </c>
      <c r="L46" s="1429"/>
      <c r="M46" s="52"/>
      <c r="N46" s="631"/>
      <c r="O46" s="1038"/>
      <c r="P46" s="632"/>
      <c r="Q46" s="631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8.600000000000001" thickBot="1" x14ac:dyDescent="0.4">
      <c r="A47" s="245" t="s">
        <v>278</v>
      </c>
      <c r="B47" s="302" t="e">
        <f t="shared" si="7"/>
        <v>#DIV/0!</v>
      </c>
      <c r="C47" s="656" t="e">
        <f t="shared" si="8"/>
        <v>#DIV/0!</v>
      </c>
      <c r="D47" s="657">
        <f t="shared" si="9"/>
        <v>0</v>
      </c>
      <c r="E47" s="911">
        <f t="shared" si="6"/>
        <v>0</v>
      </c>
      <c r="F47" s="646">
        <f t="shared" si="10"/>
        <v>0</v>
      </c>
      <c r="G47" s="635">
        <f t="shared" si="11"/>
        <v>0</v>
      </c>
      <c r="H47" s="634">
        <f t="shared" si="12"/>
        <v>0</v>
      </c>
      <c r="I47" s="52"/>
      <c r="J47" s="55"/>
      <c r="K47" s="54"/>
      <c r="L47" s="1430"/>
      <c r="M47" s="52"/>
      <c r="N47" s="631"/>
      <c r="O47" s="1038"/>
      <c r="P47" s="632"/>
      <c r="Q47" s="631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8.600000000000001" thickBot="1" x14ac:dyDescent="0.4">
      <c r="A48" s="245" t="s">
        <v>185</v>
      </c>
      <c r="B48" s="302" t="e">
        <f t="shared" si="7"/>
        <v>#DIV/0!</v>
      </c>
      <c r="C48" s="656" t="e">
        <f t="shared" si="8"/>
        <v>#DIV/0!</v>
      </c>
      <c r="D48" s="657">
        <f t="shared" si="9"/>
        <v>0</v>
      </c>
      <c r="E48" s="911">
        <f t="shared" si="6"/>
        <v>0</v>
      </c>
      <c r="F48" s="646">
        <f t="shared" si="10"/>
        <v>0</v>
      </c>
      <c r="G48" s="635">
        <f t="shared" si="11"/>
        <v>0</v>
      </c>
      <c r="H48" s="634">
        <f t="shared" si="12"/>
        <v>0</v>
      </c>
      <c r="I48" s="52"/>
      <c r="J48" s="57">
        <v>0.5</v>
      </c>
      <c r="K48" s="56"/>
      <c r="L48" s="1429">
        <v>0.5</v>
      </c>
      <c r="M48" s="52"/>
      <c r="N48" s="631"/>
      <c r="O48" s="1038"/>
      <c r="P48" s="632"/>
      <c r="Q48" s="631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8.600000000000001" thickBot="1" x14ac:dyDescent="0.4">
      <c r="A49" s="245" t="s">
        <v>279</v>
      </c>
      <c r="B49" s="302" t="e">
        <f t="shared" si="7"/>
        <v>#DIV/0!</v>
      </c>
      <c r="C49" s="656" t="e">
        <f t="shared" si="8"/>
        <v>#DIV/0!</v>
      </c>
      <c r="D49" s="657">
        <f t="shared" si="9"/>
        <v>0</v>
      </c>
      <c r="E49" s="911">
        <f t="shared" si="6"/>
        <v>0</v>
      </c>
      <c r="F49" s="646">
        <f t="shared" si="10"/>
        <v>0</v>
      </c>
      <c r="G49" s="635">
        <f t="shared" si="11"/>
        <v>0</v>
      </c>
      <c r="H49" s="634">
        <f t="shared" si="12"/>
        <v>0</v>
      </c>
      <c r="I49" s="52"/>
      <c r="J49" s="58"/>
      <c r="K49" s="54"/>
      <c r="L49" s="1430"/>
      <c r="M49" s="52"/>
      <c r="N49" s="631"/>
      <c r="O49" s="1038"/>
      <c r="P49" s="632"/>
      <c r="Q49" s="631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8.600000000000001" thickBot="1" x14ac:dyDescent="0.4">
      <c r="A50" s="108" t="s">
        <v>33</v>
      </c>
      <c r="B50" s="302" t="e">
        <f t="shared" si="7"/>
        <v>#DIV/0!</v>
      </c>
      <c r="C50" s="656" t="e">
        <f t="shared" si="8"/>
        <v>#DIV/0!</v>
      </c>
      <c r="D50" s="657">
        <f t="shared" si="9"/>
        <v>0</v>
      </c>
      <c r="E50" s="911">
        <f t="shared" si="6"/>
        <v>0</v>
      </c>
      <c r="F50" s="647">
        <f t="shared" si="10"/>
        <v>0</v>
      </c>
      <c r="G50" s="638">
        <f t="shared" si="11"/>
        <v>0</v>
      </c>
      <c r="H50" s="637">
        <f t="shared" si="12"/>
        <v>0</v>
      </c>
      <c r="I50" s="152"/>
      <c r="J50" s="655"/>
      <c r="K50" s="654"/>
      <c r="L50" s="1432"/>
      <c r="M50" s="152"/>
      <c r="N50" s="639"/>
      <c r="O50" s="1039"/>
      <c r="P50" s="640"/>
      <c r="Q50" s="639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8.600000000000001" thickBot="1" x14ac:dyDescent="0.4">
      <c r="A51" s="108" t="s">
        <v>7</v>
      </c>
      <c r="B51" s="302" t="e">
        <f t="shared" si="7"/>
        <v>#DIV/0!</v>
      </c>
      <c r="C51" s="656" t="e">
        <f t="shared" si="8"/>
        <v>#DIV/0!</v>
      </c>
      <c r="D51" s="657">
        <f t="shared" si="9"/>
        <v>0</v>
      </c>
      <c r="E51" s="911">
        <f t="shared" si="6"/>
        <v>0</v>
      </c>
      <c r="F51" s="646">
        <f t="shared" si="10"/>
        <v>0</v>
      </c>
      <c r="G51" s="635">
        <f t="shared" si="11"/>
        <v>0</v>
      </c>
      <c r="H51" s="634">
        <f t="shared" si="12"/>
        <v>0</v>
      </c>
      <c r="I51" s="52"/>
      <c r="J51" s="57">
        <v>0.5</v>
      </c>
      <c r="K51" s="56">
        <v>0.7</v>
      </c>
      <c r="L51" s="1429">
        <v>0.5</v>
      </c>
      <c r="M51" s="52"/>
      <c r="N51" s="631"/>
      <c r="O51" s="1038"/>
      <c r="P51" s="632"/>
      <c r="Q51" s="631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8.600000000000001" thickBot="1" x14ac:dyDescent="0.4">
      <c r="A52" s="108" t="s">
        <v>38</v>
      </c>
      <c r="B52" s="302" t="e">
        <f t="shared" si="7"/>
        <v>#DIV/0!</v>
      </c>
      <c r="C52" s="656" t="e">
        <f t="shared" si="8"/>
        <v>#DIV/0!</v>
      </c>
      <c r="D52" s="657">
        <f t="shared" si="9"/>
        <v>0</v>
      </c>
      <c r="E52" s="911">
        <f t="shared" si="6"/>
        <v>0</v>
      </c>
      <c r="F52" s="646">
        <f t="shared" si="10"/>
        <v>0</v>
      </c>
      <c r="G52" s="635">
        <f t="shared" si="11"/>
        <v>0</v>
      </c>
      <c r="H52" s="634">
        <f t="shared" si="12"/>
        <v>0</v>
      </c>
      <c r="I52" s="52"/>
      <c r="J52" s="57">
        <v>0.5</v>
      </c>
      <c r="K52" s="56">
        <v>0.7</v>
      </c>
      <c r="L52" s="1429">
        <v>0.5</v>
      </c>
      <c r="M52" s="52"/>
      <c r="N52" s="631"/>
      <c r="O52" s="1038"/>
      <c r="P52" s="632"/>
      <c r="Q52" s="631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8.600000000000001" thickBot="1" x14ac:dyDescent="0.4">
      <c r="A53" s="245" t="s">
        <v>58</v>
      </c>
      <c r="B53" s="302" t="e">
        <f t="shared" si="7"/>
        <v>#DIV/0!</v>
      </c>
      <c r="C53" s="656" t="e">
        <f t="shared" si="8"/>
        <v>#DIV/0!</v>
      </c>
      <c r="D53" s="657">
        <f t="shared" si="9"/>
        <v>0</v>
      </c>
      <c r="E53" s="911">
        <f t="shared" si="6"/>
        <v>0</v>
      </c>
      <c r="F53" s="647">
        <f t="shared" si="10"/>
        <v>0</v>
      </c>
      <c r="G53" s="638">
        <f t="shared" si="11"/>
        <v>0</v>
      </c>
      <c r="H53" s="637">
        <f t="shared" si="12"/>
        <v>0</v>
      </c>
      <c r="I53" s="152"/>
      <c r="J53" s="653"/>
      <c r="K53" s="652">
        <v>0.7</v>
      </c>
      <c r="L53" s="1431">
        <v>0.5</v>
      </c>
      <c r="M53" s="152"/>
      <c r="N53" s="639"/>
      <c r="O53" s="1039"/>
      <c r="P53" s="640"/>
      <c r="Q53" s="639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8.600000000000001" thickBot="1" x14ac:dyDescent="0.4">
      <c r="A54" s="108" t="s">
        <v>163</v>
      </c>
      <c r="B54" s="302" t="e">
        <f t="shared" si="7"/>
        <v>#DIV/0!</v>
      </c>
      <c r="C54" s="656" t="e">
        <f t="shared" si="8"/>
        <v>#DIV/0!</v>
      </c>
      <c r="D54" s="657">
        <f t="shared" si="9"/>
        <v>0</v>
      </c>
      <c r="E54" s="911">
        <f t="shared" si="6"/>
        <v>0</v>
      </c>
      <c r="F54" s="647">
        <f t="shared" si="10"/>
        <v>0</v>
      </c>
      <c r="G54" s="638">
        <f t="shared" si="11"/>
        <v>0</v>
      </c>
      <c r="H54" s="637">
        <f t="shared" si="12"/>
        <v>0</v>
      </c>
      <c r="I54" s="152"/>
      <c r="J54" s="655"/>
      <c r="K54" s="654"/>
      <c r="L54" s="1432"/>
      <c r="M54" s="152"/>
      <c r="N54" s="639"/>
      <c r="O54" s="1039"/>
      <c r="P54" s="640"/>
      <c r="Q54" s="639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8.600000000000001" thickBot="1" x14ac:dyDescent="0.4">
      <c r="A55" s="108" t="s">
        <v>491</v>
      </c>
      <c r="B55" s="302" t="e">
        <f t="shared" si="7"/>
        <v>#DIV/0!</v>
      </c>
      <c r="C55" s="656" t="e">
        <f t="shared" si="8"/>
        <v>#DIV/0!</v>
      </c>
      <c r="D55" s="657">
        <f t="shared" si="9"/>
        <v>0</v>
      </c>
      <c r="E55" s="911">
        <f t="shared" si="6"/>
        <v>0</v>
      </c>
      <c r="F55" s="646">
        <f t="shared" si="10"/>
        <v>0</v>
      </c>
      <c r="G55" s="635">
        <f t="shared" si="11"/>
        <v>0</v>
      </c>
      <c r="H55" s="634">
        <f t="shared" si="12"/>
        <v>0</v>
      </c>
      <c r="I55" s="52"/>
      <c r="J55" s="55"/>
      <c r="K55" s="54"/>
      <c r="L55" s="1430"/>
      <c r="M55" s="52"/>
      <c r="N55" s="631"/>
      <c r="O55" s="1038"/>
      <c r="P55" s="632"/>
      <c r="Q55" s="631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8.600000000000001" thickBot="1" x14ac:dyDescent="0.4">
      <c r="A56" s="245" t="s">
        <v>453</v>
      </c>
      <c r="B56" s="302" t="e">
        <f t="shared" si="7"/>
        <v>#DIV/0!</v>
      </c>
      <c r="C56" s="656" t="e">
        <f t="shared" si="8"/>
        <v>#DIV/0!</v>
      </c>
      <c r="D56" s="657">
        <f t="shared" si="9"/>
        <v>0</v>
      </c>
      <c r="E56" s="911">
        <f t="shared" si="6"/>
        <v>0</v>
      </c>
      <c r="F56" s="646">
        <f t="shared" si="10"/>
        <v>0</v>
      </c>
      <c r="G56" s="635">
        <f t="shared" si="11"/>
        <v>0</v>
      </c>
      <c r="H56" s="634">
        <f t="shared" si="12"/>
        <v>0</v>
      </c>
      <c r="I56" s="52"/>
      <c r="J56" s="57">
        <v>0.3</v>
      </c>
      <c r="K56" s="54"/>
      <c r="L56" s="1430"/>
      <c r="M56" s="52"/>
      <c r="N56" s="631"/>
      <c r="O56" s="1038"/>
      <c r="P56" s="632"/>
      <c r="Q56" s="631"/>
      <c r="R56" s="36"/>
      <c r="S56" s="36"/>
      <c r="T56" s="36"/>
      <c r="U56" s="36"/>
      <c r="W56" s="36"/>
      <c r="X56" s="36"/>
      <c r="Y56" s="36"/>
      <c r="Z56" s="36"/>
    </row>
    <row r="57" spans="1:26" ht="18.600000000000001" thickBot="1" x14ac:dyDescent="0.4">
      <c r="A57" s="245" t="s">
        <v>194</v>
      </c>
      <c r="B57" s="302" t="e">
        <f t="shared" si="7"/>
        <v>#DIV/0!</v>
      </c>
      <c r="C57" s="656" t="e">
        <f t="shared" si="8"/>
        <v>#DIV/0!</v>
      </c>
      <c r="D57" s="657">
        <f t="shared" si="9"/>
        <v>0</v>
      </c>
      <c r="E57" s="911">
        <f t="shared" si="6"/>
        <v>0</v>
      </c>
      <c r="F57" s="646">
        <f t="shared" si="10"/>
        <v>0</v>
      </c>
      <c r="G57" s="635">
        <f t="shared" si="11"/>
        <v>0</v>
      </c>
      <c r="H57" s="634">
        <f t="shared" si="12"/>
        <v>0</v>
      </c>
      <c r="I57" s="52"/>
      <c r="J57" s="57">
        <v>0.8</v>
      </c>
      <c r="K57" s="54"/>
      <c r="L57" s="1430"/>
      <c r="M57" s="52"/>
      <c r="N57" s="631"/>
      <c r="O57" s="1038"/>
      <c r="P57" s="632"/>
      <c r="Q57" s="631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8.600000000000001" thickBot="1" x14ac:dyDescent="0.4">
      <c r="A58" s="245" t="s">
        <v>20</v>
      </c>
      <c r="B58" s="302" t="e">
        <f t="shared" si="7"/>
        <v>#DIV/0!</v>
      </c>
      <c r="C58" s="656" t="e">
        <f t="shared" si="8"/>
        <v>#DIV/0!</v>
      </c>
      <c r="D58" s="657">
        <f t="shared" si="9"/>
        <v>0</v>
      </c>
      <c r="E58" s="911">
        <f t="shared" si="6"/>
        <v>0</v>
      </c>
      <c r="F58" s="646">
        <f t="shared" si="10"/>
        <v>0</v>
      </c>
      <c r="G58" s="635">
        <f t="shared" si="11"/>
        <v>0</v>
      </c>
      <c r="H58" s="634">
        <f t="shared" si="12"/>
        <v>0</v>
      </c>
      <c r="I58" s="52"/>
      <c r="J58" s="57">
        <v>0.5</v>
      </c>
      <c r="K58" s="56">
        <v>0.7</v>
      </c>
      <c r="L58" s="1429">
        <v>0.5</v>
      </c>
      <c r="M58" s="52"/>
      <c r="N58" s="631"/>
      <c r="O58" s="1038"/>
      <c r="P58" s="632"/>
      <c r="Q58" s="631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8.600000000000001" thickBot="1" x14ac:dyDescent="0.4">
      <c r="A59" s="245" t="s">
        <v>489</v>
      </c>
      <c r="B59" s="302" t="e">
        <f t="shared" si="7"/>
        <v>#DIV/0!</v>
      </c>
      <c r="C59" s="656" t="e">
        <f t="shared" si="8"/>
        <v>#DIV/0!</v>
      </c>
      <c r="D59" s="657">
        <f t="shared" si="9"/>
        <v>0</v>
      </c>
      <c r="E59" s="911">
        <f t="shared" si="6"/>
        <v>0</v>
      </c>
      <c r="F59" s="646">
        <f t="shared" si="10"/>
        <v>0</v>
      </c>
      <c r="G59" s="635">
        <f t="shared" si="11"/>
        <v>0</v>
      </c>
      <c r="H59" s="634">
        <f t="shared" si="12"/>
        <v>0</v>
      </c>
      <c r="I59" s="52"/>
      <c r="J59" s="55"/>
      <c r="K59" s="54"/>
      <c r="L59" s="1430"/>
      <c r="M59" s="52"/>
      <c r="N59" s="631"/>
      <c r="O59" s="1038"/>
      <c r="P59" s="632"/>
      <c r="Q59" s="631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8.600000000000001" thickBot="1" x14ac:dyDescent="0.4">
      <c r="A60" s="245" t="s">
        <v>280</v>
      </c>
      <c r="B60" s="302" t="e">
        <f t="shared" si="7"/>
        <v>#DIV/0!</v>
      </c>
      <c r="C60" s="656" t="e">
        <f t="shared" si="8"/>
        <v>#DIV/0!</v>
      </c>
      <c r="D60" s="657">
        <f t="shared" si="9"/>
        <v>0</v>
      </c>
      <c r="E60" s="911">
        <f t="shared" si="6"/>
        <v>0</v>
      </c>
      <c r="F60" s="647">
        <f t="shared" si="10"/>
        <v>0</v>
      </c>
      <c r="G60" s="638">
        <f t="shared" si="11"/>
        <v>0</v>
      </c>
      <c r="H60" s="637">
        <f t="shared" si="12"/>
        <v>0</v>
      </c>
      <c r="I60" s="152"/>
      <c r="J60" s="55"/>
      <c r="K60" s="54"/>
      <c r="L60" s="1430"/>
      <c r="M60" s="152"/>
      <c r="N60" s="639"/>
      <c r="O60" s="1039"/>
      <c r="P60" s="640"/>
      <c r="Q60" s="631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8.600000000000001" thickBot="1" x14ac:dyDescent="0.4">
      <c r="A61" s="245" t="s">
        <v>195</v>
      </c>
      <c r="B61" s="302" t="e">
        <f t="shared" si="7"/>
        <v>#DIV/0!</v>
      </c>
      <c r="C61" s="656" t="e">
        <f t="shared" si="8"/>
        <v>#DIV/0!</v>
      </c>
      <c r="D61" s="657">
        <f t="shared" si="9"/>
        <v>0</v>
      </c>
      <c r="E61" s="911">
        <f t="shared" si="6"/>
        <v>0</v>
      </c>
      <c r="F61" s="646">
        <f t="shared" si="10"/>
        <v>0</v>
      </c>
      <c r="G61" s="635">
        <f t="shared" si="11"/>
        <v>0</v>
      </c>
      <c r="H61" s="634">
        <f t="shared" si="12"/>
        <v>0</v>
      </c>
      <c r="I61" s="52"/>
      <c r="J61" s="55"/>
      <c r="K61" s="54"/>
      <c r="L61" s="1430"/>
      <c r="M61" s="52"/>
      <c r="N61" s="631"/>
      <c r="O61" s="1038"/>
      <c r="P61" s="632"/>
      <c r="Q61" s="631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8.600000000000001" thickBot="1" x14ac:dyDescent="0.4">
      <c r="A62" s="108" t="s">
        <v>164</v>
      </c>
      <c r="B62" s="302" t="e">
        <f t="shared" si="7"/>
        <v>#DIV/0!</v>
      </c>
      <c r="C62" s="656" t="e">
        <f t="shared" si="8"/>
        <v>#DIV/0!</v>
      </c>
      <c r="D62" s="657">
        <f t="shared" si="9"/>
        <v>0</v>
      </c>
      <c r="E62" s="911">
        <f t="shared" si="6"/>
        <v>0</v>
      </c>
      <c r="F62" s="646">
        <f t="shared" si="10"/>
        <v>0</v>
      </c>
      <c r="G62" s="635">
        <f t="shared" si="11"/>
        <v>0</v>
      </c>
      <c r="H62" s="634">
        <f t="shared" si="12"/>
        <v>0</v>
      </c>
      <c r="I62" s="52"/>
      <c r="J62" s="55"/>
      <c r="K62" s="54"/>
      <c r="L62" s="1430"/>
      <c r="M62" s="52"/>
      <c r="N62" s="631"/>
      <c r="O62" s="1038"/>
      <c r="P62" s="632"/>
      <c r="Q62" s="631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8.600000000000001" thickBot="1" x14ac:dyDescent="0.4">
      <c r="A63" s="1027" t="s">
        <v>282</v>
      </c>
      <c r="B63" s="342" t="e">
        <f t="shared" si="7"/>
        <v>#DIV/0!</v>
      </c>
      <c r="C63" s="656" t="e">
        <f t="shared" si="8"/>
        <v>#DIV/0!</v>
      </c>
      <c r="D63" s="658">
        <f t="shared" si="9"/>
        <v>0</v>
      </c>
      <c r="E63" s="911">
        <f t="shared" si="6"/>
        <v>0</v>
      </c>
      <c r="F63" s="648">
        <f t="shared" si="10"/>
        <v>0</v>
      </c>
      <c r="G63" s="642">
        <f t="shared" si="11"/>
        <v>0</v>
      </c>
      <c r="H63" s="641">
        <f t="shared" si="12"/>
        <v>0</v>
      </c>
      <c r="I63" s="375"/>
      <c r="J63" s="1030"/>
      <c r="K63" s="1029"/>
      <c r="L63" s="1434"/>
      <c r="M63" s="375"/>
      <c r="N63" s="1032"/>
      <c r="O63" s="1040"/>
      <c r="P63" s="1033"/>
      <c r="Q63" s="1032"/>
      <c r="R63" s="36"/>
      <c r="S63" s="36"/>
      <c r="T63" s="36"/>
      <c r="U63" s="36"/>
      <c r="V63" s="36"/>
      <c r="W63" s="36"/>
      <c r="X63" s="36"/>
      <c r="Y63" s="36"/>
      <c r="Z63" s="36"/>
    </row>
    <row r="64" spans="1:26" x14ac:dyDescent="0.35">
      <c r="R64" s="36"/>
      <c r="S64" s="36"/>
      <c r="T64" s="36"/>
      <c r="U64" s="36"/>
      <c r="V64" s="36"/>
      <c r="W64" s="36"/>
      <c r="X64" s="36"/>
      <c r="Y64" s="36"/>
      <c r="Z64" s="36"/>
    </row>
    <row r="65" spans="1:26" x14ac:dyDescent="0.35">
      <c r="A65" s="79"/>
      <c r="B65" s="137"/>
      <c r="C65" s="36"/>
      <c r="D65" s="36"/>
      <c r="E65" s="36"/>
      <c r="F65" s="136"/>
      <c r="G65" s="136"/>
      <c r="H65" s="136"/>
      <c r="I65" s="36"/>
      <c r="J65" s="137"/>
      <c r="K65" s="79"/>
      <c r="L65" s="79"/>
      <c r="M65" s="36"/>
      <c r="N65" s="649">
        <f>SUM(N7:N63)</f>
        <v>0</v>
      </c>
      <c r="O65" s="649">
        <f>SUM(O7:O63)</f>
        <v>0</v>
      </c>
      <c r="P65" s="649">
        <f>SUM(P7:P63)</f>
        <v>0</v>
      </c>
      <c r="Q65" s="649">
        <f>SUM(Q7:Q63)</f>
        <v>0</v>
      </c>
      <c r="R65" s="36"/>
      <c r="S65" s="36"/>
      <c r="T65" s="36"/>
      <c r="U65" s="36"/>
      <c r="V65" s="36"/>
      <c r="W65" s="36"/>
      <c r="X65" s="36"/>
      <c r="Y65" s="36"/>
      <c r="Z65" s="36"/>
    </row>
    <row r="66" spans="1:26" x14ac:dyDescent="0.35">
      <c r="A66" s="79"/>
      <c r="B66" s="137"/>
      <c r="C66" s="36"/>
      <c r="D66" s="36"/>
      <c r="E66" s="36"/>
      <c r="F66" s="136"/>
      <c r="G66" s="136"/>
      <c r="H66" s="136"/>
      <c r="I66" s="36"/>
      <c r="J66" s="137"/>
      <c r="K66" s="79"/>
      <c r="L66" s="79"/>
      <c r="M66" s="36"/>
      <c r="N66" s="650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x14ac:dyDescent="0.35">
      <c r="A67" s="79"/>
      <c r="B67" s="137"/>
      <c r="C67" s="36"/>
      <c r="D67" s="36"/>
      <c r="E67" s="36"/>
      <c r="F67" s="136"/>
      <c r="G67" s="136"/>
      <c r="H67" s="136"/>
      <c r="I67" s="36"/>
      <c r="J67" s="137"/>
      <c r="K67" s="79"/>
      <c r="L67" s="79"/>
      <c r="M67" s="36"/>
      <c r="N67" s="650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x14ac:dyDescent="0.35">
      <c r="A68" s="79"/>
      <c r="B68" s="137"/>
      <c r="C68" s="36"/>
      <c r="D68" s="36"/>
      <c r="E68" s="36"/>
      <c r="F68" s="136"/>
      <c r="G68" s="136"/>
      <c r="H68" s="136"/>
      <c r="I68" s="36"/>
      <c r="J68" s="137"/>
      <c r="K68" s="79"/>
      <c r="L68" s="79"/>
      <c r="M68" s="36"/>
      <c r="N68" s="650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x14ac:dyDescent="0.35">
      <c r="A69" s="79"/>
      <c r="B69" s="137"/>
      <c r="C69" s="36"/>
      <c r="D69" s="36"/>
      <c r="E69" s="36"/>
      <c r="F69" s="136"/>
      <c r="G69" s="136"/>
      <c r="H69" s="136"/>
      <c r="I69" s="36"/>
      <c r="J69" s="137"/>
      <c r="K69" s="79"/>
      <c r="L69" s="79"/>
      <c r="M69" s="36"/>
      <c r="N69" s="650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x14ac:dyDescent="0.35">
      <c r="A70" s="79"/>
      <c r="B70" s="137"/>
      <c r="C70" s="36"/>
      <c r="D70" s="36"/>
      <c r="E70" s="36"/>
      <c r="F70" s="136"/>
      <c r="G70" s="136"/>
      <c r="H70" s="136"/>
      <c r="I70" s="36"/>
      <c r="J70" s="137"/>
      <c r="K70" s="79"/>
      <c r="L70" s="79"/>
      <c r="M70" s="36"/>
      <c r="N70" s="650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x14ac:dyDescent="0.35">
      <c r="A71" s="79"/>
      <c r="B71" s="137"/>
      <c r="C71" s="36"/>
      <c r="D71" s="36"/>
      <c r="E71" s="36"/>
      <c r="F71" s="136"/>
      <c r="G71" s="136"/>
      <c r="H71" s="136"/>
      <c r="I71" s="36"/>
      <c r="J71" s="137"/>
      <c r="K71" s="79"/>
      <c r="L71" s="79"/>
      <c r="M71" s="36"/>
      <c r="N71" s="650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x14ac:dyDescent="0.35">
      <c r="A72" s="79"/>
      <c r="B72" s="137"/>
      <c r="C72" s="36"/>
      <c r="D72" s="36"/>
      <c r="E72" s="36"/>
      <c r="F72" s="136"/>
      <c r="G72" s="136"/>
      <c r="H72" s="136"/>
      <c r="I72" s="36"/>
      <c r="J72" s="137"/>
      <c r="K72" s="79"/>
      <c r="L72" s="79"/>
      <c r="M72" s="36"/>
      <c r="N72" s="650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35">
      <c r="A73" s="79"/>
      <c r="B73" s="137"/>
      <c r="C73" s="36"/>
      <c r="D73" s="36"/>
      <c r="E73" s="36"/>
      <c r="F73" s="136"/>
      <c r="G73" s="136"/>
      <c r="H73" s="136"/>
      <c r="I73" s="36"/>
      <c r="J73" s="137"/>
      <c r="K73" s="79"/>
      <c r="L73" s="79"/>
      <c r="M73" s="36"/>
      <c r="N73" s="650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x14ac:dyDescent="0.35">
      <c r="A74" s="79"/>
      <c r="B74" s="137"/>
      <c r="C74" s="36"/>
      <c r="D74" s="36"/>
      <c r="E74" s="36"/>
      <c r="F74" s="136"/>
      <c r="G74" s="136"/>
      <c r="H74" s="136"/>
      <c r="I74" s="36"/>
      <c r="J74" s="137"/>
      <c r="K74" s="79"/>
      <c r="L74" s="79"/>
      <c r="M74" s="36"/>
      <c r="N74" s="650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x14ac:dyDescent="0.35">
      <c r="A75" s="79"/>
      <c r="B75" s="137"/>
      <c r="C75" s="36"/>
      <c r="D75" s="36"/>
      <c r="E75" s="36"/>
      <c r="F75" s="136"/>
      <c r="G75" s="136"/>
      <c r="H75" s="136"/>
      <c r="I75" s="36"/>
      <c r="J75" s="137"/>
      <c r="K75" s="79"/>
      <c r="L75" s="79"/>
      <c r="M75" s="36"/>
      <c r="N75" s="650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x14ac:dyDescent="0.35">
      <c r="A76" s="79"/>
      <c r="B76" s="137"/>
      <c r="C76" s="36"/>
      <c r="D76" s="36"/>
      <c r="E76" s="36"/>
      <c r="F76" s="136"/>
      <c r="G76" s="136"/>
      <c r="H76" s="136"/>
      <c r="I76" s="36"/>
      <c r="J76" s="137"/>
      <c r="K76" s="79"/>
      <c r="L76" s="79"/>
      <c r="M76" s="36"/>
      <c r="N76" s="650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x14ac:dyDescent="0.35">
      <c r="A77" s="79"/>
      <c r="B77" s="137"/>
      <c r="C77" s="36"/>
      <c r="D77" s="36"/>
      <c r="E77" s="36"/>
      <c r="F77" s="136"/>
      <c r="G77" s="136"/>
      <c r="H77" s="136"/>
      <c r="I77" s="36"/>
      <c r="J77" s="137"/>
      <c r="K77" s="79"/>
      <c r="L77" s="79"/>
      <c r="M77" s="36"/>
      <c r="N77" s="650"/>
      <c r="O77" s="36"/>
      <c r="P77" s="36"/>
      <c r="Q77" s="36"/>
      <c r="V77" s="36"/>
      <c r="W77" s="36"/>
      <c r="X77" s="36"/>
      <c r="Y77" s="36"/>
      <c r="Z77" s="36"/>
    </row>
    <row r="78" spans="1:26" x14ac:dyDescent="0.35">
      <c r="V78" s="36"/>
      <c r="W78" s="36"/>
      <c r="X78" s="36"/>
      <c r="Y78" s="36"/>
      <c r="Z78" s="36"/>
    </row>
  </sheetData>
  <sortState ref="A7:R63">
    <sortCondition ref="B7:B63"/>
  </sortState>
  <conditionalFormatting sqref="F7:H63">
    <cfRule type="cellIs" dxfId="5" priority="26" operator="equal">
      <formula>0</formula>
    </cfRule>
  </conditionalFormatting>
  <conditionalFormatting sqref="C7:C63">
    <cfRule type="colorScale" priority="27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J17:L17 J19:L24 J26:L29 J31:L32 J34:L38 J40:L49 J51:L52 J55:L59 J61:L62 J7:L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63">
    <cfRule type="colorScale" priority="25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J7:L63">
    <cfRule type="colorScale" priority="2">
      <colorScale>
        <cfvo type="min"/>
        <cfvo type="max"/>
        <color rgb="FFF236D7"/>
        <color rgb="FF2FCB50"/>
      </colorScale>
    </cfRule>
  </conditionalFormatting>
  <conditionalFormatting sqref="J7:L40">
    <cfRule type="colorScale" priority="1">
      <colorScale>
        <cfvo type="min"/>
        <cfvo type="percentile" val="50"/>
        <cfvo type="max"/>
        <color rgb="FFE95DAD"/>
        <color rgb="FFFFFBE7"/>
        <color rgb="FF62BC2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BB97"/>
  <sheetViews>
    <sheetView zoomScale="85" zoomScaleNormal="85" workbookViewId="0">
      <pane xSplit="3" ySplit="6" topLeftCell="D7" activePane="bottomRight" state="frozen"/>
      <selection activeCell="A22" sqref="A22"/>
      <selection pane="topRight" activeCell="A22" sqref="A22"/>
      <selection pane="bottomLeft" activeCell="A22" sqref="A22"/>
      <selection pane="bottomRight" activeCell="F23" sqref="F23"/>
    </sheetView>
  </sheetViews>
  <sheetFormatPr defaultColWidth="9.109375" defaultRowHeight="18" x14ac:dyDescent="0.35"/>
  <cols>
    <col min="1" max="1" width="30.5546875" style="79" customWidth="1"/>
    <col min="2" max="2" width="9.44140625" style="39" customWidth="1"/>
    <col min="3" max="3" width="9.44140625" style="39" bestFit="1" customWidth="1"/>
    <col min="4" max="4" width="8.33203125" style="80" customWidth="1"/>
    <col min="5" max="5" width="13.88671875" style="5" bestFit="1" customWidth="1"/>
    <col min="6" max="6" width="12.33203125" style="1" customWidth="1"/>
    <col min="7" max="7" width="22" style="5" customWidth="1"/>
    <col min="8" max="8" width="3.33203125" style="1" customWidth="1"/>
    <col min="9" max="9" width="7.6640625" style="74" bestFit="1" customWidth="1"/>
    <col min="10" max="10" width="6.88671875" style="5" bestFit="1" customWidth="1"/>
    <col min="11" max="11" width="7.6640625" style="74" bestFit="1" customWidth="1"/>
    <col min="12" max="12" width="6.88671875" style="4" bestFit="1" customWidth="1"/>
    <col min="13" max="13" width="7.6640625" style="74" bestFit="1" customWidth="1"/>
    <col min="14" max="14" width="6.88671875" style="4" bestFit="1" customWidth="1"/>
    <col min="15" max="15" width="8" style="74" customWidth="1"/>
    <col min="16" max="16" width="7" style="4" customWidth="1"/>
    <col min="17" max="17" width="2.33203125" style="1" customWidth="1"/>
    <col min="18" max="18" width="7.6640625" style="1" bestFit="1" customWidth="1"/>
    <col min="19" max="19" width="6.88671875" style="1" bestFit="1" customWidth="1"/>
    <col min="20" max="20" width="7.6640625" style="74" customWidth="1"/>
    <col min="21" max="21" width="7.109375" style="4" customWidth="1"/>
    <col min="22" max="22" width="3.88671875" style="1" customWidth="1"/>
    <col min="23" max="26" width="6" style="1" customWidth="1"/>
    <col min="27" max="27" width="6.33203125" style="1" bestFit="1" customWidth="1"/>
    <col min="28" max="28" width="2.44140625" style="1" customWidth="1"/>
    <col min="29" max="31" width="6.109375" style="1" customWidth="1"/>
    <col min="32" max="32" width="5.109375" style="1" customWidth="1"/>
    <col min="33" max="33" width="6.33203125" style="1" bestFit="1" customWidth="1"/>
    <col min="34" max="34" width="5.33203125" style="1" customWidth="1"/>
    <col min="35" max="35" width="7.6640625" style="1" bestFit="1" customWidth="1"/>
    <col min="36" max="36" width="6.88671875" style="40" bestFit="1" customWidth="1"/>
    <col min="37" max="37" width="7.6640625" style="1" bestFit="1" customWidth="1"/>
    <col min="38" max="38" width="6.88671875" style="40" bestFit="1" customWidth="1"/>
    <col min="39" max="39" width="7.6640625" style="1" bestFit="1" customWidth="1"/>
    <col min="40" max="40" width="6.88671875" style="40" bestFit="1" customWidth="1"/>
    <col min="41" max="41" width="7.6640625" style="1" bestFit="1" customWidth="1"/>
    <col min="42" max="42" width="6.88671875" style="40" bestFit="1" customWidth="1"/>
    <col min="43" max="43" width="3.33203125" style="1" customWidth="1"/>
    <col min="44" max="46" width="6.5546875" style="1" customWidth="1"/>
    <col min="47" max="47" width="2.33203125" style="1" customWidth="1"/>
    <col min="48" max="50" width="6.5546875" style="160" customWidth="1"/>
    <col min="51" max="16384" width="9.109375" style="1"/>
  </cols>
  <sheetData>
    <row r="1" spans="1:54" s="36" customFormat="1" ht="21" x14ac:dyDescent="0.4">
      <c r="A1" s="763" t="s">
        <v>411</v>
      </c>
      <c r="B1" s="78"/>
      <c r="C1" s="78"/>
      <c r="D1" s="76"/>
      <c r="E1" s="39"/>
      <c r="G1" s="39"/>
      <c r="I1" s="469"/>
      <c r="J1" s="39"/>
      <c r="K1" s="469"/>
      <c r="L1" s="35"/>
      <c r="M1" s="469"/>
      <c r="N1" s="35"/>
      <c r="O1" s="469"/>
      <c r="P1" s="35"/>
      <c r="T1" s="469"/>
      <c r="U1" s="35"/>
      <c r="AI1" s="909"/>
      <c r="AJ1" s="153"/>
      <c r="AK1" s="154"/>
      <c r="AL1" s="153"/>
      <c r="AM1" s="154"/>
      <c r="AN1" s="153"/>
      <c r="AO1" s="154"/>
      <c r="AP1" s="153"/>
      <c r="AV1" s="650"/>
      <c r="AW1" s="650"/>
      <c r="AX1" s="650"/>
    </row>
    <row r="2" spans="1:54" x14ac:dyDescent="0.35">
      <c r="A2" s="75"/>
      <c r="B2" s="250"/>
      <c r="C2" s="660"/>
      <c r="D2" s="175" t="s">
        <v>267</v>
      </c>
      <c r="E2" s="114"/>
      <c r="F2" s="36"/>
      <c r="G2" s="416"/>
      <c r="H2" s="36"/>
      <c r="I2" s="418" t="s">
        <v>311</v>
      </c>
      <c r="J2" s="421"/>
      <c r="K2" s="418"/>
      <c r="L2" s="421"/>
      <c r="M2" s="418"/>
      <c r="N2" s="421"/>
      <c r="O2" s="418"/>
      <c r="P2" s="421"/>
      <c r="Q2" s="421"/>
      <c r="R2" s="421"/>
      <c r="S2" s="421"/>
      <c r="T2" s="418"/>
      <c r="U2" s="421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36"/>
      <c r="AI2" s="418" t="s">
        <v>312</v>
      </c>
      <c r="AJ2" s="419"/>
      <c r="AK2" s="420"/>
      <c r="AL2" s="419"/>
      <c r="AM2" s="420"/>
      <c r="AN2" s="419"/>
      <c r="AO2" s="420"/>
      <c r="AP2" s="419"/>
      <c r="AQ2" s="746"/>
      <c r="AR2" s="746"/>
      <c r="AS2" s="746"/>
      <c r="AT2" s="746"/>
      <c r="AU2" s="746"/>
      <c r="AV2" s="747"/>
      <c r="AW2" s="747"/>
      <c r="AX2" s="747"/>
      <c r="AY2" s="36"/>
      <c r="AZ2" s="36"/>
      <c r="BA2" s="36"/>
      <c r="BB2" s="36"/>
    </row>
    <row r="3" spans="1:54" s="36" customFormat="1" x14ac:dyDescent="0.35">
      <c r="A3" s="75"/>
      <c r="B3" s="76"/>
      <c r="C3" s="661"/>
      <c r="D3" s="417" t="s">
        <v>268</v>
      </c>
      <c r="E3" s="588"/>
      <c r="F3" s="138"/>
      <c r="G3" s="81" t="s">
        <v>120</v>
      </c>
      <c r="H3" s="133"/>
      <c r="I3" s="584"/>
      <c r="J3" s="80"/>
      <c r="K3" s="584"/>
      <c r="L3" s="137"/>
      <c r="M3" s="584"/>
      <c r="N3" s="137"/>
      <c r="O3" s="584"/>
      <c r="P3" s="137"/>
      <c r="Q3" s="79"/>
      <c r="R3" s="79"/>
      <c r="S3" s="79"/>
      <c r="T3" s="584"/>
      <c r="U3" s="137"/>
      <c r="V3" s="80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80"/>
      <c r="AJ3" s="137"/>
      <c r="AK3" s="80"/>
      <c r="AL3" s="137"/>
      <c r="AM3" s="80"/>
      <c r="AN3" s="137"/>
      <c r="AO3" s="80"/>
      <c r="AP3" s="137"/>
      <c r="AQ3" s="138"/>
      <c r="AR3" s="115" t="s">
        <v>303</v>
      </c>
      <c r="AS3" s="140"/>
      <c r="AT3" s="140"/>
      <c r="AU3" s="140"/>
      <c r="AV3" s="748"/>
      <c r="AW3" s="748"/>
      <c r="AX3" s="749"/>
    </row>
    <row r="4" spans="1:54" s="36" customFormat="1" x14ac:dyDescent="0.35">
      <c r="A4" s="79"/>
      <c r="B4" s="80"/>
      <c r="C4" s="247"/>
      <c r="D4" s="80"/>
      <c r="E4" s="1043" t="s">
        <v>232</v>
      </c>
      <c r="F4" s="138"/>
      <c r="G4" s="517" t="s">
        <v>338</v>
      </c>
      <c r="H4" s="750"/>
      <c r="I4" s="585"/>
      <c r="J4" s="133"/>
      <c r="K4" s="586" t="s">
        <v>304</v>
      </c>
      <c r="L4" s="149"/>
      <c r="M4" s="585"/>
      <c r="N4" s="149"/>
      <c r="O4" s="585"/>
      <c r="P4" s="140"/>
      <c r="Q4" s="587"/>
      <c r="R4" s="417" t="s">
        <v>313</v>
      </c>
      <c r="S4" s="149"/>
      <c r="T4" s="586"/>
      <c r="U4" s="588"/>
      <c r="V4" s="138"/>
      <c r="W4" s="115" t="s">
        <v>314</v>
      </c>
      <c r="X4" s="140"/>
      <c r="Y4" s="140"/>
      <c r="Z4" s="140"/>
      <c r="AA4" s="140"/>
      <c r="AB4" s="140"/>
      <c r="AC4" s="140"/>
      <c r="AD4" s="140"/>
      <c r="AE4" s="140"/>
      <c r="AF4" s="140"/>
      <c r="AG4" s="591"/>
      <c r="AH4" s="138"/>
      <c r="AI4" s="589"/>
      <c r="AJ4" s="590"/>
      <c r="AK4" s="586" t="s">
        <v>304</v>
      </c>
      <c r="AL4" s="140"/>
      <c r="AM4" s="417"/>
      <c r="AN4" s="140"/>
      <c r="AO4" s="417"/>
      <c r="AP4" s="591"/>
      <c r="AQ4" s="138"/>
      <c r="AR4" s="133" t="s">
        <v>307</v>
      </c>
      <c r="AS4" s="149"/>
      <c r="AT4" s="751"/>
      <c r="AU4" s="752"/>
      <c r="AV4" s="133" t="s">
        <v>308</v>
      </c>
      <c r="AW4" s="753"/>
      <c r="AX4" s="754"/>
    </row>
    <row r="5" spans="1:54" s="36" customFormat="1" ht="38.700000000000003" customHeight="1" x14ac:dyDescent="0.35">
      <c r="A5" s="37"/>
      <c r="B5" s="417" t="s">
        <v>98</v>
      </c>
      <c r="C5" s="591"/>
      <c r="D5" s="38" t="s">
        <v>121</v>
      </c>
      <c r="E5" s="251" t="s">
        <v>169</v>
      </c>
      <c r="F5" s="1049" t="s">
        <v>595</v>
      </c>
      <c r="G5" s="1047" t="s">
        <v>516</v>
      </c>
      <c r="H5" s="755"/>
      <c r="I5" s="417" t="s">
        <v>393</v>
      </c>
      <c r="J5" s="592"/>
      <c r="K5" s="417" t="s">
        <v>107</v>
      </c>
      <c r="L5" s="592"/>
      <c r="M5" s="417" t="s">
        <v>108</v>
      </c>
      <c r="N5" s="593"/>
      <c r="O5" s="417" t="s">
        <v>109</v>
      </c>
      <c r="P5" s="144"/>
      <c r="Q5" s="594"/>
      <c r="R5" s="595" t="s">
        <v>298</v>
      </c>
      <c r="S5" s="596"/>
      <c r="T5" s="597" t="s">
        <v>110</v>
      </c>
      <c r="U5" s="144"/>
      <c r="V5" s="138"/>
      <c r="W5" s="417" t="s">
        <v>301</v>
      </c>
      <c r="X5" s="417"/>
      <c r="Y5" s="417"/>
      <c r="Z5" s="140"/>
      <c r="AA5" s="417"/>
      <c r="AB5" s="231"/>
      <c r="AC5" s="417" t="s">
        <v>302</v>
      </c>
      <c r="AD5" s="140"/>
      <c r="AE5" s="140"/>
      <c r="AF5" s="140"/>
      <c r="AG5" s="591"/>
      <c r="AI5" s="598" t="s">
        <v>115</v>
      </c>
      <c r="AJ5" s="599"/>
      <c r="AK5" s="145" t="s">
        <v>107</v>
      </c>
      <c r="AL5" s="599"/>
      <c r="AM5" s="145" t="s">
        <v>108</v>
      </c>
      <c r="AN5" s="600"/>
      <c r="AO5" s="417" t="s">
        <v>109</v>
      </c>
      <c r="AP5" s="144"/>
      <c r="AQ5" s="138"/>
      <c r="AR5" s="113" t="s">
        <v>309</v>
      </c>
      <c r="AS5" s="417"/>
      <c r="AT5" s="145"/>
      <c r="AU5" s="577"/>
      <c r="AV5" s="417" t="s">
        <v>310</v>
      </c>
      <c r="AW5" s="140"/>
      <c r="AX5" s="591"/>
    </row>
    <row r="6" spans="1:54" s="36" customFormat="1" ht="37.200000000000003" thickBot="1" x14ac:dyDescent="0.45">
      <c r="A6" s="61" t="s">
        <v>4</v>
      </c>
      <c r="B6" s="43" t="s">
        <v>3</v>
      </c>
      <c r="C6" s="602" t="s">
        <v>2</v>
      </c>
      <c r="D6" s="82" t="s">
        <v>122</v>
      </c>
      <c r="E6" s="756" t="s">
        <v>494</v>
      </c>
      <c r="F6" s="1050" t="s">
        <v>596</v>
      </c>
      <c r="G6" s="1048" t="s">
        <v>515</v>
      </c>
      <c r="H6" s="757"/>
      <c r="I6" s="601" t="s">
        <v>2</v>
      </c>
      <c r="J6" s="602" t="s">
        <v>3</v>
      </c>
      <c r="K6" s="601" t="s">
        <v>2</v>
      </c>
      <c r="L6" s="602" t="s">
        <v>3</v>
      </c>
      <c r="M6" s="601" t="s">
        <v>2</v>
      </c>
      <c r="N6" s="602" t="s">
        <v>3</v>
      </c>
      <c r="O6" s="603" t="s">
        <v>2</v>
      </c>
      <c r="P6" s="248" t="s">
        <v>3</v>
      </c>
      <c r="Q6" s="739"/>
      <c r="R6" s="603" t="s">
        <v>2</v>
      </c>
      <c r="S6" s="248" t="s">
        <v>3</v>
      </c>
      <c r="T6" s="601" t="s">
        <v>2</v>
      </c>
      <c r="U6" s="248" t="s">
        <v>3</v>
      </c>
      <c r="V6" s="739"/>
      <c r="W6" s="361" t="s">
        <v>67</v>
      </c>
      <c r="X6" s="362" t="s">
        <v>68</v>
      </c>
      <c r="Y6" s="798" t="s">
        <v>69</v>
      </c>
      <c r="Z6" s="361" t="s">
        <v>299</v>
      </c>
      <c r="AA6" s="362" t="s">
        <v>300</v>
      </c>
      <c r="AB6" s="758"/>
      <c r="AC6" s="362" t="s">
        <v>67</v>
      </c>
      <c r="AD6" s="362" t="s">
        <v>68</v>
      </c>
      <c r="AE6" s="363" t="s">
        <v>69</v>
      </c>
      <c r="AF6" s="361" t="s">
        <v>299</v>
      </c>
      <c r="AG6" s="363" t="s">
        <v>300</v>
      </c>
      <c r="AH6" s="743"/>
      <c r="AI6" s="604" t="s">
        <v>2</v>
      </c>
      <c r="AJ6" s="369" t="s">
        <v>3</v>
      </c>
      <c r="AK6" s="605" t="s">
        <v>2</v>
      </c>
      <c r="AL6" s="369" t="s">
        <v>3</v>
      </c>
      <c r="AM6" s="603" t="s">
        <v>2</v>
      </c>
      <c r="AN6" s="369" t="s">
        <v>3</v>
      </c>
      <c r="AO6" s="605" t="s">
        <v>2</v>
      </c>
      <c r="AP6" s="369" t="s">
        <v>3</v>
      </c>
      <c r="AQ6" s="739"/>
      <c r="AR6" s="361" t="s">
        <v>67</v>
      </c>
      <c r="AS6" s="362" t="s">
        <v>68</v>
      </c>
      <c r="AT6" s="363" t="s">
        <v>69</v>
      </c>
      <c r="AU6" s="743"/>
      <c r="AV6" s="362" t="s">
        <v>67</v>
      </c>
      <c r="AW6" s="362" t="s">
        <v>68</v>
      </c>
      <c r="AX6" s="363" t="s">
        <v>69</v>
      </c>
    </row>
    <row r="7" spans="1:54" ht="18.600000000000001" thickBot="1" x14ac:dyDescent="0.4">
      <c r="A7" s="1042" t="s">
        <v>283</v>
      </c>
      <c r="B7" s="201">
        <f t="shared" ref="B7:B38" si="0">RANK(C7,C$7:C$63,0)</f>
        <v>1</v>
      </c>
      <c r="C7" s="203">
        <f t="shared" ref="C7:C38" si="1">SUM(D7:E7)</f>
        <v>10</v>
      </c>
      <c r="D7" s="85">
        <v>10</v>
      </c>
      <c r="E7" s="413"/>
      <c r="F7" s="1044"/>
      <c r="G7" s="802"/>
      <c r="H7" s="759"/>
      <c r="I7" s="209">
        <v>1.2032371049850841</v>
      </c>
      <c r="J7" s="46">
        <v>56</v>
      </c>
      <c r="K7" s="513">
        <v>1.4646146933357007</v>
      </c>
      <c r="L7" s="84">
        <v>51</v>
      </c>
      <c r="M7" s="513">
        <v>0</v>
      </c>
      <c r="N7" s="84">
        <v>57</v>
      </c>
      <c r="O7" s="204">
        <v>0</v>
      </c>
      <c r="P7" s="201">
        <v>57</v>
      </c>
      <c r="Q7" s="755"/>
      <c r="R7" s="63">
        <v>0</v>
      </c>
      <c r="S7" s="84">
        <v>57</v>
      </c>
      <c r="T7" s="204">
        <v>1.2619769734687938</v>
      </c>
      <c r="U7" s="84">
        <v>51</v>
      </c>
      <c r="V7" s="138"/>
      <c r="W7" s="202">
        <f t="shared" ref="W7:W38" si="2">MIN(L7-$J7,0)</f>
        <v>-5</v>
      </c>
      <c r="X7" s="205">
        <f t="shared" ref="X7:X38" si="3">MIN(N7-$J7,0)</f>
        <v>0</v>
      </c>
      <c r="Y7" s="799">
        <f t="shared" ref="Y7:Y38" si="4">MIN(P7-$J7,0)</f>
        <v>0</v>
      </c>
      <c r="Z7" s="202">
        <f t="shared" ref="Z7:Z38" si="5">MIN(S7-$J7,0)</f>
        <v>0</v>
      </c>
      <c r="AA7" s="201">
        <f t="shared" ref="AA7:AA38" si="6">MIN(U7-$J7,0)</f>
        <v>-5</v>
      </c>
      <c r="AB7" s="760"/>
      <c r="AC7" s="63">
        <f t="shared" ref="AC7:AC38" si="7">MAX(K7-$I7,0)</f>
        <v>0.26137758835061664</v>
      </c>
      <c r="AD7" s="219">
        <f t="shared" ref="AD7:AD38" si="8">MAX(M7-$I7,0)</f>
        <v>0</v>
      </c>
      <c r="AE7" s="203">
        <f t="shared" ref="AE7:AE38" si="9">MAX(O7-$I7,0)</f>
        <v>0</v>
      </c>
      <c r="AF7" s="204">
        <f t="shared" ref="AF7:AF38" si="10">MAX(R7-$I7,0)</f>
        <v>0</v>
      </c>
      <c r="AG7" s="203">
        <f t="shared" ref="AG7:AG38" si="11">MAX(T7-$I7,0)</f>
        <v>5.8739868483709712E-2</v>
      </c>
      <c r="AH7" s="761"/>
      <c r="AI7" s="48">
        <v>4.4144903392040495</v>
      </c>
      <c r="AJ7" s="360">
        <v>18</v>
      </c>
      <c r="AK7" s="359">
        <v>3.782844234754001</v>
      </c>
      <c r="AL7" s="360">
        <v>29</v>
      </c>
      <c r="AM7" s="359">
        <v>4.3907099126857805</v>
      </c>
      <c r="AN7" s="360">
        <v>7</v>
      </c>
      <c r="AO7" s="359">
        <v>4.503420811717378</v>
      </c>
      <c r="AP7" s="360">
        <v>4</v>
      </c>
      <c r="AQ7" s="138"/>
      <c r="AR7" s="202">
        <f t="shared" ref="AR7:AR38" si="12">MIN(AL7-$AJ7,0)</f>
        <v>0</v>
      </c>
      <c r="AS7" s="201">
        <f t="shared" ref="AS7:AS38" si="13">MIN(AN7-$AJ7,0)</f>
        <v>-11</v>
      </c>
      <c r="AT7" s="201">
        <f t="shared" ref="AT7:AT38" si="14">MIN(AP7-$AJ7,0)</f>
        <v>-14</v>
      </c>
      <c r="AU7" s="36"/>
      <c r="AV7" s="63">
        <f t="shared" ref="AV7:AV38" si="15">MAX(AK7-$AI7,0)</f>
        <v>0</v>
      </c>
      <c r="AW7" s="63">
        <f t="shared" ref="AW7:AW38" si="16">MAX(AM7-$AI7,0)</f>
        <v>0</v>
      </c>
      <c r="AX7" s="203">
        <f t="shared" ref="AX7:AX38" si="17">MAX(AO7-$AI7,0)</f>
        <v>8.8930472513328418E-2</v>
      </c>
      <c r="AY7" s="36"/>
      <c r="AZ7" s="36"/>
      <c r="BA7" s="36"/>
      <c r="BB7" s="36"/>
    </row>
    <row r="8" spans="1:54" ht="18.600000000000001" thickBot="1" x14ac:dyDescent="0.4">
      <c r="A8" s="440" t="s">
        <v>6</v>
      </c>
      <c r="B8" s="206">
        <f t="shared" si="0"/>
        <v>2</v>
      </c>
      <c r="C8" s="209">
        <f t="shared" si="1"/>
        <v>4</v>
      </c>
      <c r="D8" s="85">
        <v>2</v>
      </c>
      <c r="E8" s="83">
        <v>2</v>
      </c>
      <c r="F8" s="1045"/>
      <c r="G8" s="803" t="s">
        <v>124</v>
      </c>
      <c r="H8" s="759"/>
      <c r="I8" s="209">
        <v>5.4130598341627483</v>
      </c>
      <c r="J8" s="46">
        <v>8</v>
      </c>
      <c r="K8" s="516">
        <v>5.4002805730624193</v>
      </c>
      <c r="L8" s="46">
        <v>10</v>
      </c>
      <c r="M8" s="516">
        <v>5.7220834623772889</v>
      </c>
      <c r="N8" s="46">
        <v>8</v>
      </c>
      <c r="O8" s="210">
        <v>0</v>
      </c>
      <c r="P8" s="206">
        <v>57</v>
      </c>
      <c r="Q8" s="755"/>
      <c r="R8" s="208">
        <v>1.8737658275449582</v>
      </c>
      <c r="S8" s="46">
        <v>37</v>
      </c>
      <c r="T8" s="210">
        <v>5.6765939347880705</v>
      </c>
      <c r="U8" s="46">
        <v>4</v>
      </c>
      <c r="V8" s="138"/>
      <c r="W8" s="207">
        <f t="shared" si="2"/>
        <v>0</v>
      </c>
      <c r="X8" s="211">
        <f t="shared" si="3"/>
        <v>0</v>
      </c>
      <c r="Y8" s="800">
        <f t="shared" si="4"/>
        <v>0</v>
      </c>
      <c r="Z8" s="207">
        <f t="shared" si="5"/>
        <v>0</v>
      </c>
      <c r="AA8" s="206">
        <f t="shared" si="6"/>
        <v>-4</v>
      </c>
      <c r="AB8" s="762"/>
      <c r="AC8" s="208">
        <f t="shared" si="7"/>
        <v>0</v>
      </c>
      <c r="AD8" s="220">
        <f t="shared" si="8"/>
        <v>0.30902362821454066</v>
      </c>
      <c r="AE8" s="209">
        <f t="shared" si="9"/>
        <v>0</v>
      </c>
      <c r="AF8" s="210">
        <f t="shared" si="10"/>
        <v>0</v>
      </c>
      <c r="AG8" s="209">
        <f t="shared" si="11"/>
        <v>0.26353410062532223</v>
      </c>
      <c r="AH8" s="755"/>
      <c r="AI8" s="48">
        <v>9.8324128655593963</v>
      </c>
      <c r="AJ8" s="360">
        <v>2</v>
      </c>
      <c r="AK8" s="359">
        <v>8.1296458516858507</v>
      </c>
      <c r="AL8" s="360">
        <v>3</v>
      </c>
      <c r="AM8" s="359">
        <v>10</v>
      </c>
      <c r="AN8" s="360">
        <v>1</v>
      </c>
      <c r="AO8" s="359">
        <v>10</v>
      </c>
      <c r="AP8" s="360">
        <v>1</v>
      </c>
      <c r="AQ8" s="138"/>
      <c r="AR8" s="207">
        <f t="shared" si="12"/>
        <v>0</v>
      </c>
      <c r="AS8" s="206">
        <f t="shared" si="13"/>
        <v>-1</v>
      </c>
      <c r="AT8" s="206">
        <f t="shared" si="14"/>
        <v>-1</v>
      </c>
      <c r="AU8" s="36"/>
      <c r="AV8" s="208">
        <f t="shared" si="15"/>
        <v>0</v>
      </c>
      <c r="AW8" s="208">
        <f t="shared" si="16"/>
        <v>0.16758713444060369</v>
      </c>
      <c r="AX8" s="209">
        <f t="shared" si="17"/>
        <v>0.16758713444060369</v>
      </c>
      <c r="AY8" s="36"/>
      <c r="AZ8" s="36"/>
      <c r="BA8" s="36"/>
      <c r="BB8" s="36"/>
    </row>
    <row r="9" spans="1:54" ht="18.600000000000001" thickBot="1" x14ac:dyDescent="0.4">
      <c r="A9" s="439" t="s">
        <v>172</v>
      </c>
      <c r="B9" s="206">
        <f t="shared" si="0"/>
        <v>3</v>
      </c>
      <c r="C9" s="209">
        <f t="shared" si="1"/>
        <v>3</v>
      </c>
      <c r="D9" s="85"/>
      <c r="E9" s="83">
        <v>3</v>
      </c>
      <c r="F9" s="1045"/>
      <c r="G9" s="804" t="s">
        <v>386</v>
      </c>
      <c r="H9" s="759"/>
      <c r="I9" s="209">
        <v>3.9803342771185206</v>
      </c>
      <c r="J9" s="46">
        <v>24</v>
      </c>
      <c r="K9" s="516">
        <v>4.833590266369983</v>
      </c>
      <c r="L9" s="46">
        <v>14</v>
      </c>
      <c r="M9" s="516">
        <v>1.9409730354872261</v>
      </c>
      <c r="N9" s="46">
        <v>39</v>
      </c>
      <c r="O9" s="210">
        <v>2.0105749796773695</v>
      </c>
      <c r="P9" s="46">
        <v>22</v>
      </c>
      <c r="Q9" s="755"/>
      <c r="R9" s="208">
        <v>4.8571086141066724</v>
      </c>
      <c r="S9" s="46">
        <v>19</v>
      </c>
      <c r="T9" s="210">
        <v>3.1941131397299647</v>
      </c>
      <c r="U9" s="46">
        <v>21</v>
      </c>
      <c r="V9" s="138"/>
      <c r="W9" s="207">
        <f t="shared" si="2"/>
        <v>-10</v>
      </c>
      <c r="X9" s="211">
        <f t="shared" si="3"/>
        <v>0</v>
      </c>
      <c r="Y9" s="800">
        <f t="shared" si="4"/>
        <v>-2</v>
      </c>
      <c r="Z9" s="207">
        <f t="shared" si="5"/>
        <v>-5</v>
      </c>
      <c r="AA9" s="206">
        <f t="shared" si="6"/>
        <v>-3</v>
      </c>
      <c r="AB9" s="762"/>
      <c r="AC9" s="208">
        <f t="shared" si="7"/>
        <v>0.8532559892514624</v>
      </c>
      <c r="AD9" s="220">
        <f t="shared" si="8"/>
        <v>0</v>
      </c>
      <c r="AE9" s="209">
        <f t="shared" si="9"/>
        <v>0</v>
      </c>
      <c r="AF9" s="210">
        <f t="shared" si="10"/>
        <v>0.87677433698815177</v>
      </c>
      <c r="AG9" s="209">
        <f t="shared" si="11"/>
        <v>0</v>
      </c>
      <c r="AH9" s="755"/>
      <c r="AI9" s="48">
        <v>6.6334395826610129</v>
      </c>
      <c r="AJ9" s="360">
        <v>6</v>
      </c>
      <c r="AK9" s="359">
        <v>7.2214532527963584</v>
      </c>
      <c r="AL9" s="360">
        <v>6</v>
      </c>
      <c r="AM9" s="359">
        <v>2.5382551255993682</v>
      </c>
      <c r="AN9" s="360">
        <v>17</v>
      </c>
      <c r="AO9" s="359">
        <v>3.5912280538878321</v>
      </c>
      <c r="AP9" s="360">
        <v>8</v>
      </c>
      <c r="AQ9" s="138"/>
      <c r="AR9" s="207">
        <f t="shared" si="12"/>
        <v>0</v>
      </c>
      <c r="AS9" s="206">
        <f t="shared" si="13"/>
        <v>0</v>
      </c>
      <c r="AT9" s="206">
        <f t="shared" si="14"/>
        <v>0</v>
      </c>
      <c r="AU9" s="36"/>
      <c r="AV9" s="208">
        <f t="shared" si="15"/>
        <v>0.58801367013534556</v>
      </c>
      <c r="AW9" s="208">
        <f t="shared" si="16"/>
        <v>0</v>
      </c>
      <c r="AX9" s="209">
        <f t="shared" si="17"/>
        <v>0</v>
      </c>
      <c r="AY9" s="36"/>
      <c r="AZ9" s="36"/>
      <c r="BA9" s="36"/>
      <c r="BB9" s="36"/>
    </row>
    <row r="10" spans="1:54" ht="18.600000000000001" thickBot="1" x14ac:dyDescent="0.4">
      <c r="A10" s="440" t="s">
        <v>186</v>
      </c>
      <c r="B10" s="206">
        <f t="shared" si="0"/>
        <v>3</v>
      </c>
      <c r="C10" s="209">
        <f t="shared" si="1"/>
        <v>3</v>
      </c>
      <c r="D10" s="85">
        <v>1</v>
      </c>
      <c r="E10" s="83">
        <v>2</v>
      </c>
      <c r="F10" s="1045"/>
      <c r="G10" s="803" t="s">
        <v>126</v>
      </c>
      <c r="H10" s="759"/>
      <c r="I10" s="209">
        <v>4.5373169038383194</v>
      </c>
      <c r="J10" s="46">
        <v>14</v>
      </c>
      <c r="K10" s="516">
        <v>5.5223283599768997</v>
      </c>
      <c r="L10" s="46">
        <v>9</v>
      </c>
      <c r="M10" s="516">
        <v>1.3674197709560991</v>
      </c>
      <c r="N10" s="46">
        <v>45</v>
      </c>
      <c r="O10" s="210">
        <v>0</v>
      </c>
      <c r="P10" s="206">
        <v>57</v>
      </c>
      <c r="Q10" s="755"/>
      <c r="R10" s="208">
        <v>1.5375650141451283</v>
      </c>
      <c r="S10" s="46">
        <v>40</v>
      </c>
      <c r="T10" s="210">
        <v>4.7582830227876025</v>
      </c>
      <c r="U10" s="46">
        <v>7</v>
      </c>
      <c r="V10" s="138"/>
      <c r="W10" s="207">
        <f t="shared" si="2"/>
        <v>-5</v>
      </c>
      <c r="X10" s="211">
        <f t="shared" si="3"/>
        <v>0</v>
      </c>
      <c r="Y10" s="800">
        <f t="shared" si="4"/>
        <v>0</v>
      </c>
      <c r="Z10" s="207">
        <f t="shared" si="5"/>
        <v>0</v>
      </c>
      <c r="AA10" s="206">
        <f t="shared" si="6"/>
        <v>-7</v>
      </c>
      <c r="AB10" s="762"/>
      <c r="AC10" s="208">
        <f t="shared" si="7"/>
        <v>0.98501145613858032</v>
      </c>
      <c r="AD10" s="220">
        <f t="shared" si="8"/>
        <v>0</v>
      </c>
      <c r="AE10" s="209">
        <f t="shared" si="9"/>
        <v>0</v>
      </c>
      <c r="AF10" s="210">
        <f t="shared" si="10"/>
        <v>0</v>
      </c>
      <c r="AG10" s="209">
        <f t="shared" si="11"/>
        <v>0.22096611894928309</v>
      </c>
      <c r="AH10" s="755"/>
      <c r="AI10" s="48">
        <v>6.2467854894633641</v>
      </c>
      <c r="AJ10" s="360">
        <v>9</v>
      </c>
      <c r="AK10" s="359">
        <v>6.8153278896156229</v>
      </c>
      <c r="AL10" s="360">
        <v>8</v>
      </c>
      <c r="AM10" s="359">
        <v>0</v>
      </c>
      <c r="AN10" s="360">
        <v>57</v>
      </c>
      <c r="AO10" s="359">
        <v>0</v>
      </c>
      <c r="AP10" s="360">
        <v>57</v>
      </c>
      <c r="AQ10" s="138"/>
      <c r="AR10" s="207">
        <f t="shared" si="12"/>
        <v>-1</v>
      </c>
      <c r="AS10" s="206">
        <f t="shared" si="13"/>
        <v>0</v>
      </c>
      <c r="AT10" s="206">
        <f t="shared" si="14"/>
        <v>0</v>
      </c>
      <c r="AU10" s="36"/>
      <c r="AV10" s="208">
        <f t="shared" si="15"/>
        <v>0.56854240015225876</v>
      </c>
      <c r="AW10" s="208">
        <f t="shared" si="16"/>
        <v>0</v>
      </c>
      <c r="AX10" s="209">
        <f t="shared" si="17"/>
        <v>0</v>
      </c>
      <c r="AY10" s="36"/>
      <c r="AZ10" s="36"/>
      <c r="BA10" s="36"/>
      <c r="BB10" s="36"/>
    </row>
    <row r="11" spans="1:54" ht="18.600000000000001" thickBot="1" x14ac:dyDescent="0.4">
      <c r="A11" s="439" t="s">
        <v>36</v>
      </c>
      <c r="B11" s="206">
        <f t="shared" si="0"/>
        <v>3</v>
      </c>
      <c r="C11" s="209">
        <f t="shared" si="1"/>
        <v>3</v>
      </c>
      <c r="D11" s="85"/>
      <c r="E11" s="83">
        <v>3</v>
      </c>
      <c r="F11" s="1045"/>
      <c r="G11" s="804" t="s">
        <v>386</v>
      </c>
      <c r="H11" s="759"/>
      <c r="I11" s="209">
        <v>3.9577121577092167</v>
      </c>
      <c r="J11" s="46">
        <v>25</v>
      </c>
      <c r="K11" s="516">
        <v>4.1154777379876704</v>
      </c>
      <c r="L11" s="46">
        <v>22</v>
      </c>
      <c r="M11" s="516">
        <v>3.9909976795817452</v>
      </c>
      <c r="N11" s="46">
        <v>20</v>
      </c>
      <c r="O11" s="210">
        <v>3.3598435086674936</v>
      </c>
      <c r="P11" s="46">
        <v>13</v>
      </c>
      <c r="Q11" s="755"/>
      <c r="R11" s="208">
        <v>4.928052679995532</v>
      </c>
      <c r="S11" s="46">
        <v>18</v>
      </c>
      <c r="T11" s="210">
        <v>2.8910222270574342</v>
      </c>
      <c r="U11" s="46">
        <v>25</v>
      </c>
      <c r="V11" s="138"/>
      <c r="W11" s="207">
        <f t="shared" si="2"/>
        <v>-3</v>
      </c>
      <c r="X11" s="211">
        <f t="shared" si="3"/>
        <v>-5</v>
      </c>
      <c r="Y11" s="800">
        <f t="shared" si="4"/>
        <v>-12</v>
      </c>
      <c r="Z11" s="207">
        <f t="shared" si="5"/>
        <v>-7</v>
      </c>
      <c r="AA11" s="206">
        <f t="shared" si="6"/>
        <v>0</v>
      </c>
      <c r="AB11" s="762"/>
      <c r="AC11" s="208">
        <f t="shared" si="7"/>
        <v>0.15776558027845367</v>
      </c>
      <c r="AD11" s="220">
        <f t="shared" si="8"/>
        <v>3.3285521872528534E-2</v>
      </c>
      <c r="AE11" s="209">
        <f t="shared" si="9"/>
        <v>0</v>
      </c>
      <c r="AF11" s="210">
        <f t="shared" si="10"/>
        <v>0.97034052228631529</v>
      </c>
      <c r="AG11" s="209">
        <f t="shared" si="11"/>
        <v>0</v>
      </c>
      <c r="AH11" s="755"/>
      <c r="AI11" s="48">
        <v>6.1639035758756489</v>
      </c>
      <c r="AJ11" s="360">
        <v>10</v>
      </c>
      <c r="AK11" s="359">
        <v>6.210560209631713</v>
      </c>
      <c r="AL11" s="360">
        <v>9</v>
      </c>
      <c r="AM11" s="359">
        <v>5.856002762436189</v>
      </c>
      <c r="AN11" s="360">
        <v>3</v>
      </c>
      <c r="AO11" s="359">
        <v>4.4104977941152059</v>
      </c>
      <c r="AP11" s="360">
        <v>5</v>
      </c>
      <c r="AQ11" s="138"/>
      <c r="AR11" s="207">
        <f t="shared" si="12"/>
        <v>-1</v>
      </c>
      <c r="AS11" s="206">
        <f t="shared" si="13"/>
        <v>-7</v>
      </c>
      <c r="AT11" s="206">
        <f t="shared" si="14"/>
        <v>-5</v>
      </c>
      <c r="AU11" s="36"/>
      <c r="AV11" s="208">
        <f t="shared" si="15"/>
        <v>4.6656633756064103E-2</v>
      </c>
      <c r="AW11" s="208">
        <f t="shared" si="16"/>
        <v>0</v>
      </c>
      <c r="AX11" s="209">
        <f t="shared" si="17"/>
        <v>0</v>
      </c>
      <c r="AY11" s="36"/>
      <c r="AZ11" s="36"/>
      <c r="BA11" s="36"/>
      <c r="BB11" s="36"/>
    </row>
    <row r="12" spans="1:54" ht="18.600000000000001" thickBot="1" x14ac:dyDescent="0.4">
      <c r="A12" s="440" t="s">
        <v>187</v>
      </c>
      <c r="B12" s="206">
        <f t="shared" si="0"/>
        <v>3</v>
      </c>
      <c r="C12" s="209">
        <f t="shared" si="1"/>
        <v>3</v>
      </c>
      <c r="D12" s="85">
        <v>2</v>
      </c>
      <c r="E12" s="83">
        <v>1</v>
      </c>
      <c r="F12" s="1045"/>
      <c r="G12" s="805" t="s">
        <v>123</v>
      </c>
      <c r="H12" s="759"/>
      <c r="I12" s="209">
        <v>3.8456831278734565</v>
      </c>
      <c r="J12" s="46">
        <v>28</v>
      </c>
      <c r="K12" s="516">
        <v>4.6196506393566015</v>
      </c>
      <c r="L12" s="46">
        <v>17</v>
      </c>
      <c r="M12" s="516">
        <v>2.7131893731130661</v>
      </c>
      <c r="N12" s="46">
        <v>31</v>
      </c>
      <c r="O12" s="210">
        <v>0</v>
      </c>
      <c r="P12" s="206">
        <v>57</v>
      </c>
      <c r="Q12" s="755"/>
      <c r="R12" s="208">
        <v>1.5375650141451283</v>
      </c>
      <c r="S12" s="46">
        <v>40</v>
      </c>
      <c r="T12" s="210">
        <v>4.0322801810014886</v>
      </c>
      <c r="U12" s="46">
        <v>11</v>
      </c>
      <c r="V12" s="138"/>
      <c r="W12" s="207">
        <f t="shared" si="2"/>
        <v>-11</v>
      </c>
      <c r="X12" s="211">
        <f t="shared" si="3"/>
        <v>0</v>
      </c>
      <c r="Y12" s="800">
        <f t="shared" si="4"/>
        <v>0</v>
      </c>
      <c r="Z12" s="207">
        <f t="shared" si="5"/>
        <v>0</v>
      </c>
      <c r="AA12" s="206">
        <f t="shared" si="6"/>
        <v>-17</v>
      </c>
      <c r="AB12" s="762"/>
      <c r="AC12" s="208">
        <f t="shared" si="7"/>
        <v>0.77396751148314502</v>
      </c>
      <c r="AD12" s="220">
        <f t="shared" si="8"/>
        <v>0</v>
      </c>
      <c r="AE12" s="209">
        <f t="shared" si="9"/>
        <v>0</v>
      </c>
      <c r="AF12" s="210">
        <f t="shared" si="10"/>
        <v>0</v>
      </c>
      <c r="AG12" s="209">
        <f t="shared" si="11"/>
        <v>0.1865970531280321</v>
      </c>
      <c r="AH12" s="755"/>
      <c r="AI12" s="48">
        <v>7.1140059484714691</v>
      </c>
      <c r="AJ12" s="360">
        <v>5</v>
      </c>
      <c r="AK12" s="359">
        <v>7.7298810232830268</v>
      </c>
      <c r="AL12" s="360">
        <v>5</v>
      </c>
      <c r="AM12" s="359">
        <v>3.9831100289614536</v>
      </c>
      <c r="AN12" s="360">
        <v>10</v>
      </c>
      <c r="AO12" s="359">
        <v>3.5089059837961178</v>
      </c>
      <c r="AP12" s="360">
        <v>10</v>
      </c>
      <c r="AQ12" s="138"/>
      <c r="AR12" s="207">
        <f t="shared" si="12"/>
        <v>0</v>
      </c>
      <c r="AS12" s="206">
        <f t="shared" si="13"/>
        <v>0</v>
      </c>
      <c r="AT12" s="206">
        <f t="shared" si="14"/>
        <v>0</v>
      </c>
      <c r="AU12" s="36"/>
      <c r="AV12" s="208">
        <f t="shared" si="15"/>
        <v>0.61587507481155779</v>
      </c>
      <c r="AW12" s="208">
        <f t="shared" si="16"/>
        <v>0</v>
      </c>
      <c r="AX12" s="209">
        <f t="shared" si="17"/>
        <v>0</v>
      </c>
      <c r="AY12" s="36"/>
      <c r="AZ12" s="36"/>
      <c r="BA12" s="36"/>
      <c r="BB12" s="36"/>
    </row>
    <row r="13" spans="1:54" ht="18.600000000000001" thickBot="1" x14ac:dyDescent="0.4">
      <c r="A13" s="439" t="s">
        <v>170</v>
      </c>
      <c r="B13" s="206">
        <f t="shared" si="0"/>
        <v>3</v>
      </c>
      <c r="C13" s="209">
        <f t="shared" si="1"/>
        <v>3</v>
      </c>
      <c r="D13" s="85"/>
      <c r="E13" s="83">
        <v>3</v>
      </c>
      <c r="F13" s="1045"/>
      <c r="G13" s="805" t="s">
        <v>493</v>
      </c>
      <c r="H13" s="759"/>
      <c r="I13" s="209">
        <v>1.4663344632673654</v>
      </c>
      <c r="J13" s="46">
        <v>54</v>
      </c>
      <c r="K13" s="516">
        <v>1.7848643391632479</v>
      </c>
      <c r="L13" s="46">
        <v>49</v>
      </c>
      <c r="M13" s="516">
        <v>0</v>
      </c>
      <c r="N13" s="46">
        <v>57</v>
      </c>
      <c r="O13" s="210">
        <v>0</v>
      </c>
      <c r="P13" s="46">
        <v>57</v>
      </c>
      <c r="Q13" s="755"/>
      <c r="R13" s="208">
        <v>1.8737658275449582</v>
      </c>
      <c r="S13" s="46">
        <v>37</v>
      </c>
      <c r="T13" s="210">
        <v>0</v>
      </c>
      <c r="U13" s="46">
        <v>57</v>
      </c>
      <c r="V13" s="138"/>
      <c r="W13" s="207">
        <f t="shared" si="2"/>
        <v>-5</v>
      </c>
      <c r="X13" s="211">
        <f t="shared" si="3"/>
        <v>0</v>
      </c>
      <c r="Y13" s="800">
        <f t="shared" si="4"/>
        <v>0</v>
      </c>
      <c r="Z13" s="207">
        <f t="shared" si="5"/>
        <v>-17</v>
      </c>
      <c r="AA13" s="206">
        <f t="shared" si="6"/>
        <v>0</v>
      </c>
      <c r="AB13" s="762"/>
      <c r="AC13" s="208">
        <f t="shared" si="7"/>
        <v>0.31852987589588255</v>
      </c>
      <c r="AD13" s="220">
        <f t="shared" si="8"/>
        <v>0</v>
      </c>
      <c r="AE13" s="209">
        <f t="shared" si="9"/>
        <v>0</v>
      </c>
      <c r="AF13" s="210">
        <f t="shared" si="10"/>
        <v>0.40743136427759286</v>
      </c>
      <c r="AG13" s="209">
        <f t="shared" si="11"/>
        <v>0</v>
      </c>
      <c r="AH13" s="755"/>
      <c r="AI13" s="48">
        <v>2.6629334880464617</v>
      </c>
      <c r="AJ13" s="360">
        <v>32</v>
      </c>
      <c r="AK13" s="359">
        <v>2.9052966361477459</v>
      </c>
      <c r="AL13" s="360">
        <v>30</v>
      </c>
      <c r="AM13" s="359">
        <v>0</v>
      </c>
      <c r="AN13" s="360">
        <v>57</v>
      </c>
      <c r="AO13" s="359">
        <v>0</v>
      </c>
      <c r="AP13" s="360">
        <v>57</v>
      </c>
      <c r="AQ13" s="138"/>
      <c r="AR13" s="207">
        <f t="shared" si="12"/>
        <v>-2</v>
      </c>
      <c r="AS13" s="206">
        <f t="shared" si="13"/>
        <v>0</v>
      </c>
      <c r="AT13" s="206">
        <f t="shared" si="14"/>
        <v>0</v>
      </c>
      <c r="AU13" s="36"/>
      <c r="AV13" s="208">
        <f t="shared" si="15"/>
        <v>0.24236314810128423</v>
      </c>
      <c r="AW13" s="208">
        <f t="shared" si="16"/>
        <v>0</v>
      </c>
      <c r="AX13" s="209">
        <f t="shared" si="17"/>
        <v>0</v>
      </c>
      <c r="AY13" s="36"/>
      <c r="AZ13" s="36"/>
      <c r="BA13" s="36"/>
      <c r="BB13" s="36"/>
    </row>
    <row r="14" spans="1:54" ht="18.600000000000001" thickBot="1" x14ac:dyDescent="0.4">
      <c r="A14" s="439" t="s">
        <v>33</v>
      </c>
      <c r="B14" s="206">
        <f t="shared" si="0"/>
        <v>3</v>
      </c>
      <c r="C14" s="209">
        <f t="shared" si="1"/>
        <v>3</v>
      </c>
      <c r="D14" s="85"/>
      <c r="E14" s="83">
        <v>3</v>
      </c>
      <c r="F14" s="1045"/>
      <c r="G14" s="806" t="s">
        <v>386</v>
      </c>
      <c r="H14" s="759"/>
      <c r="I14" s="209">
        <v>3.9481098037868732</v>
      </c>
      <c r="J14" s="46">
        <v>26</v>
      </c>
      <c r="K14" s="516">
        <v>3.1935214193439392</v>
      </c>
      <c r="L14" s="46">
        <v>34</v>
      </c>
      <c r="M14" s="516">
        <v>4.3402736366326726</v>
      </c>
      <c r="N14" s="46">
        <v>17</v>
      </c>
      <c r="O14" s="210">
        <v>3.3117829856104302</v>
      </c>
      <c r="P14" s="206">
        <v>14</v>
      </c>
      <c r="Q14" s="755"/>
      <c r="R14" s="208">
        <v>4.9881503699546652</v>
      </c>
      <c r="S14" s="46">
        <v>17</v>
      </c>
      <c r="T14" s="210">
        <v>2.5039732394207479</v>
      </c>
      <c r="U14" s="46">
        <v>29</v>
      </c>
      <c r="V14" s="138"/>
      <c r="W14" s="207">
        <f t="shared" si="2"/>
        <v>0</v>
      </c>
      <c r="X14" s="211">
        <f t="shared" si="3"/>
        <v>-9</v>
      </c>
      <c r="Y14" s="800">
        <f t="shared" si="4"/>
        <v>-12</v>
      </c>
      <c r="Z14" s="207">
        <f t="shared" si="5"/>
        <v>-9</v>
      </c>
      <c r="AA14" s="206">
        <f t="shared" si="6"/>
        <v>0</v>
      </c>
      <c r="AB14" s="762"/>
      <c r="AC14" s="208">
        <f t="shared" si="7"/>
        <v>0</v>
      </c>
      <c r="AD14" s="220">
        <f t="shared" si="8"/>
        <v>0.39216383284579948</v>
      </c>
      <c r="AE14" s="209">
        <f t="shared" si="9"/>
        <v>0</v>
      </c>
      <c r="AF14" s="210">
        <f t="shared" si="10"/>
        <v>1.0400405661677921</v>
      </c>
      <c r="AG14" s="209">
        <f t="shared" si="11"/>
        <v>0</v>
      </c>
      <c r="AH14" s="755"/>
      <c r="AI14" s="48">
        <v>0</v>
      </c>
      <c r="AJ14" s="360">
        <v>57</v>
      </c>
      <c r="AK14" s="359">
        <v>0</v>
      </c>
      <c r="AL14" s="360">
        <v>57</v>
      </c>
      <c r="AM14" s="359">
        <v>0</v>
      </c>
      <c r="AN14" s="360">
        <v>57</v>
      </c>
      <c r="AO14" s="359">
        <v>0</v>
      </c>
      <c r="AP14" s="360">
        <v>57</v>
      </c>
      <c r="AQ14" s="138"/>
      <c r="AR14" s="207">
        <f t="shared" si="12"/>
        <v>0</v>
      </c>
      <c r="AS14" s="206">
        <f t="shared" si="13"/>
        <v>0</v>
      </c>
      <c r="AT14" s="206">
        <f t="shared" si="14"/>
        <v>0</v>
      </c>
      <c r="AU14" s="36"/>
      <c r="AV14" s="208">
        <f t="shared" si="15"/>
        <v>0</v>
      </c>
      <c r="AW14" s="208">
        <f t="shared" si="16"/>
        <v>0</v>
      </c>
      <c r="AX14" s="209">
        <f t="shared" si="17"/>
        <v>0</v>
      </c>
      <c r="AY14" s="36"/>
      <c r="AZ14" s="36"/>
      <c r="BA14" s="36"/>
      <c r="BB14" s="36"/>
    </row>
    <row r="15" spans="1:54" ht="18.600000000000001" thickBot="1" x14ac:dyDescent="0.4">
      <c r="A15" s="440" t="s">
        <v>417</v>
      </c>
      <c r="B15" s="206">
        <f t="shared" si="0"/>
        <v>3</v>
      </c>
      <c r="C15" s="209">
        <f t="shared" si="1"/>
        <v>3</v>
      </c>
      <c r="D15" s="85">
        <v>2</v>
      </c>
      <c r="E15" s="83">
        <v>1</v>
      </c>
      <c r="F15" s="1045"/>
      <c r="G15" s="803" t="s">
        <v>123</v>
      </c>
      <c r="H15" s="759"/>
      <c r="I15" s="209">
        <v>5.2367436086468766</v>
      </c>
      <c r="J15" s="46">
        <v>10</v>
      </c>
      <c r="K15" s="516">
        <v>6.3736651216666322</v>
      </c>
      <c r="L15" s="46">
        <v>5</v>
      </c>
      <c r="M15" s="516">
        <v>1.5491278229510366</v>
      </c>
      <c r="N15" s="46">
        <v>43</v>
      </c>
      <c r="O15" s="210">
        <v>0</v>
      </c>
      <c r="P15" s="46">
        <v>57</v>
      </c>
      <c r="Q15" s="755"/>
      <c r="R15" s="208">
        <v>0</v>
      </c>
      <c r="S15" s="46">
        <v>57</v>
      </c>
      <c r="T15" s="210">
        <v>5.4923920004562694</v>
      </c>
      <c r="U15" s="46">
        <v>5</v>
      </c>
      <c r="V15" s="138"/>
      <c r="W15" s="207">
        <f t="shared" si="2"/>
        <v>-5</v>
      </c>
      <c r="X15" s="211">
        <f t="shared" si="3"/>
        <v>0</v>
      </c>
      <c r="Y15" s="800">
        <f t="shared" si="4"/>
        <v>0</v>
      </c>
      <c r="Z15" s="207">
        <f t="shared" si="5"/>
        <v>0</v>
      </c>
      <c r="AA15" s="206">
        <f t="shared" si="6"/>
        <v>-5</v>
      </c>
      <c r="AB15" s="762"/>
      <c r="AC15" s="208">
        <f t="shared" si="7"/>
        <v>1.1369215130197556</v>
      </c>
      <c r="AD15" s="220">
        <f t="shared" si="8"/>
        <v>0</v>
      </c>
      <c r="AE15" s="209">
        <f t="shared" si="9"/>
        <v>0</v>
      </c>
      <c r="AF15" s="210">
        <f t="shared" si="10"/>
        <v>0</v>
      </c>
      <c r="AG15" s="209">
        <f t="shared" si="11"/>
        <v>0.25564839180939281</v>
      </c>
      <c r="AH15" s="755"/>
      <c r="AI15" s="48">
        <v>5.4218961817007258</v>
      </c>
      <c r="AJ15" s="360">
        <v>12</v>
      </c>
      <c r="AK15" s="359">
        <v>5.9153624410624364</v>
      </c>
      <c r="AL15" s="360">
        <v>11</v>
      </c>
      <c r="AM15" s="359">
        <v>0</v>
      </c>
      <c r="AN15" s="360">
        <v>57</v>
      </c>
      <c r="AO15" s="359">
        <v>0</v>
      </c>
      <c r="AP15" s="360">
        <v>57</v>
      </c>
      <c r="AQ15" s="138"/>
      <c r="AR15" s="207">
        <f t="shared" si="12"/>
        <v>-1</v>
      </c>
      <c r="AS15" s="206">
        <f t="shared" si="13"/>
        <v>0</v>
      </c>
      <c r="AT15" s="206">
        <f t="shared" si="14"/>
        <v>0</v>
      </c>
      <c r="AU15" s="36"/>
      <c r="AV15" s="208">
        <f t="shared" si="15"/>
        <v>0.49346625936171051</v>
      </c>
      <c r="AW15" s="208">
        <f t="shared" si="16"/>
        <v>0</v>
      </c>
      <c r="AX15" s="209">
        <f t="shared" si="17"/>
        <v>0</v>
      </c>
      <c r="AY15" s="36"/>
      <c r="AZ15" s="36"/>
      <c r="BA15" s="36"/>
      <c r="BB15" s="36"/>
    </row>
    <row r="16" spans="1:54" ht="18.600000000000001" thickBot="1" x14ac:dyDescent="0.4">
      <c r="A16" s="440" t="s">
        <v>171</v>
      </c>
      <c r="B16" s="206">
        <f t="shared" si="0"/>
        <v>3</v>
      </c>
      <c r="C16" s="209">
        <f t="shared" si="1"/>
        <v>3</v>
      </c>
      <c r="D16" s="85"/>
      <c r="E16" s="83">
        <v>3</v>
      </c>
      <c r="F16" s="1045"/>
      <c r="G16" s="805" t="s">
        <v>315</v>
      </c>
      <c r="H16" s="759"/>
      <c r="I16" s="209">
        <v>4.3405470050717279</v>
      </c>
      <c r="J16" s="46">
        <v>17</v>
      </c>
      <c r="K16" s="516">
        <v>0</v>
      </c>
      <c r="L16" s="46">
        <v>57</v>
      </c>
      <c r="M16" s="516">
        <v>4.9141298093479513</v>
      </c>
      <c r="N16" s="46">
        <v>11</v>
      </c>
      <c r="O16" s="210">
        <v>2.9657439321685035</v>
      </c>
      <c r="P16" s="46">
        <v>19</v>
      </c>
      <c r="Q16" s="755"/>
      <c r="R16" s="208">
        <v>5.5312782962948228</v>
      </c>
      <c r="S16" s="46">
        <v>12</v>
      </c>
      <c r="T16" s="210">
        <v>2.1638982211319329</v>
      </c>
      <c r="U16" s="46">
        <v>37</v>
      </c>
      <c r="V16" s="138"/>
      <c r="W16" s="207">
        <f t="shared" si="2"/>
        <v>0</v>
      </c>
      <c r="X16" s="211">
        <f t="shared" si="3"/>
        <v>-6</v>
      </c>
      <c r="Y16" s="800">
        <f t="shared" si="4"/>
        <v>0</v>
      </c>
      <c r="Z16" s="207">
        <f t="shared" si="5"/>
        <v>-5</v>
      </c>
      <c r="AA16" s="206">
        <f t="shared" si="6"/>
        <v>0</v>
      </c>
      <c r="AB16" s="762"/>
      <c r="AC16" s="208">
        <f t="shared" si="7"/>
        <v>0</v>
      </c>
      <c r="AD16" s="220">
        <f t="shared" si="8"/>
        <v>0.57358280427622343</v>
      </c>
      <c r="AE16" s="209">
        <f t="shared" si="9"/>
        <v>0</v>
      </c>
      <c r="AF16" s="210">
        <f t="shared" si="10"/>
        <v>1.190731291223095</v>
      </c>
      <c r="AG16" s="209">
        <f t="shared" si="11"/>
        <v>0</v>
      </c>
      <c r="AH16" s="755"/>
      <c r="AI16" s="48">
        <v>2.520505894788704</v>
      </c>
      <c r="AJ16" s="360">
        <v>35</v>
      </c>
      <c r="AK16" s="359">
        <v>0</v>
      </c>
      <c r="AL16" s="360">
        <v>57</v>
      </c>
      <c r="AM16" s="359">
        <v>0</v>
      </c>
      <c r="AN16" s="360">
        <v>57</v>
      </c>
      <c r="AO16" s="359">
        <v>3.1246430117261652</v>
      </c>
      <c r="AP16" s="360">
        <v>14</v>
      </c>
      <c r="AQ16" s="138"/>
      <c r="AR16" s="207">
        <f t="shared" si="12"/>
        <v>0</v>
      </c>
      <c r="AS16" s="206">
        <f t="shared" si="13"/>
        <v>0</v>
      </c>
      <c r="AT16" s="206">
        <f t="shared" si="14"/>
        <v>-21</v>
      </c>
      <c r="AU16" s="36"/>
      <c r="AV16" s="208">
        <f t="shared" si="15"/>
        <v>0</v>
      </c>
      <c r="AW16" s="208">
        <f t="shared" si="16"/>
        <v>0</v>
      </c>
      <c r="AX16" s="209">
        <f t="shared" si="17"/>
        <v>0.60413711693746119</v>
      </c>
      <c r="AY16" s="36"/>
      <c r="AZ16" s="36"/>
      <c r="BA16" s="36"/>
      <c r="BB16" s="36"/>
    </row>
    <row r="17" spans="1:54" ht="18.600000000000001" thickBot="1" x14ac:dyDescent="0.4">
      <c r="A17" s="439" t="s">
        <v>491</v>
      </c>
      <c r="B17" s="206">
        <f t="shared" si="0"/>
        <v>3</v>
      </c>
      <c r="C17" s="209">
        <f t="shared" si="1"/>
        <v>3</v>
      </c>
      <c r="D17" s="85"/>
      <c r="E17" s="83">
        <v>3</v>
      </c>
      <c r="F17" s="1045"/>
      <c r="G17" s="804" t="s">
        <v>386</v>
      </c>
      <c r="H17" s="759"/>
      <c r="I17" s="209">
        <v>3.2916638578738686</v>
      </c>
      <c r="J17" s="46">
        <v>33</v>
      </c>
      <c r="K17" s="516">
        <v>1.4646146933357007</v>
      </c>
      <c r="L17" s="46">
        <v>51</v>
      </c>
      <c r="M17" s="516">
        <v>3.5392054625998282</v>
      </c>
      <c r="N17" s="46">
        <v>23</v>
      </c>
      <c r="O17" s="210">
        <v>3.5445090952001737</v>
      </c>
      <c r="P17" s="46">
        <v>11</v>
      </c>
      <c r="Q17" s="755"/>
      <c r="R17" s="208">
        <v>4.2006082700612417</v>
      </c>
      <c r="S17" s="46">
        <v>21</v>
      </c>
      <c r="T17" s="210">
        <v>1.4296733768571601</v>
      </c>
      <c r="U17" s="46">
        <v>49</v>
      </c>
      <c r="V17" s="138"/>
      <c r="W17" s="207">
        <f t="shared" si="2"/>
        <v>0</v>
      </c>
      <c r="X17" s="211">
        <f t="shared" si="3"/>
        <v>-10</v>
      </c>
      <c r="Y17" s="800">
        <f t="shared" si="4"/>
        <v>-22</v>
      </c>
      <c r="Z17" s="207">
        <f t="shared" si="5"/>
        <v>-12</v>
      </c>
      <c r="AA17" s="206">
        <f t="shared" si="6"/>
        <v>0</v>
      </c>
      <c r="AB17" s="762"/>
      <c r="AC17" s="208">
        <f t="shared" si="7"/>
        <v>0</v>
      </c>
      <c r="AD17" s="220">
        <f t="shared" si="8"/>
        <v>0.24754160472595954</v>
      </c>
      <c r="AE17" s="209">
        <f t="shared" si="9"/>
        <v>0.25284523732630504</v>
      </c>
      <c r="AF17" s="210">
        <f t="shared" si="10"/>
        <v>0.9089444121873731</v>
      </c>
      <c r="AG17" s="209">
        <f t="shared" si="11"/>
        <v>0</v>
      </c>
      <c r="AH17" s="755"/>
      <c r="AI17" s="48">
        <v>0</v>
      </c>
      <c r="AJ17" s="360">
        <v>57</v>
      </c>
      <c r="AK17" s="359">
        <v>0</v>
      </c>
      <c r="AL17" s="360">
        <v>57</v>
      </c>
      <c r="AM17" s="359">
        <v>0</v>
      </c>
      <c r="AN17" s="360">
        <v>57</v>
      </c>
      <c r="AO17" s="359">
        <v>0</v>
      </c>
      <c r="AP17" s="360">
        <v>57</v>
      </c>
      <c r="AQ17" s="138"/>
      <c r="AR17" s="207">
        <f t="shared" si="12"/>
        <v>0</v>
      </c>
      <c r="AS17" s="206">
        <f t="shared" si="13"/>
        <v>0</v>
      </c>
      <c r="AT17" s="206">
        <f t="shared" si="14"/>
        <v>0</v>
      </c>
      <c r="AU17" s="36"/>
      <c r="AV17" s="208">
        <f t="shared" si="15"/>
        <v>0</v>
      </c>
      <c r="AW17" s="208">
        <f t="shared" si="16"/>
        <v>0</v>
      </c>
      <c r="AX17" s="209">
        <f t="shared" si="17"/>
        <v>0</v>
      </c>
      <c r="AY17" s="36"/>
      <c r="AZ17" s="36"/>
      <c r="BA17" s="36"/>
      <c r="BB17" s="36"/>
    </row>
    <row r="18" spans="1:54" ht="18.600000000000001" thickBot="1" x14ac:dyDescent="0.4">
      <c r="A18" s="440" t="s">
        <v>453</v>
      </c>
      <c r="B18" s="206">
        <f t="shared" si="0"/>
        <v>3</v>
      </c>
      <c r="C18" s="209">
        <f t="shared" si="1"/>
        <v>3</v>
      </c>
      <c r="D18" s="85">
        <v>2</v>
      </c>
      <c r="E18" s="83">
        <v>1</v>
      </c>
      <c r="F18" s="1045"/>
      <c r="G18" s="803" t="s">
        <v>123</v>
      </c>
      <c r="H18" s="759"/>
      <c r="I18" s="209">
        <v>3.1741771191736814</v>
      </c>
      <c r="J18" s="46">
        <v>37</v>
      </c>
      <c r="K18" s="516">
        <v>2.8450780510185685</v>
      </c>
      <c r="L18" s="46">
        <v>40</v>
      </c>
      <c r="M18" s="516">
        <v>1.5491278229510366</v>
      </c>
      <c r="N18" s="46">
        <v>43</v>
      </c>
      <c r="O18" s="210">
        <v>4.1886457874515255</v>
      </c>
      <c r="P18" s="206">
        <v>9</v>
      </c>
      <c r="Q18" s="755"/>
      <c r="R18" s="208">
        <v>3.9574869786699955</v>
      </c>
      <c r="S18" s="46">
        <v>24</v>
      </c>
      <c r="T18" s="210">
        <v>2.2990047909837181</v>
      </c>
      <c r="U18" s="46">
        <v>35</v>
      </c>
      <c r="V18" s="138"/>
      <c r="W18" s="207">
        <f t="shared" si="2"/>
        <v>0</v>
      </c>
      <c r="X18" s="211">
        <f t="shared" si="3"/>
        <v>0</v>
      </c>
      <c r="Y18" s="800">
        <f t="shared" si="4"/>
        <v>-28</v>
      </c>
      <c r="Z18" s="207">
        <f t="shared" si="5"/>
        <v>-13</v>
      </c>
      <c r="AA18" s="206">
        <f t="shared" si="6"/>
        <v>-2</v>
      </c>
      <c r="AB18" s="762"/>
      <c r="AC18" s="208">
        <f t="shared" si="7"/>
        <v>0</v>
      </c>
      <c r="AD18" s="220">
        <f t="shared" si="8"/>
        <v>0</v>
      </c>
      <c r="AE18" s="209">
        <f t="shared" si="9"/>
        <v>1.0144686682778441</v>
      </c>
      <c r="AF18" s="210">
        <f t="shared" si="10"/>
        <v>0.78330985949631415</v>
      </c>
      <c r="AG18" s="209">
        <f t="shared" si="11"/>
        <v>0</v>
      </c>
      <c r="AH18" s="755"/>
      <c r="AI18" s="48">
        <v>0</v>
      </c>
      <c r="AJ18" s="360">
        <v>57</v>
      </c>
      <c r="AK18" s="359">
        <v>0</v>
      </c>
      <c r="AL18" s="360">
        <v>57</v>
      </c>
      <c r="AM18" s="359">
        <v>0</v>
      </c>
      <c r="AN18" s="360">
        <v>57</v>
      </c>
      <c r="AO18" s="359">
        <v>0</v>
      </c>
      <c r="AP18" s="360">
        <v>57</v>
      </c>
      <c r="AQ18" s="138"/>
      <c r="AR18" s="207">
        <f t="shared" si="12"/>
        <v>0</v>
      </c>
      <c r="AS18" s="206">
        <f t="shared" si="13"/>
        <v>0</v>
      </c>
      <c r="AT18" s="206">
        <f t="shared" si="14"/>
        <v>0</v>
      </c>
      <c r="AU18" s="36"/>
      <c r="AV18" s="208">
        <f t="shared" si="15"/>
        <v>0</v>
      </c>
      <c r="AW18" s="208">
        <f t="shared" si="16"/>
        <v>0</v>
      </c>
      <c r="AX18" s="209">
        <f t="shared" si="17"/>
        <v>0</v>
      </c>
      <c r="AY18" s="36"/>
      <c r="AZ18" s="36"/>
      <c r="BA18" s="36"/>
      <c r="BB18" s="36"/>
    </row>
    <row r="19" spans="1:54" ht="18.600000000000001" thickBot="1" x14ac:dyDescent="0.4">
      <c r="A19" s="440" t="s">
        <v>193</v>
      </c>
      <c r="B19" s="206">
        <f t="shared" si="0"/>
        <v>3</v>
      </c>
      <c r="C19" s="209">
        <f t="shared" si="1"/>
        <v>3</v>
      </c>
      <c r="D19" s="85">
        <v>1</v>
      </c>
      <c r="E19" s="83">
        <v>2</v>
      </c>
      <c r="F19" s="1045"/>
      <c r="G19" s="803" t="s">
        <v>126</v>
      </c>
      <c r="H19" s="759"/>
      <c r="I19" s="209">
        <v>2.9094526550429656</v>
      </c>
      <c r="J19" s="46">
        <v>39</v>
      </c>
      <c r="K19" s="516">
        <v>3.2084879697841626</v>
      </c>
      <c r="L19" s="46">
        <v>33</v>
      </c>
      <c r="M19" s="516">
        <v>2.8221214504582073</v>
      </c>
      <c r="N19" s="46">
        <v>27</v>
      </c>
      <c r="O19" s="210">
        <v>0</v>
      </c>
      <c r="P19" s="46">
        <v>57</v>
      </c>
      <c r="Q19" s="755"/>
      <c r="R19" s="208">
        <v>0</v>
      </c>
      <c r="S19" s="46">
        <v>57</v>
      </c>
      <c r="T19" s="210">
        <v>3.0474058322045536</v>
      </c>
      <c r="U19" s="46">
        <v>23</v>
      </c>
      <c r="V19" s="138"/>
      <c r="W19" s="207">
        <f t="shared" si="2"/>
        <v>-6</v>
      </c>
      <c r="X19" s="211">
        <f t="shared" si="3"/>
        <v>-12</v>
      </c>
      <c r="Y19" s="800">
        <f t="shared" si="4"/>
        <v>0</v>
      </c>
      <c r="Z19" s="207">
        <f t="shared" si="5"/>
        <v>0</v>
      </c>
      <c r="AA19" s="206">
        <f t="shared" si="6"/>
        <v>-16</v>
      </c>
      <c r="AB19" s="762"/>
      <c r="AC19" s="208">
        <f t="shared" si="7"/>
        <v>0.29903531474119704</v>
      </c>
      <c r="AD19" s="220">
        <f t="shared" si="8"/>
        <v>0</v>
      </c>
      <c r="AE19" s="209">
        <f t="shared" si="9"/>
        <v>0</v>
      </c>
      <c r="AF19" s="210">
        <f t="shared" si="10"/>
        <v>0</v>
      </c>
      <c r="AG19" s="209">
        <f t="shared" si="11"/>
        <v>0.13795317716158806</v>
      </c>
      <c r="AH19" s="755"/>
      <c r="AI19" s="48">
        <v>4.0938773397642505</v>
      </c>
      <c r="AJ19" s="360">
        <v>25</v>
      </c>
      <c r="AK19" s="359">
        <v>3.9443963482567299</v>
      </c>
      <c r="AL19" s="360">
        <v>28</v>
      </c>
      <c r="AM19" s="359">
        <v>4.0151079982357212</v>
      </c>
      <c r="AN19" s="360">
        <v>9</v>
      </c>
      <c r="AO19" s="359">
        <v>3.5089059837961178</v>
      </c>
      <c r="AP19" s="360">
        <v>10</v>
      </c>
      <c r="AQ19" s="138"/>
      <c r="AR19" s="207">
        <f t="shared" si="12"/>
        <v>0</v>
      </c>
      <c r="AS19" s="206">
        <f t="shared" si="13"/>
        <v>-16</v>
      </c>
      <c r="AT19" s="206">
        <f t="shared" si="14"/>
        <v>-15</v>
      </c>
      <c r="AU19" s="36"/>
      <c r="AV19" s="208">
        <f t="shared" si="15"/>
        <v>0</v>
      </c>
      <c r="AW19" s="208">
        <f t="shared" si="16"/>
        <v>0</v>
      </c>
      <c r="AX19" s="209">
        <f t="shared" si="17"/>
        <v>0</v>
      </c>
      <c r="AY19" s="36"/>
      <c r="AZ19" s="36"/>
      <c r="BA19" s="36"/>
      <c r="BB19" s="36"/>
    </row>
    <row r="20" spans="1:54" ht="18.600000000000001" thickBot="1" x14ac:dyDescent="0.4">
      <c r="A20" s="440" t="s">
        <v>489</v>
      </c>
      <c r="B20" s="206">
        <f t="shared" si="0"/>
        <v>3</v>
      </c>
      <c r="C20" s="209">
        <f t="shared" si="1"/>
        <v>3</v>
      </c>
      <c r="D20" s="85">
        <v>2</v>
      </c>
      <c r="E20" s="83">
        <v>1</v>
      </c>
      <c r="F20" s="1045"/>
      <c r="G20" s="803" t="s">
        <v>123</v>
      </c>
      <c r="H20" s="759"/>
      <c r="I20" s="209">
        <v>3.5855610766471577</v>
      </c>
      <c r="J20" s="46">
        <v>29</v>
      </c>
      <c r="K20" s="516">
        <v>2.3551926275118298</v>
      </c>
      <c r="L20" s="46">
        <v>46</v>
      </c>
      <c r="M20" s="516">
        <v>3.7408140257228464</v>
      </c>
      <c r="N20" s="46">
        <v>22</v>
      </c>
      <c r="O20" s="210">
        <v>4.06080351371725</v>
      </c>
      <c r="P20" s="46">
        <v>10</v>
      </c>
      <c r="Q20" s="755"/>
      <c r="R20" s="208">
        <v>3.915457726057721</v>
      </c>
      <c r="S20" s="46">
        <v>25</v>
      </c>
      <c r="T20" s="210">
        <v>3.4118717702511661</v>
      </c>
      <c r="U20" s="46">
        <v>16</v>
      </c>
      <c r="V20" s="138"/>
      <c r="W20" s="207">
        <f t="shared" si="2"/>
        <v>0</v>
      </c>
      <c r="X20" s="211">
        <f t="shared" si="3"/>
        <v>-7</v>
      </c>
      <c r="Y20" s="800">
        <f t="shared" si="4"/>
        <v>-19</v>
      </c>
      <c r="Z20" s="207">
        <f t="shared" si="5"/>
        <v>-4</v>
      </c>
      <c r="AA20" s="206">
        <f t="shared" si="6"/>
        <v>-13</v>
      </c>
      <c r="AB20" s="762"/>
      <c r="AC20" s="208">
        <f t="shared" si="7"/>
        <v>0</v>
      </c>
      <c r="AD20" s="220">
        <f t="shared" si="8"/>
        <v>0.15525294907568865</v>
      </c>
      <c r="AE20" s="209">
        <f t="shared" si="9"/>
        <v>0.47524243707009228</v>
      </c>
      <c r="AF20" s="210">
        <f t="shared" si="10"/>
        <v>0.32989664941056329</v>
      </c>
      <c r="AG20" s="209">
        <f t="shared" si="11"/>
        <v>0</v>
      </c>
      <c r="AH20" s="755"/>
      <c r="AI20" s="48">
        <v>0</v>
      </c>
      <c r="AJ20" s="360">
        <v>57</v>
      </c>
      <c r="AK20" s="359">
        <v>0</v>
      </c>
      <c r="AL20" s="360">
        <v>57</v>
      </c>
      <c r="AM20" s="359">
        <v>0</v>
      </c>
      <c r="AN20" s="360">
        <v>57</v>
      </c>
      <c r="AO20" s="359">
        <v>0</v>
      </c>
      <c r="AP20" s="360">
        <v>57</v>
      </c>
      <c r="AQ20" s="138"/>
      <c r="AR20" s="207">
        <f t="shared" si="12"/>
        <v>0</v>
      </c>
      <c r="AS20" s="206">
        <f t="shared" si="13"/>
        <v>0</v>
      </c>
      <c r="AT20" s="206">
        <f t="shared" si="14"/>
        <v>0</v>
      </c>
      <c r="AU20" s="36"/>
      <c r="AV20" s="208">
        <f t="shared" si="15"/>
        <v>0</v>
      </c>
      <c r="AW20" s="208">
        <f t="shared" si="16"/>
        <v>0</v>
      </c>
      <c r="AX20" s="209">
        <f t="shared" si="17"/>
        <v>0</v>
      </c>
      <c r="AY20" s="36"/>
      <c r="AZ20" s="36"/>
      <c r="BA20" s="36"/>
      <c r="BB20" s="36"/>
    </row>
    <row r="21" spans="1:54" ht="18.600000000000001" thickBot="1" x14ac:dyDescent="0.4">
      <c r="A21" s="440" t="s">
        <v>518</v>
      </c>
      <c r="B21" s="206">
        <f t="shared" si="0"/>
        <v>3</v>
      </c>
      <c r="C21" s="209">
        <f t="shared" si="1"/>
        <v>3</v>
      </c>
      <c r="D21" s="85">
        <v>2</v>
      </c>
      <c r="E21" s="83">
        <v>1</v>
      </c>
      <c r="F21" s="1045"/>
      <c r="G21" s="803" t="s">
        <v>123</v>
      </c>
      <c r="H21" s="759"/>
      <c r="I21" s="209">
        <v>4.4314158520610336</v>
      </c>
      <c r="J21" s="46">
        <v>16</v>
      </c>
      <c r="K21" s="516">
        <v>5.3544989730674635</v>
      </c>
      <c r="L21" s="46">
        <v>12</v>
      </c>
      <c r="M21" s="516">
        <v>2.8129832036890865</v>
      </c>
      <c r="N21" s="46">
        <v>28</v>
      </c>
      <c r="O21" s="210">
        <v>0</v>
      </c>
      <c r="P21" s="46">
        <v>57</v>
      </c>
      <c r="Q21" s="755"/>
      <c r="R21" s="208">
        <v>1.973350758340531</v>
      </c>
      <c r="S21" s="46">
        <v>35</v>
      </c>
      <c r="T21" s="210">
        <v>4.6453530894458632</v>
      </c>
      <c r="U21" s="46">
        <v>8</v>
      </c>
      <c r="V21" s="138"/>
      <c r="W21" s="207">
        <f t="shared" si="2"/>
        <v>-4</v>
      </c>
      <c r="X21" s="211">
        <f t="shared" si="3"/>
        <v>0</v>
      </c>
      <c r="Y21" s="800">
        <f t="shared" si="4"/>
        <v>0</v>
      </c>
      <c r="Z21" s="207">
        <f t="shared" si="5"/>
        <v>0</v>
      </c>
      <c r="AA21" s="206">
        <f t="shared" si="6"/>
        <v>-8</v>
      </c>
      <c r="AB21" s="762"/>
      <c r="AC21" s="208">
        <f t="shared" si="7"/>
        <v>0.92308312100642986</v>
      </c>
      <c r="AD21" s="220">
        <f t="shared" si="8"/>
        <v>0</v>
      </c>
      <c r="AE21" s="209">
        <f t="shared" si="9"/>
        <v>0</v>
      </c>
      <c r="AF21" s="210">
        <f t="shared" si="10"/>
        <v>0</v>
      </c>
      <c r="AG21" s="209">
        <f t="shared" si="11"/>
        <v>0.21393723738482961</v>
      </c>
      <c r="AH21" s="755"/>
      <c r="AI21" s="48">
        <v>7.9778055316908576</v>
      </c>
      <c r="AJ21" s="360">
        <v>3</v>
      </c>
      <c r="AK21" s="359">
        <v>8.6780899189224581</v>
      </c>
      <c r="AL21" s="360">
        <v>2</v>
      </c>
      <c r="AM21" s="359">
        <v>4.319103964793074</v>
      </c>
      <c r="AN21" s="360">
        <v>8</v>
      </c>
      <c r="AO21" s="359">
        <v>3.4167119823383798</v>
      </c>
      <c r="AP21" s="360">
        <v>12</v>
      </c>
      <c r="AQ21" s="138"/>
      <c r="AR21" s="207">
        <f t="shared" si="12"/>
        <v>-1</v>
      </c>
      <c r="AS21" s="206">
        <f t="shared" si="13"/>
        <v>0</v>
      </c>
      <c r="AT21" s="206">
        <f t="shared" si="14"/>
        <v>0</v>
      </c>
      <c r="AU21" s="36"/>
      <c r="AV21" s="208">
        <f t="shared" si="15"/>
        <v>0.70028438723160047</v>
      </c>
      <c r="AW21" s="208">
        <f t="shared" si="16"/>
        <v>0</v>
      </c>
      <c r="AX21" s="209">
        <f t="shared" si="17"/>
        <v>0</v>
      </c>
      <c r="AY21" s="36"/>
      <c r="AZ21" s="36"/>
      <c r="BA21" s="36"/>
      <c r="BB21" s="36"/>
    </row>
    <row r="22" spans="1:54" ht="18.600000000000001" thickBot="1" x14ac:dyDescent="0.4">
      <c r="A22" s="440" t="s">
        <v>180</v>
      </c>
      <c r="B22" s="206">
        <f t="shared" si="0"/>
        <v>3</v>
      </c>
      <c r="C22" s="209">
        <f t="shared" si="1"/>
        <v>3</v>
      </c>
      <c r="D22" s="85"/>
      <c r="E22" s="83">
        <v>3</v>
      </c>
      <c r="F22" s="1045"/>
      <c r="G22" s="804" t="s">
        <v>386</v>
      </c>
      <c r="H22" s="759"/>
      <c r="I22" s="209">
        <v>6.4889694143691656</v>
      </c>
      <c r="J22" s="46">
        <v>5</v>
      </c>
      <c r="K22" s="516">
        <v>4.076536635404052</v>
      </c>
      <c r="L22" s="46">
        <v>25</v>
      </c>
      <c r="M22" s="516">
        <v>7.2122076057774587</v>
      </c>
      <c r="N22" s="46">
        <v>4</v>
      </c>
      <c r="O22" s="210">
        <v>5.7769412800585549</v>
      </c>
      <c r="P22" s="46">
        <v>4</v>
      </c>
      <c r="Q22" s="755"/>
      <c r="R22" s="208">
        <v>8.2878649428345934</v>
      </c>
      <c r="S22" s="46">
        <v>4</v>
      </c>
      <c r="T22" s="210">
        <v>2.3549323016123096</v>
      </c>
      <c r="U22" s="46">
        <v>33</v>
      </c>
      <c r="V22" s="138"/>
      <c r="W22" s="207">
        <f t="shared" si="2"/>
        <v>0</v>
      </c>
      <c r="X22" s="211">
        <f t="shared" si="3"/>
        <v>-1</v>
      </c>
      <c r="Y22" s="800">
        <f t="shared" si="4"/>
        <v>-1</v>
      </c>
      <c r="Z22" s="207">
        <f t="shared" si="5"/>
        <v>-1</v>
      </c>
      <c r="AA22" s="206">
        <f t="shared" si="6"/>
        <v>0</v>
      </c>
      <c r="AB22" s="762"/>
      <c r="AC22" s="208">
        <f t="shared" si="7"/>
        <v>0</v>
      </c>
      <c r="AD22" s="220">
        <f t="shared" si="8"/>
        <v>0.72323819140829304</v>
      </c>
      <c r="AE22" s="209">
        <f t="shared" si="9"/>
        <v>0</v>
      </c>
      <c r="AF22" s="210">
        <f t="shared" si="10"/>
        <v>1.7988955284654278</v>
      </c>
      <c r="AG22" s="209">
        <f t="shared" si="11"/>
        <v>0</v>
      </c>
      <c r="AH22" s="755"/>
      <c r="AI22" s="48">
        <v>4.1415182394813046</v>
      </c>
      <c r="AJ22" s="360">
        <v>24</v>
      </c>
      <c r="AK22" s="359">
        <v>4.3901898570616567</v>
      </c>
      <c r="AL22" s="360">
        <v>23</v>
      </c>
      <c r="AM22" s="359">
        <v>3.4435541332018249</v>
      </c>
      <c r="AN22" s="360">
        <v>12</v>
      </c>
      <c r="AO22" s="359">
        <v>0</v>
      </c>
      <c r="AP22" s="360">
        <v>57</v>
      </c>
      <c r="AQ22" s="138"/>
      <c r="AR22" s="207">
        <f t="shared" si="12"/>
        <v>-1</v>
      </c>
      <c r="AS22" s="206">
        <f t="shared" si="13"/>
        <v>-12</v>
      </c>
      <c r="AT22" s="206">
        <f t="shared" si="14"/>
        <v>0</v>
      </c>
      <c r="AU22" s="36"/>
      <c r="AV22" s="208">
        <f t="shared" si="15"/>
        <v>0.24867161758035206</v>
      </c>
      <c r="AW22" s="208">
        <f t="shared" si="16"/>
        <v>0</v>
      </c>
      <c r="AX22" s="209">
        <f t="shared" si="17"/>
        <v>0</v>
      </c>
      <c r="AY22" s="36"/>
      <c r="AZ22" s="36"/>
      <c r="BA22" s="36"/>
      <c r="BB22" s="36"/>
    </row>
    <row r="23" spans="1:54" ht="18.600000000000001" thickBot="1" x14ac:dyDescent="0.4">
      <c r="A23" s="440" t="s">
        <v>38</v>
      </c>
      <c r="B23" s="206">
        <f t="shared" si="0"/>
        <v>17</v>
      </c>
      <c r="C23" s="209">
        <f t="shared" si="1"/>
        <v>2</v>
      </c>
      <c r="D23" s="85"/>
      <c r="E23" s="83">
        <v>2</v>
      </c>
      <c r="F23" s="1045"/>
      <c r="G23" s="803" t="s">
        <v>124</v>
      </c>
      <c r="H23" s="759"/>
      <c r="I23" s="209">
        <v>4.0149973318635066</v>
      </c>
      <c r="J23" s="46">
        <v>23</v>
      </c>
      <c r="K23" s="516">
        <v>4.166422892426076</v>
      </c>
      <c r="L23" s="46">
        <v>20</v>
      </c>
      <c r="M23" s="516">
        <v>4.1340801603134114</v>
      </c>
      <c r="N23" s="46">
        <v>18</v>
      </c>
      <c r="O23" s="210">
        <v>2.3988033437727156</v>
      </c>
      <c r="P23" s="206">
        <v>20</v>
      </c>
      <c r="Q23" s="755"/>
      <c r="R23" s="208">
        <v>5.1305926353026594</v>
      </c>
      <c r="S23" s="46">
        <v>15</v>
      </c>
      <c r="T23" s="210">
        <v>0</v>
      </c>
      <c r="U23" s="46">
        <v>57</v>
      </c>
      <c r="V23" s="138"/>
      <c r="W23" s="207">
        <f t="shared" si="2"/>
        <v>-3</v>
      </c>
      <c r="X23" s="211">
        <f t="shared" si="3"/>
        <v>-5</v>
      </c>
      <c r="Y23" s="800">
        <f t="shared" si="4"/>
        <v>-3</v>
      </c>
      <c r="Z23" s="207">
        <f t="shared" si="5"/>
        <v>-8</v>
      </c>
      <c r="AA23" s="206">
        <f t="shared" si="6"/>
        <v>0</v>
      </c>
      <c r="AB23" s="762"/>
      <c r="AC23" s="208">
        <f t="shared" si="7"/>
        <v>0.15142556056256939</v>
      </c>
      <c r="AD23" s="220">
        <f t="shared" si="8"/>
        <v>0.11908282844990481</v>
      </c>
      <c r="AE23" s="209">
        <f t="shared" si="9"/>
        <v>0</v>
      </c>
      <c r="AF23" s="210">
        <f t="shared" si="10"/>
        <v>1.1155953034391528</v>
      </c>
      <c r="AG23" s="209">
        <f t="shared" si="11"/>
        <v>0</v>
      </c>
      <c r="AH23" s="755"/>
      <c r="AI23" s="48">
        <v>0</v>
      </c>
      <c r="AJ23" s="360">
        <v>57</v>
      </c>
      <c r="AK23" s="359">
        <v>0</v>
      </c>
      <c r="AL23" s="360">
        <v>57</v>
      </c>
      <c r="AM23" s="359">
        <v>0</v>
      </c>
      <c r="AN23" s="360">
        <v>57</v>
      </c>
      <c r="AO23" s="359">
        <v>0</v>
      </c>
      <c r="AP23" s="360">
        <v>57</v>
      </c>
      <c r="AQ23" s="138"/>
      <c r="AR23" s="207">
        <f t="shared" si="12"/>
        <v>0</v>
      </c>
      <c r="AS23" s="206">
        <f t="shared" si="13"/>
        <v>0</v>
      </c>
      <c r="AT23" s="206">
        <f t="shared" si="14"/>
        <v>0</v>
      </c>
      <c r="AU23" s="36"/>
      <c r="AV23" s="208">
        <f t="shared" si="15"/>
        <v>0</v>
      </c>
      <c r="AW23" s="208">
        <f t="shared" si="16"/>
        <v>0</v>
      </c>
      <c r="AX23" s="209">
        <f t="shared" si="17"/>
        <v>0</v>
      </c>
      <c r="AY23" s="36"/>
      <c r="AZ23" s="36"/>
      <c r="BA23" s="36"/>
      <c r="BB23" s="36"/>
    </row>
    <row r="24" spans="1:54" ht="18.600000000000001" thickBot="1" x14ac:dyDescent="0.4">
      <c r="A24" s="112" t="s">
        <v>58</v>
      </c>
      <c r="B24" s="206">
        <f t="shared" si="0"/>
        <v>17</v>
      </c>
      <c r="C24" s="209">
        <f t="shared" si="1"/>
        <v>2</v>
      </c>
      <c r="D24" s="85">
        <v>1</v>
      </c>
      <c r="E24" s="83">
        <v>1</v>
      </c>
      <c r="F24" s="1045"/>
      <c r="G24" s="803" t="s">
        <v>123</v>
      </c>
      <c r="H24" s="759"/>
      <c r="I24" s="209">
        <v>2.3211015820009462</v>
      </c>
      <c r="J24" s="46">
        <v>46</v>
      </c>
      <c r="K24" s="516">
        <v>0</v>
      </c>
      <c r="L24" s="46">
        <v>57</v>
      </c>
      <c r="M24" s="516">
        <v>2.6623976078744036</v>
      </c>
      <c r="N24" s="46">
        <v>31</v>
      </c>
      <c r="O24" s="210">
        <v>0</v>
      </c>
      <c r="P24" s="206">
        <v>57</v>
      </c>
      <c r="Q24" s="755"/>
      <c r="R24" s="208">
        <v>2.9041566922825246</v>
      </c>
      <c r="S24" s="46">
        <v>33</v>
      </c>
      <c r="T24" s="210">
        <v>0</v>
      </c>
      <c r="U24" s="46">
        <v>57</v>
      </c>
      <c r="V24" s="138"/>
      <c r="W24" s="207">
        <f t="shared" si="2"/>
        <v>0</v>
      </c>
      <c r="X24" s="211">
        <f t="shared" si="3"/>
        <v>-15</v>
      </c>
      <c r="Y24" s="800">
        <f t="shared" si="4"/>
        <v>0</v>
      </c>
      <c r="Z24" s="207">
        <f t="shared" si="5"/>
        <v>-13</v>
      </c>
      <c r="AA24" s="206">
        <f t="shared" si="6"/>
        <v>0</v>
      </c>
      <c r="AB24" s="762"/>
      <c r="AC24" s="208">
        <f t="shared" si="7"/>
        <v>0</v>
      </c>
      <c r="AD24" s="220">
        <f t="shared" si="8"/>
        <v>0.34129602587345742</v>
      </c>
      <c r="AE24" s="209">
        <f t="shared" si="9"/>
        <v>0</v>
      </c>
      <c r="AF24" s="210">
        <f t="shared" si="10"/>
        <v>0.58305511028157841</v>
      </c>
      <c r="AG24" s="209">
        <f t="shared" si="11"/>
        <v>0</v>
      </c>
      <c r="AH24" s="755"/>
      <c r="AI24" s="48">
        <v>0</v>
      </c>
      <c r="AJ24" s="360">
        <v>57</v>
      </c>
      <c r="AK24" s="359">
        <v>0</v>
      </c>
      <c r="AL24" s="360">
        <v>57</v>
      </c>
      <c r="AM24" s="359">
        <v>0</v>
      </c>
      <c r="AN24" s="360">
        <v>57</v>
      </c>
      <c r="AO24" s="359">
        <v>0</v>
      </c>
      <c r="AP24" s="360">
        <v>57</v>
      </c>
      <c r="AQ24" s="138"/>
      <c r="AR24" s="207">
        <f t="shared" si="12"/>
        <v>0</v>
      </c>
      <c r="AS24" s="206">
        <f t="shared" si="13"/>
        <v>0</v>
      </c>
      <c r="AT24" s="206">
        <f t="shared" si="14"/>
        <v>0</v>
      </c>
      <c r="AU24" s="36"/>
      <c r="AV24" s="208">
        <f t="shared" si="15"/>
        <v>0</v>
      </c>
      <c r="AW24" s="208">
        <f t="shared" si="16"/>
        <v>0</v>
      </c>
      <c r="AX24" s="209">
        <f t="shared" si="17"/>
        <v>0</v>
      </c>
      <c r="AY24" s="36"/>
      <c r="AZ24" s="36"/>
      <c r="BA24" s="36"/>
      <c r="BB24" s="36"/>
    </row>
    <row r="25" spans="1:54" ht="18.600000000000001" thickBot="1" x14ac:dyDescent="0.4">
      <c r="A25" s="440" t="s">
        <v>490</v>
      </c>
      <c r="B25" s="206">
        <f t="shared" si="0"/>
        <v>17</v>
      </c>
      <c r="C25" s="209">
        <f t="shared" si="1"/>
        <v>2</v>
      </c>
      <c r="D25" s="85"/>
      <c r="E25" s="83">
        <v>2</v>
      </c>
      <c r="F25" s="1045"/>
      <c r="G25" s="805" t="s">
        <v>126</v>
      </c>
      <c r="H25" s="759"/>
      <c r="I25" s="209">
        <v>4.1507936508436698</v>
      </c>
      <c r="J25" s="46">
        <v>20</v>
      </c>
      <c r="K25" s="516">
        <v>4.1107012309423716</v>
      </c>
      <c r="L25" s="46">
        <v>23</v>
      </c>
      <c r="M25" s="516">
        <v>4.4044543102704816</v>
      </c>
      <c r="N25" s="46">
        <v>16</v>
      </c>
      <c r="O25" s="210">
        <v>0</v>
      </c>
      <c r="P25" s="206">
        <v>57</v>
      </c>
      <c r="Q25" s="755"/>
      <c r="R25" s="208">
        <v>0</v>
      </c>
      <c r="S25" s="46">
        <v>57</v>
      </c>
      <c r="T25" s="210">
        <v>4.3534279214653342</v>
      </c>
      <c r="U25" s="46">
        <v>10</v>
      </c>
      <c r="V25" s="138"/>
      <c r="W25" s="207">
        <f t="shared" si="2"/>
        <v>0</v>
      </c>
      <c r="X25" s="211">
        <f t="shared" si="3"/>
        <v>-4</v>
      </c>
      <c r="Y25" s="800">
        <f t="shared" si="4"/>
        <v>0</v>
      </c>
      <c r="Z25" s="207">
        <f t="shared" si="5"/>
        <v>0</v>
      </c>
      <c r="AA25" s="206">
        <f t="shared" si="6"/>
        <v>-10</v>
      </c>
      <c r="AB25" s="762"/>
      <c r="AC25" s="208">
        <f t="shared" si="7"/>
        <v>0</v>
      </c>
      <c r="AD25" s="220">
        <f t="shared" si="8"/>
        <v>0.25366065942681182</v>
      </c>
      <c r="AE25" s="209">
        <f t="shared" si="9"/>
        <v>0</v>
      </c>
      <c r="AF25" s="210">
        <f t="shared" si="10"/>
        <v>0</v>
      </c>
      <c r="AG25" s="209">
        <f t="shared" si="11"/>
        <v>0.20263427062166439</v>
      </c>
      <c r="AH25" s="755"/>
      <c r="AI25" s="48">
        <v>4.3681219288781552</v>
      </c>
      <c r="AJ25" s="360">
        <v>19</v>
      </c>
      <c r="AK25" s="359">
        <v>4.5525739074296068</v>
      </c>
      <c r="AL25" s="360">
        <v>20</v>
      </c>
      <c r="AM25" s="359">
        <v>3.6527775454261024</v>
      </c>
      <c r="AN25" s="360">
        <v>11</v>
      </c>
      <c r="AO25" s="359">
        <v>3.3707607614634099</v>
      </c>
      <c r="AP25" s="360">
        <v>13</v>
      </c>
      <c r="AQ25" s="138"/>
      <c r="AR25" s="207">
        <f t="shared" si="12"/>
        <v>0</v>
      </c>
      <c r="AS25" s="206">
        <f t="shared" si="13"/>
        <v>-8</v>
      </c>
      <c r="AT25" s="206">
        <f t="shared" si="14"/>
        <v>-6</v>
      </c>
      <c r="AU25" s="36"/>
      <c r="AV25" s="208">
        <f t="shared" si="15"/>
        <v>0.18445197855145157</v>
      </c>
      <c r="AW25" s="208">
        <f t="shared" si="16"/>
        <v>0</v>
      </c>
      <c r="AX25" s="209">
        <f t="shared" si="17"/>
        <v>0</v>
      </c>
      <c r="AY25" s="36"/>
      <c r="AZ25" s="36"/>
      <c r="BA25" s="36"/>
      <c r="BB25" s="36"/>
    </row>
    <row r="26" spans="1:54" ht="18.600000000000001" thickBot="1" x14ac:dyDescent="0.4">
      <c r="A26" s="440" t="s">
        <v>179</v>
      </c>
      <c r="B26" s="206">
        <f t="shared" si="0"/>
        <v>17</v>
      </c>
      <c r="C26" s="209">
        <f t="shared" si="1"/>
        <v>2</v>
      </c>
      <c r="D26" s="85"/>
      <c r="E26" s="83">
        <v>2</v>
      </c>
      <c r="F26" s="1045"/>
      <c r="G26" s="805" t="s">
        <v>126</v>
      </c>
      <c r="H26" s="759"/>
      <c r="I26" s="209">
        <v>5.1480622767089823</v>
      </c>
      <c r="J26" s="46">
        <v>11</v>
      </c>
      <c r="K26" s="516">
        <v>4.6238628820738876</v>
      </c>
      <c r="L26" s="46">
        <v>16</v>
      </c>
      <c r="M26" s="516">
        <v>5.5329881365383233</v>
      </c>
      <c r="N26" s="46">
        <v>9</v>
      </c>
      <c r="O26" s="210">
        <v>4.498114255146163</v>
      </c>
      <c r="P26" s="46">
        <v>7</v>
      </c>
      <c r="Q26" s="755"/>
      <c r="R26" s="208">
        <v>6.5175491244996246</v>
      </c>
      <c r="S26" s="46">
        <v>9</v>
      </c>
      <c r="T26" s="210">
        <v>3.1532915955722518</v>
      </c>
      <c r="U26" s="46">
        <v>22</v>
      </c>
      <c r="V26" s="138"/>
      <c r="W26" s="207">
        <f t="shared" si="2"/>
        <v>0</v>
      </c>
      <c r="X26" s="211">
        <f t="shared" si="3"/>
        <v>-2</v>
      </c>
      <c r="Y26" s="800">
        <f t="shared" si="4"/>
        <v>-4</v>
      </c>
      <c r="Z26" s="207">
        <f t="shared" si="5"/>
        <v>-2</v>
      </c>
      <c r="AA26" s="206">
        <f t="shared" si="6"/>
        <v>0</v>
      </c>
      <c r="AB26" s="762"/>
      <c r="AC26" s="208">
        <f t="shared" si="7"/>
        <v>0</v>
      </c>
      <c r="AD26" s="220">
        <f t="shared" si="8"/>
        <v>0.38492585982934102</v>
      </c>
      <c r="AE26" s="209">
        <f t="shared" si="9"/>
        <v>0</v>
      </c>
      <c r="AF26" s="210">
        <f t="shared" si="10"/>
        <v>1.3694868477906423</v>
      </c>
      <c r="AG26" s="209">
        <f t="shared" si="11"/>
        <v>0</v>
      </c>
      <c r="AH26" s="755"/>
      <c r="AI26" s="48">
        <v>1.7183730228617682</v>
      </c>
      <c r="AJ26" s="360">
        <v>39</v>
      </c>
      <c r="AK26" s="359">
        <v>0</v>
      </c>
      <c r="AL26" s="360">
        <v>57</v>
      </c>
      <c r="AM26" s="359">
        <v>2.0155836264073592</v>
      </c>
      <c r="AN26" s="360">
        <v>19</v>
      </c>
      <c r="AO26" s="359">
        <v>0</v>
      </c>
      <c r="AP26" s="360">
        <v>57</v>
      </c>
      <c r="AQ26" s="138"/>
      <c r="AR26" s="207">
        <f t="shared" si="12"/>
        <v>0</v>
      </c>
      <c r="AS26" s="206">
        <f t="shared" si="13"/>
        <v>-20</v>
      </c>
      <c r="AT26" s="206">
        <f t="shared" si="14"/>
        <v>0</v>
      </c>
      <c r="AU26" s="36"/>
      <c r="AV26" s="208">
        <f t="shared" si="15"/>
        <v>0</v>
      </c>
      <c r="AW26" s="208">
        <f t="shared" si="16"/>
        <v>0.29721060354559103</v>
      </c>
      <c r="AX26" s="209">
        <f t="shared" si="17"/>
        <v>0</v>
      </c>
      <c r="AY26" s="36"/>
      <c r="AZ26" s="36"/>
      <c r="BA26" s="36"/>
      <c r="BB26" s="36"/>
    </row>
    <row r="27" spans="1:54" ht="18.600000000000001" thickBot="1" x14ac:dyDescent="0.4">
      <c r="A27" s="440" t="s">
        <v>8</v>
      </c>
      <c r="B27" s="206">
        <f t="shared" si="0"/>
        <v>17</v>
      </c>
      <c r="C27" s="209">
        <f t="shared" si="1"/>
        <v>2</v>
      </c>
      <c r="D27" s="85">
        <v>1</v>
      </c>
      <c r="E27" s="83">
        <v>1</v>
      </c>
      <c r="F27" s="1045"/>
      <c r="G27" s="803" t="s">
        <v>125</v>
      </c>
      <c r="H27" s="759"/>
      <c r="I27" s="209">
        <v>7.8272261929492153</v>
      </c>
      <c r="J27" s="46">
        <v>2</v>
      </c>
      <c r="K27" s="516">
        <v>7.3948872555083645</v>
      </c>
      <c r="L27" s="46">
        <v>4</v>
      </c>
      <c r="M27" s="516">
        <v>8.3522632125902216</v>
      </c>
      <c r="N27" s="46">
        <v>2</v>
      </c>
      <c r="O27" s="210">
        <v>6.2710454352804392</v>
      </c>
      <c r="P27" s="46">
        <v>2</v>
      </c>
      <c r="Q27" s="755"/>
      <c r="R27" s="208">
        <v>10</v>
      </c>
      <c r="S27" s="46">
        <v>1</v>
      </c>
      <c r="T27" s="210">
        <v>2.4289159012671222</v>
      </c>
      <c r="U27" s="46">
        <v>32</v>
      </c>
      <c r="V27" s="138"/>
      <c r="W27" s="207">
        <f t="shared" si="2"/>
        <v>0</v>
      </c>
      <c r="X27" s="211">
        <f t="shared" si="3"/>
        <v>0</v>
      </c>
      <c r="Y27" s="800">
        <f t="shared" si="4"/>
        <v>0</v>
      </c>
      <c r="Z27" s="207">
        <f t="shared" si="5"/>
        <v>-1</v>
      </c>
      <c r="AA27" s="206">
        <f t="shared" si="6"/>
        <v>0</v>
      </c>
      <c r="AB27" s="762"/>
      <c r="AC27" s="208">
        <f t="shared" si="7"/>
        <v>0</v>
      </c>
      <c r="AD27" s="220">
        <f t="shared" si="8"/>
        <v>0.52503701964100635</v>
      </c>
      <c r="AE27" s="209">
        <f t="shared" si="9"/>
        <v>0</v>
      </c>
      <c r="AF27" s="210">
        <f t="shared" si="10"/>
        <v>2.1727738070507847</v>
      </c>
      <c r="AG27" s="209">
        <f t="shared" si="11"/>
        <v>0</v>
      </c>
      <c r="AH27" s="755"/>
      <c r="AI27" s="48">
        <v>3.0154169226176779</v>
      </c>
      <c r="AJ27" s="360">
        <v>30</v>
      </c>
      <c r="AK27" s="359">
        <v>2.769743421531516</v>
      </c>
      <c r="AL27" s="360">
        <v>33</v>
      </c>
      <c r="AM27" s="359">
        <v>3.2411853565640159</v>
      </c>
      <c r="AN27" s="360">
        <v>14</v>
      </c>
      <c r="AO27" s="359">
        <v>0</v>
      </c>
      <c r="AP27" s="360">
        <v>57</v>
      </c>
      <c r="AQ27" s="138"/>
      <c r="AR27" s="207">
        <f t="shared" si="12"/>
        <v>0</v>
      </c>
      <c r="AS27" s="206">
        <f t="shared" si="13"/>
        <v>-16</v>
      </c>
      <c r="AT27" s="206">
        <f t="shared" si="14"/>
        <v>0</v>
      </c>
      <c r="AU27" s="36"/>
      <c r="AV27" s="208">
        <f t="shared" si="15"/>
        <v>0</v>
      </c>
      <c r="AW27" s="208">
        <f t="shared" si="16"/>
        <v>0.22576843394633794</v>
      </c>
      <c r="AX27" s="209">
        <f t="shared" si="17"/>
        <v>0</v>
      </c>
      <c r="AY27" s="36"/>
      <c r="AZ27" s="36"/>
      <c r="BA27" s="36"/>
      <c r="BB27" s="36"/>
    </row>
    <row r="28" spans="1:54" ht="18.600000000000001" thickBot="1" x14ac:dyDescent="0.4">
      <c r="A28" s="440" t="s">
        <v>194</v>
      </c>
      <c r="B28" s="206">
        <f t="shared" si="0"/>
        <v>17</v>
      </c>
      <c r="C28" s="209">
        <f t="shared" si="1"/>
        <v>2</v>
      </c>
      <c r="D28" s="85">
        <v>1</v>
      </c>
      <c r="E28" s="83">
        <v>1</v>
      </c>
      <c r="F28" s="1045"/>
      <c r="G28" s="803" t="s">
        <v>123</v>
      </c>
      <c r="H28" s="759"/>
      <c r="I28" s="209">
        <v>3.2122554187669228</v>
      </c>
      <c r="J28" s="46">
        <v>34</v>
      </c>
      <c r="K28" s="516">
        <v>3.1384572914772919</v>
      </c>
      <c r="L28" s="46">
        <v>35</v>
      </c>
      <c r="M28" s="516">
        <v>3.1867833410671156</v>
      </c>
      <c r="N28" s="46">
        <v>26</v>
      </c>
      <c r="O28" s="210">
        <v>3.3939366525121075</v>
      </c>
      <c r="P28" s="46">
        <v>12</v>
      </c>
      <c r="Q28" s="755"/>
      <c r="R28" s="208">
        <v>2.7244040171443178</v>
      </c>
      <c r="S28" s="46">
        <v>32</v>
      </c>
      <c r="T28" s="210">
        <v>3.3069092172037569</v>
      </c>
      <c r="U28" s="46">
        <v>19</v>
      </c>
      <c r="V28" s="138"/>
      <c r="W28" s="207">
        <f t="shared" si="2"/>
        <v>0</v>
      </c>
      <c r="X28" s="211">
        <f t="shared" si="3"/>
        <v>-8</v>
      </c>
      <c r="Y28" s="800">
        <f t="shared" si="4"/>
        <v>-22</v>
      </c>
      <c r="Z28" s="207">
        <f t="shared" si="5"/>
        <v>-2</v>
      </c>
      <c r="AA28" s="206">
        <f t="shared" si="6"/>
        <v>-15</v>
      </c>
      <c r="AB28" s="762"/>
      <c r="AC28" s="208">
        <f t="shared" si="7"/>
        <v>0</v>
      </c>
      <c r="AD28" s="220">
        <f t="shared" si="8"/>
        <v>0</v>
      </c>
      <c r="AE28" s="209">
        <f t="shared" si="9"/>
        <v>0.18168123374518474</v>
      </c>
      <c r="AF28" s="210">
        <f t="shared" si="10"/>
        <v>0</v>
      </c>
      <c r="AG28" s="209">
        <f t="shared" si="11"/>
        <v>9.465379843683408E-2</v>
      </c>
      <c r="AH28" s="755"/>
      <c r="AI28" s="48">
        <v>0</v>
      </c>
      <c r="AJ28" s="360">
        <v>57</v>
      </c>
      <c r="AK28" s="359">
        <v>0</v>
      </c>
      <c r="AL28" s="360">
        <v>57</v>
      </c>
      <c r="AM28" s="359">
        <v>0</v>
      </c>
      <c r="AN28" s="360">
        <v>57</v>
      </c>
      <c r="AO28" s="359">
        <v>0</v>
      </c>
      <c r="AP28" s="360">
        <v>57</v>
      </c>
      <c r="AQ28" s="138"/>
      <c r="AR28" s="207">
        <f t="shared" si="12"/>
        <v>0</v>
      </c>
      <c r="AS28" s="206">
        <f t="shared" si="13"/>
        <v>0</v>
      </c>
      <c r="AT28" s="206">
        <f t="shared" si="14"/>
        <v>0</v>
      </c>
      <c r="AU28" s="36"/>
      <c r="AV28" s="208">
        <f t="shared" si="15"/>
        <v>0</v>
      </c>
      <c r="AW28" s="208">
        <f t="shared" si="16"/>
        <v>0</v>
      </c>
      <c r="AX28" s="209">
        <f t="shared" si="17"/>
        <v>0</v>
      </c>
      <c r="AY28" s="36"/>
      <c r="AZ28" s="36"/>
      <c r="BA28" s="36"/>
      <c r="BB28" s="36"/>
    </row>
    <row r="29" spans="1:54" ht="18.600000000000001" thickBot="1" x14ac:dyDescent="0.4">
      <c r="A29" s="440" t="s">
        <v>20</v>
      </c>
      <c r="B29" s="206">
        <f t="shared" si="0"/>
        <v>17</v>
      </c>
      <c r="C29" s="209">
        <f t="shared" si="1"/>
        <v>2</v>
      </c>
      <c r="D29" s="85"/>
      <c r="E29" s="83">
        <v>2</v>
      </c>
      <c r="F29" s="1045"/>
      <c r="G29" s="803" t="s">
        <v>124</v>
      </c>
      <c r="H29" s="759"/>
      <c r="I29" s="209">
        <v>4.6146920244638734</v>
      </c>
      <c r="J29" s="46">
        <v>13</v>
      </c>
      <c r="K29" s="516">
        <v>4.1178565524400197</v>
      </c>
      <c r="L29" s="46">
        <v>21</v>
      </c>
      <c r="M29" s="516">
        <v>5.041906555981214</v>
      </c>
      <c r="N29" s="46">
        <v>10</v>
      </c>
      <c r="O29" s="210">
        <v>3.0786863345583937</v>
      </c>
      <c r="P29" s="46">
        <v>17</v>
      </c>
      <c r="Q29" s="755"/>
      <c r="R29" s="208">
        <v>5.8963103888538555</v>
      </c>
      <c r="S29" s="46">
        <v>10</v>
      </c>
      <c r="T29" s="210">
        <v>0</v>
      </c>
      <c r="U29" s="46">
        <v>57</v>
      </c>
      <c r="V29" s="138"/>
      <c r="W29" s="207">
        <f t="shared" si="2"/>
        <v>0</v>
      </c>
      <c r="X29" s="211">
        <f t="shared" si="3"/>
        <v>-3</v>
      </c>
      <c r="Y29" s="800">
        <f t="shared" si="4"/>
        <v>0</v>
      </c>
      <c r="Z29" s="207">
        <f t="shared" si="5"/>
        <v>-3</v>
      </c>
      <c r="AA29" s="206">
        <f t="shared" si="6"/>
        <v>0</v>
      </c>
      <c r="AB29" s="762"/>
      <c r="AC29" s="208">
        <f t="shared" si="7"/>
        <v>0</v>
      </c>
      <c r="AD29" s="220">
        <f t="shared" si="8"/>
        <v>0.42721453151734057</v>
      </c>
      <c r="AE29" s="209">
        <f t="shared" si="9"/>
        <v>0</v>
      </c>
      <c r="AF29" s="210">
        <f t="shared" si="10"/>
        <v>1.2816183643899821</v>
      </c>
      <c r="AG29" s="209">
        <f t="shared" si="11"/>
        <v>0</v>
      </c>
      <c r="AH29" s="755"/>
      <c r="AI29" s="48">
        <v>0</v>
      </c>
      <c r="AJ29" s="360">
        <v>57</v>
      </c>
      <c r="AK29" s="359">
        <v>0</v>
      </c>
      <c r="AL29" s="360">
        <v>57</v>
      </c>
      <c r="AM29" s="359">
        <v>0</v>
      </c>
      <c r="AN29" s="360">
        <v>57</v>
      </c>
      <c r="AO29" s="359">
        <v>0</v>
      </c>
      <c r="AP29" s="360">
        <v>57</v>
      </c>
      <c r="AQ29" s="138"/>
      <c r="AR29" s="207">
        <f t="shared" si="12"/>
        <v>0</v>
      </c>
      <c r="AS29" s="206">
        <f t="shared" si="13"/>
        <v>0</v>
      </c>
      <c r="AT29" s="206">
        <f t="shared" si="14"/>
        <v>0</v>
      </c>
      <c r="AU29" s="36"/>
      <c r="AV29" s="208">
        <f t="shared" si="15"/>
        <v>0</v>
      </c>
      <c r="AW29" s="208">
        <f t="shared" si="16"/>
        <v>0</v>
      </c>
      <c r="AX29" s="209">
        <f t="shared" si="17"/>
        <v>0</v>
      </c>
      <c r="AY29" s="36"/>
      <c r="AZ29" s="36"/>
      <c r="BA29" s="36"/>
      <c r="BB29" s="36"/>
    </row>
    <row r="30" spans="1:54" ht="18.600000000000001" thickBot="1" x14ac:dyDescent="0.4">
      <c r="A30" s="440" t="s">
        <v>48</v>
      </c>
      <c r="B30" s="206">
        <f t="shared" si="0"/>
        <v>17</v>
      </c>
      <c r="C30" s="209">
        <f t="shared" si="1"/>
        <v>2</v>
      </c>
      <c r="D30" s="85">
        <v>1</v>
      </c>
      <c r="E30" s="83">
        <v>1</v>
      </c>
      <c r="F30" s="1045"/>
      <c r="G30" s="805" t="s">
        <v>123</v>
      </c>
      <c r="H30" s="759"/>
      <c r="I30" s="209">
        <v>1.909242175679156</v>
      </c>
      <c r="J30" s="46">
        <v>52</v>
      </c>
      <c r="K30" s="516">
        <v>2.2167840437231976</v>
      </c>
      <c r="L30" s="46">
        <v>47</v>
      </c>
      <c r="M30" s="516">
        <v>1.6664169743426849</v>
      </c>
      <c r="N30" s="46">
        <v>42</v>
      </c>
      <c r="O30" s="210">
        <v>0</v>
      </c>
      <c r="P30" s="46">
        <v>57</v>
      </c>
      <c r="Q30" s="755"/>
      <c r="R30" s="208">
        <v>2.3271988223613365</v>
      </c>
      <c r="S30" s="46">
        <v>34</v>
      </c>
      <c r="T30" s="210">
        <v>1.5379182709546491</v>
      </c>
      <c r="U30" s="46">
        <v>47</v>
      </c>
      <c r="V30" s="138"/>
      <c r="W30" s="207">
        <f t="shared" si="2"/>
        <v>-5</v>
      </c>
      <c r="X30" s="211">
        <f t="shared" si="3"/>
        <v>-10</v>
      </c>
      <c r="Y30" s="800">
        <f t="shared" si="4"/>
        <v>0</v>
      </c>
      <c r="Z30" s="207">
        <f t="shared" si="5"/>
        <v>-18</v>
      </c>
      <c r="AA30" s="206">
        <f t="shared" si="6"/>
        <v>-5</v>
      </c>
      <c r="AB30" s="762"/>
      <c r="AC30" s="208">
        <f t="shared" si="7"/>
        <v>0.3075418680440416</v>
      </c>
      <c r="AD30" s="220">
        <f t="shared" si="8"/>
        <v>0</v>
      </c>
      <c r="AE30" s="209">
        <f t="shared" si="9"/>
        <v>0</v>
      </c>
      <c r="AF30" s="210">
        <f t="shared" si="10"/>
        <v>0.41795664668218047</v>
      </c>
      <c r="AG30" s="209">
        <f t="shared" si="11"/>
        <v>0</v>
      </c>
      <c r="AH30" s="755"/>
      <c r="AI30" s="48">
        <v>2.4857278108856029</v>
      </c>
      <c r="AJ30" s="360">
        <v>37</v>
      </c>
      <c r="AK30" s="359">
        <v>2.7119628333799524</v>
      </c>
      <c r="AL30" s="360">
        <v>35</v>
      </c>
      <c r="AM30" s="359">
        <v>0</v>
      </c>
      <c r="AN30" s="360">
        <v>57</v>
      </c>
      <c r="AO30" s="359">
        <v>0</v>
      </c>
      <c r="AP30" s="360">
        <v>57</v>
      </c>
      <c r="AQ30" s="138"/>
      <c r="AR30" s="207">
        <f t="shared" si="12"/>
        <v>-2</v>
      </c>
      <c r="AS30" s="206">
        <f t="shared" si="13"/>
        <v>0</v>
      </c>
      <c r="AT30" s="206">
        <f t="shared" si="14"/>
        <v>0</v>
      </c>
      <c r="AU30" s="36"/>
      <c r="AV30" s="208">
        <f t="shared" si="15"/>
        <v>0.22623502249434946</v>
      </c>
      <c r="AW30" s="208">
        <f t="shared" si="16"/>
        <v>0</v>
      </c>
      <c r="AX30" s="209">
        <f t="shared" si="17"/>
        <v>0</v>
      </c>
      <c r="AY30" s="36"/>
      <c r="AZ30" s="36"/>
      <c r="BA30" s="36"/>
      <c r="BB30" s="36"/>
    </row>
    <row r="31" spans="1:54" ht="18.600000000000001" thickBot="1" x14ac:dyDescent="0.4">
      <c r="A31" s="440" t="s">
        <v>168</v>
      </c>
      <c r="B31" s="206">
        <f t="shared" si="0"/>
        <v>17</v>
      </c>
      <c r="C31" s="209">
        <f t="shared" si="1"/>
        <v>2</v>
      </c>
      <c r="D31" s="85">
        <v>1</v>
      </c>
      <c r="E31" s="83">
        <v>1</v>
      </c>
      <c r="F31" s="1045"/>
      <c r="G31" s="803" t="s">
        <v>123</v>
      </c>
      <c r="H31" s="759"/>
      <c r="I31" s="209">
        <v>10</v>
      </c>
      <c r="J31" s="46">
        <v>1</v>
      </c>
      <c r="K31" s="516">
        <v>10</v>
      </c>
      <c r="L31" s="46">
        <v>1</v>
      </c>
      <c r="M31" s="516">
        <v>10</v>
      </c>
      <c r="N31" s="46">
        <v>1</v>
      </c>
      <c r="O31" s="210">
        <v>10</v>
      </c>
      <c r="P31" s="46">
        <v>1</v>
      </c>
      <c r="Q31" s="755"/>
      <c r="R31" s="208">
        <v>9.8284644209917644</v>
      </c>
      <c r="S31" s="46">
        <v>3</v>
      </c>
      <c r="T31" s="210">
        <v>10</v>
      </c>
      <c r="U31" s="46">
        <v>1</v>
      </c>
      <c r="V31" s="138"/>
      <c r="W31" s="207">
        <f t="shared" si="2"/>
        <v>0</v>
      </c>
      <c r="X31" s="211">
        <f t="shared" si="3"/>
        <v>0</v>
      </c>
      <c r="Y31" s="800">
        <f t="shared" si="4"/>
        <v>0</v>
      </c>
      <c r="Z31" s="207">
        <f t="shared" si="5"/>
        <v>0</v>
      </c>
      <c r="AA31" s="206">
        <f t="shared" si="6"/>
        <v>0</v>
      </c>
      <c r="AB31" s="762"/>
      <c r="AC31" s="208">
        <f t="shared" si="7"/>
        <v>0</v>
      </c>
      <c r="AD31" s="220">
        <f t="shared" si="8"/>
        <v>0</v>
      </c>
      <c r="AE31" s="209">
        <f t="shared" si="9"/>
        <v>0</v>
      </c>
      <c r="AF31" s="210">
        <f t="shared" si="10"/>
        <v>0</v>
      </c>
      <c r="AG31" s="209">
        <f t="shared" si="11"/>
        <v>0</v>
      </c>
      <c r="AH31" s="755"/>
      <c r="AI31" s="48">
        <v>2.7113410170410779</v>
      </c>
      <c r="AJ31" s="360">
        <v>31</v>
      </c>
      <c r="AK31" s="359">
        <v>0</v>
      </c>
      <c r="AL31" s="360">
        <v>57</v>
      </c>
      <c r="AM31" s="359">
        <v>3.1802958303275757</v>
      </c>
      <c r="AN31" s="360">
        <v>15</v>
      </c>
      <c r="AO31" s="359">
        <v>0</v>
      </c>
      <c r="AP31" s="360">
        <v>57</v>
      </c>
      <c r="AQ31" s="138"/>
      <c r="AR31" s="207">
        <f t="shared" si="12"/>
        <v>0</v>
      </c>
      <c r="AS31" s="206">
        <f t="shared" si="13"/>
        <v>-16</v>
      </c>
      <c r="AT31" s="206">
        <f t="shared" si="14"/>
        <v>0</v>
      </c>
      <c r="AU31" s="36"/>
      <c r="AV31" s="208">
        <f t="shared" si="15"/>
        <v>0</v>
      </c>
      <c r="AW31" s="208">
        <f t="shared" si="16"/>
        <v>0.4689548132864978</v>
      </c>
      <c r="AX31" s="209">
        <f t="shared" si="17"/>
        <v>0</v>
      </c>
      <c r="AY31" s="36"/>
      <c r="AZ31" s="36"/>
      <c r="BA31" s="36"/>
      <c r="BB31" s="36"/>
    </row>
    <row r="32" spans="1:54" ht="18.600000000000001" thickBot="1" x14ac:dyDescent="0.4">
      <c r="A32" s="440" t="s">
        <v>280</v>
      </c>
      <c r="B32" s="206">
        <f t="shared" si="0"/>
        <v>17</v>
      </c>
      <c r="C32" s="209">
        <f t="shared" si="1"/>
        <v>2</v>
      </c>
      <c r="D32" s="85">
        <v>1</v>
      </c>
      <c r="E32" s="83">
        <v>1</v>
      </c>
      <c r="F32" s="1045"/>
      <c r="G32" s="805" t="s">
        <v>123</v>
      </c>
      <c r="H32" s="759"/>
      <c r="I32" s="209">
        <v>2.0631776061019735</v>
      </c>
      <c r="J32" s="46">
        <v>49</v>
      </c>
      <c r="K32" s="516">
        <v>0</v>
      </c>
      <c r="L32" s="46">
        <v>57</v>
      </c>
      <c r="M32" s="516">
        <v>2.3446998416930365</v>
      </c>
      <c r="N32" s="46">
        <v>37</v>
      </c>
      <c r="O32" s="210">
        <v>1.6498271564264091</v>
      </c>
      <c r="P32" s="46">
        <v>25</v>
      </c>
      <c r="Q32" s="755"/>
      <c r="R32" s="208">
        <v>2.6364460437325179</v>
      </c>
      <c r="S32" s="46">
        <v>33</v>
      </c>
      <c r="T32" s="210">
        <v>0</v>
      </c>
      <c r="U32" s="46">
        <v>57</v>
      </c>
      <c r="V32" s="138"/>
      <c r="W32" s="207">
        <f t="shared" si="2"/>
        <v>0</v>
      </c>
      <c r="X32" s="211">
        <f t="shared" si="3"/>
        <v>-12</v>
      </c>
      <c r="Y32" s="800">
        <f t="shared" si="4"/>
        <v>-24</v>
      </c>
      <c r="Z32" s="207">
        <f t="shared" si="5"/>
        <v>-16</v>
      </c>
      <c r="AA32" s="206">
        <f t="shared" si="6"/>
        <v>0</v>
      </c>
      <c r="AB32" s="762"/>
      <c r="AC32" s="208">
        <f t="shared" si="7"/>
        <v>0</v>
      </c>
      <c r="AD32" s="220">
        <f t="shared" si="8"/>
        <v>0.28152223559106293</v>
      </c>
      <c r="AE32" s="209">
        <f t="shared" si="9"/>
        <v>0</v>
      </c>
      <c r="AF32" s="210">
        <f t="shared" si="10"/>
        <v>0.57326843763054436</v>
      </c>
      <c r="AG32" s="209">
        <f t="shared" si="11"/>
        <v>0</v>
      </c>
      <c r="AH32" s="755"/>
      <c r="AI32" s="48">
        <v>0</v>
      </c>
      <c r="AJ32" s="360">
        <v>57</v>
      </c>
      <c r="AK32" s="359">
        <v>0</v>
      </c>
      <c r="AL32" s="360">
        <v>57</v>
      </c>
      <c r="AM32" s="359">
        <v>0</v>
      </c>
      <c r="AN32" s="360">
        <v>57</v>
      </c>
      <c r="AO32" s="359">
        <v>0</v>
      </c>
      <c r="AP32" s="360">
        <v>57</v>
      </c>
      <c r="AQ32" s="138"/>
      <c r="AR32" s="207">
        <f t="shared" si="12"/>
        <v>0</v>
      </c>
      <c r="AS32" s="206">
        <f t="shared" si="13"/>
        <v>0</v>
      </c>
      <c r="AT32" s="206">
        <f t="shared" si="14"/>
        <v>0</v>
      </c>
      <c r="AU32" s="36"/>
      <c r="AV32" s="208">
        <f t="shared" si="15"/>
        <v>0</v>
      </c>
      <c r="AW32" s="208">
        <f t="shared" si="16"/>
        <v>0</v>
      </c>
      <c r="AX32" s="209">
        <f t="shared" si="17"/>
        <v>0</v>
      </c>
      <c r="AY32" s="36"/>
      <c r="AZ32" s="36"/>
      <c r="BA32" s="36"/>
      <c r="BB32" s="36"/>
    </row>
    <row r="33" spans="1:54" ht="18.600000000000001" thickBot="1" x14ac:dyDescent="0.4">
      <c r="A33" s="440" t="s">
        <v>196</v>
      </c>
      <c r="B33" s="206">
        <f t="shared" si="0"/>
        <v>17</v>
      </c>
      <c r="C33" s="209">
        <f t="shared" si="1"/>
        <v>2</v>
      </c>
      <c r="D33" s="85"/>
      <c r="E33" s="83">
        <v>2</v>
      </c>
      <c r="F33" s="1045"/>
      <c r="G33" s="803" t="s">
        <v>124</v>
      </c>
      <c r="H33" s="759"/>
      <c r="I33" s="209">
        <v>1.9819505426175099</v>
      </c>
      <c r="J33" s="46">
        <v>51</v>
      </c>
      <c r="K33" s="516">
        <v>2.4124870103787686</v>
      </c>
      <c r="L33" s="46">
        <v>45</v>
      </c>
      <c r="M33" s="516">
        <v>0</v>
      </c>
      <c r="N33" s="46">
        <v>57</v>
      </c>
      <c r="O33" s="210">
        <v>0</v>
      </c>
      <c r="P33" s="46">
        <v>57</v>
      </c>
      <c r="Q33" s="755"/>
      <c r="R33" s="208">
        <v>0</v>
      </c>
      <c r="S33" s="46">
        <v>57</v>
      </c>
      <c r="T33" s="210">
        <v>2.0787057986948336</v>
      </c>
      <c r="U33" s="46">
        <v>40</v>
      </c>
      <c r="V33" s="138"/>
      <c r="W33" s="207">
        <f t="shared" si="2"/>
        <v>-6</v>
      </c>
      <c r="X33" s="211">
        <f t="shared" si="3"/>
        <v>0</v>
      </c>
      <c r="Y33" s="800">
        <f t="shared" si="4"/>
        <v>0</v>
      </c>
      <c r="Z33" s="207">
        <f t="shared" si="5"/>
        <v>0</v>
      </c>
      <c r="AA33" s="206">
        <f t="shared" si="6"/>
        <v>-11</v>
      </c>
      <c r="AB33" s="762"/>
      <c r="AC33" s="208">
        <f t="shared" si="7"/>
        <v>0.43053646776125865</v>
      </c>
      <c r="AD33" s="220">
        <f t="shared" si="8"/>
        <v>0</v>
      </c>
      <c r="AE33" s="209">
        <f t="shared" si="9"/>
        <v>0</v>
      </c>
      <c r="AF33" s="210">
        <f t="shared" si="10"/>
        <v>0</v>
      </c>
      <c r="AG33" s="209">
        <f t="shared" si="11"/>
        <v>9.6755256077323715E-2</v>
      </c>
      <c r="AH33" s="755"/>
      <c r="AI33" s="48">
        <v>4.4270218669450294</v>
      </c>
      <c r="AJ33" s="360">
        <v>17</v>
      </c>
      <c r="AK33" s="359">
        <v>4.8299410390544084</v>
      </c>
      <c r="AL33" s="360">
        <v>17</v>
      </c>
      <c r="AM33" s="359">
        <v>0</v>
      </c>
      <c r="AN33" s="360">
        <v>57</v>
      </c>
      <c r="AO33" s="359">
        <v>0</v>
      </c>
      <c r="AP33" s="360">
        <v>57</v>
      </c>
      <c r="AQ33" s="138"/>
      <c r="AR33" s="207">
        <f t="shared" si="12"/>
        <v>0</v>
      </c>
      <c r="AS33" s="206">
        <f t="shared" si="13"/>
        <v>0</v>
      </c>
      <c r="AT33" s="206">
        <f t="shared" si="14"/>
        <v>0</v>
      </c>
      <c r="AU33" s="36"/>
      <c r="AV33" s="208">
        <f t="shared" si="15"/>
        <v>0.402919172109379</v>
      </c>
      <c r="AW33" s="208">
        <f t="shared" si="16"/>
        <v>0</v>
      </c>
      <c r="AX33" s="209">
        <f t="shared" si="17"/>
        <v>0</v>
      </c>
      <c r="AY33" s="36"/>
      <c r="AZ33" s="36"/>
      <c r="BA33" s="36"/>
      <c r="BB33" s="36"/>
    </row>
    <row r="34" spans="1:54" ht="18.600000000000001" thickBot="1" x14ac:dyDescent="0.4">
      <c r="A34" s="440" t="s">
        <v>419</v>
      </c>
      <c r="B34" s="206">
        <f t="shared" si="0"/>
        <v>17</v>
      </c>
      <c r="C34" s="209">
        <f t="shared" si="1"/>
        <v>2</v>
      </c>
      <c r="D34" s="85">
        <v>1</v>
      </c>
      <c r="E34" s="83">
        <v>1</v>
      </c>
      <c r="F34" s="1045"/>
      <c r="G34" s="803" t="s">
        <v>123</v>
      </c>
      <c r="H34" s="759"/>
      <c r="I34" s="209">
        <v>3.2072960791330725</v>
      </c>
      <c r="J34" s="46">
        <v>35</v>
      </c>
      <c r="K34" s="516">
        <v>3.9040127202813557</v>
      </c>
      <c r="L34" s="46">
        <v>26</v>
      </c>
      <c r="M34" s="516">
        <v>0</v>
      </c>
      <c r="N34" s="46">
        <v>57</v>
      </c>
      <c r="O34" s="210">
        <v>0</v>
      </c>
      <c r="P34" s="46">
        <v>57</v>
      </c>
      <c r="Q34" s="755"/>
      <c r="R34" s="208">
        <v>0</v>
      </c>
      <c r="S34" s="46">
        <v>57</v>
      </c>
      <c r="T34" s="210">
        <v>3.3638704975050278</v>
      </c>
      <c r="U34" s="46">
        <v>18</v>
      </c>
      <c r="V34" s="138"/>
      <c r="W34" s="207">
        <f t="shared" si="2"/>
        <v>-9</v>
      </c>
      <c r="X34" s="211">
        <f t="shared" si="3"/>
        <v>0</v>
      </c>
      <c r="Y34" s="800">
        <f t="shared" si="4"/>
        <v>0</v>
      </c>
      <c r="Z34" s="207">
        <f t="shared" si="5"/>
        <v>0</v>
      </c>
      <c r="AA34" s="206">
        <f t="shared" si="6"/>
        <v>-17</v>
      </c>
      <c r="AB34" s="762"/>
      <c r="AC34" s="208">
        <f t="shared" si="7"/>
        <v>0.69671664114828324</v>
      </c>
      <c r="AD34" s="220">
        <f t="shared" si="8"/>
        <v>0</v>
      </c>
      <c r="AE34" s="209">
        <f t="shared" si="9"/>
        <v>0</v>
      </c>
      <c r="AF34" s="210">
        <f t="shared" si="10"/>
        <v>0</v>
      </c>
      <c r="AG34" s="209">
        <f t="shared" si="11"/>
        <v>0.15657441837195529</v>
      </c>
      <c r="AH34" s="755"/>
      <c r="AI34" s="48">
        <v>3.7306984690899787</v>
      </c>
      <c r="AJ34" s="360">
        <v>28</v>
      </c>
      <c r="AK34" s="359">
        <v>4.0702427459726138</v>
      </c>
      <c r="AL34" s="360">
        <v>26</v>
      </c>
      <c r="AM34" s="359">
        <v>0</v>
      </c>
      <c r="AN34" s="360">
        <v>57</v>
      </c>
      <c r="AO34" s="359">
        <v>0</v>
      </c>
      <c r="AP34" s="360">
        <v>57</v>
      </c>
      <c r="AQ34" s="138"/>
      <c r="AR34" s="207">
        <f t="shared" si="12"/>
        <v>-2</v>
      </c>
      <c r="AS34" s="206">
        <f t="shared" si="13"/>
        <v>0</v>
      </c>
      <c r="AT34" s="206">
        <f t="shared" si="14"/>
        <v>0</v>
      </c>
      <c r="AU34" s="36"/>
      <c r="AV34" s="208">
        <f t="shared" si="15"/>
        <v>0.33954427688263511</v>
      </c>
      <c r="AW34" s="208">
        <f t="shared" si="16"/>
        <v>0</v>
      </c>
      <c r="AX34" s="209">
        <f t="shared" si="17"/>
        <v>0</v>
      </c>
      <c r="AY34" s="36"/>
      <c r="AZ34" s="36"/>
      <c r="BA34" s="36"/>
      <c r="BB34" s="36"/>
    </row>
    <row r="35" spans="1:54" ht="18.600000000000001" thickBot="1" x14ac:dyDescent="0.4">
      <c r="A35" s="440" t="s">
        <v>284</v>
      </c>
      <c r="B35" s="206">
        <f t="shared" si="0"/>
        <v>17</v>
      </c>
      <c r="C35" s="209">
        <f t="shared" si="1"/>
        <v>2</v>
      </c>
      <c r="D35" s="85"/>
      <c r="E35" s="83">
        <v>2</v>
      </c>
      <c r="F35" s="1045"/>
      <c r="G35" s="805" t="s">
        <v>124</v>
      </c>
      <c r="H35" s="759"/>
      <c r="I35" s="209">
        <v>6.0046146189244647</v>
      </c>
      <c r="J35" s="46">
        <v>7</v>
      </c>
      <c r="K35" s="516">
        <v>3.6514468512650247</v>
      </c>
      <c r="L35" s="46">
        <v>27</v>
      </c>
      <c r="M35" s="516">
        <v>6.6322204684772412</v>
      </c>
      <c r="N35" s="46">
        <v>5</v>
      </c>
      <c r="O35" s="210">
        <v>5.6636818891409488</v>
      </c>
      <c r="P35" s="206">
        <v>5</v>
      </c>
      <c r="Q35" s="755"/>
      <c r="R35" s="208">
        <v>7.6388969772111546</v>
      </c>
      <c r="S35" s="46">
        <v>5</v>
      </c>
      <c r="T35" s="210">
        <v>3.226403193112855</v>
      </c>
      <c r="U35" s="46">
        <v>20</v>
      </c>
      <c r="V35" s="138"/>
      <c r="W35" s="207">
        <f t="shared" si="2"/>
        <v>0</v>
      </c>
      <c r="X35" s="211">
        <f t="shared" si="3"/>
        <v>-2</v>
      </c>
      <c r="Y35" s="800">
        <f t="shared" si="4"/>
        <v>-2</v>
      </c>
      <c r="Z35" s="207">
        <f t="shared" si="5"/>
        <v>-2</v>
      </c>
      <c r="AA35" s="206">
        <f t="shared" si="6"/>
        <v>0</v>
      </c>
      <c r="AB35" s="762"/>
      <c r="AC35" s="208">
        <f t="shared" si="7"/>
        <v>0</v>
      </c>
      <c r="AD35" s="220">
        <f t="shared" si="8"/>
        <v>0.62760584955277654</v>
      </c>
      <c r="AE35" s="209">
        <f t="shared" si="9"/>
        <v>0</v>
      </c>
      <c r="AF35" s="210">
        <f t="shared" si="10"/>
        <v>1.6342823582866899</v>
      </c>
      <c r="AG35" s="209">
        <f t="shared" si="11"/>
        <v>0</v>
      </c>
      <c r="AH35" s="755"/>
      <c r="AI35" s="48">
        <v>6.382794984507238</v>
      </c>
      <c r="AJ35" s="360">
        <v>8</v>
      </c>
      <c r="AK35" s="359">
        <v>6.0021094836958788</v>
      </c>
      <c r="AL35" s="360">
        <v>10</v>
      </c>
      <c r="AM35" s="359">
        <v>5.412812147343554</v>
      </c>
      <c r="AN35" s="360">
        <v>5</v>
      </c>
      <c r="AO35" s="359">
        <v>6.7006397971787601</v>
      </c>
      <c r="AP35" s="360">
        <v>3</v>
      </c>
      <c r="AQ35" s="138"/>
      <c r="AR35" s="207">
        <f t="shared" si="12"/>
        <v>0</v>
      </c>
      <c r="AS35" s="206">
        <f t="shared" si="13"/>
        <v>-3</v>
      </c>
      <c r="AT35" s="206">
        <f t="shared" si="14"/>
        <v>-5</v>
      </c>
      <c r="AU35" s="36"/>
      <c r="AV35" s="208">
        <f t="shared" si="15"/>
        <v>0</v>
      </c>
      <c r="AW35" s="208">
        <f t="shared" si="16"/>
        <v>0</v>
      </c>
      <c r="AX35" s="209">
        <f t="shared" si="17"/>
        <v>0.31784481267152209</v>
      </c>
      <c r="AY35" s="36"/>
      <c r="AZ35" s="36"/>
      <c r="BA35" s="36"/>
      <c r="BB35" s="36"/>
    </row>
    <row r="36" spans="1:54" ht="18.600000000000001" thickBot="1" x14ac:dyDescent="0.4">
      <c r="A36" s="440" t="s">
        <v>15</v>
      </c>
      <c r="B36" s="206">
        <f t="shared" si="0"/>
        <v>30</v>
      </c>
      <c r="C36" s="209">
        <f t="shared" si="1"/>
        <v>1</v>
      </c>
      <c r="D36" s="85"/>
      <c r="E36" s="83">
        <v>1</v>
      </c>
      <c r="F36" s="1045"/>
      <c r="G36" s="803" t="s">
        <v>123</v>
      </c>
      <c r="H36" s="759"/>
      <c r="I36" s="209">
        <v>4.2587311699042569</v>
      </c>
      <c r="J36" s="46">
        <v>19</v>
      </c>
      <c r="K36" s="516">
        <v>3.1049012411776751</v>
      </c>
      <c r="L36" s="46">
        <v>36</v>
      </c>
      <c r="M36" s="516">
        <v>4.7506940568857905</v>
      </c>
      <c r="N36" s="46">
        <v>13</v>
      </c>
      <c r="O36" s="210">
        <v>3.2603177594412882</v>
      </c>
      <c r="P36" s="206">
        <v>15</v>
      </c>
      <c r="Q36" s="755"/>
      <c r="R36" s="208">
        <v>5.438549173551591</v>
      </c>
      <c r="S36" s="46">
        <v>13</v>
      </c>
      <c r="T36" s="210">
        <v>1.6196539298779042</v>
      </c>
      <c r="U36" s="46">
        <v>44</v>
      </c>
      <c r="V36" s="138"/>
      <c r="W36" s="207">
        <f t="shared" si="2"/>
        <v>0</v>
      </c>
      <c r="X36" s="211">
        <f t="shared" si="3"/>
        <v>-6</v>
      </c>
      <c r="Y36" s="800">
        <f t="shared" si="4"/>
        <v>-4</v>
      </c>
      <c r="Z36" s="207">
        <f t="shared" si="5"/>
        <v>-6</v>
      </c>
      <c r="AA36" s="206">
        <f t="shared" si="6"/>
        <v>0</v>
      </c>
      <c r="AB36" s="762"/>
      <c r="AC36" s="208">
        <f t="shared" si="7"/>
        <v>0</v>
      </c>
      <c r="AD36" s="220">
        <f t="shared" si="8"/>
        <v>0.49196288698153356</v>
      </c>
      <c r="AE36" s="209">
        <f t="shared" si="9"/>
        <v>0</v>
      </c>
      <c r="AF36" s="210">
        <f t="shared" si="10"/>
        <v>1.179818003647334</v>
      </c>
      <c r="AG36" s="209">
        <f t="shared" si="11"/>
        <v>0</v>
      </c>
      <c r="AH36" s="755"/>
      <c r="AI36" s="48">
        <v>0</v>
      </c>
      <c r="AJ36" s="360">
        <v>57</v>
      </c>
      <c r="AK36" s="359">
        <v>0</v>
      </c>
      <c r="AL36" s="360">
        <v>57</v>
      </c>
      <c r="AM36" s="359">
        <v>0</v>
      </c>
      <c r="AN36" s="360">
        <v>57</v>
      </c>
      <c r="AO36" s="359">
        <v>0</v>
      </c>
      <c r="AP36" s="360">
        <v>57</v>
      </c>
      <c r="AQ36" s="138"/>
      <c r="AR36" s="207">
        <f t="shared" si="12"/>
        <v>0</v>
      </c>
      <c r="AS36" s="206">
        <f t="shared" si="13"/>
        <v>0</v>
      </c>
      <c r="AT36" s="206">
        <f t="shared" si="14"/>
        <v>0</v>
      </c>
      <c r="AU36" s="36"/>
      <c r="AV36" s="208">
        <f t="shared" si="15"/>
        <v>0</v>
      </c>
      <c r="AW36" s="208">
        <f t="shared" si="16"/>
        <v>0</v>
      </c>
      <c r="AX36" s="209">
        <f t="shared" si="17"/>
        <v>0</v>
      </c>
      <c r="AY36" s="36"/>
      <c r="AZ36" s="36"/>
      <c r="BA36" s="36"/>
      <c r="BB36" s="36"/>
    </row>
    <row r="37" spans="1:54" ht="18.600000000000001" thickBot="1" x14ac:dyDescent="0.4">
      <c r="A37" s="440" t="s">
        <v>278</v>
      </c>
      <c r="B37" s="206">
        <f t="shared" si="0"/>
        <v>30</v>
      </c>
      <c r="C37" s="209">
        <f t="shared" si="1"/>
        <v>1</v>
      </c>
      <c r="D37" s="85"/>
      <c r="E37" s="83">
        <v>1</v>
      </c>
      <c r="F37" s="1045"/>
      <c r="G37" s="803" t="s">
        <v>123</v>
      </c>
      <c r="H37" s="759"/>
      <c r="I37" s="209">
        <v>2.7949078408605765</v>
      </c>
      <c r="J37" s="46">
        <v>41</v>
      </c>
      <c r="K37" s="516">
        <v>3.0418684301872667</v>
      </c>
      <c r="L37" s="46">
        <v>37</v>
      </c>
      <c r="M37" s="516">
        <v>2.7345097066473079</v>
      </c>
      <c r="N37" s="46">
        <v>30</v>
      </c>
      <c r="O37" s="210">
        <v>2.0105749796773695</v>
      </c>
      <c r="P37" s="206">
        <v>22</v>
      </c>
      <c r="Q37" s="755"/>
      <c r="R37" s="208">
        <v>3.4061796119380956</v>
      </c>
      <c r="S37" s="46">
        <v>28</v>
      </c>
      <c r="T37" s="210">
        <v>2.2360908998528304</v>
      </c>
      <c r="U37" s="46">
        <v>36</v>
      </c>
      <c r="V37" s="138"/>
      <c r="W37" s="207">
        <f t="shared" si="2"/>
        <v>-4</v>
      </c>
      <c r="X37" s="211">
        <f t="shared" si="3"/>
        <v>-11</v>
      </c>
      <c r="Y37" s="800">
        <f t="shared" si="4"/>
        <v>-19</v>
      </c>
      <c r="Z37" s="207">
        <f t="shared" si="5"/>
        <v>-13</v>
      </c>
      <c r="AA37" s="206">
        <f t="shared" si="6"/>
        <v>-5</v>
      </c>
      <c r="AB37" s="762"/>
      <c r="AC37" s="208">
        <f t="shared" si="7"/>
        <v>0.24696058932669018</v>
      </c>
      <c r="AD37" s="220">
        <f t="shared" si="8"/>
        <v>0</v>
      </c>
      <c r="AE37" s="209">
        <f t="shared" si="9"/>
        <v>0</v>
      </c>
      <c r="AF37" s="210">
        <f t="shared" si="10"/>
        <v>0.61127177107751907</v>
      </c>
      <c r="AG37" s="209">
        <f t="shared" si="11"/>
        <v>0</v>
      </c>
      <c r="AH37" s="755"/>
      <c r="AI37" s="48">
        <v>0</v>
      </c>
      <c r="AJ37" s="360">
        <v>57</v>
      </c>
      <c r="AK37" s="359">
        <v>0</v>
      </c>
      <c r="AL37" s="360">
        <v>57</v>
      </c>
      <c r="AM37" s="359">
        <v>0</v>
      </c>
      <c r="AN37" s="360">
        <v>57</v>
      </c>
      <c r="AO37" s="359">
        <v>0</v>
      </c>
      <c r="AP37" s="360">
        <v>57</v>
      </c>
      <c r="AQ37" s="138"/>
      <c r="AR37" s="207">
        <f t="shared" si="12"/>
        <v>0</v>
      </c>
      <c r="AS37" s="206">
        <f t="shared" si="13"/>
        <v>0</v>
      </c>
      <c r="AT37" s="206">
        <f t="shared" si="14"/>
        <v>0</v>
      </c>
      <c r="AU37" s="36"/>
      <c r="AV37" s="208">
        <f t="shared" si="15"/>
        <v>0</v>
      </c>
      <c r="AW37" s="208">
        <f t="shared" si="16"/>
        <v>0</v>
      </c>
      <c r="AX37" s="209">
        <f t="shared" si="17"/>
        <v>0</v>
      </c>
      <c r="AY37" s="36"/>
      <c r="AZ37" s="36"/>
      <c r="BA37" s="36"/>
      <c r="BB37" s="36"/>
    </row>
    <row r="38" spans="1:54" ht="18.600000000000001" thickBot="1" x14ac:dyDescent="0.4">
      <c r="A38" s="440" t="s">
        <v>184</v>
      </c>
      <c r="B38" s="206">
        <f t="shared" si="0"/>
        <v>30</v>
      </c>
      <c r="C38" s="209">
        <f t="shared" si="1"/>
        <v>1</v>
      </c>
      <c r="D38" s="85"/>
      <c r="E38" s="83">
        <v>1</v>
      </c>
      <c r="F38" s="1045"/>
      <c r="G38" s="804" t="s">
        <v>123</v>
      </c>
      <c r="H38" s="759"/>
      <c r="I38" s="209">
        <v>3.5534671934701318</v>
      </c>
      <c r="J38" s="46">
        <v>31</v>
      </c>
      <c r="K38" s="516">
        <v>4.3139194582874554</v>
      </c>
      <c r="L38" s="46">
        <v>19</v>
      </c>
      <c r="M38" s="516">
        <v>1.8878569364162099</v>
      </c>
      <c r="N38" s="46">
        <v>40</v>
      </c>
      <c r="O38" s="210">
        <v>0</v>
      </c>
      <c r="P38" s="46">
        <v>57</v>
      </c>
      <c r="Q38" s="755"/>
      <c r="R38" s="208">
        <v>4.4379743192184513</v>
      </c>
      <c r="S38" s="46">
        <v>20</v>
      </c>
      <c r="T38" s="210">
        <v>2.5426508322075545</v>
      </c>
      <c r="U38" s="46">
        <v>26</v>
      </c>
      <c r="V38" s="138"/>
      <c r="W38" s="207">
        <f t="shared" si="2"/>
        <v>-12</v>
      </c>
      <c r="X38" s="211">
        <f t="shared" si="3"/>
        <v>0</v>
      </c>
      <c r="Y38" s="800">
        <f t="shared" si="4"/>
        <v>0</v>
      </c>
      <c r="Z38" s="207">
        <f t="shared" si="5"/>
        <v>-11</v>
      </c>
      <c r="AA38" s="206">
        <f t="shared" si="6"/>
        <v>-5</v>
      </c>
      <c r="AB38" s="762"/>
      <c r="AC38" s="208">
        <f t="shared" si="7"/>
        <v>0.76045226481732353</v>
      </c>
      <c r="AD38" s="220">
        <f t="shared" si="8"/>
        <v>0</v>
      </c>
      <c r="AE38" s="209">
        <f t="shared" si="9"/>
        <v>0</v>
      </c>
      <c r="AF38" s="210">
        <f t="shared" si="10"/>
        <v>0.88450712574831947</v>
      </c>
      <c r="AG38" s="209">
        <f t="shared" si="11"/>
        <v>0</v>
      </c>
      <c r="AH38" s="755"/>
      <c r="AI38" s="48">
        <v>2.6371432536289174</v>
      </c>
      <c r="AJ38" s="360">
        <v>33</v>
      </c>
      <c r="AK38" s="359">
        <v>2.8771591397982892</v>
      </c>
      <c r="AL38" s="360">
        <v>31</v>
      </c>
      <c r="AM38" s="359">
        <v>0</v>
      </c>
      <c r="AN38" s="360">
        <v>57</v>
      </c>
      <c r="AO38" s="359">
        <v>0</v>
      </c>
      <c r="AP38" s="360">
        <v>57</v>
      </c>
      <c r="AQ38" s="138"/>
      <c r="AR38" s="207">
        <f t="shared" si="12"/>
        <v>-2</v>
      </c>
      <c r="AS38" s="206">
        <f t="shared" si="13"/>
        <v>0</v>
      </c>
      <c r="AT38" s="206">
        <f t="shared" si="14"/>
        <v>0</v>
      </c>
      <c r="AU38" s="36"/>
      <c r="AV38" s="208">
        <f t="shared" si="15"/>
        <v>0.24001588616937175</v>
      </c>
      <c r="AW38" s="208">
        <f t="shared" si="16"/>
        <v>0</v>
      </c>
      <c r="AX38" s="209">
        <f t="shared" si="17"/>
        <v>0</v>
      </c>
      <c r="AY38" s="36"/>
      <c r="AZ38" s="36"/>
      <c r="BA38" s="36"/>
      <c r="BB38" s="36"/>
    </row>
    <row r="39" spans="1:54" ht="18.600000000000001" thickBot="1" x14ac:dyDescent="0.4">
      <c r="A39" s="245" t="s">
        <v>185</v>
      </c>
      <c r="B39" s="206">
        <f t="shared" ref="B39:B63" si="18">RANK(C39,C$7:C$63,0)</f>
        <v>30</v>
      </c>
      <c r="C39" s="209">
        <f t="shared" ref="C39:C63" si="19">SUM(D39:E39)</f>
        <v>1</v>
      </c>
      <c r="D39" s="85"/>
      <c r="E39" s="83">
        <v>1</v>
      </c>
      <c r="F39" s="1045"/>
      <c r="G39" s="805" t="s">
        <v>123</v>
      </c>
      <c r="H39" s="759"/>
      <c r="I39" s="209">
        <v>4.0936892054784</v>
      </c>
      <c r="J39" s="46">
        <v>22</v>
      </c>
      <c r="K39" s="516">
        <v>3.4243853533976116</v>
      </c>
      <c r="L39" s="46">
        <v>29</v>
      </c>
      <c r="M39" s="516">
        <v>4.5381489509191342</v>
      </c>
      <c r="N39" s="46">
        <v>15</v>
      </c>
      <c r="O39" s="210">
        <v>2.0105749796773695</v>
      </c>
      <c r="P39" s="206">
        <v>22</v>
      </c>
      <c r="Q39" s="755"/>
      <c r="R39" s="208">
        <v>5.2174673504161113</v>
      </c>
      <c r="S39" s="46">
        <v>14</v>
      </c>
      <c r="T39" s="210">
        <v>2.002447940227396</v>
      </c>
      <c r="U39" s="46">
        <v>41</v>
      </c>
      <c r="V39" s="138"/>
      <c r="W39" s="207">
        <f t="shared" ref="W39:W63" si="20">MIN(L39-$J39,0)</f>
        <v>0</v>
      </c>
      <c r="X39" s="211">
        <f t="shared" ref="X39:X63" si="21">MIN(N39-$J39,0)</f>
        <v>-7</v>
      </c>
      <c r="Y39" s="800">
        <f t="shared" ref="Y39:Y63" si="22">MIN(P39-$J39,0)</f>
        <v>0</v>
      </c>
      <c r="Z39" s="207">
        <f t="shared" ref="Z39:Z63" si="23">MIN(S39-$J39,0)</f>
        <v>-8</v>
      </c>
      <c r="AA39" s="206">
        <f t="shared" ref="AA39:AA63" si="24">MIN(U39-$J39,0)</f>
        <v>0</v>
      </c>
      <c r="AB39" s="762"/>
      <c r="AC39" s="208">
        <f t="shared" ref="AC39:AC63" si="25">MAX(K39-$I39,0)</f>
        <v>0</v>
      </c>
      <c r="AD39" s="220">
        <f t="shared" ref="AD39:AD63" si="26">MAX(M39-$I39,0)</f>
        <v>0.44445974544073419</v>
      </c>
      <c r="AE39" s="209">
        <f t="shared" ref="AE39:AE63" si="27">MAX(O39-$I39,0)</f>
        <v>0</v>
      </c>
      <c r="AF39" s="210">
        <f t="shared" ref="AF39:AF63" si="28">MAX(R39-$I39,0)</f>
        <v>1.1237781449377113</v>
      </c>
      <c r="AG39" s="209">
        <f t="shared" ref="AG39:AG63" si="29">MAX(T39-$I39,0)</f>
        <v>0</v>
      </c>
      <c r="AH39" s="755"/>
      <c r="AI39" s="48">
        <v>0</v>
      </c>
      <c r="AJ39" s="360">
        <v>57</v>
      </c>
      <c r="AK39" s="359">
        <v>0</v>
      </c>
      <c r="AL39" s="360">
        <v>57</v>
      </c>
      <c r="AM39" s="359">
        <v>0</v>
      </c>
      <c r="AN39" s="360">
        <v>57</v>
      </c>
      <c r="AO39" s="359">
        <v>0</v>
      </c>
      <c r="AP39" s="360">
        <v>57</v>
      </c>
      <c r="AQ39" s="138"/>
      <c r="AR39" s="207">
        <f t="shared" ref="AR39:AR63" si="30">MIN(AL39-$AJ39,0)</f>
        <v>0</v>
      </c>
      <c r="AS39" s="206">
        <f t="shared" ref="AS39:AS63" si="31">MIN(AN39-$AJ39,0)</f>
        <v>0</v>
      </c>
      <c r="AT39" s="206">
        <f t="shared" ref="AT39:AT63" si="32">MIN(AP39-$AJ39,0)</f>
        <v>0</v>
      </c>
      <c r="AU39" s="36"/>
      <c r="AV39" s="208">
        <f t="shared" ref="AV39:AV63" si="33">MAX(AK39-$AI39,0)</f>
        <v>0</v>
      </c>
      <c r="AW39" s="208">
        <f t="shared" ref="AW39:AW63" si="34">MAX(AM39-$AI39,0)</f>
        <v>0</v>
      </c>
      <c r="AX39" s="209">
        <f t="shared" ref="AX39:AX63" si="35">MAX(AO39-$AI39,0)</f>
        <v>0</v>
      </c>
      <c r="AY39" s="36"/>
      <c r="AZ39" s="36"/>
      <c r="BA39" s="36"/>
      <c r="BB39" s="36" t="s">
        <v>74</v>
      </c>
    </row>
    <row r="40" spans="1:54" ht="18.600000000000001" thickBot="1" x14ac:dyDescent="0.4">
      <c r="A40" s="440" t="s">
        <v>279</v>
      </c>
      <c r="B40" s="206">
        <f t="shared" si="18"/>
        <v>30</v>
      </c>
      <c r="C40" s="209">
        <f t="shared" si="19"/>
        <v>1</v>
      </c>
      <c r="D40" s="85"/>
      <c r="E40" s="83">
        <v>1</v>
      </c>
      <c r="F40" s="1045"/>
      <c r="G40" s="806" t="s">
        <v>123</v>
      </c>
      <c r="H40" s="759"/>
      <c r="I40" s="209">
        <v>3.9045439267045476</v>
      </c>
      <c r="J40" s="46">
        <v>27</v>
      </c>
      <c r="K40" s="516">
        <v>4.7238933918716857</v>
      </c>
      <c r="L40" s="46">
        <v>15</v>
      </c>
      <c r="M40" s="516">
        <v>2.3653822196938252</v>
      </c>
      <c r="N40" s="46">
        <v>36</v>
      </c>
      <c r="O40" s="210">
        <v>1.6498271564264091</v>
      </c>
      <c r="P40" s="206">
        <v>25</v>
      </c>
      <c r="Q40" s="755"/>
      <c r="R40" s="208">
        <v>4.0186935400528103</v>
      </c>
      <c r="S40" s="46">
        <v>23</v>
      </c>
      <c r="T40" s="210">
        <v>3.8399325490691645</v>
      </c>
      <c r="U40" s="46">
        <v>12</v>
      </c>
      <c r="V40" s="138"/>
      <c r="W40" s="207">
        <f t="shared" si="20"/>
        <v>-12</v>
      </c>
      <c r="X40" s="211">
        <f t="shared" si="21"/>
        <v>0</v>
      </c>
      <c r="Y40" s="800">
        <f t="shared" si="22"/>
        <v>-2</v>
      </c>
      <c r="Z40" s="207">
        <f t="shared" si="23"/>
        <v>-4</v>
      </c>
      <c r="AA40" s="206">
        <f t="shared" si="24"/>
        <v>-15</v>
      </c>
      <c r="AB40" s="762"/>
      <c r="AC40" s="208">
        <f t="shared" si="25"/>
        <v>0.81934946516713802</v>
      </c>
      <c r="AD40" s="220">
        <f t="shared" si="26"/>
        <v>0</v>
      </c>
      <c r="AE40" s="209">
        <f t="shared" si="27"/>
        <v>0</v>
      </c>
      <c r="AF40" s="210">
        <f t="shared" si="28"/>
        <v>0.11414961334826268</v>
      </c>
      <c r="AG40" s="209">
        <f t="shared" si="29"/>
        <v>0</v>
      </c>
      <c r="AH40" s="755"/>
      <c r="AI40" s="48">
        <v>0</v>
      </c>
      <c r="AJ40" s="360">
        <v>57</v>
      </c>
      <c r="AK40" s="359">
        <v>0</v>
      </c>
      <c r="AL40" s="360">
        <v>57</v>
      </c>
      <c r="AM40" s="359">
        <v>0</v>
      </c>
      <c r="AN40" s="360">
        <v>57</v>
      </c>
      <c r="AO40" s="359">
        <v>0</v>
      </c>
      <c r="AP40" s="360">
        <v>57</v>
      </c>
      <c r="AQ40" s="138"/>
      <c r="AR40" s="207">
        <f t="shared" si="30"/>
        <v>0</v>
      </c>
      <c r="AS40" s="206">
        <f t="shared" si="31"/>
        <v>0</v>
      </c>
      <c r="AT40" s="206">
        <f t="shared" si="32"/>
        <v>0</v>
      </c>
      <c r="AU40" s="36"/>
      <c r="AV40" s="208">
        <f t="shared" si="33"/>
        <v>0</v>
      </c>
      <c r="AW40" s="208">
        <f t="shared" si="34"/>
        <v>0</v>
      </c>
      <c r="AX40" s="209">
        <f t="shared" si="35"/>
        <v>0</v>
      </c>
      <c r="AY40" s="36"/>
      <c r="AZ40" s="36"/>
      <c r="BA40" s="36"/>
      <c r="BB40" s="36"/>
    </row>
    <row r="41" spans="1:54" ht="18.600000000000001" thickBot="1" x14ac:dyDescent="0.4">
      <c r="A41" s="440" t="s">
        <v>167</v>
      </c>
      <c r="B41" s="206">
        <f t="shared" si="18"/>
        <v>30</v>
      </c>
      <c r="C41" s="209">
        <f t="shared" si="19"/>
        <v>1</v>
      </c>
      <c r="D41" s="85"/>
      <c r="E41" s="83">
        <v>1</v>
      </c>
      <c r="F41" s="1045"/>
      <c r="G41" s="803" t="s">
        <v>125</v>
      </c>
      <c r="H41" s="759"/>
      <c r="I41" s="209">
        <v>2.7807714114708224</v>
      </c>
      <c r="J41" s="46">
        <v>42</v>
      </c>
      <c r="K41" s="516">
        <v>3.3848346690559468</v>
      </c>
      <c r="L41" s="46">
        <v>30</v>
      </c>
      <c r="M41" s="516">
        <v>0</v>
      </c>
      <c r="N41" s="46">
        <v>57</v>
      </c>
      <c r="O41" s="210">
        <v>0</v>
      </c>
      <c r="P41" s="46">
        <v>57</v>
      </c>
      <c r="Q41" s="755"/>
      <c r="R41" s="208">
        <v>1.973350758340531</v>
      </c>
      <c r="S41" s="46">
        <v>35</v>
      </c>
      <c r="T41" s="210">
        <v>2.8962048598533352</v>
      </c>
      <c r="U41" s="46">
        <v>24</v>
      </c>
      <c r="V41" s="138"/>
      <c r="W41" s="207">
        <f t="shared" si="20"/>
        <v>-12</v>
      </c>
      <c r="X41" s="211">
        <f t="shared" si="21"/>
        <v>0</v>
      </c>
      <c r="Y41" s="800">
        <f t="shared" si="22"/>
        <v>0</v>
      </c>
      <c r="Z41" s="207">
        <f t="shared" si="23"/>
        <v>-7</v>
      </c>
      <c r="AA41" s="206">
        <f t="shared" si="24"/>
        <v>-18</v>
      </c>
      <c r="AB41" s="762"/>
      <c r="AC41" s="208">
        <f t="shared" si="25"/>
        <v>0.60406325758512436</v>
      </c>
      <c r="AD41" s="220">
        <f t="shared" si="26"/>
        <v>0</v>
      </c>
      <c r="AE41" s="209">
        <f t="shared" si="27"/>
        <v>0</v>
      </c>
      <c r="AF41" s="210">
        <f t="shared" si="28"/>
        <v>0</v>
      </c>
      <c r="AG41" s="209">
        <f t="shared" si="29"/>
        <v>0.11543344838251279</v>
      </c>
      <c r="AH41" s="755"/>
      <c r="AI41" s="48">
        <v>6.5498221948395772</v>
      </c>
      <c r="AJ41" s="360">
        <v>7</v>
      </c>
      <c r="AK41" s="359">
        <v>7.1459450547498076</v>
      </c>
      <c r="AL41" s="360">
        <v>7</v>
      </c>
      <c r="AM41" s="359">
        <v>0</v>
      </c>
      <c r="AN41" s="360">
        <v>57</v>
      </c>
      <c r="AO41" s="359">
        <v>0</v>
      </c>
      <c r="AP41" s="360">
        <v>57</v>
      </c>
      <c r="AQ41" s="138"/>
      <c r="AR41" s="207">
        <f t="shared" si="30"/>
        <v>0</v>
      </c>
      <c r="AS41" s="206">
        <f t="shared" si="31"/>
        <v>0</v>
      </c>
      <c r="AT41" s="206">
        <f t="shared" si="32"/>
        <v>0</v>
      </c>
      <c r="AU41" s="36"/>
      <c r="AV41" s="208">
        <f t="shared" si="33"/>
        <v>0.5961228599102304</v>
      </c>
      <c r="AW41" s="208">
        <f t="shared" si="34"/>
        <v>0</v>
      </c>
      <c r="AX41" s="209">
        <f t="shared" si="35"/>
        <v>0</v>
      </c>
      <c r="AY41" s="36"/>
      <c r="AZ41" s="36"/>
      <c r="BA41" s="36"/>
      <c r="BB41" s="36"/>
    </row>
    <row r="42" spans="1:54" ht="18.600000000000001" thickBot="1" x14ac:dyDescent="0.4">
      <c r="A42" s="440" t="s">
        <v>178</v>
      </c>
      <c r="B42" s="206">
        <f t="shared" si="18"/>
        <v>30</v>
      </c>
      <c r="C42" s="209">
        <f t="shared" si="19"/>
        <v>1</v>
      </c>
      <c r="D42" s="85"/>
      <c r="E42" s="83">
        <v>1</v>
      </c>
      <c r="F42" s="1045"/>
      <c r="G42" s="803" t="s">
        <v>123</v>
      </c>
      <c r="H42" s="759"/>
      <c r="I42" s="209">
        <v>4.4595347990801582</v>
      </c>
      <c r="J42" s="46">
        <v>15</v>
      </c>
      <c r="K42" s="516">
        <v>5.4002805730624193</v>
      </c>
      <c r="L42" s="46">
        <v>10</v>
      </c>
      <c r="M42" s="516">
        <v>2.6797033992563408</v>
      </c>
      <c r="N42" s="46">
        <v>33</v>
      </c>
      <c r="O42" s="210">
        <v>0</v>
      </c>
      <c r="P42" s="206">
        <v>57</v>
      </c>
      <c r="Q42" s="755"/>
      <c r="R42" s="208">
        <v>5.668535178698658</v>
      </c>
      <c r="S42" s="46">
        <v>11</v>
      </c>
      <c r="T42" s="210">
        <v>2.4835662684855841</v>
      </c>
      <c r="U42" s="46">
        <v>30</v>
      </c>
      <c r="V42" s="138"/>
      <c r="W42" s="207">
        <f t="shared" si="20"/>
        <v>-5</v>
      </c>
      <c r="X42" s="211">
        <f t="shared" si="21"/>
        <v>0</v>
      </c>
      <c r="Y42" s="800">
        <f t="shared" si="22"/>
        <v>0</v>
      </c>
      <c r="Z42" s="207">
        <f t="shared" si="23"/>
        <v>-4</v>
      </c>
      <c r="AA42" s="206">
        <f t="shared" si="24"/>
        <v>0</v>
      </c>
      <c r="AB42" s="762"/>
      <c r="AC42" s="208">
        <f t="shared" si="25"/>
        <v>0.94074577398226111</v>
      </c>
      <c r="AD42" s="220">
        <f t="shared" si="26"/>
        <v>0</v>
      </c>
      <c r="AE42" s="209">
        <f t="shared" si="27"/>
        <v>0</v>
      </c>
      <c r="AF42" s="210">
        <f t="shared" si="28"/>
        <v>1.2090003796184998</v>
      </c>
      <c r="AG42" s="209">
        <f t="shared" si="29"/>
        <v>0</v>
      </c>
      <c r="AH42" s="755"/>
      <c r="AI42" s="48">
        <v>3.7538979800023573</v>
      </c>
      <c r="AJ42" s="360">
        <v>26</v>
      </c>
      <c r="AK42" s="359">
        <v>4.0955537277588885</v>
      </c>
      <c r="AL42" s="360">
        <v>24</v>
      </c>
      <c r="AM42" s="359">
        <v>0</v>
      </c>
      <c r="AN42" s="360">
        <v>57</v>
      </c>
      <c r="AO42" s="359">
        <v>0</v>
      </c>
      <c r="AP42" s="360">
        <v>57</v>
      </c>
      <c r="AQ42" s="138"/>
      <c r="AR42" s="207">
        <f t="shared" si="30"/>
        <v>-2</v>
      </c>
      <c r="AS42" s="206">
        <f t="shared" si="31"/>
        <v>0</v>
      </c>
      <c r="AT42" s="206">
        <f t="shared" si="32"/>
        <v>0</v>
      </c>
      <c r="AU42" s="36"/>
      <c r="AV42" s="208">
        <f t="shared" si="33"/>
        <v>0.34165574775653118</v>
      </c>
      <c r="AW42" s="208">
        <f t="shared" si="34"/>
        <v>0</v>
      </c>
      <c r="AX42" s="209">
        <f t="shared" si="35"/>
        <v>0</v>
      </c>
      <c r="AY42" s="36"/>
      <c r="AZ42" s="36"/>
      <c r="BA42" s="36"/>
      <c r="BB42" s="36"/>
    </row>
    <row r="43" spans="1:54" ht="18.600000000000001" thickBot="1" x14ac:dyDescent="0.4">
      <c r="A43" s="440" t="s">
        <v>181</v>
      </c>
      <c r="B43" s="206">
        <f t="shared" si="18"/>
        <v>30</v>
      </c>
      <c r="C43" s="209">
        <f t="shared" si="19"/>
        <v>1</v>
      </c>
      <c r="D43" s="85">
        <v>1</v>
      </c>
      <c r="E43" s="83"/>
      <c r="F43" s="1045"/>
      <c r="G43" s="805" t="s">
        <v>126</v>
      </c>
      <c r="H43" s="759"/>
      <c r="I43" s="209">
        <v>3.5627718774843316</v>
      </c>
      <c r="J43" s="46">
        <v>30</v>
      </c>
      <c r="K43" s="516">
        <v>3.5126067747370597</v>
      </c>
      <c r="L43" s="46">
        <v>28</v>
      </c>
      <c r="M43" s="516">
        <v>3.7895924169609914</v>
      </c>
      <c r="N43" s="46">
        <v>21</v>
      </c>
      <c r="O43" s="210">
        <v>0</v>
      </c>
      <c r="P43" s="206">
        <v>57</v>
      </c>
      <c r="Q43" s="755"/>
      <c r="R43" s="208">
        <v>0</v>
      </c>
      <c r="S43" s="46">
        <v>57</v>
      </c>
      <c r="T43" s="210">
        <v>3.7366999841341708</v>
      </c>
      <c r="U43" s="46">
        <v>14</v>
      </c>
      <c r="V43" s="138"/>
      <c r="W43" s="207">
        <f t="shared" si="20"/>
        <v>-2</v>
      </c>
      <c r="X43" s="211">
        <f t="shared" si="21"/>
        <v>-9</v>
      </c>
      <c r="Y43" s="800">
        <f t="shared" si="22"/>
        <v>0</v>
      </c>
      <c r="Z43" s="207">
        <f t="shared" si="23"/>
        <v>0</v>
      </c>
      <c r="AA43" s="206">
        <f t="shared" si="24"/>
        <v>-16</v>
      </c>
      <c r="AB43" s="762"/>
      <c r="AC43" s="208">
        <f t="shared" si="25"/>
        <v>0</v>
      </c>
      <c r="AD43" s="220">
        <f t="shared" si="26"/>
        <v>0.22682053947665981</v>
      </c>
      <c r="AE43" s="209">
        <f t="shared" si="27"/>
        <v>0</v>
      </c>
      <c r="AF43" s="210">
        <f t="shared" si="28"/>
        <v>0</v>
      </c>
      <c r="AG43" s="209">
        <f t="shared" si="29"/>
        <v>0.17392810664983926</v>
      </c>
      <c r="AH43" s="755"/>
      <c r="AI43" s="48">
        <v>4.3198444536876694</v>
      </c>
      <c r="AJ43" s="360">
        <v>20</v>
      </c>
      <c r="AK43" s="359">
        <v>4.524487178917135</v>
      </c>
      <c r="AL43" s="360">
        <v>22</v>
      </c>
      <c r="AM43" s="359">
        <v>3.3200331385214015</v>
      </c>
      <c r="AN43" s="360">
        <v>13</v>
      </c>
      <c r="AO43" s="359">
        <v>3.5840923059296501</v>
      </c>
      <c r="AP43" s="360">
        <v>9</v>
      </c>
      <c r="AQ43" s="138"/>
      <c r="AR43" s="207">
        <f t="shared" si="30"/>
        <v>0</v>
      </c>
      <c r="AS43" s="206">
        <f t="shared" si="31"/>
        <v>-7</v>
      </c>
      <c r="AT43" s="206">
        <f t="shared" si="32"/>
        <v>-11</v>
      </c>
      <c r="AU43" s="36"/>
      <c r="AV43" s="208">
        <f t="shared" si="33"/>
        <v>0.20464272522946558</v>
      </c>
      <c r="AW43" s="208">
        <f t="shared" si="34"/>
        <v>0</v>
      </c>
      <c r="AX43" s="209">
        <f t="shared" si="35"/>
        <v>0</v>
      </c>
      <c r="AY43" s="36"/>
      <c r="AZ43" s="36"/>
      <c r="BA43" s="36"/>
      <c r="BB43" s="36"/>
    </row>
    <row r="44" spans="1:54" ht="18.600000000000001" thickBot="1" x14ac:dyDescent="0.4">
      <c r="A44" s="440" t="s">
        <v>7</v>
      </c>
      <c r="B44" s="206">
        <f t="shared" si="18"/>
        <v>30</v>
      </c>
      <c r="C44" s="209">
        <f t="shared" si="19"/>
        <v>1</v>
      </c>
      <c r="D44" s="85"/>
      <c r="E44" s="83">
        <v>1</v>
      </c>
      <c r="F44" s="1045"/>
      <c r="G44" s="803" t="s">
        <v>123</v>
      </c>
      <c r="H44" s="759"/>
      <c r="I44" s="209">
        <v>7.8192160236829222</v>
      </c>
      <c r="J44" s="46">
        <v>3</v>
      </c>
      <c r="K44" s="516">
        <v>7.6036015007512008</v>
      </c>
      <c r="L44" s="46">
        <v>3</v>
      </c>
      <c r="M44" s="516">
        <v>8.2742004304488894</v>
      </c>
      <c r="N44" s="46">
        <v>3</v>
      </c>
      <c r="O44" s="210">
        <v>6.0071231891379107</v>
      </c>
      <c r="P44" s="46">
        <v>3</v>
      </c>
      <c r="Q44" s="755"/>
      <c r="R44" s="208">
        <v>9.9902486361031695</v>
      </c>
      <c r="S44" s="46">
        <v>2</v>
      </c>
      <c r="T44" s="210">
        <v>2.327733498178973</v>
      </c>
      <c r="U44" s="46">
        <v>34</v>
      </c>
      <c r="V44" s="138"/>
      <c r="W44" s="207">
        <f t="shared" si="20"/>
        <v>0</v>
      </c>
      <c r="X44" s="211">
        <f t="shared" si="21"/>
        <v>0</v>
      </c>
      <c r="Y44" s="800">
        <f t="shared" si="22"/>
        <v>0</v>
      </c>
      <c r="Z44" s="207">
        <f t="shared" si="23"/>
        <v>-1</v>
      </c>
      <c r="AA44" s="206">
        <f t="shared" si="24"/>
        <v>0</v>
      </c>
      <c r="AB44" s="762"/>
      <c r="AC44" s="208">
        <f t="shared" si="25"/>
        <v>0</v>
      </c>
      <c r="AD44" s="220">
        <f t="shared" si="26"/>
        <v>0.45498440676596719</v>
      </c>
      <c r="AE44" s="209">
        <f t="shared" si="27"/>
        <v>0</v>
      </c>
      <c r="AF44" s="210">
        <f t="shared" si="28"/>
        <v>2.1710326124202473</v>
      </c>
      <c r="AG44" s="209">
        <f t="shared" si="29"/>
        <v>0</v>
      </c>
      <c r="AH44" s="755"/>
      <c r="AI44" s="48">
        <v>0</v>
      </c>
      <c r="AJ44" s="360">
        <v>57</v>
      </c>
      <c r="AK44" s="359">
        <v>0</v>
      </c>
      <c r="AL44" s="360">
        <v>57</v>
      </c>
      <c r="AM44" s="359">
        <v>0</v>
      </c>
      <c r="AN44" s="360">
        <v>57</v>
      </c>
      <c r="AO44" s="359">
        <v>0</v>
      </c>
      <c r="AP44" s="360">
        <v>57</v>
      </c>
      <c r="AQ44" s="138"/>
      <c r="AR44" s="207">
        <f t="shared" si="30"/>
        <v>0</v>
      </c>
      <c r="AS44" s="206">
        <f t="shared" si="31"/>
        <v>0</v>
      </c>
      <c r="AT44" s="206">
        <f t="shared" si="32"/>
        <v>0</v>
      </c>
      <c r="AU44" s="36"/>
      <c r="AV44" s="208">
        <f t="shared" si="33"/>
        <v>0</v>
      </c>
      <c r="AW44" s="208">
        <f t="shared" si="34"/>
        <v>0</v>
      </c>
      <c r="AX44" s="209">
        <f t="shared" si="35"/>
        <v>0</v>
      </c>
      <c r="AY44" s="36"/>
      <c r="AZ44" s="36"/>
      <c r="BA44" s="36"/>
      <c r="BB44" s="36"/>
    </row>
    <row r="45" spans="1:54" ht="18.600000000000001" thickBot="1" x14ac:dyDescent="0.4">
      <c r="A45" s="440" t="s">
        <v>189</v>
      </c>
      <c r="B45" s="206">
        <f t="shared" si="18"/>
        <v>30</v>
      </c>
      <c r="C45" s="209">
        <f t="shared" si="19"/>
        <v>1</v>
      </c>
      <c r="D45" s="85"/>
      <c r="E45" s="83">
        <v>1</v>
      </c>
      <c r="F45" s="1045"/>
      <c r="G45" s="803" t="s">
        <v>123</v>
      </c>
      <c r="H45" s="759"/>
      <c r="I45" s="209">
        <v>4.292973287770006</v>
      </c>
      <c r="J45" s="46">
        <v>18</v>
      </c>
      <c r="K45" s="516">
        <v>5.2207046643707971</v>
      </c>
      <c r="L45" s="46">
        <v>13</v>
      </c>
      <c r="M45" s="516">
        <v>1.8878569364162099</v>
      </c>
      <c r="N45" s="46">
        <v>40</v>
      </c>
      <c r="O45" s="210">
        <v>0</v>
      </c>
      <c r="P45" s="206">
        <v>57</v>
      </c>
      <c r="Q45" s="755"/>
      <c r="R45" s="208">
        <v>0</v>
      </c>
      <c r="S45" s="46">
        <v>57</v>
      </c>
      <c r="T45" s="210">
        <v>4.5025485122066025</v>
      </c>
      <c r="U45" s="46">
        <v>9</v>
      </c>
      <c r="V45" s="138"/>
      <c r="W45" s="207">
        <f t="shared" si="20"/>
        <v>-5</v>
      </c>
      <c r="X45" s="211">
        <f t="shared" si="21"/>
        <v>0</v>
      </c>
      <c r="Y45" s="800">
        <f t="shared" si="22"/>
        <v>0</v>
      </c>
      <c r="Z45" s="207">
        <f t="shared" si="23"/>
        <v>0</v>
      </c>
      <c r="AA45" s="206">
        <f t="shared" si="24"/>
        <v>-9</v>
      </c>
      <c r="AB45" s="762"/>
      <c r="AC45" s="208">
        <f t="shared" si="25"/>
        <v>0.92773137660079108</v>
      </c>
      <c r="AD45" s="220">
        <f t="shared" si="26"/>
        <v>0</v>
      </c>
      <c r="AE45" s="209">
        <f t="shared" si="27"/>
        <v>0</v>
      </c>
      <c r="AF45" s="210">
        <f t="shared" si="28"/>
        <v>0</v>
      </c>
      <c r="AG45" s="209">
        <f t="shared" si="29"/>
        <v>0.20957522443659649</v>
      </c>
      <c r="AH45" s="755"/>
      <c r="AI45" s="48">
        <v>3.7502508335317097</v>
      </c>
      <c r="AJ45" s="360">
        <v>27</v>
      </c>
      <c r="AK45" s="359">
        <v>4.0915746413790473</v>
      </c>
      <c r="AL45" s="360">
        <v>25</v>
      </c>
      <c r="AM45" s="359">
        <v>0</v>
      </c>
      <c r="AN45" s="360">
        <v>57</v>
      </c>
      <c r="AO45" s="359">
        <v>0</v>
      </c>
      <c r="AP45" s="360">
        <v>57</v>
      </c>
      <c r="AQ45" s="138"/>
      <c r="AR45" s="207">
        <f t="shared" si="30"/>
        <v>-2</v>
      </c>
      <c r="AS45" s="206">
        <f t="shared" si="31"/>
        <v>0</v>
      </c>
      <c r="AT45" s="206">
        <f t="shared" si="32"/>
        <v>0</v>
      </c>
      <c r="AU45" s="36"/>
      <c r="AV45" s="208">
        <f t="shared" si="33"/>
        <v>0.34132380784733751</v>
      </c>
      <c r="AW45" s="208">
        <f t="shared" si="34"/>
        <v>0</v>
      </c>
      <c r="AX45" s="209">
        <f t="shared" si="35"/>
        <v>0</v>
      </c>
      <c r="AY45" s="36"/>
      <c r="AZ45" s="36"/>
      <c r="BA45" s="36"/>
      <c r="BB45" s="36"/>
    </row>
    <row r="46" spans="1:54" ht="18.600000000000001" thickBot="1" x14ac:dyDescent="0.4">
      <c r="A46" s="440" t="s">
        <v>183</v>
      </c>
      <c r="B46" s="206">
        <f t="shared" si="18"/>
        <v>30</v>
      </c>
      <c r="C46" s="209">
        <f t="shared" si="19"/>
        <v>1</v>
      </c>
      <c r="D46" s="85"/>
      <c r="E46" s="83">
        <v>1</v>
      </c>
      <c r="F46" s="1045"/>
      <c r="G46" s="805" t="s">
        <v>123</v>
      </c>
      <c r="H46" s="759"/>
      <c r="I46" s="209">
        <v>2.3267131551404554</v>
      </c>
      <c r="J46" s="46">
        <v>47</v>
      </c>
      <c r="K46" s="516">
        <v>2.4641800526953563</v>
      </c>
      <c r="L46" s="46">
        <v>44</v>
      </c>
      <c r="M46" s="516">
        <v>2.3446998416930365</v>
      </c>
      <c r="N46" s="46">
        <v>37</v>
      </c>
      <c r="O46" s="210">
        <v>1.6498271564264091</v>
      </c>
      <c r="P46" s="206">
        <v>57</v>
      </c>
      <c r="Q46" s="755"/>
      <c r="R46" s="208">
        <v>2.9158537439578032</v>
      </c>
      <c r="S46" s="46">
        <v>31</v>
      </c>
      <c r="T46" s="210">
        <v>1.6196539298779042</v>
      </c>
      <c r="U46" s="46">
        <v>44</v>
      </c>
      <c r="V46" s="138"/>
      <c r="W46" s="207">
        <f t="shared" si="20"/>
        <v>-3</v>
      </c>
      <c r="X46" s="211">
        <f t="shared" si="21"/>
        <v>-10</v>
      </c>
      <c r="Y46" s="800">
        <f t="shared" si="22"/>
        <v>0</v>
      </c>
      <c r="Z46" s="207">
        <f t="shared" si="23"/>
        <v>-16</v>
      </c>
      <c r="AA46" s="206">
        <f t="shared" si="24"/>
        <v>-3</v>
      </c>
      <c r="AB46" s="762"/>
      <c r="AC46" s="208">
        <f t="shared" si="25"/>
        <v>0.13746689755490094</v>
      </c>
      <c r="AD46" s="220">
        <f t="shared" si="26"/>
        <v>1.7986686552581066E-2</v>
      </c>
      <c r="AE46" s="209">
        <f t="shared" si="27"/>
        <v>0</v>
      </c>
      <c r="AF46" s="210">
        <f t="shared" si="28"/>
        <v>0.58914058881734777</v>
      </c>
      <c r="AG46" s="209">
        <f t="shared" si="29"/>
        <v>0</v>
      </c>
      <c r="AH46" s="755"/>
      <c r="AI46" s="48">
        <v>2.4984671497456366</v>
      </c>
      <c r="AJ46" s="360">
        <v>36</v>
      </c>
      <c r="AK46" s="359">
        <v>2.7258616252585113</v>
      </c>
      <c r="AL46" s="360">
        <v>34</v>
      </c>
      <c r="AM46" s="359">
        <v>0</v>
      </c>
      <c r="AN46" s="360">
        <v>57</v>
      </c>
      <c r="AO46" s="359">
        <v>0</v>
      </c>
      <c r="AP46" s="360">
        <v>57</v>
      </c>
      <c r="AQ46" s="138"/>
      <c r="AR46" s="207">
        <f t="shared" si="30"/>
        <v>-2</v>
      </c>
      <c r="AS46" s="206">
        <f t="shared" si="31"/>
        <v>0</v>
      </c>
      <c r="AT46" s="206">
        <f t="shared" si="32"/>
        <v>0</v>
      </c>
      <c r="AU46" s="36"/>
      <c r="AV46" s="208">
        <f t="shared" si="33"/>
        <v>0.22739447551287473</v>
      </c>
      <c r="AW46" s="208">
        <f t="shared" si="34"/>
        <v>0</v>
      </c>
      <c r="AX46" s="209">
        <f t="shared" si="35"/>
        <v>0</v>
      </c>
      <c r="AY46" s="36"/>
      <c r="AZ46" s="36"/>
      <c r="BA46" s="36"/>
      <c r="BB46" s="36"/>
    </row>
    <row r="47" spans="1:54" ht="18.600000000000001" thickBot="1" x14ac:dyDescent="0.4">
      <c r="A47" s="440" t="s">
        <v>418</v>
      </c>
      <c r="B47" s="206">
        <f t="shared" si="18"/>
        <v>30</v>
      </c>
      <c r="C47" s="209">
        <f t="shared" si="19"/>
        <v>1</v>
      </c>
      <c r="D47" s="85"/>
      <c r="E47" s="83">
        <v>1</v>
      </c>
      <c r="F47" s="1045"/>
      <c r="G47" s="803" t="s">
        <v>123</v>
      </c>
      <c r="H47" s="759"/>
      <c r="I47" s="209">
        <v>2.4243008316736021</v>
      </c>
      <c r="J47" s="46">
        <v>45</v>
      </c>
      <c r="K47" s="516">
        <v>2.9509284615845797</v>
      </c>
      <c r="L47" s="46">
        <v>39</v>
      </c>
      <c r="M47" s="516">
        <v>0</v>
      </c>
      <c r="N47" s="46">
        <v>57</v>
      </c>
      <c r="O47" s="210">
        <v>0</v>
      </c>
      <c r="P47" s="46">
        <v>57</v>
      </c>
      <c r="Q47" s="755"/>
      <c r="R47" s="208">
        <v>0</v>
      </c>
      <c r="S47" s="46">
        <v>57</v>
      </c>
      <c r="T47" s="210">
        <v>2.5426508322075545</v>
      </c>
      <c r="U47" s="46">
        <v>26</v>
      </c>
      <c r="V47" s="138"/>
      <c r="W47" s="207">
        <f t="shared" si="20"/>
        <v>-6</v>
      </c>
      <c r="X47" s="211">
        <f t="shared" si="21"/>
        <v>0</v>
      </c>
      <c r="Y47" s="800">
        <f t="shared" si="22"/>
        <v>0</v>
      </c>
      <c r="Z47" s="207">
        <f t="shared" si="23"/>
        <v>0</v>
      </c>
      <c r="AA47" s="206">
        <f t="shared" si="24"/>
        <v>-19</v>
      </c>
      <c r="AB47" s="762"/>
      <c r="AC47" s="208">
        <f t="shared" si="25"/>
        <v>0.52662762991097756</v>
      </c>
      <c r="AD47" s="220">
        <f t="shared" si="26"/>
        <v>0</v>
      </c>
      <c r="AE47" s="209">
        <f t="shared" si="27"/>
        <v>0</v>
      </c>
      <c r="AF47" s="210">
        <f t="shared" si="28"/>
        <v>0</v>
      </c>
      <c r="AG47" s="209">
        <f t="shared" si="29"/>
        <v>0.11835000053395239</v>
      </c>
      <c r="AH47" s="755"/>
      <c r="AI47" s="48">
        <v>4.1637792929154296</v>
      </c>
      <c r="AJ47" s="360">
        <v>23</v>
      </c>
      <c r="AK47" s="359">
        <v>4.542739812192325</v>
      </c>
      <c r="AL47" s="360">
        <v>21</v>
      </c>
      <c r="AM47" s="359">
        <v>0</v>
      </c>
      <c r="AN47" s="360">
        <v>57</v>
      </c>
      <c r="AO47" s="359">
        <v>0</v>
      </c>
      <c r="AP47" s="360">
        <v>57</v>
      </c>
      <c r="AQ47" s="138"/>
      <c r="AR47" s="207">
        <f t="shared" si="30"/>
        <v>-2</v>
      </c>
      <c r="AS47" s="206">
        <f t="shared" si="31"/>
        <v>0</v>
      </c>
      <c r="AT47" s="206">
        <f t="shared" si="32"/>
        <v>0</v>
      </c>
      <c r="AU47" s="36"/>
      <c r="AV47" s="208">
        <f t="shared" si="33"/>
        <v>0.37896051927689545</v>
      </c>
      <c r="AW47" s="208">
        <f t="shared" si="34"/>
        <v>0</v>
      </c>
      <c r="AX47" s="209">
        <f t="shared" si="35"/>
        <v>0</v>
      </c>
      <c r="AY47" s="36"/>
      <c r="AZ47" s="36"/>
      <c r="BA47" s="36"/>
      <c r="BB47" s="36"/>
    </row>
    <row r="48" spans="1:54" ht="18.600000000000001" thickBot="1" x14ac:dyDescent="0.4">
      <c r="A48" s="440" t="s">
        <v>163</v>
      </c>
      <c r="B48" s="206">
        <f t="shared" si="18"/>
        <v>30</v>
      </c>
      <c r="C48" s="209">
        <f t="shared" si="19"/>
        <v>1</v>
      </c>
      <c r="D48" s="85"/>
      <c r="E48" s="83">
        <v>1</v>
      </c>
      <c r="F48" s="1045"/>
      <c r="G48" s="803" t="s">
        <v>123</v>
      </c>
      <c r="H48" s="759"/>
      <c r="I48" s="209">
        <v>5.4031582107360876</v>
      </c>
      <c r="J48" s="46">
        <v>9</v>
      </c>
      <c r="K48" s="516">
        <v>6.2340656477442957</v>
      </c>
      <c r="L48" s="46">
        <v>7</v>
      </c>
      <c r="M48" s="516">
        <v>4.775765415558296</v>
      </c>
      <c r="N48" s="46">
        <v>12</v>
      </c>
      <c r="O48" s="210">
        <v>3.2191376101521993</v>
      </c>
      <c r="P48" s="206">
        <v>16</v>
      </c>
      <c r="Q48" s="755"/>
      <c r="R48" s="208">
        <v>6.7752705696612852</v>
      </c>
      <c r="S48" s="46">
        <v>7</v>
      </c>
      <c r="T48" s="210">
        <v>3.7415362288860794</v>
      </c>
      <c r="U48" s="46">
        <v>13</v>
      </c>
      <c r="V48" s="138"/>
      <c r="W48" s="207">
        <f t="shared" si="20"/>
        <v>-2</v>
      </c>
      <c r="X48" s="211">
        <f t="shared" si="21"/>
        <v>0</v>
      </c>
      <c r="Y48" s="800">
        <f t="shared" si="22"/>
        <v>0</v>
      </c>
      <c r="Z48" s="207">
        <f t="shared" si="23"/>
        <v>-2</v>
      </c>
      <c r="AA48" s="206">
        <f t="shared" si="24"/>
        <v>0</v>
      </c>
      <c r="AB48" s="762"/>
      <c r="AC48" s="208">
        <f t="shared" si="25"/>
        <v>0.83090743700820813</v>
      </c>
      <c r="AD48" s="220">
        <f t="shared" si="26"/>
        <v>0</v>
      </c>
      <c r="AE48" s="209">
        <f t="shared" si="27"/>
        <v>0</v>
      </c>
      <c r="AF48" s="210">
        <f t="shared" si="28"/>
        <v>1.3721123589251976</v>
      </c>
      <c r="AG48" s="209">
        <f t="shared" si="29"/>
        <v>0</v>
      </c>
      <c r="AH48" s="755"/>
      <c r="AI48" s="48">
        <v>0</v>
      </c>
      <c r="AJ48" s="360">
        <v>57</v>
      </c>
      <c r="AK48" s="359">
        <v>0</v>
      </c>
      <c r="AL48" s="360">
        <v>57</v>
      </c>
      <c r="AM48" s="359">
        <v>0</v>
      </c>
      <c r="AN48" s="360">
        <v>57</v>
      </c>
      <c r="AO48" s="359">
        <v>0</v>
      </c>
      <c r="AP48" s="360">
        <v>57</v>
      </c>
      <c r="AQ48" s="138"/>
      <c r="AR48" s="207">
        <f t="shared" si="30"/>
        <v>0</v>
      </c>
      <c r="AS48" s="206">
        <f t="shared" si="31"/>
        <v>0</v>
      </c>
      <c r="AT48" s="206">
        <f t="shared" si="32"/>
        <v>0</v>
      </c>
      <c r="AU48" s="36"/>
      <c r="AV48" s="208">
        <f t="shared" si="33"/>
        <v>0</v>
      </c>
      <c r="AW48" s="208">
        <f t="shared" si="34"/>
        <v>0</v>
      </c>
      <c r="AX48" s="209">
        <f t="shared" si="35"/>
        <v>0</v>
      </c>
      <c r="AY48" s="36"/>
      <c r="AZ48" s="36"/>
      <c r="BA48" s="36"/>
      <c r="BB48" s="36"/>
    </row>
    <row r="49" spans="1:54" ht="18.600000000000001" thickBot="1" x14ac:dyDescent="0.4">
      <c r="A49" s="440" t="s">
        <v>192</v>
      </c>
      <c r="B49" s="206">
        <f t="shared" si="18"/>
        <v>30</v>
      </c>
      <c r="C49" s="209">
        <f t="shared" si="19"/>
        <v>1</v>
      </c>
      <c r="D49" s="85"/>
      <c r="E49" s="83">
        <v>1</v>
      </c>
      <c r="F49" s="1045"/>
      <c r="G49" s="803" t="s">
        <v>123</v>
      </c>
      <c r="H49" s="759"/>
      <c r="I49" s="209">
        <v>4.125067150569584</v>
      </c>
      <c r="J49" s="46">
        <v>21</v>
      </c>
      <c r="K49" s="516">
        <v>4.5299461911574328</v>
      </c>
      <c r="L49" s="46">
        <v>18</v>
      </c>
      <c r="M49" s="516">
        <v>4.036565930399024</v>
      </c>
      <c r="N49" s="46">
        <v>19</v>
      </c>
      <c r="O49" s="210">
        <v>0</v>
      </c>
      <c r="P49" s="206">
        <v>57</v>
      </c>
      <c r="Q49" s="755"/>
      <c r="R49" s="208">
        <v>4.9984963591157152</v>
      </c>
      <c r="S49" s="46">
        <v>16</v>
      </c>
      <c r="T49" s="210">
        <v>3.3844605339980944</v>
      </c>
      <c r="U49" s="46">
        <v>17</v>
      </c>
      <c r="V49" s="138"/>
      <c r="W49" s="207">
        <f t="shared" si="20"/>
        <v>-3</v>
      </c>
      <c r="X49" s="211">
        <f t="shared" si="21"/>
        <v>-2</v>
      </c>
      <c r="Y49" s="800">
        <f t="shared" si="22"/>
        <v>0</v>
      </c>
      <c r="Z49" s="207">
        <f t="shared" si="23"/>
        <v>-5</v>
      </c>
      <c r="AA49" s="206">
        <f t="shared" si="24"/>
        <v>-4</v>
      </c>
      <c r="AB49" s="762"/>
      <c r="AC49" s="208">
        <f t="shared" si="25"/>
        <v>0.40487904058784885</v>
      </c>
      <c r="AD49" s="220">
        <f t="shared" si="26"/>
        <v>0</v>
      </c>
      <c r="AE49" s="209">
        <f t="shared" si="27"/>
        <v>0</v>
      </c>
      <c r="AF49" s="210">
        <f t="shared" si="28"/>
        <v>0.87342920854613126</v>
      </c>
      <c r="AG49" s="209">
        <f t="shared" si="29"/>
        <v>0</v>
      </c>
      <c r="AH49" s="755"/>
      <c r="AI49" s="48">
        <v>4.8998983824220916</v>
      </c>
      <c r="AJ49" s="360">
        <v>15</v>
      </c>
      <c r="AK49" s="359">
        <v>5.3343925388101194</v>
      </c>
      <c r="AL49" s="360">
        <v>15</v>
      </c>
      <c r="AM49" s="359">
        <v>2.5868522248349581</v>
      </c>
      <c r="AN49" s="360">
        <v>16</v>
      </c>
      <c r="AO49" s="359">
        <v>0</v>
      </c>
      <c r="AP49" s="360">
        <v>57</v>
      </c>
      <c r="AQ49" s="138"/>
      <c r="AR49" s="207">
        <f t="shared" si="30"/>
        <v>0</v>
      </c>
      <c r="AS49" s="206">
        <f t="shared" si="31"/>
        <v>0</v>
      </c>
      <c r="AT49" s="206">
        <f t="shared" si="32"/>
        <v>0</v>
      </c>
      <c r="AU49" s="36"/>
      <c r="AV49" s="208">
        <f t="shared" si="33"/>
        <v>0.4344941563880278</v>
      </c>
      <c r="AW49" s="208">
        <f t="shared" si="34"/>
        <v>0</v>
      </c>
      <c r="AX49" s="209">
        <f t="shared" si="35"/>
        <v>0</v>
      </c>
      <c r="AY49" s="36"/>
      <c r="AZ49" s="36"/>
      <c r="BA49" s="36"/>
      <c r="BB49" s="36"/>
    </row>
    <row r="50" spans="1:54" ht="18.600000000000001" thickBot="1" x14ac:dyDescent="0.4">
      <c r="A50" s="440" t="s">
        <v>37</v>
      </c>
      <c r="B50" s="206">
        <f t="shared" si="18"/>
        <v>30</v>
      </c>
      <c r="C50" s="209">
        <f t="shared" si="19"/>
        <v>1</v>
      </c>
      <c r="D50" s="85"/>
      <c r="E50" s="83">
        <v>1</v>
      </c>
      <c r="F50" s="1045"/>
      <c r="G50" s="803" t="s">
        <v>123</v>
      </c>
      <c r="H50" s="759"/>
      <c r="I50" s="209">
        <v>3.1947425816796082</v>
      </c>
      <c r="J50" s="46">
        <v>36</v>
      </c>
      <c r="K50" s="516">
        <v>3.3848346690559468</v>
      </c>
      <c r="L50" s="46">
        <v>30</v>
      </c>
      <c r="M50" s="516">
        <v>3.2467333676950076</v>
      </c>
      <c r="N50" s="46">
        <v>25</v>
      </c>
      <c r="O50" s="210">
        <v>0</v>
      </c>
      <c r="P50" s="46">
        <v>57</v>
      </c>
      <c r="Q50" s="755"/>
      <c r="R50" s="208">
        <v>4.0726597806150737</v>
      </c>
      <c r="S50" s="46">
        <v>22</v>
      </c>
      <c r="T50" s="210">
        <v>1.6196539298779042</v>
      </c>
      <c r="U50" s="46">
        <v>44</v>
      </c>
      <c r="V50" s="138"/>
      <c r="W50" s="207">
        <f t="shared" si="20"/>
        <v>-6</v>
      </c>
      <c r="X50" s="211">
        <f t="shared" si="21"/>
        <v>-11</v>
      </c>
      <c r="Y50" s="800">
        <f t="shared" si="22"/>
        <v>0</v>
      </c>
      <c r="Z50" s="207">
        <f t="shared" si="23"/>
        <v>-14</v>
      </c>
      <c r="AA50" s="206">
        <f t="shared" si="24"/>
        <v>0</v>
      </c>
      <c r="AB50" s="762"/>
      <c r="AC50" s="208">
        <f t="shared" si="25"/>
        <v>0.19009208737633854</v>
      </c>
      <c r="AD50" s="220">
        <f t="shared" si="26"/>
        <v>5.1990786015399415E-2</v>
      </c>
      <c r="AE50" s="209">
        <f t="shared" si="27"/>
        <v>0</v>
      </c>
      <c r="AF50" s="210">
        <f t="shared" si="28"/>
        <v>0.87791719893546549</v>
      </c>
      <c r="AG50" s="209">
        <f t="shared" si="29"/>
        <v>0</v>
      </c>
      <c r="AH50" s="755"/>
      <c r="AI50" s="48">
        <v>2.2152285510461747</v>
      </c>
      <c r="AJ50" s="360">
        <v>38</v>
      </c>
      <c r="AK50" s="359">
        <v>1.9654292336709935</v>
      </c>
      <c r="AL50" s="360">
        <v>36</v>
      </c>
      <c r="AM50" s="359">
        <v>2.4259914578956328</v>
      </c>
      <c r="AN50" s="360">
        <v>18</v>
      </c>
      <c r="AO50" s="359">
        <v>0</v>
      </c>
      <c r="AP50" s="360">
        <v>57</v>
      </c>
      <c r="AQ50" s="138"/>
      <c r="AR50" s="207">
        <f t="shared" si="30"/>
        <v>-2</v>
      </c>
      <c r="AS50" s="206">
        <f t="shared" si="31"/>
        <v>-20</v>
      </c>
      <c r="AT50" s="206">
        <f t="shared" si="32"/>
        <v>0</v>
      </c>
      <c r="AU50" s="36"/>
      <c r="AV50" s="208">
        <f t="shared" si="33"/>
        <v>0</v>
      </c>
      <c r="AW50" s="208">
        <f t="shared" si="34"/>
        <v>0.21076290684945809</v>
      </c>
      <c r="AX50" s="209">
        <f t="shared" si="35"/>
        <v>0</v>
      </c>
      <c r="AY50" s="36"/>
      <c r="AZ50" s="36"/>
      <c r="BA50" s="36"/>
      <c r="BB50" s="36"/>
    </row>
    <row r="51" spans="1:54" ht="18.600000000000001" thickBot="1" x14ac:dyDescent="0.4">
      <c r="A51" s="440" t="s">
        <v>282</v>
      </c>
      <c r="B51" s="206">
        <f t="shared" si="18"/>
        <v>30</v>
      </c>
      <c r="C51" s="209">
        <f t="shared" si="19"/>
        <v>1</v>
      </c>
      <c r="D51" s="85"/>
      <c r="E51" s="83">
        <v>1</v>
      </c>
      <c r="F51" s="1045"/>
      <c r="G51" s="803" t="s">
        <v>123</v>
      </c>
      <c r="H51" s="759"/>
      <c r="I51" s="209">
        <v>3.0732112350949494</v>
      </c>
      <c r="J51" s="46">
        <v>38</v>
      </c>
      <c r="K51" s="516">
        <v>2.8189309255732802</v>
      </c>
      <c r="L51" s="46">
        <v>42</v>
      </c>
      <c r="M51" s="516">
        <v>3.3281654000477809</v>
      </c>
      <c r="N51" s="46">
        <v>24</v>
      </c>
      <c r="O51" s="210">
        <v>2.1174308990602184</v>
      </c>
      <c r="P51" s="206">
        <v>21</v>
      </c>
      <c r="Q51" s="755"/>
      <c r="R51" s="208">
        <v>3.915457726057721</v>
      </c>
      <c r="S51" s="46">
        <v>25</v>
      </c>
      <c r="T51" s="210">
        <v>1.5379182709546491</v>
      </c>
      <c r="U51" s="46">
        <v>47</v>
      </c>
      <c r="V51" s="138"/>
      <c r="W51" s="207">
        <f t="shared" si="20"/>
        <v>0</v>
      </c>
      <c r="X51" s="211">
        <f t="shared" si="21"/>
        <v>-14</v>
      </c>
      <c r="Y51" s="800">
        <f t="shared" si="22"/>
        <v>-17</v>
      </c>
      <c r="Z51" s="207">
        <f t="shared" si="23"/>
        <v>-13</v>
      </c>
      <c r="AA51" s="206">
        <f t="shared" si="24"/>
        <v>0</v>
      </c>
      <c r="AB51" s="762"/>
      <c r="AC51" s="208">
        <f t="shared" si="25"/>
        <v>0</v>
      </c>
      <c r="AD51" s="220">
        <f t="shared" si="26"/>
        <v>0.25495416495283152</v>
      </c>
      <c r="AE51" s="209">
        <f t="shared" si="27"/>
        <v>0</v>
      </c>
      <c r="AF51" s="210">
        <f t="shared" si="28"/>
        <v>0.8422464909627716</v>
      </c>
      <c r="AG51" s="209">
        <f t="shared" si="29"/>
        <v>0</v>
      </c>
      <c r="AH51" s="755"/>
      <c r="AI51" s="48">
        <v>0</v>
      </c>
      <c r="AJ51" s="360">
        <v>57</v>
      </c>
      <c r="AK51" s="359">
        <v>0</v>
      </c>
      <c r="AL51" s="360">
        <v>57</v>
      </c>
      <c r="AM51" s="359">
        <v>0</v>
      </c>
      <c r="AN51" s="360">
        <v>57</v>
      </c>
      <c r="AO51" s="359">
        <v>0</v>
      </c>
      <c r="AP51" s="360">
        <v>57</v>
      </c>
      <c r="AQ51" s="138"/>
      <c r="AR51" s="207">
        <f t="shared" si="30"/>
        <v>0</v>
      </c>
      <c r="AS51" s="206">
        <f t="shared" si="31"/>
        <v>0</v>
      </c>
      <c r="AT51" s="206">
        <f t="shared" si="32"/>
        <v>0</v>
      </c>
      <c r="AU51" s="36"/>
      <c r="AV51" s="208">
        <f t="shared" si="33"/>
        <v>0</v>
      </c>
      <c r="AW51" s="208">
        <f t="shared" si="34"/>
        <v>0</v>
      </c>
      <c r="AX51" s="209">
        <f t="shared" si="35"/>
        <v>0</v>
      </c>
      <c r="AY51" s="36"/>
      <c r="AZ51" s="36"/>
      <c r="BA51" s="36"/>
      <c r="BB51" s="36"/>
    </row>
    <row r="52" spans="1:54" ht="18.600000000000001" thickBot="1" x14ac:dyDescent="0.4">
      <c r="A52" s="440" t="s">
        <v>197</v>
      </c>
      <c r="B52" s="206">
        <f t="shared" si="18"/>
        <v>30</v>
      </c>
      <c r="C52" s="209">
        <f t="shared" si="19"/>
        <v>1</v>
      </c>
      <c r="D52" s="85">
        <v>1</v>
      </c>
      <c r="E52" s="83"/>
      <c r="F52" s="1045"/>
      <c r="G52" s="805"/>
      <c r="H52" s="759"/>
      <c r="I52" s="209">
        <v>1.3631279264275706</v>
      </c>
      <c r="J52" s="46">
        <v>55</v>
      </c>
      <c r="K52" s="516">
        <v>1.6592383842474634</v>
      </c>
      <c r="L52" s="46">
        <v>50</v>
      </c>
      <c r="M52" s="516">
        <v>0</v>
      </c>
      <c r="N52" s="46">
        <v>57</v>
      </c>
      <c r="O52" s="210">
        <v>0</v>
      </c>
      <c r="P52" s="206">
        <v>57</v>
      </c>
      <c r="Q52" s="755"/>
      <c r="R52" s="208">
        <v>0</v>
      </c>
      <c r="S52" s="46">
        <v>57</v>
      </c>
      <c r="T52" s="210">
        <v>1.4296733768571601</v>
      </c>
      <c r="U52" s="46">
        <v>49</v>
      </c>
      <c r="V52" s="138"/>
      <c r="W52" s="207">
        <f t="shared" si="20"/>
        <v>-5</v>
      </c>
      <c r="X52" s="211">
        <f t="shared" si="21"/>
        <v>0</v>
      </c>
      <c r="Y52" s="800">
        <f t="shared" si="22"/>
        <v>0</v>
      </c>
      <c r="Z52" s="207">
        <f t="shared" si="23"/>
        <v>0</v>
      </c>
      <c r="AA52" s="206">
        <f t="shared" si="24"/>
        <v>-6</v>
      </c>
      <c r="AB52" s="762"/>
      <c r="AC52" s="208">
        <f t="shared" si="25"/>
        <v>0.29611045781989276</v>
      </c>
      <c r="AD52" s="220">
        <f t="shared" si="26"/>
        <v>0</v>
      </c>
      <c r="AE52" s="209">
        <f t="shared" si="27"/>
        <v>0</v>
      </c>
      <c r="AF52" s="210">
        <f t="shared" si="28"/>
        <v>0</v>
      </c>
      <c r="AG52" s="209">
        <f t="shared" si="29"/>
        <v>6.6545450429589481E-2</v>
      </c>
      <c r="AH52" s="755"/>
      <c r="AI52" s="48">
        <v>4.9393817155271922</v>
      </c>
      <c r="AJ52" s="360">
        <v>14</v>
      </c>
      <c r="AK52" s="359">
        <v>5.3889325990257158</v>
      </c>
      <c r="AL52" s="360">
        <v>14</v>
      </c>
      <c r="AM52" s="359">
        <v>0</v>
      </c>
      <c r="AN52" s="360">
        <v>57</v>
      </c>
      <c r="AO52" s="359">
        <v>0</v>
      </c>
      <c r="AP52" s="360">
        <v>57</v>
      </c>
      <c r="AQ52" s="138"/>
      <c r="AR52" s="207">
        <f t="shared" si="30"/>
        <v>0</v>
      </c>
      <c r="AS52" s="206">
        <f t="shared" si="31"/>
        <v>0</v>
      </c>
      <c r="AT52" s="206">
        <f t="shared" si="32"/>
        <v>0</v>
      </c>
      <c r="AU52" s="36"/>
      <c r="AV52" s="208">
        <f t="shared" si="33"/>
        <v>0.44955088349852357</v>
      </c>
      <c r="AW52" s="208">
        <f t="shared" si="34"/>
        <v>0</v>
      </c>
      <c r="AX52" s="209">
        <f t="shared" si="35"/>
        <v>0</v>
      </c>
      <c r="AY52" s="36"/>
      <c r="AZ52" s="36"/>
      <c r="BA52" s="36"/>
      <c r="BB52" s="36"/>
    </row>
    <row r="53" spans="1:54" ht="18.600000000000001" thickBot="1" x14ac:dyDescent="0.4">
      <c r="A53" s="440" t="s">
        <v>45</v>
      </c>
      <c r="B53" s="206">
        <f t="shared" si="18"/>
        <v>30</v>
      </c>
      <c r="C53" s="209">
        <f t="shared" si="19"/>
        <v>1</v>
      </c>
      <c r="D53" s="85"/>
      <c r="E53" s="83">
        <v>1</v>
      </c>
      <c r="F53" s="1045"/>
      <c r="G53" s="805" t="s">
        <v>123</v>
      </c>
      <c r="H53" s="759"/>
      <c r="I53" s="209">
        <v>2.8041542494586285</v>
      </c>
      <c r="J53" s="46">
        <v>40</v>
      </c>
      <c r="K53" s="516">
        <v>3.2375007685706172</v>
      </c>
      <c r="L53" s="46">
        <v>32</v>
      </c>
      <c r="M53" s="516">
        <v>2.4910950602155881</v>
      </c>
      <c r="N53" s="46">
        <v>35</v>
      </c>
      <c r="O53" s="210">
        <v>0</v>
      </c>
      <c r="P53" s="206">
        <v>57</v>
      </c>
      <c r="Q53" s="755"/>
      <c r="R53" s="208">
        <v>3.5411489028142977</v>
      </c>
      <c r="S53" s="46">
        <v>27</v>
      </c>
      <c r="T53" s="210">
        <v>1.7913031016043039</v>
      </c>
      <c r="U53" s="46">
        <v>43</v>
      </c>
      <c r="V53" s="138"/>
      <c r="W53" s="207">
        <f t="shared" si="20"/>
        <v>-8</v>
      </c>
      <c r="X53" s="211">
        <f t="shared" si="21"/>
        <v>-5</v>
      </c>
      <c r="Y53" s="800">
        <f t="shared" si="22"/>
        <v>0</v>
      </c>
      <c r="Z53" s="207">
        <f t="shared" si="23"/>
        <v>-13</v>
      </c>
      <c r="AA53" s="206">
        <f t="shared" si="24"/>
        <v>0</v>
      </c>
      <c r="AB53" s="762"/>
      <c r="AC53" s="208">
        <f t="shared" si="25"/>
        <v>0.43334651911198874</v>
      </c>
      <c r="AD53" s="220">
        <f t="shared" si="26"/>
        <v>0</v>
      </c>
      <c r="AE53" s="209">
        <f t="shared" si="27"/>
        <v>0</v>
      </c>
      <c r="AF53" s="210">
        <f t="shared" si="28"/>
        <v>0.73699465335566927</v>
      </c>
      <c r="AG53" s="209">
        <f t="shared" si="29"/>
        <v>0</v>
      </c>
      <c r="AH53" s="755"/>
      <c r="AI53" s="48">
        <v>2.5570834218181901</v>
      </c>
      <c r="AJ53" s="360">
        <v>34</v>
      </c>
      <c r="AK53" s="359">
        <v>2.7898127749362458</v>
      </c>
      <c r="AL53" s="360">
        <v>32</v>
      </c>
      <c r="AM53" s="359">
        <v>0</v>
      </c>
      <c r="AN53" s="360">
        <v>57</v>
      </c>
      <c r="AO53" s="359">
        <v>0</v>
      </c>
      <c r="AP53" s="360">
        <v>57</v>
      </c>
      <c r="AQ53" s="138"/>
      <c r="AR53" s="207">
        <f t="shared" si="30"/>
        <v>-2</v>
      </c>
      <c r="AS53" s="206">
        <f t="shared" si="31"/>
        <v>0</v>
      </c>
      <c r="AT53" s="206">
        <f t="shared" si="32"/>
        <v>0</v>
      </c>
      <c r="AU53" s="36"/>
      <c r="AV53" s="208">
        <f t="shared" si="33"/>
        <v>0.23272935311805565</v>
      </c>
      <c r="AW53" s="208">
        <f t="shared" si="34"/>
        <v>0</v>
      </c>
      <c r="AX53" s="209">
        <f t="shared" si="35"/>
        <v>0</v>
      </c>
      <c r="AY53" s="36"/>
      <c r="AZ53" s="36"/>
      <c r="BA53" s="36"/>
      <c r="BB53" s="36"/>
    </row>
    <row r="54" spans="1:54" ht="18.600000000000001" thickBot="1" x14ac:dyDescent="0.4">
      <c r="A54" s="440" t="s">
        <v>198</v>
      </c>
      <c r="B54" s="206">
        <f t="shared" si="18"/>
        <v>30</v>
      </c>
      <c r="C54" s="209">
        <f t="shared" si="19"/>
        <v>1</v>
      </c>
      <c r="D54" s="85">
        <v>1</v>
      </c>
      <c r="E54" s="83"/>
      <c r="F54" s="1045"/>
      <c r="G54" s="805"/>
      <c r="H54" s="759"/>
      <c r="I54" s="209">
        <v>2.3267131551404554</v>
      </c>
      <c r="J54" s="46">
        <v>47</v>
      </c>
      <c r="K54" s="516">
        <v>2.832141944491001</v>
      </c>
      <c r="L54" s="46">
        <v>41</v>
      </c>
      <c r="M54" s="516">
        <v>0</v>
      </c>
      <c r="N54" s="46">
        <v>57</v>
      </c>
      <c r="O54" s="210">
        <v>0</v>
      </c>
      <c r="P54" s="46">
        <v>57</v>
      </c>
      <c r="Q54" s="755"/>
      <c r="R54" s="208">
        <v>0</v>
      </c>
      <c r="S54" s="46">
        <v>57</v>
      </c>
      <c r="T54" s="210">
        <v>2.4402991010575419</v>
      </c>
      <c r="U54" s="46">
        <v>31</v>
      </c>
      <c r="V54" s="138"/>
      <c r="W54" s="207">
        <f t="shared" si="20"/>
        <v>-6</v>
      </c>
      <c r="X54" s="211">
        <f t="shared" si="21"/>
        <v>0</v>
      </c>
      <c r="Y54" s="800">
        <f t="shared" si="22"/>
        <v>0</v>
      </c>
      <c r="Z54" s="207">
        <f t="shared" si="23"/>
        <v>0</v>
      </c>
      <c r="AA54" s="206">
        <f t="shared" si="24"/>
        <v>-16</v>
      </c>
      <c r="AB54" s="762"/>
      <c r="AC54" s="208">
        <f t="shared" si="25"/>
        <v>0.50542878935054558</v>
      </c>
      <c r="AD54" s="220">
        <f t="shared" si="26"/>
        <v>0</v>
      </c>
      <c r="AE54" s="209">
        <f t="shared" si="27"/>
        <v>0</v>
      </c>
      <c r="AF54" s="210">
        <f t="shared" si="28"/>
        <v>0</v>
      </c>
      <c r="AG54" s="209">
        <f t="shared" si="29"/>
        <v>0.11358594591708648</v>
      </c>
      <c r="AH54" s="755"/>
      <c r="AI54" s="48">
        <v>4.8446095071348783</v>
      </c>
      <c r="AJ54" s="360">
        <v>16</v>
      </c>
      <c r="AK54" s="359">
        <v>5.285534831308853</v>
      </c>
      <c r="AL54" s="360">
        <v>16</v>
      </c>
      <c r="AM54" s="359">
        <v>0</v>
      </c>
      <c r="AN54" s="360">
        <v>57</v>
      </c>
      <c r="AO54" s="359">
        <v>0</v>
      </c>
      <c r="AP54" s="360">
        <v>57</v>
      </c>
      <c r="AQ54" s="138"/>
      <c r="AR54" s="207">
        <f t="shared" si="30"/>
        <v>0</v>
      </c>
      <c r="AS54" s="206">
        <f t="shared" si="31"/>
        <v>0</v>
      </c>
      <c r="AT54" s="206">
        <f t="shared" si="32"/>
        <v>0</v>
      </c>
      <c r="AU54" s="36"/>
      <c r="AV54" s="208">
        <f t="shared" si="33"/>
        <v>0.44092532417397479</v>
      </c>
      <c r="AW54" s="208">
        <f t="shared" si="34"/>
        <v>0</v>
      </c>
      <c r="AX54" s="209">
        <f t="shared" si="35"/>
        <v>0</v>
      </c>
      <c r="AY54" s="36"/>
      <c r="AZ54" s="36"/>
      <c r="BA54" s="36"/>
      <c r="BB54" s="36"/>
    </row>
    <row r="55" spans="1:54" ht="18.600000000000001" thickBot="1" x14ac:dyDescent="0.4">
      <c r="A55" s="440" t="s">
        <v>421</v>
      </c>
      <c r="B55" s="206">
        <f t="shared" si="18"/>
        <v>49</v>
      </c>
      <c r="C55" s="209">
        <f t="shared" si="19"/>
        <v>0</v>
      </c>
      <c r="D55" s="85"/>
      <c r="E55" s="83"/>
      <c r="F55" s="1045"/>
      <c r="G55" s="806" t="s">
        <v>123</v>
      </c>
      <c r="H55" s="759"/>
      <c r="I55" s="209">
        <v>3.433896188918899</v>
      </c>
      <c r="J55" s="46">
        <v>32</v>
      </c>
      <c r="K55" s="516">
        <v>4.1083034641700191</v>
      </c>
      <c r="L55" s="46">
        <v>24</v>
      </c>
      <c r="M55" s="516">
        <v>2.55169551916349</v>
      </c>
      <c r="N55" s="46">
        <v>34</v>
      </c>
      <c r="O55" s="210">
        <v>0</v>
      </c>
      <c r="P55" s="206">
        <v>57</v>
      </c>
      <c r="Q55" s="755"/>
      <c r="R55" s="208">
        <v>0</v>
      </c>
      <c r="S55" s="46">
        <v>57</v>
      </c>
      <c r="T55" s="210">
        <v>3.601532816552909</v>
      </c>
      <c r="U55" s="46">
        <v>15</v>
      </c>
      <c r="V55" s="138"/>
      <c r="W55" s="207">
        <f t="shared" si="20"/>
        <v>-8</v>
      </c>
      <c r="X55" s="211">
        <f t="shared" si="21"/>
        <v>0</v>
      </c>
      <c r="Y55" s="800">
        <f t="shared" si="22"/>
        <v>0</v>
      </c>
      <c r="Z55" s="207">
        <f t="shared" si="23"/>
        <v>0</v>
      </c>
      <c r="AA55" s="206">
        <f t="shared" si="24"/>
        <v>-17</v>
      </c>
      <c r="AB55" s="762"/>
      <c r="AC55" s="208">
        <f t="shared" si="25"/>
        <v>0.6744072752511201</v>
      </c>
      <c r="AD55" s="220">
        <f t="shared" si="26"/>
        <v>0</v>
      </c>
      <c r="AE55" s="209">
        <f t="shared" si="27"/>
        <v>0</v>
      </c>
      <c r="AF55" s="210">
        <f t="shared" si="28"/>
        <v>0</v>
      </c>
      <c r="AG55" s="209">
        <f t="shared" si="29"/>
        <v>0.16763662763400999</v>
      </c>
      <c r="AH55" s="755"/>
      <c r="AI55" s="48">
        <v>7.404933453716203</v>
      </c>
      <c r="AJ55" s="360">
        <v>4</v>
      </c>
      <c r="AK55" s="359">
        <v>7.9493150082529427</v>
      </c>
      <c r="AL55" s="360">
        <v>4</v>
      </c>
      <c r="AM55" s="359">
        <v>5.4923057442584362</v>
      </c>
      <c r="AN55" s="360">
        <v>4</v>
      </c>
      <c r="AO55" s="359">
        <v>3.8078710459634708</v>
      </c>
      <c r="AP55" s="360">
        <v>7</v>
      </c>
      <c r="AQ55" s="138"/>
      <c r="AR55" s="207">
        <f t="shared" si="30"/>
        <v>0</v>
      </c>
      <c r="AS55" s="206">
        <f t="shared" si="31"/>
        <v>0</v>
      </c>
      <c r="AT55" s="206">
        <f t="shared" si="32"/>
        <v>0</v>
      </c>
      <c r="AU55" s="36"/>
      <c r="AV55" s="208">
        <f t="shared" si="33"/>
        <v>0.54438155453673964</v>
      </c>
      <c r="AW55" s="208">
        <f t="shared" si="34"/>
        <v>0</v>
      </c>
      <c r="AX55" s="209">
        <f t="shared" si="35"/>
        <v>0</v>
      </c>
      <c r="AY55" s="36"/>
      <c r="AZ55" s="36"/>
      <c r="BA55" s="36"/>
      <c r="BB55" s="36"/>
    </row>
    <row r="56" spans="1:54" ht="18.600000000000001" thickBot="1" x14ac:dyDescent="0.4">
      <c r="A56" s="440" t="s">
        <v>14</v>
      </c>
      <c r="B56" s="206">
        <f t="shared" si="18"/>
        <v>49</v>
      </c>
      <c r="C56" s="209">
        <f t="shared" si="19"/>
        <v>0</v>
      </c>
      <c r="D56" s="85"/>
      <c r="E56" s="83"/>
      <c r="F56" s="1045"/>
      <c r="G56" s="805"/>
      <c r="H56" s="759"/>
      <c r="I56" s="209">
        <v>5.004000126385912</v>
      </c>
      <c r="J56" s="46">
        <v>12</v>
      </c>
      <c r="K56" s="516">
        <v>5.7132114637111151</v>
      </c>
      <c r="L56" s="46">
        <v>8</v>
      </c>
      <c r="M56" s="516">
        <v>4.576977548160567</v>
      </c>
      <c r="N56" s="46">
        <v>14</v>
      </c>
      <c r="O56" s="210">
        <v>0</v>
      </c>
      <c r="P56" s="46">
        <v>57</v>
      </c>
      <c r="Q56" s="755"/>
      <c r="R56" s="208">
        <v>0</v>
      </c>
      <c r="S56" s="46">
        <v>57</v>
      </c>
      <c r="T56" s="210">
        <v>5.2482864005529803</v>
      </c>
      <c r="U56" s="46">
        <v>6</v>
      </c>
      <c r="V56" s="138"/>
      <c r="W56" s="207">
        <f t="shared" si="20"/>
        <v>-4</v>
      </c>
      <c r="X56" s="211">
        <f t="shared" si="21"/>
        <v>0</v>
      </c>
      <c r="Y56" s="800">
        <f t="shared" si="22"/>
        <v>0</v>
      </c>
      <c r="Z56" s="207">
        <f t="shared" si="23"/>
        <v>0</v>
      </c>
      <c r="AA56" s="206">
        <f t="shared" si="24"/>
        <v>-6</v>
      </c>
      <c r="AB56" s="762"/>
      <c r="AC56" s="208">
        <f t="shared" si="25"/>
        <v>0.70921133732520314</v>
      </c>
      <c r="AD56" s="220">
        <f t="shared" si="26"/>
        <v>0</v>
      </c>
      <c r="AE56" s="209">
        <f t="shared" si="27"/>
        <v>0</v>
      </c>
      <c r="AF56" s="210">
        <f t="shared" si="28"/>
        <v>0</v>
      </c>
      <c r="AG56" s="209">
        <f t="shared" si="29"/>
        <v>0.24428627416706838</v>
      </c>
      <c r="AH56" s="755"/>
      <c r="AI56" s="48">
        <v>5.6215069845042533</v>
      </c>
      <c r="AJ56" s="360">
        <v>11</v>
      </c>
      <c r="AK56" s="359">
        <v>5.6849359928322052</v>
      </c>
      <c r="AL56" s="360">
        <v>13</v>
      </c>
      <c r="AM56" s="359">
        <v>5.2635103819286817</v>
      </c>
      <c r="AN56" s="360">
        <v>6</v>
      </c>
      <c r="AO56" s="359">
        <v>4.1746013330491385</v>
      </c>
      <c r="AP56" s="360">
        <v>6</v>
      </c>
      <c r="AQ56" s="138"/>
      <c r="AR56" s="207">
        <f t="shared" si="30"/>
        <v>0</v>
      </c>
      <c r="AS56" s="206">
        <f t="shared" si="31"/>
        <v>-5</v>
      </c>
      <c r="AT56" s="206">
        <f t="shared" si="32"/>
        <v>-5</v>
      </c>
      <c r="AU56" s="36"/>
      <c r="AV56" s="208">
        <f t="shared" si="33"/>
        <v>6.3429008327951841E-2</v>
      </c>
      <c r="AW56" s="208">
        <f t="shared" si="34"/>
        <v>0</v>
      </c>
      <c r="AX56" s="209">
        <f t="shared" si="35"/>
        <v>0</v>
      </c>
      <c r="AY56" s="36"/>
      <c r="AZ56" s="36"/>
      <c r="BA56" s="36"/>
      <c r="BB56" s="36"/>
    </row>
    <row r="57" spans="1:54" ht="18.600000000000001" thickBot="1" x14ac:dyDescent="0.4">
      <c r="A57" s="440" t="s">
        <v>188</v>
      </c>
      <c r="B57" s="206">
        <f t="shared" si="18"/>
        <v>49</v>
      </c>
      <c r="C57" s="209">
        <f t="shared" si="19"/>
        <v>0</v>
      </c>
      <c r="D57" s="85"/>
      <c r="E57" s="83"/>
      <c r="F57" s="1045"/>
      <c r="G57" s="803"/>
      <c r="H57" s="759"/>
      <c r="I57" s="209">
        <v>1.7869601504619876</v>
      </c>
      <c r="J57" s="46">
        <v>53</v>
      </c>
      <c r="K57" s="516">
        <v>2.1751391159138547</v>
      </c>
      <c r="L57" s="46">
        <v>48</v>
      </c>
      <c r="M57" s="516">
        <v>0</v>
      </c>
      <c r="N57" s="46">
        <v>57</v>
      </c>
      <c r="O57" s="210">
        <v>0</v>
      </c>
      <c r="P57" s="46">
        <v>57</v>
      </c>
      <c r="Q57" s="755"/>
      <c r="R57" s="208">
        <v>0</v>
      </c>
      <c r="S57" s="46">
        <v>57</v>
      </c>
      <c r="T57" s="210">
        <v>1.8741963267641377</v>
      </c>
      <c r="U57" s="46">
        <v>42</v>
      </c>
      <c r="V57" s="138"/>
      <c r="W57" s="207">
        <f t="shared" si="20"/>
        <v>-5</v>
      </c>
      <c r="X57" s="211">
        <f t="shared" si="21"/>
        <v>0</v>
      </c>
      <c r="Y57" s="800">
        <f t="shared" si="22"/>
        <v>0</v>
      </c>
      <c r="Z57" s="207">
        <f t="shared" si="23"/>
        <v>0</v>
      </c>
      <c r="AA57" s="206">
        <f t="shared" si="24"/>
        <v>-11</v>
      </c>
      <c r="AB57" s="762"/>
      <c r="AC57" s="208">
        <f t="shared" si="25"/>
        <v>0.38817896545186703</v>
      </c>
      <c r="AD57" s="220">
        <f t="shared" si="26"/>
        <v>0</v>
      </c>
      <c r="AE57" s="209">
        <f t="shared" si="27"/>
        <v>0</v>
      </c>
      <c r="AF57" s="210">
        <f t="shared" si="28"/>
        <v>0</v>
      </c>
      <c r="AG57" s="209">
        <f t="shared" si="29"/>
        <v>8.7236176302150081E-2</v>
      </c>
      <c r="AH57" s="755"/>
      <c r="AI57" s="48">
        <v>4.1760421875600304</v>
      </c>
      <c r="AJ57" s="360">
        <v>22</v>
      </c>
      <c r="AK57" s="359">
        <v>4.5561187969549257</v>
      </c>
      <c r="AL57" s="360">
        <v>19</v>
      </c>
      <c r="AM57" s="359">
        <v>0</v>
      </c>
      <c r="AN57" s="360">
        <v>57</v>
      </c>
      <c r="AO57" s="359">
        <v>0</v>
      </c>
      <c r="AP57" s="360">
        <v>57</v>
      </c>
      <c r="AQ57" s="138"/>
      <c r="AR57" s="207">
        <f t="shared" si="30"/>
        <v>-3</v>
      </c>
      <c r="AS57" s="206">
        <f t="shared" si="31"/>
        <v>0</v>
      </c>
      <c r="AT57" s="206">
        <f t="shared" si="32"/>
        <v>0</v>
      </c>
      <c r="AU57" s="36"/>
      <c r="AV57" s="208">
        <f t="shared" si="33"/>
        <v>0.38007660939489529</v>
      </c>
      <c r="AW57" s="208">
        <f t="shared" si="34"/>
        <v>0</v>
      </c>
      <c r="AX57" s="209">
        <f t="shared" si="35"/>
        <v>0</v>
      </c>
      <c r="AY57" s="36"/>
      <c r="AZ57" s="36"/>
      <c r="BA57" s="36"/>
      <c r="BB57" s="36"/>
    </row>
    <row r="58" spans="1:54" ht="18.600000000000001" thickBot="1" x14ac:dyDescent="0.4">
      <c r="A58" s="440" t="s">
        <v>182</v>
      </c>
      <c r="B58" s="206">
        <f t="shared" si="18"/>
        <v>49</v>
      </c>
      <c r="C58" s="209">
        <f t="shared" si="19"/>
        <v>0</v>
      </c>
      <c r="D58" s="85"/>
      <c r="E58" s="83"/>
      <c r="F58" s="1045"/>
      <c r="G58" s="805"/>
      <c r="H58" s="759"/>
      <c r="I58" s="209">
        <v>2.4418211313318836</v>
      </c>
      <c r="J58" s="46">
        <v>44</v>
      </c>
      <c r="K58" s="516">
        <v>2.9616790107797213</v>
      </c>
      <c r="L58" s="46">
        <v>38</v>
      </c>
      <c r="M58" s="516">
        <v>0</v>
      </c>
      <c r="N58" s="46">
        <v>57</v>
      </c>
      <c r="O58" s="210">
        <v>0</v>
      </c>
      <c r="P58" s="46">
        <v>57</v>
      </c>
      <c r="Q58" s="755"/>
      <c r="R58" s="208">
        <v>1.7418826271196226</v>
      </c>
      <c r="S58" s="46">
        <v>39</v>
      </c>
      <c r="T58" s="210">
        <v>2.5332313464998535</v>
      </c>
      <c r="U58" s="46">
        <v>28</v>
      </c>
      <c r="V58" s="138"/>
      <c r="W58" s="207">
        <f t="shared" si="20"/>
        <v>-6</v>
      </c>
      <c r="X58" s="211">
        <f t="shared" si="21"/>
        <v>0</v>
      </c>
      <c r="Y58" s="800">
        <f t="shared" si="22"/>
        <v>0</v>
      </c>
      <c r="Z58" s="207">
        <f t="shared" si="23"/>
        <v>-5</v>
      </c>
      <c r="AA58" s="206">
        <f t="shared" si="24"/>
        <v>-16</v>
      </c>
      <c r="AB58" s="762"/>
      <c r="AC58" s="208">
        <f t="shared" si="25"/>
        <v>0.51985787944783768</v>
      </c>
      <c r="AD58" s="220">
        <f t="shared" si="26"/>
        <v>0</v>
      </c>
      <c r="AE58" s="209">
        <f t="shared" si="27"/>
        <v>0</v>
      </c>
      <c r="AF58" s="210">
        <f t="shared" si="28"/>
        <v>0</v>
      </c>
      <c r="AG58" s="209">
        <f t="shared" si="29"/>
        <v>9.1410215167969877E-2</v>
      </c>
      <c r="AH58" s="755"/>
      <c r="AI58" s="48">
        <v>4.2501204652236293</v>
      </c>
      <c r="AJ58" s="360">
        <v>21</v>
      </c>
      <c r="AK58" s="359">
        <v>4.6369392049274731</v>
      </c>
      <c r="AL58" s="360">
        <v>18</v>
      </c>
      <c r="AM58" s="359">
        <v>0</v>
      </c>
      <c r="AN58" s="360">
        <v>57</v>
      </c>
      <c r="AO58" s="359">
        <v>0</v>
      </c>
      <c r="AP58" s="360">
        <v>57</v>
      </c>
      <c r="AQ58" s="138"/>
      <c r="AR58" s="207">
        <f t="shared" si="30"/>
        <v>-3</v>
      </c>
      <c r="AS58" s="206">
        <f t="shared" si="31"/>
        <v>0</v>
      </c>
      <c r="AT58" s="206">
        <f t="shared" si="32"/>
        <v>0</v>
      </c>
      <c r="AU58" s="36"/>
      <c r="AV58" s="208">
        <f t="shared" si="33"/>
        <v>0.38681873970384384</v>
      </c>
      <c r="AW58" s="208">
        <f t="shared" si="34"/>
        <v>0</v>
      </c>
      <c r="AX58" s="209">
        <f t="shared" si="35"/>
        <v>0</v>
      </c>
      <c r="AY58" s="36"/>
      <c r="AZ58" s="36"/>
      <c r="BA58" s="36"/>
      <c r="BB58" s="36"/>
    </row>
    <row r="59" spans="1:54" ht="18.600000000000001" thickBot="1" x14ac:dyDescent="0.4">
      <c r="A59" s="440" t="s">
        <v>190</v>
      </c>
      <c r="B59" s="206">
        <f t="shared" si="18"/>
        <v>49</v>
      </c>
      <c r="C59" s="209">
        <f t="shared" si="19"/>
        <v>0</v>
      </c>
      <c r="D59" s="85"/>
      <c r="E59" s="83"/>
      <c r="F59" s="1045"/>
      <c r="G59" s="803"/>
      <c r="H59" s="759"/>
      <c r="I59" s="209">
        <v>1.2032371049850841</v>
      </c>
      <c r="J59" s="46">
        <v>56</v>
      </c>
      <c r="K59" s="516">
        <v>1.4646146933357007</v>
      </c>
      <c r="L59" s="46">
        <v>51</v>
      </c>
      <c r="M59" s="516">
        <v>0</v>
      </c>
      <c r="N59" s="46">
        <v>57</v>
      </c>
      <c r="O59" s="210">
        <v>0</v>
      </c>
      <c r="P59" s="46">
        <v>57</v>
      </c>
      <c r="Q59" s="755"/>
      <c r="R59" s="208">
        <v>0</v>
      </c>
      <c r="S59" s="46">
        <v>57</v>
      </c>
      <c r="T59" s="210">
        <v>1.2619769734687938</v>
      </c>
      <c r="U59" s="46">
        <v>51</v>
      </c>
      <c r="V59" s="138"/>
      <c r="W59" s="207">
        <f t="shared" si="20"/>
        <v>-5</v>
      </c>
      <c r="X59" s="211">
        <f t="shared" si="21"/>
        <v>0</v>
      </c>
      <c r="Y59" s="800">
        <f t="shared" si="22"/>
        <v>0</v>
      </c>
      <c r="Z59" s="207">
        <f t="shared" si="23"/>
        <v>0</v>
      </c>
      <c r="AA59" s="206">
        <f t="shared" si="24"/>
        <v>-5</v>
      </c>
      <c r="AB59" s="762"/>
      <c r="AC59" s="208">
        <f t="shared" si="25"/>
        <v>0.26137758835061664</v>
      </c>
      <c r="AD59" s="220">
        <f t="shared" si="26"/>
        <v>0</v>
      </c>
      <c r="AE59" s="209">
        <f t="shared" si="27"/>
        <v>0</v>
      </c>
      <c r="AF59" s="210">
        <f t="shared" si="28"/>
        <v>0</v>
      </c>
      <c r="AG59" s="209">
        <f t="shared" si="29"/>
        <v>5.8739868483709712E-2</v>
      </c>
      <c r="AH59" s="755"/>
      <c r="AI59" s="48">
        <v>3.6955622709911897</v>
      </c>
      <c r="AJ59" s="360">
        <v>29</v>
      </c>
      <c r="AK59" s="359">
        <v>4.0319086761951821</v>
      </c>
      <c r="AL59" s="360">
        <v>27</v>
      </c>
      <c r="AM59" s="359">
        <v>0</v>
      </c>
      <c r="AN59" s="360">
        <v>57</v>
      </c>
      <c r="AO59" s="359">
        <v>0</v>
      </c>
      <c r="AP59" s="360">
        <v>57</v>
      </c>
      <c r="AQ59" s="138"/>
      <c r="AR59" s="207">
        <f t="shared" si="30"/>
        <v>-2</v>
      </c>
      <c r="AS59" s="206">
        <f t="shared" si="31"/>
        <v>0</v>
      </c>
      <c r="AT59" s="206">
        <f t="shared" si="32"/>
        <v>0</v>
      </c>
      <c r="AU59" s="36"/>
      <c r="AV59" s="208">
        <f t="shared" si="33"/>
        <v>0.33634640520399239</v>
      </c>
      <c r="AW59" s="208">
        <f t="shared" si="34"/>
        <v>0</v>
      </c>
      <c r="AX59" s="209">
        <f t="shared" si="35"/>
        <v>0</v>
      </c>
      <c r="AY59" s="36"/>
      <c r="AZ59" s="36"/>
      <c r="BA59" s="36"/>
      <c r="BB59" s="36"/>
    </row>
    <row r="60" spans="1:54" ht="18.600000000000001" thickBot="1" x14ac:dyDescent="0.4">
      <c r="A60" s="440" t="s">
        <v>166</v>
      </c>
      <c r="B60" s="206">
        <f t="shared" si="18"/>
        <v>49</v>
      </c>
      <c r="C60" s="209">
        <f t="shared" si="19"/>
        <v>0</v>
      </c>
      <c r="D60" s="85"/>
      <c r="E60" s="83"/>
      <c r="F60" s="1045"/>
      <c r="G60" s="803"/>
      <c r="H60" s="759"/>
      <c r="I60" s="209">
        <v>6.1812221568709544</v>
      </c>
      <c r="J60" s="46">
        <v>6</v>
      </c>
      <c r="K60" s="516">
        <v>6.3638892267261209</v>
      </c>
      <c r="L60" s="46">
        <v>6</v>
      </c>
      <c r="M60" s="516">
        <v>6.2237377478319571</v>
      </c>
      <c r="N60" s="46">
        <v>6</v>
      </c>
      <c r="O60" s="210">
        <v>5.5497402322822529</v>
      </c>
      <c r="P60" s="46">
        <v>6</v>
      </c>
      <c r="Q60" s="755"/>
      <c r="R60" s="208">
        <v>6.7006424403357707</v>
      </c>
      <c r="S60" s="46">
        <v>8</v>
      </c>
      <c r="T60" s="210">
        <v>5.9117427098270605</v>
      </c>
      <c r="U60" s="46">
        <v>3</v>
      </c>
      <c r="V60" s="138"/>
      <c r="W60" s="207">
        <f t="shared" si="20"/>
        <v>0</v>
      </c>
      <c r="X60" s="211">
        <f t="shared" si="21"/>
        <v>0</v>
      </c>
      <c r="Y60" s="800">
        <f t="shared" si="22"/>
        <v>0</v>
      </c>
      <c r="Z60" s="207">
        <f t="shared" si="23"/>
        <v>0</v>
      </c>
      <c r="AA60" s="206">
        <f t="shared" si="24"/>
        <v>-3</v>
      </c>
      <c r="AB60" s="762"/>
      <c r="AC60" s="208">
        <f t="shared" si="25"/>
        <v>0.18266706985516645</v>
      </c>
      <c r="AD60" s="220">
        <f t="shared" si="26"/>
        <v>4.2515590961002658E-2</v>
      </c>
      <c r="AE60" s="209">
        <f t="shared" si="27"/>
        <v>0</v>
      </c>
      <c r="AF60" s="210">
        <f t="shared" si="28"/>
        <v>0.51942028346481628</v>
      </c>
      <c r="AG60" s="209">
        <f t="shared" si="29"/>
        <v>0</v>
      </c>
      <c r="AH60" s="755"/>
      <c r="AI60" s="48">
        <v>10</v>
      </c>
      <c r="AJ60" s="360">
        <v>1</v>
      </c>
      <c r="AK60" s="359">
        <v>10</v>
      </c>
      <c r="AL60" s="360">
        <v>1</v>
      </c>
      <c r="AM60" s="359">
        <v>8.8820786883219558</v>
      </c>
      <c r="AN60" s="360">
        <v>2</v>
      </c>
      <c r="AO60" s="359">
        <v>9.014359141210349</v>
      </c>
      <c r="AP60" s="360">
        <v>2</v>
      </c>
      <c r="AQ60" s="138"/>
      <c r="AR60" s="207">
        <f t="shared" si="30"/>
        <v>0</v>
      </c>
      <c r="AS60" s="206">
        <f t="shared" si="31"/>
        <v>0</v>
      </c>
      <c r="AT60" s="206">
        <f t="shared" si="32"/>
        <v>0</v>
      </c>
      <c r="AU60" s="36"/>
      <c r="AV60" s="208">
        <f t="shared" si="33"/>
        <v>0</v>
      </c>
      <c r="AW60" s="208">
        <f t="shared" si="34"/>
        <v>0</v>
      </c>
      <c r="AX60" s="209">
        <f t="shared" si="35"/>
        <v>0</v>
      </c>
      <c r="AY60" s="36"/>
      <c r="AZ60" s="36"/>
      <c r="BA60" s="36"/>
      <c r="BB60" s="36"/>
    </row>
    <row r="61" spans="1:54" ht="18.600000000000001" thickBot="1" x14ac:dyDescent="0.4">
      <c r="A61" s="440" t="s">
        <v>191</v>
      </c>
      <c r="B61" s="206">
        <f t="shared" si="18"/>
        <v>49</v>
      </c>
      <c r="C61" s="209">
        <f t="shared" si="19"/>
        <v>0</v>
      </c>
      <c r="D61" s="85"/>
      <c r="E61" s="83"/>
      <c r="F61" s="1045"/>
      <c r="G61" s="803"/>
      <c r="H61" s="759"/>
      <c r="I61" s="209">
        <v>2.0631776061019735</v>
      </c>
      <c r="J61" s="46">
        <v>49</v>
      </c>
      <c r="K61" s="516">
        <v>2.5113589203148674</v>
      </c>
      <c r="L61" s="46">
        <v>43</v>
      </c>
      <c r="M61" s="516">
        <v>0</v>
      </c>
      <c r="N61" s="46">
        <v>57</v>
      </c>
      <c r="O61" s="210">
        <v>0</v>
      </c>
      <c r="P61" s="206">
        <v>57</v>
      </c>
      <c r="Q61" s="755"/>
      <c r="R61" s="208">
        <v>0</v>
      </c>
      <c r="S61" s="46">
        <v>57</v>
      </c>
      <c r="T61" s="210">
        <v>2.1638982211319329</v>
      </c>
      <c r="U61" s="46">
        <v>37</v>
      </c>
      <c r="V61" s="138"/>
      <c r="W61" s="207">
        <f t="shared" si="20"/>
        <v>-6</v>
      </c>
      <c r="X61" s="211">
        <f t="shared" si="21"/>
        <v>0</v>
      </c>
      <c r="Y61" s="800">
        <f t="shared" si="22"/>
        <v>0</v>
      </c>
      <c r="Z61" s="207">
        <f t="shared" si="23"/>
        <v>0</v>
      </c>
      <c r="AA61" s="206">
        <f t="shared" si="24"/>
        <v>-12</v>
      </c>
      <c r="AB61" s="762"/>
      <c r="AC61" s="208">
        <f t="shared" si="25"/>
        <v>0.44818131421289387</v>
      </c>
      <c r="AD61" s="220">
        <f t="shared" si="26"/>
        <v>0</v>
      </c>
      <c r="AE61" s="209">
        <f t="shared" si="27"/>
        <v>0</v>
      </c>
      <c r="AF61" s="210">
        <f t="shared" si="28"/>
        <v>0</v>
      </c>
      <c r="AG61" s="209">
        <f t="shared" si="29"/>
        <v>0.10072061502995933</v>
      </c>
      <c r="AH61" s="755"/>
      <c r="AI61" s="48">
        <v>5.2488410333733881</v>
      </c>
      <c r="AJ61" s="360">
        <v>13</v>
      </c>
      <c r="AK61" s="359">
        <v>5.7265569216755052</v>
      </c>
      <c r="AL61" s="360">
        <v>12</v>
      </c>
      <c r="AM61" s="359">
        <v>0</v>
      </c>
      <c r="AN61" s="360">
        <v>57</v>
      </c>
      <c r="AO61" s="359">
        <v>0</v>
      </c>
      <c r="AP61" s="360">
        <v>57</v>
      </c>
      <c r="AQ61" s="138"/>
      <c r="AR61" s="207">
        <f t="shared" si="30"/>
        <v>-1</v>
      </c>
      <c r="AS61" s="206">
        <f t="shared" si="31"/>
        <v>0</v>
      </c>
      <c r="AT61" s="206">
        <f t="shared" si="32"/>
        <v>0</v>
      </c>
      <c r="AU61" s="36"/>
      <c r="AV61" s="208">
        <f t="shared" si="33"/>
        <v>0.47771588830211709</v>
      </c>
      <c r="AW61" s="208">
        <f t="shared" si="34"/>
        <v>0</v>
      </c>
      <c r="AX61" s="209">
        <f t="shared" si="35"/>
        <v>0</v>
      </c>
      <c r="AY61" s="36"/>
      <c r="AZ61" s="36"/>
      <c r="BA61" s="36"/>
      <c r="BB61" s="36"/>
    </row>
    <row r="62" spans="1:54" ht="18.600000000000001" thickBot="1" x14ac:dyDescent="0.4">
      <c r="A62" s="440" t="s">
        <v>195</v>
      </c>
      <c r="B62" s="206">
        <f t="shared" si="18"/>
        <v>49</v>
      </c>
      <c r="C62" s="209">
        <f t="shared" si="19"/>
        <v>0</v>
      </c>
      <c r="D62" s="85"/>
      <c r="E62" s="83"/>
      <c r="F62" s="1045"/>
      <c r="G62" s="805"/>
      <c r="H62" s="759"/>
      <c r="I62" s="209">
        <v>2.6479355709431096</v>
      </c>
      <c r="J62" s="46">
        <v>43</v>
      </c>
      <c r="K62" s="516">
        <v>0</v>
      </c>
      <c r="L62" s="46">
        <v>57</v>
      </c>
      <c r="M62" s="516">
        <v>2.775009578983187</v>
      </c>
      <c r="N62" s="46">
        <v>29</v>
      </c>
      <c r="O62" s="210">
        <v>3.0055703207433768</v>
      </c>
      <c r="P62" s="46">
        <v>18</v>
      </c>
      <c r="Q62" s="755"/>
      <c r="R62" s="208">
        <v>3.2319452312397536</v>
      </c>
      <c r="S62" s="46">
        <v>29</v>
      </c>
      <c r="T62" s="210">
        <v>2.1232468164716707</v>
      </c>
      <c r="U62" s="46">
        <v>39</v>
      </c>
      <c r="V62" s="138"/>
      <c r="W62" s="207">
        <f t="shared" si="20"/>
        <v>0</v>
      </c>
      <c r="X62" s="211">
        <f t="shared" si="21"/>
        <v>-14</v>
      </c>
      <c r="Y62" s="800">
        <f t="shared" si="22"/>
        <v>-25</v>
      </c>
      <c r="Z62" s="207">
        <f t="shared" si="23"/>
        <v>-14</v>
      </c>
      <c r="AA62" s="206">
        <f t="shared" si="24"/>
        <v>-4</v>
      </c>
      <c r="AB62" s="762"/>
      <c r="AC62" s="208">
        <f t="shared" si="25"/>
        <v>0</v>
      </c>
      <c r="AD62" s="220">
        <f t="shared" si="26"/>
        <v>0.1270740080400774</v>
      </c>
      <c r="AE62" s="209">
        <f t="shared" si="27"/>
        <v>0.35763474980026722</v>
      </c>
      <c r="AF62" s="210">
        <f t="shared" si="28"/>
        <v>0.58400966029664403</v>
      </c>
      <c r="AG62" s="209">
        <f t="shared" si="29"/>
        <v>0</v>
      </c>
      <c r="AH62" s="755"/>
      <c r="AI62" s="48">
        <v>0</v>
      </c>
      <c r="AJ62" s="360">
        <v>57</v>
      </c>
      <c r="AK62" s="359">
        <v>0</v>
      </c>
      <c r="AL62" s="360">
        <v>57</v>
      </c>
      <c r="AM62" s="359">
        <v>0</v>
      </c>
      <c r="AN62" s="360">
        <v>57</v>
      </c>
      <c r="AO62" s="359">
        <v>0</v>
      </c>
      <c r="AP62" s="360">
        <v>57</v>
      </c>
      <c r="AQ62" s="138"/>
      <c r="AR62" s="207">
        <f t="shared" si="30"/>
        <v>0</v>
      </c>
      <c r="AS62" s="206">
        <f t="shared" si="31"/>
        <v>0</v>
      </c>
      <c r="AT62" s="206">
        <f t="shared" si="32"/>
        <v>0</v>
      </c>
      <c r="AU62" s="36"/>
      <c r="AV62" s="208">
        <f t="shared" si="33"/>
        <v>0</v>
      </c>
      <c r="AW62" s="208">
        <f t="shared" si="34"/>
        <v>0</v>
      </c>
      <c r="AX62" s="209">
        <f t="shared" si="35"/>
        <v>0</v>
      </c>
      <c r="AY62" s="36"/>
      <c r="AZ62" s="36"/>
      <c r="BA62" s="36"/>
      <c r="BB62" s="36"/>
    </row>
    <row r="63" spans="1:54" ht="18.600000000000001" thickBot="1" x14ac:dyDescent="0.4">
      <c r="A63" s="441" t="s">
        <v>164</v>
      </c>
      <c r="B63" s="415">
        <f t="shared" si="18"/>
        <v>49</v>
      </c>
      <c r="C63" s="662">
        <f t="shared" si="19"/>
        <v>0</v>
      </c>
      <c r="D63" s="86"/>
      <c r="E63" s="414"/>
      <c r="F63" s="1046"/>
      <c r="G63" s="807"/>
      <c r="H63" s="759"/>
      <c r="I63" s="209">
        <v>6.9122061221650073</v>
      </c>
      <c r="J63" s="46">
        <v>4</v>
      </c>
      <c r="K63" s="514">
        <v>8.0614540263166887</v>
      </c>
      <c r="L63" s="213">
        <v>2</v>
      </c>
      <c r="M63" s="514">
        <v>5.8599836877828881</v>
      </c>
      <c r="N63" s="213">
        <v>7</v>
      </c>
      <c r="O63" s="217">
        <v>4.460460705025862</v>
      </c>
      <c r="P63" s="212">
        <v>8</v>
      </c>
      <c r="Q63" s="755"/>
      <c r="R63" s="215">
        <v>7.3949055545605376</v>
      </c>
      <c r="S63" s="213">
        <v>6</v>
      </c>
      <c r="T63" s="217">
        <v>6.666056470607657</v>
      </c>
      <c r="U63" s="213">
        <v>2</v>
      </c>
      <c r="V63" s="138"/>
      <c r="W63" s="214">
        <f t="shared" si="20"/>
        <v>-2</v>
      </c>
      <c r="X63" s="218">
        <f t="shared" si="21"/>
        <v>0</v>
      </c>
      <c r="Y63" s="801">
        <f t="shared" si="22"/>
        <v>0</v>
      </c>
      <c r="Z63" s="214">
        <f t="shared" si="23"/>
        <v>0</v>
      </c>
      <c r="AA63" s="212">
        <f t="shared" si="24"/>
        <v>-2</v>
      </c>
      <c r="AB63" s="762"/>
      <c r="AC63" s="215">
        <f t="shared" si="25"/>
        <v>1.1492479041516814</v>
      </c>
      <c r="AD63" s="221">
        <f t="shared" si="26"/>
        <v>0</v>
      </c>
      <c r="AE63" s="216">
        <f t="shared" si="27"/>
        <v>0</v>
      </c>
      <c r="AF63" s="217">
        <f t="shared" si="28"/>
        <v>0.48269943239553026</v>
      </c>
      <c r="AG63" s="216">
        <f t="shared" si="29"/>
        <v>0</v>
      </c>
      <c r="AH63" s="755"/>
      <c r="AI63" s="912">
        <v>0</v>
      </c>
      <c r="AJ63" s="360">
        <v>57</v>
      </c>
      <c r="AK63" s="913">
        <v>0</v>
      </c>
      <c r="AL63" s="360">
        <v>57</v>
      </c>
      <c r="AM63" s="913">
        <v>0</v>
      </c>
      <c r="AN63" s="360">
        <v>57</v>
      </c>
      <c r="AO63" s="913">
        <v>0</v>
      </c>
      <c r="AP63" s="360">
        <v>57</v>
      </c>
      <c r="AQ63" s="138"/>
      <c r="AR63" s="214">
        <f t="shared" si="30"/>
        <v>0</v>
      </c>
      <c r="AS63" s="212">
        <f t="shared" si="31"/>
        <v>0</v>
      </c>
      <c r="AT63" s="212">
        <f t="shared" si="32"/>
        <v>0</v>
      </c>
      <c r="AU63" s="36"/>
      <c r="AV63" s="215">
        <f t="shared" si="33"/>
        <v>0</v>
      </c>
      <c r="AW63" s="215">
        <f t="shared" si="34"/>
        <v>0</v>
      </c>
      <c r="AX63" s="216">
        <f t="shared" si="35"/>
        <v>0</v>
      </c>
      <c r="AY63" s="36"/>
      <c r="AZ63" s="36"/>
      <c r="BA63" s="36"/>
      <c r="BB63" s="36"/>
    </row>
    <row r="64" spans="1:54" x14ac:dyDescent="0.35">
      <c r="E64" s="39"/>
      <c r="G64" s="39"/>
      <c r="H64" s="36"/>
      <c r="I64" s="469"/>
      <c r="J64" s="39"/>
      <c r="K64" s="469"/>
      <c r="L64" s="35"/>
      <c r="M64" s="469"/>
      <c r="N64" s="35"/>
      <c r="O64" s="469"/>
      <c r="P64" s="35"/>
      <c r="Q64" s="36"/>
      <c r="R64" s="36"/>
      <c r="S64" s="36"/>
      <c r="T64" s="469"/>
      <c r="U64" s="35"/>
      <c r="V64" s="36"/>
      <c r="W64" s="606"/>
      <c r="X64" s="606"/>
      <c r="Y64" s="606"/>
      <c r="Z64" s="606"/>
      <c r="AA64" s="606"/>
      <c r="AB64" s="79"/>
      <c r="AC64" s="584"/>
      <c r="AD64" s="584"/>
      <c r="AE64" s="584"/>
      <c r="AF64" s="584"/>
      <c r="AG64" s="584"/>
      <c r="AH64" s="79"/>
      <c r="AI64" s="36"/>
      <c r="AJ64" s="137"/>
      <c r="AK64" s="36"/>
      <c r="AL64" s="137"/>
      <c r="AM64" s="36"/>
      <c r="AN64" s="137"/>
      <c r="AO64" s="36"/>
      <c r="AP64" s="137"/>
      <c r="AQ64" s="36"/>
      <c r="AR64" s="36"/>
      <c r="AS64" s="36"/>
      <c r="AT64" s="36"/>
      <c r="AU64" s="36"/>
      <c r="AV64" s="650"/>
      <c r="AW64" s="650"/>
      <c r="AX64" s="650"/>
      <c r="AY64" s="36"/>
      <c r="AZ64" s="36"/>
      <c r="BA64" s="36"/>
      <c r="BB64" s="36"/>
    </row>
    <row r="65" spans="1:54" x14ac:dyDescent="0.35">
      <c r="E65" s="39"/>
      <c r="G65" s="512" t="s">
        <v>173</v>
      </c>
      <c r="H65" s="515" t="s">
        <v>175</v>
      </c>
      <c r="I65" s="578"/>
      <c r="J65" s="83"/>
      <c r="K65" s="578"/>
      <c r="L65" s="579"/>
      <c r="M65" s="578"/>
      <c r="N65" s="579"/>
      <c r="O65" s="578"/>
      <c r="P65" s="579"/>
      <c r="Q65" s="580"/>
      <c r="R65" s="580"/>
      <c r="S65" s="581"/>
      <c r="T65" s="469"/>
      <c r="U65" s="35"/>
      <c r="V65" s="36"/>
      <c r="W65" s="472"/>
      <c r="X65" s="606"/>
      <c r="Y65" s="606"/>
      <c r="Z65" s="606"/>
      <c r="AA65" s="606"/>
      <c r="AB65" s="79"/>
      <c r="AC65" s="584"/>
      <c r="AD65" s="584"/>
      <c r="AE65" s="584"/>
      <c r="AF65" s="584"/>
      <c r="AG65" s="584"/>
      <c r="AH65" s="79"/>
      <c r="AI65" s="36"/>
      <c r="AJ65" s="137"/>
      <c r="AK65" s="36"/>
      <c r="AL65" s="137"/>
      <c r="AM65" s="36"/>
      <c r="AN65" s="137"/>
      <c r="AO65" s="36"/>
      <c r="AP65" s="137"/>
      <c r="AQ65" s="36"/>
      <c r="AR65" s="36"/>
      <c r="AS65" s="36"/>
      <c r="AT65" s="36"/>
      <c r="AU65" s="36"/>
      <c r="AV65" s="650"/>
      <c r="AW65" s="650"/>
      <c r="AX65" s="650"/>
      <c r="AY65" s="36"/>
      <c r="AZ65" s="36"/>
      <c r="BA65" s="36"/>
      <c r="BB65" s="36"/>
    </row>
    <row r="66" spans="1:54" x14ac:dyDescent="0.35">
      <c r="E66" s="39"/>
      <c r="F66" s="1" t="s">
        <v>483</v>
      </c>
      <c r="G66" s="512" t="s">
        <v>174</v>
      </c>
      <c r="H66" s="515" t="s">
        <v>176</v>
      </c>
      <c r="I66" s="578"/>
      <c r="J66" s="83"/>
      <c r="K66" s="578"/>
      <c r="L66" s="579"/>
      <c r="M66" s="578"/>
      <c r="N66" s="579"/>
      <c r="O66" s="578"/>
      <c r="P66" s="579"/>
      <c r="Q66" s="580"/>
      <c r="R66" s="580"/>
      <c r="S66" s="581"/>
      <c r="T66" s="469"/>
      <c r="U66" s="35"/>
      <c r="V66" s="36"/>
      <c r="W66" s="606"/>
      <c r="X66" s="606"/>
      <c r="Y66" s="606"/>
      <c r="Z66" s="606"/>
      <c r="AA66" s="606"/>
      <c r="AB66" s="79"/>
      <c r="AC66" s="584"/>
      <c r="AD66" s="584"/>
      <c r="AE66" s="584"/>
      <c r="AF66" s="584"/>
      <c r="AG66" s="584"/>
      <c r="AH66" s="79"/>
      <c r="AI66" s="36"/>
      <c r="AJ66" s="137"/>
      <c r="AK66" s="36"/>
      <c r="AL66" s="137"/>
      <c r="AM66" s="36"/>
      <c r="AN66" s="137"/>
      <c r="AO66" s="36"/>
      <c r="AP66" s="137"/>
      <c r="AQ66" s="36"/>
      <c r="AR66" s="36"/>
      <c r="AS66" s="36"/>
      <c r="AT66" s="36"/>
      <c r="AU66" s="36"/>
      <c r="AV66" s="650"/>
      <c r="AW66" s="650"/>
      <c r="AX66" s="650"/>
      <c r="AY66" s="36"/>
      <c r="AZ66" s="36"/>
      <c r="BA66" s="36"/>
      <c r="BB66" s="36"/>
    </row>
    <row r="67" spans="1:54" x14ac:dyDescent="0.35">
      <c r="E67" s="39"/>
      <c r="F67" s="1" t="s">
        <v>482</v>
      </c>
      <c r="G67" s="582" t="s">
        <v>379</v>
      </c>
      <c r="H67" s="580" t="s">
        <v>380</v>
      </c>
      <c r="I67" s="578"/>
      <c r="J67" s="83"/>
      <c r="K67" s="578"/>
      <c r="L67" s="579"/>
      <c r="M67" s="578"/>
      <c r="N67" s="579"/>
      <c r="O67" s="578"/>
      <c r="P67" s="579"/>
      <c r="Q67" s="580"/>
      <c r="R67" s="580"/>
      <c r="S67" s="581"/>
      <c r="T67" s="469"/>
      <c r="U67" s="35"/>
      <c r="V67" s="36"/>
      <c r="W67" s="606"/>
      <c r="X67" s="606"/>
      <c r="Y67" s="606"/>
      <c r="Z67" s="606"/>
      <c r="AA67" s="606"/>
      <c r="AB67" s="79"/>
      <c r="AC67" s="584"/>
      <c r="AD67" s="584"/>
      <c r="AE67" s="584"/>
      <c r="AF67" s="584"/>
      <c r="AG67" s="584"/>
      <c r="AH67" s="79"/>
      <c r="AI67" s="36"/>
      <c r="AJ67" s="137"/>
      <c r="AK67" s="36"/>
      <c r="AL67" s="137"/>
      <c r="AM67" s="36"/>
      <c r="AN67" s="137"/>
      <c r="AO67" s="36"/>
      <c r="AP67" s="137"/>
      <c r="AQ67" s="36"/>
      <c r="AR67" s="36"/>
      <c r="AS67" s="36"/>
      <c r="AT67" s="36"/>
      <c r="AU67" s="36"/>
      <c r="AV67" s="650"/>
      <c r="AW67" s="650"/>
      <c r="AX67" s="650"/>
      <c r="AY67" s="36"/>
      <c r="AZ67" s="36"/>
      <c r="BA67" s="36"/>
      <c r="BB67" s="36"/>
    </row>
    <row r="68" spans="1:54" x14ac:dyDescent="0.35">
      <c r="A68" s="11"/>
      <c r="B68" s="1"/>
      <c r="C68" s="36"/>
      <c r="D68" s="79"/>
      <c r="E68" s="39"/>
      <c r="F68" s="1" t="s">
        <v>476</v>
      </c>
      <c r="G68" s="512" t="s">
        <v>233</v>
      </c>
      <c r="H68" s="583" t="s">
        <v>234</v>
      </c>
      <c r="I68" s="580"/>
      <c r="J68" s="580"/>
      <c r="K68" s="580"/>
      <c r="L68" s="580"/>
      <c r="M68" s="580"/>
      <c r="N68" s="580"/>
      <c r="O68" s="580"/>
      <c r="P68" s="580"/>
      <c r="Q68" s="580"/>
      <c r="R68" s="580"/>
      <c r="S68" s="581"/>
      <c r="T68" s="36"/>
      <c r="U68" s="36"/>
      <c r="V68" s="36"/>
      <c r="W68" s="606"/>
      <c r="X68" s="606"/>
      <c r="Y68" s="606"/>
      <c r="Z68" s="606"/>
      <c r="AA68" s="606"/>
      <c r="AB68" s="79"/>
      <c r="AC68" s="584"/>
      <c r="AD68" s="584"/>
      <c r="AE68" s="584"/>
      <c r="AF68" s="584"/>
      <c r="AG68" s="584"/>
      <c r="AH68" s="79"/>
      <c r="AI68" s="36"/>
      <c r="AJ68" s="137"/>
      <c r="AK68" s="36"/>
      <c r="AL68" s="137"/>
      <c r="AM68" s="36"/>
      <c r="AN68" s="137"/>
      <c r="AO68" s="36"/>
      <c r="AP68" s="137"/>
      <c r="AQ68" s="36"/>
      <c r="AR68" s="36"/>
      <c r="AS68" s="36"/>
      <c r="AT68" s="36"/>
      <c r="AU68" s="36"/>
      <c r="AV68" s="650"/>
      <c r="AW68" s="650"/>
      <c r="AX68" s="650"/>
      <c r="AY68" s="36"/>
      <c r="AZ68" s="36"/>
      <c r="BA68" s="36"/>
      <c r="BB68" s="36"/>
    </row>
    <row r="69" spans="1:54" x14ac:dyDescent="0.35">
      <c r="E69" s="39"/>
      <c r="F69" s="1" t="s">
        <v>477</v>
      </c>
      <c r="G69" s="39"/>
      <c r="H69" s="79"/>
      <c r="I69" s="584"/>
      <c r="J69" s="80"/>
      <c r="K69" s="584"/>
      <c r="L69" s="137"/>
      <c r="M69" s="584"/>
      <c r="N69" s="137"/>
      <c r="O69" s="584"/>
      <c r="P69" s="137"/>
      <c r="Q69" s="79"/>
      <c r="R69" s="79"/>
      <c r="S69" s="79"/>
      <c r="T69" s="469"/>
      <c r="U69" s="35"/>
      <c r="V69" s="36"/>
      <c r="W69" s="606"/>
      <c r="X69" s="606"/>
      <c r="Y69" s="606"/>
      <c r="Z69" s="606"/>
      <c r="AA69" s="606"/>
      <c r="AB69" s="79"/>
      <c r="AC69" s="584"/>
      <c r="AD69" s="584"/>
      <c r="AE69" s="584"/>
      <c r="AF69" s="584"/>
      <c r="AG69" s="584"/>
      <c r="AH69" s="79"/>
      <c r="AI69" s="36"/>
      <c r="AJ69" s="137"/>
      <c r="AK69" s="36"/>
      <c r="AL69" s="137"/>
      <c r="AM69" s="36"/>
      <c r="AN69" s="137"/>
      <c r="AO69" s="36"/>
      <c r="AP69" s="137"/>
      <c r="AQ69" s="36"/>
      <c r="AR69" s="36"/>
      <c r="AS69" s="36"/>
      <c r="AT69" s="36"/>
      <c r="AU69" s="36"/>
      <c r="AV69" s="650"/>
      <c r="AW69" s="650"/>
      <c r="AX69" s="650"/>
      <c r="AY69" s="36"/>
      <c r="AZ69" s="36"/>
      <c r="BA69" s="36"/>
      <c r="BB69" s="36"/>
    </row>
    <row r="70" spans="1:54" x14ac:dyDescent="0.35">
      <c r="E70" s="39"/>
      <c r="F70" s="1" t="s">
        <v>478</v>
      </c>
      <c r="G70" s="39"/>
      <c r="H70" s="36"/>
      <c r="I70" s="469"/>
      <c r="J70" s="39"/>
      <c r="K70" s="469"/>
      <c r="L70" s="35"/>
      <c r="M70" s="469"/>
      <c r="N70" s="35"/>
      <c r="O70" s="469"/>
      <c r="P70" s="35"/>
      <c r="Q70" s="36"/>
      <c r="R70" s="36"/>
      <c r="S70" s="36"/>
      <c r="T70" s="469"/>
      <c r="U70" s="35"/>
      <c r="V70" s="36"/>
      <c r="W70" s="606"/>
      <c r="X70" s="606"/>
      <c r="Y70" s="606"/>
      <c r="Z70" s="606"/>
      <c r="AA70" s="606"/>
      <c r="AB70" s="79"/>
      <c r="AC70" s="584"/>
      <c r="AD70" s="584"/>
      <c r="AE70" s="584"/>
      <c r="AF70" s="584"/>
      <c r="AG70" s="584"/>
      <c r="AH70" s="79"/>
      <c r="AI70" s="36"/>
      <c r="AJ70" s="137"/>
      <c r="AK70" s="36"/>
      <c r="AL70" s="137"/>
      <c r="AM70" s="36"/>
      <c r="AN70" s="137"/>
      <c r="AO70" s="36"/>
      <c r="AP70" s="137"/>
      <c r="AQ70" s="36"/>
      <c r="AR70" s="36"/>
      <c r="AS70" s="36"/>
      <c r="AT70" s="36"/>
      <c r="AU70" s="36"/>
      <c r="AV70" s="650"/>
      <c r="AW70" s="650"/>
      <c r="AX70" s="650"/>
      <c r="AY70" s="36"/>
      <c r="AZ70" s="36"/>
      <c r="BA70" s="36"/>
      <c r="BB70" s="36"/>
    </row>
    <row r="71" spans="1:54" x14ac:dyDescent="0.35">
      <c r="E71" s="39"/>
      <c r="F71" s="1" t="s">
        <v>479</v>
      </c>
      <c r="G71" s="39"/>
      <c r="H71" s="36"/>
      <c r="I71" s="469"/>
      <c r="J71" s="39"/>
      <c r="K71" s="469"/>
      <c r="L71" s="35"/>
      <c r="M71" s="469"/>
      <c r="N71" s="35"/>
      <c r="O71" s="469"/>
      <c r="P71" s="35"/>
      <c r="Q71" s="36"/>
      <c r="R71" s="36"/>
      <c r="S71" s="36"/>
      <c r="T71" s="469"/>
      <c r="U71" s="35"/>
      <c r="V71" s="36"/>
      <c r="W71" s="606"/>
      <c r="X71" s="606"/>
      <c r="Y71" s="606"/>
      <c r="Z71" s="606"/>
      <c r="AA71" s="606"/>
      <c r="AB71" s="79"/>
      <c r="AC71" s="584"/>
      <c r="AD71" s="584"/>
      <c r="AE71" s="584"/>
      <c r="AF71" s="584"/>
      <c r="AG71" s="584"/>
      <c r="AH71" s="79"/>
      <c r="AI71" s="36"/>
      <c r="AJ71" s="137"/>
      <c r="AK71" s="36"/>
      <c r="AL71" s="137"/>
      <c r="AM71" s="36"/>
      <c r="AN71" s="137"/>
      <c r="AO71" s="36"/>
      <c r="AP71" s="137"/>
      <c r="AQ71" s="36"/>
      <c r="AR71" s="36"/>
      <c r="AS71" s="36"/>
      <c r="AT71" s="36"/>
      <c r="AU71" s="36"/>
      <c r="AV71" s="650"/>
      <c r="AW71" s="650"/>
      <c r="AX71" s="650"/>
      <c r="AY71" s="36"/>
      <c r="AZ71" s="36"/>
      <c r="BA71" s="36"/>
      <c r="BB71" s="36"/>
    </row>
    <row r="72" spans="1:54" x14ac:dyDescent="0.35">
      <c r="E72" s="39"/>
      <c r="G72" s="39"/>
      <c r="H72" s="36"/>
      <c r="I72" s="469"/>
      <c r="J72" s="39"/>
      <c r="K72" s="469"/>
      <c r="L72" s="35"/>
      <c r="M72" s="469"/>
      <c r="N72" s="35"/>
      <c r="O72" s="469"/>
      <c r="P72" s="35"/>
      <c r="Q72" s="36"/>
      <c r="R72" s="36"/>
      <c r="S72" s="36"/>
      <c r="T72" s="469"/>
      <c r="U72" s="35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137"/>
      <c r="AK72" s="36"/>
      <c r="AL72" s="137"/>
      <c r="AM72" s="36"/>
      <c r="AN72" s="137"/>
      <c r="AO72" s="36"/>
      <c r="AP72" s="137"/>
      <c r="AQ72" s="36"/>
      <c r="AR72" s="36"/>
      <c r="AS72" s="36"/>
      <c r="AT72" s="36"/>
      <c r="AU72" s="36"/>
      <c r="AV72" s="650"/>
      <c r="AW72" s="650"/>
      <c r="AX72" s="650"/>
      <c r="AY72" s="36"/>
      <c r="AZ72" s="36"/>
      <c r="BA72" s="36"/>
      <c r="BB72" s="36"/>
    </row>
    <row r="73" spans="1:54" x14ac:dyDescent="0.35">
      <c r="E73" s="39"/>
      <c r="G73" s="39"/>
      <c r="H73" s="36"/>
      <c r="I73" s="469"/>
      <c r="J73" s="39"/>
      <c r="K73" s="469"/>
      <c r="L73" s="35"/>
      <c r="M73" s="469"/>
      <c r="N73" s="35"/>
      <c r="O73" s="469"/>
      <c r="P73" s="35"/>
      <c r="Q73" s="36"/>
      <c r="R73" s="36"/>
      <c r="S73" s="36"/>
      <c r="T73" s="469"/>
      <c r="U73" s="35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137"/>
      <c r="AK73" s="36"/>
      <c r="AL73" s="137"/>
      <c r="AM73" s="36"/>
      <c r="AN73" s="137"/>
      <c r="AO73" s="36"/>
      <c r="AP73" s="137"/>
      <c r="AQ73" s="36"/>
      <c r="AR73" s="36"/>
      <c r="AS73" s="36"/>
      <c r="AT73" s="36"/>
      <c r="AU73" s="36"/>
      <c r="AV73" s="650"/>
      <c r="AW73" s="650"/>
      <c r="AX73" s="650"/>
      <c r="AY73" s="36"/>
      <c r="AZ73" s="36"/>
      <c r="BA73" s="36"/>
      <c r="BB73" s="36"/>
    </row>
    <row r="74" spans="1:54" x14ac:dyDescent="0.35">
      <c r="E74" s="39"/>
      <c r="G74" s="39"/>
      <c r="H74" s="36"/>
      <c r="I74" s="469"/>
      <c r="J74" s="39"/>
      <c r="K74" s="469"/>
      <c r="L74" s="35"/>
      <c r="M74" s="469"/>
      <c r="N74" s="35"/>
      <c r="O74" s="469"/>
      <c r="P74" s="35"/>
      <c r="Q74" s="36"/>
      <c r="R74" s="36"/>
      <c r="S74" s="36"/>
      <c r="T74" s="469"/>
      <c r="U74" s="35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137"/>
      <c r="AK74" s="36"/>
      <c r="AL74" s="137"/>
      <c r="AM74" s="36"/>
      <c r="AN74" s="137"/>
      <c r="AO74" s="36"/>
      <c r="AP74" s="137"/>
      <c r="AQ74" s="36"/>
      <c r="AR74" s="36"/>
      <c r="AS74" s="36"/>
      <c r="AT74" s="36"/>
      <c r="AU74" s="36"/>
      <c r="AV74" s="650"/>
      <c r="AW74" s="650"/>
      <c r="AX74" s="650"/>
      <c r="AY74" s="36"/>
      <c r="AZ74" s="36"/>
      <c r="BA74" s="36"/>
      <c r="BB74" s="36"/>
    </row>
    <row r="75" spans="1:54" x14ac:dyDescent="0.35">
      <c r="E75" s="39"/>
      <c r="G75" s="39"/>
      <c r="H75" s="36"/>
      <c r="I75" s="469"/>
      <c r="J75" s="39"/>
      <c r="K75" s="469"/>
      <c r="L75" s="35"/>
      <c r="M75" s="469"/>
      <c r="N75" s="35"/>
      <c r="O75" s="469"/>
      <c r="P75" s="35"/>
      <c r="Q75" s="36"/>
      <c r="R75" s="36"/>
      <c r="S75" s="36"/>
      <c r="T75" s="469"/>
      <c r="U75" s="35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137"/>
      <c r="AK75" s="36"/>
      <c r="AL75" s="137"/>
      <c r="AM75" s="36"/>
      <c r="AN75" s="137"/>
      <c r="AO75" s="36"/>
      <c r="AP75" s="137"/>
      <c r="AQ75" s="36"/>
      <c r="AR75" s="36"/>
      <c r="AS75" s="36"/>
      <c r="AT75" s="36"/>
      <c r="AU75" s="36"/>
      <c r="AV75" s="650"/>
      <c r="AW75" s="650"/>
      <c r="AX75" s="650"/>
      <c r="AY75" s="36"/>
      <c r="AZ75" s="36"/>
      <c r="BA75" s="36"/>
      <c r="BB75" s="36"/>
    </row>
    <row r="76" spans="1:54" x14ac:dyDescent="0.35">
      <c r="E76" s="39"/>
      <c r="G76" s="39"/>
      <c r="H76" s="36"/>
      <c r="I76" s="469"/>
      <c r="J76" s="39"/>
      <c r="K76" s="469"/>
      <c r="L76" s="35"/>
      <c r="M76" s="469"/>
      <c r="N76" s="35"/>
      <c r="O76" s="469"/>
      <c r="P76" s="35"/>
      <c r="Q76" s="36"/>
      <c r="R76" s="36"/>
      <c r="S76" s="36"/>
      <c r="T76" s="469"/>
      <c r="U76" s="35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137"/>
      <c r="AK76" s="36"/>
      <c r="AL76" s="137"/>
      <c r="AM76" s="36"/>
      <c r="AN76" s="137"/>
      <c r="AO76" s="36"/>
      <c r="AP76" s="137"/>
      <c r="AQ76" s="36"/>
      <c r="AR76" s="36"/>
      <c r="AS76" s="36"/>
      <c r="AT76" s="36"/>
      <c r="AU76" s="36"/>
      <c r="AV76" s="650"/>
      <c r="AW76" s="650"/>
      <c r="AX76" s="650"/>
      <c r="AY76" s="36"/>
      <c r="AZ76" s="36"/>
      <c r="BA76" s="36"/>
      <c r="BB76" s="36"/>
    </row>
    <row r="77" spans="1:54" x14ac:dyDescent="0.35">
      <c r="E77" s="39"/>
      <c r="G77" s="39"/>
      <c r="H77" s="36"/>
      <c r="I77" s="469"/>
      <c r="J77" s="39"/>
      <c r="K77" s="469"/>
      <c r="L77" s="35"/>
      <c r="M77" s="469"/>
      <c r="N77" s="35"/>
      <c r="O77" s="469"/>
      <c r="P77" s="35"/>
      <c r="Q77" s="36"/>
      <c r="R77" s="36"/>
      <c r="S77" s="36"/>
      <c r="T77" s="469"/>
      <c r="U77" s="35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137"/>
      <c r="AK77" s="36"/>
      <c r="AL77" s="137"/>
      <c r="AM77" s="36"/>
      <c r="AN77" s="137"/>
      <c r="AO77" s="36"/>
      <c r="AP77" s="137"/>
      <c r="AQ77" s="36"/>
      <c r="AR77" s="36"/>
      <c r="AS77" s="36"/>
      <c r="AT77" s="36"/>
      <c r="AU77" s="36"/>
      <c r="AV77" s="650"/>
      <c r="AW77" s="650"/>
      <c r="AX77" s="650"/>
      <c r="AY77" s="36"/>
      <c r="AZ77" s="36"/>
      <c r="BA77" s="36"/>
      <c r="BB77" s="36"/>
    </row>
    <row r="78" spans="1:54" x14ac:dyDescent="0.35">
      <c r="E78" s="39"/>
      <c r="G78" s="39"/>
      <c r="H78" s="36"/>
      <c r="I78" s="469"/>
      <c r="J78" s="39"/>
      <c r="K78" s="469"/>
      <c r="L78" s="35"/>
      <c r="M78" s="469"/>
      <c r="N78" s="35"/>
      <c r="O78" s="469"/>
      <c r="P78" s="35"/>
      <c r="Q78" s="36"/>
      <c r="R78" s="36"/>
      <c r="S78" s="36"/>
      <c r="T78" s="469"/>
      <c r="U78" s="35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137"/>
      <c r="AK78" s="36"/>
      <c r="AL78" s="137"/>
      <c r="AM78" s="36"/>
      <c r="AN78" s="137"/>
      <c r="AO78" s="36"/>
      <c r="AP78" s="137"/>
      <c r="AQ78" s="36"/>
      <c r="AR78" s="36"/>
      <c r="AS78" s="36"/>
      <c r="AT78" s="36"/>
      <c r="AU78" s="36"/>
      <c r="AV78" s="650"/>
      <c r="AW78" s="650"/>
      <c r="AX78" s="650"/>
      <c r="AY78" s="36"/>
      <c r="AZ78" s="36"/>
      <c r="BA78" s="36"/>
      <c r="BB78" s="36"/>
    </row>
    <row r="79" spans="1:54" x14ac:dyDescent="0.35">
      <c r="E79" s="39"/>
      <c r="G79" s="39"/>
      <c r="H79" s="36"/>
      <c r="I79" s="469"/>
      <c r="J79" s="39"/>
      <c r="K79" s="469"/>
      <c r="L79" s="35"/>
      <c r="M79" s="469"/>
      <c r="N79" s="35"/>
      <c r="O79" s="469"/>
      <c r="P79" s="35"/>
      <c r="Q79" s="36"/>
      <c r="R79" s="36"/>
      <c r="S79" s="36"/>
      <c r="T79" s="469"/>
      <c r="U79" s="35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137"/>
      <c r="AK79" s="36"/>
      <c r="AL79" s="137"/>
      <c r="AM79" s="36"/>
      <c r="AN79" s="137"/>
      <c r="AO79" s="36"/>
      <c r="AP79" s="137"/>
      <c r="AQ79" s="36"/>
      <c r="AR79" s="36"/>
      <c r="AS79" s="36"/>
      <c r="AT79" s="36"/>
      <c r="AU79" s="36"/>
      <c r="AV79" s="650"/>
      <c r="AW79" s="650"/>
      <c r="AX79" s="650"/>
      <c r="AY79" s="36"/>
      <c r="AZ79" s="36"/>
      <c r="BA79" s="36"/>
      <c r="BB79" s="36"/>
    </row>
    <row r="80" spans="1:54" x14ac:dyDescent="0.35">
      <c r="E80" s="39"/>
      <c r="G80" s="39"/>
      <c r="H80" s="36"/>
      <c r="I80" s="469"/>
      <c r="J80" s="39"/>
      <c r="K80" s="469"/>
      <c r="L80" s="35"/>
      <c r="M80" s="469"/>
      <c r="N80" s="35"/>
      <c r="O80" s="469"/>
      <c r="P80" s="35"/>
      <c r="Q80" s="36"/>
      <c r="R80" s="36"/>
      <c r="S80" s="36"/>
      <c r="T80" s="469"/>
      <c r="U80" s="35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137"/>
      <c r="AK80" s="36"/>
      <c r="AL80" s="137"/>
      <c r="AM80" s="36"/>
      <c r="AN80" s="137"/>
      <c r="AO80" s="36"/>
      <c r="AP80" s="137"/>
      <c r="AQ80" s="36"/>
      <c r="AR80" s="36"/>
      <c r="AS80" s="36"/>
      <c r="AT80" s="36"/>
      <c r="AU80" s="36"/>
      <c r="AV80" s="650"/>
      <c r="AW80" s="650"/>
      <c r="AX80" s="650"/>
      <c r="AY80" s="36"/>
      <c r="AZ80" s="36"/>
      <c r="BA80" s="36"/>
      <c r="BB80" s="36"/>
    </row>
    <row r="81" spans="5:54" x14ac:dyDescent="0.35">
      <c r="E81" s="39"/>
      <c r="G81" s="39"/>
      <c r="H81" s="36"/>
      <c r="I81" s="469"/>
      <c r="J81" s="39"/>
      <c r="K81" s="469"/>
      <c r="L81" s="35"/>
      <c r="M81" s="469"/>
      <c r="N81" s="35"/>
      <c r="O81" s="469"/>
      <c r="P81" s="35"/>
      <c r="Q81" s="36"/>
      <c r="R81" s="36"/>
      <c r="S81" s="36"/>
      <c r="T81" s="469"/>
      <c r="U81" s="35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137"/>
      <c r="AK81" s="36"/>
      <c r="AL81" s="137"/>
      <c r="AM81" s="36"/>
      <c r="AN81" s="137"/>
      <c r="AO81" s="36"/>
      <c r="AP81" s="137"/>
      <c r="AQ81" s="36"/>
      <c r="AR81" s="36"/>
      <c r="AS81" s="36"/>
      <c r="AT81" s="36"/>
      <c r="AU81" s="36"/>
      <c r="AV81" s="650"/>
      <c r="AW81" s="650"/>
      <c r="AX81" s="650"/>
      <c r="AY81" s="36"/>
      <c r="AZ81" s="36"/>
      <c r="BA81" s="36"/>
      <c r="BB81" s="36"/>
    </row>
    <row r="82" spans="5:54" x14ac:dyDescent="0.35">
      <c r="E82" s="39"/>
      <c r="G82" s="39"/>
      <c r="H82" s="36"/>
      <c r="I82" s="469"/>
      <c r="J82" s="39"/>
      <c r="K82" s="469"/>
      <c r="L82" s="35"/>
      <c r="M82" s="469"/>
      <c r="N82" s="35"/>
      <c r="O82" s="469"/>
      <c r="P82" s="35"/>
      <c r="Q82" s="36"/>
      <c r="R82" s="36"/>
      <c r="S82" s="36"/>
      <c r="T82" s="469"/>
      <c r="U82" s="35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137"/>
      <c r="AK82" s="36"/>
      <c r="AL82" s="137"/>
      <c r="AM82" s="36"/>
      <c r="AN82" s="137"/>
      <c r="AO82" s="36"/>
      <c r="AP82" s="137"/>
      <c r="AQ82" s="36"/>
      <c r="AR82" s="36"/>
      <c r="AS82" s="36"/>
      <c r="AT82" s="36"/>
      <c r="AU82" s="36"/>
      <c r="AV82" s="650"/>
      <c r="AW82" s="650"/>
      <c r="AX82" s="650"/>
      <c r="AY82" s="36"/>
      <c r="AZ82" s="36"/>
      <c r="BA82" s="36"/>
      <c r="BB82" s="36"/>
    </row>
    <row r="83" spans="5:54" x14ac:dyDescent="0.35">
      <c r="E83" s="39"/>
      <c r="G83" s="39"/>
      <c r="H83" s="36"/>
      <c r="I83" s="469"/>
      <c r="J83" s="39"/>
      <c r="K83" s="469"/>
      <c r="L83" s="35"/>
      <c r="M83" s="469"/>
      <c r="N83" s="35"/>
      <c r="O83" s="469"/>
      <c r="P83" s="35"/>
      <c r="Q83" s="36"/>
      <c r="R83" s="36"/>
      <c r="S83" s="36"/>
      <c r="T83" s="469"/>
      <c r="U83" s="35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137"/>
      <c r="AK83" s="36"/>
      <c r="AL83" s="137"/>
      <c r="AM83" s="36"/>
      <c r="AN83" s="137"/>
      <c r="AO83" s="36"/>
      <c r="AP83" s="137"/>
      <c r="AQ83" s="36"/>
      <c r="AR83" s="36"/>
      <c r="AS83" s="36"/>
      <c r="AT83" s="36"/>
      <c r="AU83" s="36"/>
      <c r="AV83" s="650"/>
      <c r="AW83" s="650"/>
      <c r="AX83" s="650"/>
      <c r="AY83" s="36"/>
      <c r="AZ83" s="36"/>
      <c r="BA83" s="36"/>
      <c r="BB83" s="36"/>
    </row>
    <row r="84" spans="5:54" x14ac:dyDescent="0.35">
      <c r="E84" s="39"/>
      <c r="G84" s="39"/>
      <c r="H84" s="36"/>
      <c r="I84" s="469"/>
      <c r="J84" s="39"/>
      <c r="K84" s="469"/>
      <c r="L84" s="35"/>
      <c r="M84" s="469"/>
      <c r="N84" s="35"/>
      <c r="O84" s="469"/>
      <c r="P84" s="35"/>
      <c r="Q84" s="36"/>
      <c r="R84" s="36"/>
      <c r="S84" s="36"/>
      <c r="T84" s="469"/>
      <c r="U84" s="35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137"/>
      <c r="AK84" s="36"/>
      <c r="AL84" s="137"/>
      <c r="AM84" s="36"/>
      <c r="AN84" s="137"/>
      <c r="AO84" s="36"/>
      <c r="AP84" s="137"/>
      <c r="AQ84" s="36"/>
      <c r="AR84" s="36"/>
      <c r="AS84" s="36"/>
      <c r="AT84" s="36"/>
      <c r="AU84" s="36"/>
      <c r="AV84" s="650"/>
      <c r="AW84" s="650"/>
      <c r="AX84" s="650"/>
      <c r="AY84" s="36"/>
      <c r="AZ84" s="36"/>
      <c r="BA84" s="36"/>
      <c r="BB84" s="36"/>
    </row>
    <row r="85" spans="5:54" x14ac:dyDescent="0.35">
      <c r="E85" s="39"/>
      <c r="G85" s="39"/>
      <c r="H85" s="36"/>
      <c r="I85" s="469"/>
      <c r="J85" s="39"/>
      <c r="K85" s="469"/>
      <c r="L85" s="35"/>
      <c r="M85" s="469"/>
      <c r="N85" s="35"/>
      <c r="O85" s="469"/>
      <c r="P85" s="35"/>
      <c r="Q85" s="36"/>
      <c r="R85" s="36"/>
      <c r="S85" s="36"/>
      <c r="T85" s="469"/>
      <c r="U85" s="35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137"/>
      <c r="AK85" s="36"/>
      <c r="AL85" s="137"/>
      <c r="AM85" s="36"/>
      <c r="AN85" s="137"/>
      <c r="AO85" s="36"/>
      <c r="AP85" s="137"/>
      <c r="AQ85" s="36"/>
      <c r="AR85" s="36"/>
      <c r="AS85" s="36"/>
      <c r="AT85" s="36"/>
      <c r="AU85" s="36"/>
      <c r="AV85" s="650"/>
      <c r="AW85" s="650"/>
      <c r="AX85" s="650"/>
      <c r="AY85" s="36"/>
      <c r="AZ85" s="36"/>
      <c r="BA85" s="36"/>
      <c r="BB85" s="36"/>
    </row>
    <row r="86" spans="5:54" x14ac:dyDescent="0.35">
      <c r="E86" s="39"/>
      <c r="G86" s="39"/>
      <c r="H86" s="36"/>
      <c r="I86" s="469"/>
      <c r="J86" s="39"/>
      <c r="K86" s="469"/>
      <c r="L86" s="35"/>
      <c r="M86" s="469"/>
      <c r="N86" s="35"/>
      <c r="O86" s="469"/>
      <c r="P86" s="35"/>
      <c r="Q86" s="36"/>
      <c r="R86" s="36"/>
      <c r="S86" s="36"/>
      <c r="T86" s="469"/>
      <c r="U86" s="35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137"/>
      <c r="AK86" s="36"/>
      <c r="AL86" s="137"/>
      <c r="AM86" s="36"/>
      <c r="AN86" s="137"/>
      <c r="AO86" s="36"/>
      <c r="AP86" s="137"/>
      <c r="AQ86" s="36"/>
      <c r="AR86" s="36"/>
      <c r="AS86" s="36"/>
      <c r="AT86" s="36"/>
      <c r="AU86" s="36"/>
      <c r="AV86" s="650"/>
      <c r="AW86" s="650"/>
      <c r="AX86" s="650"/>
      <c r="AY86" s="36"/>
      <c r="AZ86" s="36"/>
      <c r="BA86" s="36"/>
      <c r="BB86" s="36"/>
    </row>
    <row r="87" spans="5:54" x14ac:dyDescent="0.35">
      <c r="E87" s="39"/>
      <c r="G87" s="39"/>
      <c r="H87" s="36"/>
      <c r="I87" s="469"/>
      <c r="J87" s="39"/>
      <c r="K87" s="469"/>
      <c r="L87" s="35"/>
      <c r="M87" s="469"/>
      <c r="N87" s="35"/>
      <c r="O87" s="469"/>
      <c r="P87" s="35"/>
      <c r="Q87" s="36"/>
      <c r="R87" s="36"/>
      <c r="S87" s="36"/>
      <c r="T87" s="469"/>
      <c r="U87" s="35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137"/>
      <c r="AK87" s="36"/>
      <c r="AL87" s="137"/>
      <c r="AM87" s="36"/>
      <c r="AN87" s="137"/>
      <c r="AO87" s="36"/>
      <c r="AP87" s="137"/>
      <c r="AQ87" s="36"/>
      <c r="AR87" s="36"/>
      <c r="AS87" s="36"/>
      <c r="AT87" s="36"/>
      <c r="AU87" s="36"/>
      <c r="AV87" s="650"/>
      <c r="AW87" s="650"/>
      <c r="AX87" s="650"/>
      <c r="AY87" s="36"/>
      <c r="AZ87" s="36"/>
      <c r="BA87" s="36"/>
      <c r="BB87" s="36"/>
    </row>
    <row r="88" spans="5:54" x14ac:dyDescent="0.35">
      <c r="E88" s="39"/>
      <c r="G88" s="39"/>
      <c r="H88" s="36"/>
      <c r="I88" s="469"/>
      <c r="J88" s="39"/>
      <c r="K88" s="469"/>
      <c r="L88" s="35"/>
      <c r="M88" s="469"/>
      <c r="N88" s="35"/>
      <c r="O88" s="469"/>
      <c r="P88" s="35"/>
      <c r="Q88" s="36"/>
      <c r="R88" s="36"/>
      <c r="S88" s="36"/>
      <c r="T88" s="469"/>
      <c r="U88" s="35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137"/>
      <c r="AK88" s="36"/>
      <c r="AL88" s="137"/>
      <c r="AM88" s="36"/>
      <c r="AN88" s="137"/>
      <c r="AO88" s="36"/>
      <c r="AP88" s="137"/>
      <c r="AQ88" s="36"/>
      <c r="AR88" s="36"/>
      <c r="AS88" s="36"/>
      <c r="AT88" s="36"/>
      <c r="AU88" s="36"/>
      <c r="AV88" s="650"/>
      <c r="AW88" s="650"/>
      <c r="AX88" s="650"/>
      <c r="AY88" s="36"/>
      <c r="AZ88" s="36"/>
      <c r="BA88" s="36"/>
      <c r="BB88" s="36"/>
    </row>
    <row r="89" spans="5:54" x14ac:dyDescent="0.35">
      <c r="E89" s="39"/>
      <c r="G89" s="39"/>
      <c r="H89" s="36"/>
      <c r="I89" s="469"/>
      <c r="J89" s="39"/>
      <c r="K89" s="469"/>
      <c r="L89" s="35"/>
      <c r="M89" s="469"/>
      <c r="N89" s="35"/>
      <c r="O89" s="469"/>
      <c r="P89" s="35"/>
      <c r="Q89" s="36"/>
      <c r="R89" s="36"/>
      <c r="S89" s="36"/>
      <c r="T89" s="469"/>
      <c r="U89" s="35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137"/>
      <c r="AK89" s="36"/>
      <c r="AL89" s="137"/>
      <c r="AM89" s="36"/>
      <c r="AN89" s="137"/>
      <c r="AO89" s="36"/>
      <c r="AP89" s="137"/>
      <c r="AQ89" s="36"/>
      <c r="AR89" s="36"/>
      <c r="AS89" s="36"/>
      <c r="AT89" s="36"/>
      <c r="AU89" s="36"/>
      <c r="AV89" s="650"/>
      <c r="AW89" s="650"/>
      <c r="AX89" s="650"/>
      <c r="AY89" s="36"/>
      <c r="AZ89" s="36"/>
      <c r="BA89" s="36"/>
      <c r="BB89" s="36"/>
    </row>
    <row r="90" spans="5:54" x14ac:dyDescent="0.35">
      <c r="E90" s="39"/>
      <c r="G90" s="39"/>
      <c r="H90" s="36"/>
      <c r="I90" s="469"/>
      <c r="J90" s="39"/>
      <c r="K90" s="469"/>
      <c r="L90" s="35"/>
      <c r="M90" s="469"/>
      <c r="N90" s="35"/>
      <c r="O90" s="469"/>
      <c r="P90" s="35"/>
      <c r="Q90" s="36"/>
      <c r="R90" s="36"/>
      <c r="S90" s="36"/>
      <c r="T90" s="469"/>
      <c r="U90" s="35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137"/>
      <c r="AK90" s="36"/>
      <c r="AL90" s="137"/>
      <c r="AM90" s="36"/>
      <c r="AN90" s="137"/>
      <c r="AO90" s="36"/>
      <c r="AP90" s="137"/>
      <c r="AQ90" s="36"/>
      <c r="AR90" s="36"/>
      <c r="AS90" s="36"/>
      <c r="AT90" s="36"/>
      <c r="AU90" s="36"/>
      <c r="AV90" s="650"/>
      <c r="AW90" s="650"/>
      <c r="AX90" s="650"/>
      <c r="AY90" s="36"/>
      <c r="AZ90" s="36"/>
      <c r="BA90" s="36"/>
      <c r="BB90" s="36"/>
    </row>
    <row r="91" spans="5:54" x14ac:dyDescent="0.35">
      <c r="E91" s="39"/>
      <c r="G91" s="39"/>
      <c r="H91" s="36"/>
      <c r="I91" s="469"/>
      <c r="J91" s="39"/>
      <c r="K91" s="469"/>
      <c r="L91" s="35"/>
      <c r="M91" s="469"/>
      <c r="N91" s="35"/>
      <c r="O91" s="469"/>
      <c r="P91" s="35"/>
      <c r="Q91" s="36"/>
      <c r="R91" s="36"/>
      <c r="S91" s="36"/>
      <c r="T91" s="469"/>
      <c r="U91" s="35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137"/>
      <c r="AK91" s="36"/>
      <c r="AL91" s="137"/>
      <c r="AM91" s="36"/>
      <c r="AN91" s="137"/>
      <c r="AO91" s="36"/>
      <c r="AP91" s="137"/>
      <c r="AQ91" s="36"/>
      <c r="AR91" s="36"/>
      <c r="AS91" s="36"/>
      <c r="AT91" s="36"/>
      <c r="AU91" s="36"/>
      <c r="AV91" s="650"/>
      <c r="AW91" s="650"/>
      <c r="AX91" s="650"/>
      <c r="AY91" s="36"/>
      <c r="AZ91" s="36"/>
      <c r="BA91" s="36"/>
      <c r="BB91" s="36"/>
    </row>
    <row r="92" spans="5:54" x14ac:dyDescent="0.35">
      <c r="E92" s="39"/>
      <c r="G92" s="39"/>
      <c r="H92" s="36"/>
      <c r="I92" s="469"/>
      <c r="J92" s="39"/>
      <c r="K92" s="469"/>
      <c r="L92" s="35"/>
      <c r="M92" s="469"/>
      <c r="N92" s="35"/>
      <c r="O92" s="469"/>
      <c r="P92" s="35"/>
      <c r="Q92" s="36"/>
      <c r="R92" s="36"/>
      <c r="S92" s="36"/>
      <c r="T92" s="469"/>
      <c r="U92" s="35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137"/>
      <c r="AK92" s="36"/>
      <c r="AL92" s="137"/>
      <c r="AM92" s="36"/>
      <c r="AN92" s="137"/>
      <c r="AO92" s="36"/>
      <c r="AP92" s="137"/>
      <c r="AQ92" s="36"/>
      <c r="AR92" s="36"/>
      <c r="AS92" s="36"/>
      <c r="AT92" s="36"/>
      <c r="AU92" s="36"/>
      <c r="AV92" s="650"/>
      <c r="AW92" s="650"/>
      <c r="AX92" s="650"/>
      <c r="AY92" s="36"/>
      <c r="AZ92" s="36"/>
      <c r="BA92" s="36"/>
      <c r="BB92" s="36"/>
    </row>
    <row r="93" spans="5:54" x14ac:dyDescent="0.35">
      <c r="E93" s="39"/>
      <c r="G93" s="39"/>
      <c r="H93" s="36"/>
      <c r="I93" s="469"/>
      <c r="J93" s="39"/>
      <c r="K93" s="469"/>
      <c r="L93" s="35"/>
      <c r="M93" s="469"/>
      <c r="N93" s="35"/>
      <c r="O93" s="469"/>
      <c r="P93" s="35"/>
      <c r="Q93" s="36"/>
      <c r="R93" s="36"/>
      <c r="S93" s="36"/>
      <c r="T93" s="469"/>
      <c r="U93" s="35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137"/>
      <c r="AK93" s="36"/>
      <c r="AL93" s="137"/>
      <c r="AM93" s="36"/>
      <c r="AN93" s="137"/>
      <c r="AO93" s="36"/>
      <c r="AP93" s="137"/>
      <c r="AQ93" s="36"/>
      <c r="AR93" s="36"/>
      <c r="AS93" s="36"/>
      <c r="AT93" s="36"/>
      <c r="AU93" s="36"/>
      <c r="AV93" s="650"/>
      <c r="AW93" s="650"/>
      <c r="AX93" s="650"/>
      <c r="AY93" s="36"/>
      <c r="AZ93" s="36"/>
      <c r="BA93" s="36"/>
      <c r="BB93" s="36"/>
    </row>
    <row r="94" spans="5:54" x14ac:dyDescent="0.35">
      <c r="E94" s="39"/>
      <c r="G94" s="39"/>
      <c r="H94" s="36"/>
      <c r="I94" s="469"/>
      <c r="J94" s="39"/>
      <c r="K94" s="469"/>
      <c r="L94" s="35"/>
      <c r="M94" s="469"/>
      <c r="N94" s="35"/>
      <c r="O94" s="469"/>
      <c r="P94" s="35"/>
      <c r="Q94" s="36"/>
      <c r="R94" s="36"/>
      <c r="S94" s="36"/>
      <c r="T94" s="469"/>
      <c r="U94" s="35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137"/>
      <c r="AK94" s="36"/>
      <c r="AL94" s="137"/>
      <c r="AM94" s="36"/>
      <c r="AN94" s="137"/>
      <c r="AO94" s="36"/>
      <c r="AP94" s="137"/>
      <c r="AQ94" s="36"/>
      <c r="AR94" s="36"/>
      <c r="AS94" s="36"/>
      <c r="AT94" s="36"/>
      <c r="AU94" s="36"/>
      <c r="AV94" s="650"/>
      <c r="AW94" s="650"/>
      <c r="AX94" s="650"/>
      <c r="AY94" s="36"/>
      <c r="AZ94" s="36"/>
      <c r="BA94" s="36"/>
      <c r="BB94" s="36"/>
    </row>
    <row r="95" spans="5:54" x14ac:dyDescent="0.35">
      <c r="E95" s="39"/>
      <c r="G95" s="39"/>
      <c r="H95" s="36"/>
      <c r="I95" s="469"/>
      <c r="J95" s="39"/>
      <c r="K95" s="469"/>
      <c r="L95" s="35"/>
      <c r="M95" s="469"/>
      <c r="N95" s="35"/>
      <c r="O95" s="469"/>
      <c r="P95" s="35"/>
      <c r="Q95" s="36"/>
      <c r="R95" s="36"/>
      <c r="S95" s="36"/>
      <c r="T95" s="469"/>
      <c r="U95" s="35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137"/>
      <c r="AK95" s="36"/>
      <c r="AL95" s="137"/>
      <c r="AM95" s="36"/>
      <c r="AN95" s="137"/>
      <c r="AO95" s="36"/>
      <c r="AP95" s="137"/>
      <c r="AQ95" s="36"/>
      <c r="AR95" s="36"/>
      <c r="AS95" s="36"/>
      <c r="AT95" s="36"/>
      <c r="AU95" s="36"/>
      <c r="AV95" s="650"/>
      <c r="AW95" s="650"/>
      <c r="AX95" s="650"/>
      <c r="AY95" s="36"/>
      <c r="AZ95" s="36"/>
      <c r="BA95" s="36"/>
      <c r="BB95" s="36"/>
    </row>
    <row r="96" spans="5:54" x14ac:dyDescent="0.35">
      <c r="E96" s="39"/>
      <c r="G96" s="39"/>
      <c r="H96" s="36"/>
      <c r="I96" s="469"/>
      <c r="J96" s="39"/>
      <c r="K96" s="469"/>
      <c r="L96" s="35"/>
      <c r="M96" s="469"/>
      <c r="N96" s="35"/>
      <c r="O96" s="469"/>
      <c r="P96" s="35"/>
      <c r="Q96" s="36"/>
      <c r="R96" s="36"/>
      <c r="S96" s="36"/>
      <c r="T96" s="469"/>
      <c r="U96" s="35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137"/>
      <c r="AK96" s="36"/>
      <c r="AL96" s="137"/>
      <c r="AM96" s="36"/>
      <c r="AN96" s="137"/>
      <c r="AO96" s="36"/>
      <c r="AP96" s="137"/>
      <c r="AQ96" s="36"/>
      <c r="AR96" s="36"/>
      <c r="AS96" s="36"/>
      <c r="AT96" s="36"/>
      <c r="AU96" s="36"/>
      <c r="AV96" s="650"/>
      <c r="AW96" s="650"/>
      <c r="AX96" s="650"/>
      <c r="AY96" s="36"/>
      <c r="AZ96" s="36"/>
      <c r="BA96" s="36"/>
      <c r="BB96" s="36"/>
    </row>
    <row r="97" spans="23:50" x14ac:dyDescent="0.35"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137"/>
      <c r="AK97" s="36"/>
      <c r="AL97" s="137"/>
      <c r="AM97" s="36"/>
      <c r="AN97" s="137"/>
      <c r="AO97" s="36"/>
      <c r="AP97" s="137"/>
      <c r="AQ97" s="36"/>
      <c r="AR97" s="36"/>
      <c r="AS97" s="36"/>
      <c r="AT97" s="36"/>
      <c r="AU97" s="36"/>
      <c r="AV97" s="650"/>
      <c r="AW97" s="650"/>
      <c r="AX97" s="650"/>
    </row>
  </sheetData>
  <sortState ref="A7:BB63">
    <sortCondition descending="1" ref="C7:C63"/>
  </sortState>
  <conditionalFormatting sqref="AS7:AS63">
    <cfRule type="colorScale" priority="166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T7:AT63 AR7:AR63">
    <cfRule type="colorScale" priority="166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V7:AV63">
    <cfRule type="colorScale" priority="167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W7:AX63">
    <cfRule type="colorScale" priority="167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U21 U52:U63 U47:U50 U26 U23:U24 U28:U45">
    <cfRule type="colorScale" priority="169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7:S12 S14:S15 S17:S19 S21:S25 S27 S30:S31 S35:S37 S39:S43 S45:S53 S55 S57 S60:S61 S63">
    <cfRule type="colorScale" priority="169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7:L26 N7:N16 P7:P8 P63 P61 P55 P51:P53 P48:P49 P45:P46 P42:P43 P39:P40 P35:P37 P23:P25 P18 P14 P12 P10 N18:N21 N23:N25 N27:N29 N31 N33 N35:N37 N39:N53 N55 N57 N60:N61 N63 L53:L63 L40:L50 L28:L38">
    <cfRule type="colorScale" priority="169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W7:AA63">
    <cfRule type="colorScale" priority="170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C7:AG63">
    <cfRule type="colorScale" priority="170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K7:K63">
    <cfRule type="colorScale" priority="170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7:M63">
    <cfRule type="colorScale" priority="171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O7:O63">
    <cfRule type="colorScale" priority="1712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R7:R63">
    <cfRule type="colorScale" priority="171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T7:T63">
    <cfRule type="colorScale" priority="171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B7:B63">
    <cfRule type="colorScale" priority="171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7:C63">
    <cfRule type="colorScale" priority="172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I7:I63">
    <cfRule type="colorScale" priority="1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J7:J63">
    <cfRule type="colorScale" priority="1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U51 U27 U22 U25 U46">
    <cfRule type="colorScale" priority="1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58:S59 S62 S32:S34 S56 S54 S44 S38 S28:S29 S13 S26 S20 S16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5:P17 P9 P11 P13 P19:P22 P26:P34 P56:P60 P38 P41 P44 P47 P50 P54 P62">
    <cfRule type="colorScale" priority="1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51:L52 L27 L39 N58:N59 N62 N17 N56 N54 N38 N34 N32 N30 N26 N22">
    <cfRule type="colorScale" priority="1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I7:AI63">
    <cfRule type="colorScale" priority="9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K7:AK63">
    <cfRule type="colorScale" priority="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M7:AM63">
    <cfRule type="colorScale" priority="7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O7:AO63">
    <cfRule type="colorScale" priority="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J7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J8:AJ63">
    <cfRule type="colorScale" priority="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L7 AP7 AN7">
    <cfRule type="colorScale" priority="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P8:AP63 AN8:AN63 AL8:AL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F7:F63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/>
  </sheetPr>
  <dimension ref="A1:J69"/>
  <sheetViews>
    <sheetView topLeftCell="A36" zoomScale="85" zoomScaleNormal="85" workbookViewId="0">
      <selection activeCell="B6" sqref="B6:B62"/>
    </sheetView>
  </sheetViews>
  <sheetFormatPr defaultRowHeight="14.4" x14ac:dyDescent="0.3"/>
  <cols>
    <col min="1" max="1" width="37.5546875" style="25" customWidth="1"/>
    <col min="2" max="2" width="13.33203125" customWidth="1"/>
    <col min="6" max="6" width="96.109375" bestFit="1" customWidth="1"/>
  </cols>
  <sheetData>
    <row r="1" spans="1:10" ht="21" x14ac:dyDescent="0.4">
      <c r="A1" s="135" t="s">
        <v>238</v>
      </c>
      <c r="B1" s="226"/>
      <c r="C1" s="226"/>
      <c r="D1" s="226"/>
      <c r="E1" s="226"/>
      <c r="F1" s="226"/>
      <c r="G1" s="226"/>
      <c r="H1" s="226"/>
      <c r="I1" s="226"/>
      <c r="J1" s="226"/>
    </row>
    <row r="2" spans="1:10" s="1" customFormat="1" ht="18" x14ac:dyDescent="0.35">
      <c r="A2" s="472"/>
      <c r="B2" s="36"/>
      <c r="C2" s="36"/>
      <c r="D2" s="36"/>
      <c r="E2" s="36"/>
      <c r="F2" s="36"/>
      <c r="G2" s="36"/>
      <c r="H2" s="36"/>
      <c r="I2" s="36"/>
      <c r="J2" s="36"/>
    </row>
    <row r="3" spans="1:10" s="1" customFormat="1" ht="18" x14ac:dyDescent="0.35">
      <c r="A3" s="37"/>
      <c r="B3" s="247" t="s">
        <v>127</v>
      </c>
      <c r="C3" s="36"/>
      <c r="D3" s="36"/>
      <c r="E3" s="36"/>
      <c r="F3" s="36"/>
      <c r="G3" s="36"/>
      <c r="H3" s="36"/>
      <c r="I3" s="36"/>
      <c r="J3" s="36"/>
    </row>
    <row r="4" spans="1:10" s="1" customFormat="1" ht="18" x14ac:dyDescent="0.35">
      <c r="A4" s="37"/>
      <c r="B4" s="247" t="s">
        <v>98</v>
      </c>
      <c r="C4" s="36"/>
      <c r="D4" s="36"/>
      <c r="E4" s="36"/>
      <c r="F4" s="36"/>
      <c r="G4" s="36"/>
      <c r="H4" s="36"/>
      <c r="I4" s="36"/>
      <c r="J4" s="36"/>
    </row>
    <row r="5" spans="1:10" s="1" customFormat="1" ht="18.600000000000001" thickBot="1" x14ac:dyDescent="0.4">
      <c r="A5" s="120" t="s">
        <v>4</v>
      </c>
      <c r="B5" s="248" t="s">
        <v>2</v>
      </c>
      <c r="C5" s="36"/>
      <c r="D5" s="36"/>
      <c r="E5" s="663" t="s">
        <v>2</v>
      </c>
      <c r="F5" s="664" t="s">
        <v>250</v>
      </c>
      <c r="G5" s="79"/>
      <c r="H5" s="79"/>
      <c r="I5" s="36"/>
      <c r="J5" s="36"/>
    </row>
    <row r="6" spans="1:10" s="1" customFormat="1" ht="18" x14ac:dyDescent="0.35">
      <c r="A6" s="193" t="s">
        <v>283</v>
      </c>
      <c r="B6" s="665">
        <v>6</v>
      </c>
      <c r="C6" s="36"/>
      <c r="D6" s="36"/>
      <c r="E6" s="38">
        <v>0</v>
      </c>
      <c r="F6" s="472" t="s">
        <v>128</v>
      </c>
      <c r="G6" s="79"/>
      <c r="H6" s="79"/>
      <c r="I6" s="36"/>
      <c r="J6" s="36"/>
    </row>
    <row r="7" spans="1:10" s="1" customFormat="1" ht="18" x14ac:dyDescent="0.35">
      <c r="A7" s="108" t="s">
        <v>15</v>
      </c>
      <c r="B7" s="666">
        <v>0</v>
      </c>
      <c r="C7" s="36"/>
      <c r="D7" s="36"/>
      <c r="E7" s="38">
        <v>4</v>
      </c>
      <c r="F7" s="472" t="s">
        <v>129</v>
      </c>
      <c r="G7" s="79"/>
      <c r="H7" s="79"/>
      <c r="I7" s="36"/>
      <c r="J7" s="36"/>
    </row>
    <row r="8" spans="1:10" s="1" customFormat="1" ht="18" x14ac:dyDescent="0.35">
      <c r="A8" s="245" t="s">
        <v>278</v>
      </c>
      <c r="B8" s="666">
        <v>0</v>
      </c>
      <c r="C8" s="36"/>
      <c r="D8" s="36"/>
      <c r="E8" s="38">
        <v>6</v>
      </c>
      <c r="F8" s="472" t="s">
        <v>130</v>
      </c>
      <c r="G8" s="79"/>
      <c r="H8" s="79"/>
      <c r="I8" s="36"/>
      <c r="J8" s="36"/>
    </row>
    <row r="9" spans="1:10" s="1" customFormat="1" ht="18" x14ac:dyDescent="0.35">
      <c r="A9" s="245" t="s">
        <v>184</v>
      </c>
      <c r="B9" s="666">
        <v>0</v>
      </c>
      <c r="C9" s="36"/>
      <c r="D9" s="36"/>
      <c r="E9" s="38">
        <v>9</v>
      </c>
      <c r="F9" s="472" t="s">
        <v>131</v>
      </c>
      <c r="G9" s="79"/>
      <c r="H9" s="79"/>
      <c r="I9" s="36"/>
      <c r="J9" s="36"/>
    </row>
    <row r="10" spans="1:10" s="1" customFormat="1" ht="18" x14ac:dyDescent="0.35">
      <c r="A10" s="245" t="s">
        <v>185</v>
      </c>
      <c r="B10" s="666">
        <v>0</v>
      </c>
      <c r="C10" s="36"/>
      <c r="D10" s="36"/>
      <c r="E10" s="38">
        <v>10</v>
      </c>
      <c r="F10" s="472" t="s">
        <v>269</v>
      </c>
      <c r="G10" s="79"/>
      <c r="H10" s="79"/>
      <c r="I10" s="36"/>
      <c r="J10" s="36"/>
    </row>
    <row r="11" spans="1:10" s="1" customFormat="1" ht="18" x14ac:dyDescent="0.35">
      <c r="A11" s="108" t="s">
        <v>6</v>
      </c>
      <c r="B11" s="666">
        <v>0</v>
      </c>
      <c r="C11" s="36"/>
      <c r="D11" s="36"/>
      <c r="E11" s="577"/>
      <c r="F11" s="36"/>
      <c r="G11" s="79"/>
      <c r="H11" s="79"/>
      <c r="I11" s="36"/>
      <c r="J11" s="36"/>
    </row>
    <row r="12" spans="1:10" s="1" customFormat="1" ht="18" x14ac:dyDescent="0.35">
      <c r="A12" s="245" t="s">
        <v>279</v>
      </c>
      <c r="B12" s="666">
        <v>0</v>
      </c>
      <c r="C12" s="36"/>
      <c r="D12" s="36"/>
      <c r="E12" s="36"/>
      <c r="F12" s="36"/>
      <c r="G12" s="79"/>
      <c r="H12" s="79"/>
      <c r="I12" s="36"/>
      <c r="J12" s="36"/>
    </row>
    <row r="13" spans="1:10" s="1" customFormat="1" ht="18" x14ac:dyDescent="0.35">
      <c r="A13" s="245" t="s">
        <v>421</v>
      </c>
      <c r="B13" s="666">
        <v>0</v>
      </c>
      <c r="C13" s="36"/>
      <c r="D13" s="36"/>
      <c r="E13" s="36"/>
      <c r="F13" s="36"/>
      <c r="G13" s="79"/>
      <c r="H13" s="79"/>
      <c r="I13" s="36"/>
      <c r="J13" s="36"/>
    </row>
    <row r="14" spans="1:10" s="1" customFormat="1" ht="18" x14ac:dyDescent="0.35">
      <c r="A14" s="108" t="s">
        <v>172</v>
      </c>
      <c r="B14" s="666">
        <v>0</v>
      </c>
      <c r="C14" s="36"/>
      <c r="D14" s="36"/>
      <c r="E14" s="36"/>
      <c r="F14" s="36"/>
      <c r="G14" s="36"/>
      <c r="H14" s="36"/>
      <c r="I14" s="36"/>
      <c r="J14" s="36"/>
    </row>
    <row r="15" spans="1:10" s="1" customFormat="1" ht="18" x14ac:dyDescent="0.35">
      <c r="A15" s="245" t="s">
        <v>186</v>
      </c>
      <c r="B15" s="666">
        <v>0</v>
      </c>
      <c r="C15" s="36"/>
      <c r="D15" s="36"/>
      <c r="E15" s="36"/>
      <c r="F15" s="36"/>
      <c r="G15" s="36"/>
      <c r="H15" s="36"/>
      <c r="I15" s="36"/>
      <c r="J15" s="36"/>
    </row>
    <row r="16" spans="1:10" s="1" customFormat="1" ht="18" x14ac:dyDescent="0.35">
      <c r="A16" s="245" t="s">
        <v>14</v>
      </c>
      <c r="B16" s="666">
        <v>0</v>
      </c>
      <c r="C16" s="36"/>
      <c r="D16" s="36"/>
      <c r="E16" s="36"/>
      <c r="F16" s="36"/>
      <c r="G16" s="36"/>
      <c r="H16" s="36"/>
      <c r="I16" s="36"/>
      <c r="J16" s="36"/>
    </row>
    <row r="17" spans="1:10" s="1" customFormat="1" ht="18" x14ac:dyDescent="0.35">
      <c r="A17" s="108" t="s">
        <v>167</v>
      </c>
      <c r="B17" s="666">
        <v>0</v>
      </c>
      <c r="C17" s="36"/>
      <c r="D17" s="36"/>
      <c r="E17" s="36"/>
      <c r="F17" s="36"/>
      <c r="G17" s="36"/>
      <c r="H17" s="36"/>
      <c r="I17" s="36"/>
      <c r="J17" s="36"/>
    </row>
    <row r="18" spans="1:10" s="1" customFormat="1" ht="18" x14ac:dyDescent="0.35">
      <c r="A18" s="108" t="s">
        <v>36</v>
      </c>
      <c r="B18" s="666">
        <v>0</v>
      </c>
      <c r="C18" s="36"/>
      <c r="D18" s="36"/>
      <c r="E18" s="36"/>
      <c r="F18" s="36"/>
      <c r="G18" s="36"/>
      <c r="H18" s="36"/>
      <c r="I18" s="36"/>
      <c r="J18" s="36"/>
    </row>
    <row r="19" spans="1:10" s="1" customFormat="1" ht="18" x14ac:dyDescent="0.35">
      <c r="A19" s="108" t="s">
        <v>178</v>
      </c>
      <c r="B19" s="666">
        <v>0</v>
      </c>
      <c r="C19" s="36"/>
      <c r="D19" s="36"/>
      <c r="E19" s="36"/>
      <c r="F19" s="36"/>
      <c r="G19" s="36"/>
      <c r="H19" s="36"/>
      <c r="I19" s="36"/>
      <c r="J19" s="36"/>
    </row>
    <row r="20" spans="1:10" s="1" customFormat="1" ht="18" x14ac:dyDescent="0.35">
      <c r="A20" s="245" t="s">
        <v>181</v>
      </c>
      <c r="B20" s="666">
        <v>0</v>
      </c>
      <c r="C20" s="36"/>
      <c r="D20" s="36"/>
      <c r="E20" s="36"/>
      <c r="F20" s="36"/>
      <c r="G20" s="36"/>
      <c r="H20" s="36"/>
      <c r="I20" s="36"/>
      <c r="J20" s="36"/>
    </row>
    <row r="21" spans="1:10" s="1" customFormat="1" ht="18" x14ac:dyDescent="0.35">
      <c r="A21" s="245" t="s">
        <v>187</v>
      </c>
      <c r="B21" s="666">
        <v>0</v>
      </c>
      <c r="C21" s="36"/>
      <c r="D21" s="36"/>
      <c r="E21" s="36"/>
      <c r="F21" s="36"/>
      <c r="G21" s="36"/>
      <c r="H21" s="36"/>
      <c r="I21" s="36"/>
      <c r="J21" s="36"/>
    </row>
    <row r="22" spans="1:10" s="1" customFormat="1" ht="18" x14ac:dyDescent="0.35">
      <c r="A22" s="108" t="s">
        <v>170</v>
      </c>
      <c r="B22" s="666">
        <v>0</v>
      </c>
      <c r="C22" s="36"/>
      <c r="D22" s="36"/>
      <c r="E22" s="36"/>
      <c r="F22" s="36"/>
      <c r="G22" s="36"/>
      <c r="H22" s="36"/>
      <c r="I22" s="36"/>
      <c r="J22" s="36"/>
    </row>
    <row r="23" spans="1:10" s="1" customFormat="1" ht="18" x14ac:dyDescent="0.35">
      <c r="A23" s="108" t="s">
        <v>33</v>
      </c>
      <c r="B23" s="666">
        <v>0</v>
      </c>
      <c r="C23" s="36"/>
      <c r="D23" s="36"/>
      <c r="E23" s="36"/>
      <c r="F23" s="36"/>
      <c r="G23" s="36"/>
      <c r="H23" s="36"/>
      <c r="I23" s="36"/>
      <c r="J23" s="36"/>
    </row>
    <row r="24" spans="1:10" s="1" customFormat="1" ht="18" x14ac:dyDescent="0.35">
      <c r="A24" s="108" t="s">
        <v>7</v>
      </c>
      <c r="B24" s="666">
        <v>0</v>
      </c>
      <c r="C24" s="36"/>
      <c r="D24" s="36"/>
      <c r="E24" s="36"/>
      <c r="F24" s="36"/>
      <c r="G24" s="36"/>
      <c r="H24" s="36"/>
      <c r="I24" s="36"/>
      <c r="J24" s="36"/>
    </row>
    <row r="25" spans="1:10" s="1" customFormat="1" ht="18" x14ac:dyDescent="0.35">
      <c r="A25" s="108" t="s">
        <v>38</v>
      </c>
      <c r="B25" s="666">
        <v>0</v>
      </c>
      <c r="C25" s="36"/>
      <c r="D25" s="36"/>
      <c r="E25" s="36"/>
      <c r="F25" s="36"/>
      <c r="G25" s="36"/>
      <c r="H25" s="36"/>
      <c r="I25" s="36"/>
      <c r="J25" s="36"/>
    </row>
    <row r="26" spans="1:10" s="1" customFormat="1" ht="18" x14ac:dyDescent="0.35">
      <c r="A26" s="245" t="s">
        <v>188</v>
      </c>
      <c r="B26" s="666">
        <v>0</v>
      </c>
      <c r="C26" s="36"/>
      <c r="D26" s="36"/>
      <c r="E26" s="36"/>
      <c r="F26" s="36"/>
      <c r="G26" s="36"/>
      <c r="H26" s="36"/>
      <c r="I26" s="36"/>
      <c r="J26" s="36"/>
    </row>
    <row r="27" spans="1:10" s="1" customFormat="1" ht="18" x14ac:dyDescent="0.35">
      <c r="A27" s="245" t="s">
        <v>58</v>
      </c>
      <c r="B27" s="666">
        <v>0</v>
      </c>
      <c r="C27" s="36"/>
      <c r="D27" s="36"/>
      <c r="E27" s="36"/>
      <c r="F27" s="36"/>
      <c r="G27" s="36"/>
      <c r="H27" s="36"/>
      <c r="I27" s="36"/>
      <c r="J27" s="36"/>
    </row>
    <row r="28" spans="1:10" s="1" customFormat="1" ht="18" x14ac:dyDescent="0.35">
      <c r="A28" s="245" t="s">
        <v>417</v>
      </c>
      <c r="B28" s="666">
        <v>0</v>
      </c>
      <c r="C28" s="36"/>
      <c r="D28" s="36"/>
      <c r="E28" s="36"/>
      <c r="F28" s="36"/>
      <c r="G28" s="36"/>
      <c r="H28" s="36"/>
      <c r="I28" s="36"/>
      <c r="J28" s="36"/>
    </row>
    <row r="29" spans="1:10" s="1" customFormat="1" ht="18" x14ac:dyDescent="0.35">
      <c r="A29" s="245" t="s">
        <v>189</v>
      </c>
      <c r="B29" s="666">
        <v>0</v>
      </c>
      <c r="C29" s="36"/>
      <c r="D29" s="36"/>
      <c r="E29" s="36"/>
      <c r="F29" s="36"/>
      <c r="G29" s="36"/>
      <c r="H29" s="36"/>
      <c r="I29" s="36"/>
      <c r="J29" s="36"/>
    </row>
    <row r="30" spans="1:10" s="1" customFormat="1" ht="18" x14ac:dyDescent="0.35">
      <c r="A30" s="245" t="s">
        <v>182</v>
      </c>
      <c r="B30" s="666">
        <v>0</v>
      </c>
      <c r="C30" s="36"/>
      <c r="D30" s="36"/>
      <c r="E30" s="36"/>
      <c r="F30" s="36"/>
      <c r="G30" s="36"/>
      <c r="H30" s="36"/>
      <c r="I30" s="36"/>
      <c r="J30" s="36"/>
    </row>
    <row r="31" spans="1:10" s="1" customFormat="1" ht="18" x14ac:dyDescent="0.35">
      <c r="A31" s="245" t="s">
        <v>183</v>
      </c>
      <c r="B31" s="666">
        <v>0</v>
      </c>
      <c r="C31" s="36"/>
      <c r="D31" s="36"/>
      <c r="E31" s="36"/>
      <c r="F31" s="36"/>
      <c r="G31" s="36"/>
      <c r="H31" s="36"/>
      <c r="I31" s="36"/>
      <c r="J31" s="36"/>
    </row>
    <row r="32" spans="1:10" s="1" customFormat="1" ht="18" x14ac:dyDescent="0.35">
      <c r="A32" s="245" t="s">
        <v>190</v>
      </c>
      <c r="B32" s="666">
        <v>0</v>
      </c>
      <c r="C32" s="36"/>
      <c r="D32" s="36"/>
      <c r="E32" s="36"/>
      <c r="F32" s="36"/>
      <c r="G32" s="36"/>
      <c r="H32" s="36"/>
      <c r="I32" s="36"/>
      <c r="J32" s="36"/>
    </row>
    <row r="33" spans="1:10" s="1" customFormat="1" ht="18" x14ac:dyDescent="0.35">
      <c r="A33" s="245" t="s">
        <v>490</v>
      </c>
      <c r="B33" s="666">
        <v>0</v>
      </c>
      <c r="C33" s="36"/>
      <c r="D33" s="36"/>
      <c r="E33" s="36"/>
      <c r="F33" s="36"/>
      <c r="G33" s="36"/>
      <c r="H33" s="36"/>
      <c r="I33" s="36"/>
      <c r="J33" s="36"/>
    </row>
    <row r="34" spans="1:10" s="1" customFormat="1" ht="18" x14ac:dyDescent="0.35">
      <c r="A34" s="245" t="s">
        <v>418</v>
      </c>
      <c r="B34" s="666">
        <v>0</v>
      </c>
      <c r="C34" s="36"/>
      <c r="D34" s="36"/>
      <c r="E34" s="36"/>
      <c r="F34" s="36"/>
      <c r="G34" s="36"/>
      <c r="H34" s="36"/>
      <c r="I34" s="36"/>
      <c r="J34" s="36"/>
    </row>
    <row r="35" spans="1:10" s="1" customFormat="1" ht="18" x14ac:dyDescent="0.35">
      <c r="A35" s="108" t="s">
        <v>166</v>
      </c>
      <c r="B35" s="666">
        <v>0</v>
      </c>
      <c r="C35" s="36"/>
      <c r="D35" s="36"/>
      <c r="E35" s="36"/>
      <c r="F35" s="36"/>
      <c r="G35" s="36"/>
      <c r="H35" s="36"/>
      <c r="I35" s="36"/>
      <c r="J35" s="36"/>
    </row>
    <row r="36" spans="1:10" s="1" customFormat="1" ht="18" x14ac:dyDescent="0.35">
      <c r="A36" s="109" t="s">
        <v>179</v>
      </c>
      <c r="B36" s="666">
        <v>0</v>
      </c>
      <c r="C36" s="36"/>
      <c r="D36" s="36"/>
      <c r="E36" s="36"/>
      <c r="F36" s="36"/>
      <c r="G36" s="36"/>
      <c r="H36" s="36"/>
      <c r="I36" s="36"/>
      <c r="J36" s="36"/>
    </row>
    <row r="37" spans="1:10" s="1" customFormat="1" ht="18" x14ac:dyDescent="0.35">
      <c r="A37" s="108" t="s">
        <v>163</v>
      </c>
      <c r="B37" s="666">
        <v>0</v>
      </c>
      <c r="C37" s="36"/>
      <c r="D37" s="36"/>
      <c r="E37" s="36"/>
      <c r="F37" s="36"/>
      <c r="G37" s="36"/>
      <c r="H37" s="36"/>
      <c r="I37" s="36"/>
      <c r="J37" s="36"/>
    </row>
    <row r="38" spans="1:10" s="1" customFormat="1" ht="18" x14ac:dyDescent="0.35">
      <c r="A38" s="245" t="s">
        <v>191</v>
      </c>
      <c r="B38" s="666">
        <v>0</v>
      </c>
      <c r="C38" s="36"/>
      <c r="D38" s="36"/>
      <c r="E38" s="36"/>
      <c r="F38" s="36"/>
      <c r="G38" s="36"/>
      <c r="H38" s="36"/>
      <c r="I38" s="36"/>
      <c r="J38" s="36"/>
    </row>
    <row r="39" spans="1:10" s="1" customFormat="1" ht="18" x14ac:dyDescent="0.35">
      <c r="A39" s="108" t="s">
        <v>171</v>
      </c>
      <c r="B39" s="666">
        <v>0</v>
      </c>
      <c r="C39" s="36"/>
      <c r="D39" s="36"/>
      <c r="E39" s="36"/>
      <c r="F39" s="36"/>
      <c r="G39" s="36"/>
      <c r="H39" s="36"/>
      <c r="I39" s="36"/>
      <c r="J39" s="36"/>
    </row>
    <row r="40" spans="1:10" s="1" customFormat="1" ht="18" x14ac:dyDescent="0.35">
      <c r="A40" s="108" t="s">
        <v>491</v>
      </c>
      <c r="B40" s="666">
        <v>0</v>
      </c>
      <c r="C40" s="36"/>
      <c r="D40" s="36"/>
      <c r="E40" s="36"/>
      <c r="F40" s="36"/>
      <c r="G40" s="36"/>
      <c r="H40" s="36"/>
      <c r="I40" s="36"/>
      <c r="J40" s="36"/>
    </row>
    <row r="41" spans="1:10" s="1" customFormat="1" ht="18" x14ac:dyDescent="0.35">
      <c r="A41" s="245" t="s">
        <v>192</v>
      </c>
      <c r="B41" s="666">
        <v>0</v>
      </c>
      <c r="C41" s="36"/>
      <c r="D41" s="36"/>
      <c r="E41" s="36"/>
      <c r="F41" s="36"/>
      <c r="G41" s="36"/>
      <c r="H41" s="36"/>
      <c r="I41" s="36"/>
      <c r="J41" s="36"/>
    </row>
    <row r="42" spans="1:10" s="1" customFormat="1" ht="18" x14ac:dyDescent="0.35">
      <c r="A42" s="245" t="s">
        <v>453</v>
      </c>
      <c r="B42" s="666">
        <v>0</v>
      </c>
      <c r="C42" s="36"/>
      <c r="D42" s="36"/>
      <c r="E42" s="36"/>
      <c r="F42" s="36"/>
      <c r="G42" s="36"/>
      <c r="H42" s="36"/>
      <c r="I42" s="36"/>
      <c r="J42" s="36"/>
    </row>
    <row r="43" spans="1:10" s="1" customFormat="1" ht="18" x14ac:dyDescent="0.35">
      <c r="A43" s="108" t="s">
        <v>8</v>
      </c>
      <c r="B43" s="666">
        <v>0</v>
      </c>
      <c r="C43" s="36"/>
      <c r="D43" s="36"/>
      <c r="E43" s="36"/>
      <c r="F43" s="36"/>
      <c r="G43" s="36"/>
      <c r="H43" s="36"/>
      <c r="I43" s="36"/>
      <c r="J43" s="36"/>
    </row>
    <row r="44" spans="1:10" s="1" customFormat="1" ht="18" x14ac:dyDescent="0.35">
      <c r="A44" s="245" t="s">
        <v>193</v>
      </c>
      <c r="B44" s="665">
        <v>4</v>
      </c>
      <c r="C44" s="36"/>
      <c r="D44" s="36"/>
      <c r="E44" s="36"/>
      <c r="F44" s="36"/>
      <c r="G44" s="36"/>
      <c r="H44" s="36"/>
      <c r="I44" s="36"/>
      <c r="J44" s="36"/>
    </row>
    <row r="45" spans="1:10" s="1" customFormat="1" ht="18" x14ac:dyDescent="0.35">
      <c r="A45" s="245" t="s">
        <v>194</v>
      </c>
      <c r="B45" s="666">
        <v>0</v>
      </c>
      <c r="C45" s="36"/>
      <c r="D45" s="36"/>
      <c r="E45" s="36"/>
      <c r="F45" s="36"/>
      <c r="G45" s="36"/>
      <c r="H45" s="36"/>
      <c r="I45" s="36"/>
      <c r="J45" s="36"/>
    </row>
    <row r="46" spans="1:10" s="1" customFormat="1" ht="18" x14ac:dyDescent="0.35">
      <c r="A46" s="245" t="s">
        <v>20</v>
      </c>
      <c r="B46" s="666">
        <v>0</v>
      </c>
      <c r="C46" s="36"/>
      <c r="D46" s="36"/>
      <c r="E46" s="36"/>
      <c r="F46" s="36"/>
      <c r="G46" s="36"/>
      <c r="H46" s="36"/>
      <c r="I46" s="36"/>
      <c r="J46" s="36"/>
    </row>
    <row r="47" spans="1:10" s="1" customFormat="1" ht="18" x14ac:dyDescent="0.35">
      <c r="A47" s="245" t="s">
        <v>48</v>
      </c>
      <c r="B47" s="666">
        <v>0</v>
      </c>
      <c r="C47" s="36"/>
      <c r="D47" s="36"/>
      <c r="E47" s="36"/>
      <c r="F47" s="36"/>
      <c r="G47" s="36"/>
      <c r="H47" s="36"/>
      <c r="I47" s="36"/>
      <c r="J47" s="36"/>
    </row>
    <row r="48" spans="1:10" s="1" customFormat="1" ht="18" x14ac:dyDescent="0.35">
      <c r="A48" s="245" t="s">
        <v>489</v>
      </c>
      <c r="B48" s="666">
        <v>0</v>
      </c>
      <c r="C48" s="36"/>
      <c r="D48" s="36"/>
      <c r="E48" s="36"/>
      <c r="F48" s="36"/>
      <c r="G48" s="36"/>
      <c r="H48" s="36"/>
      <c r="I48" s="36"/>
      <c r="J48" s="36"/>
    </row>
    <row r="49" spans="1:10" s="1" customFormat="1" ht="18" x14ac:dyDescent="0.35">
      <c r="A49" s="109" t="s">
        <v>168</v>
      </c>
      <c r="B49" s="666">
        <v>0</v>
      </c>
      <c r="C49" s="36"/>
      <c r="D49" s="36"/>
      <c r="E49" s="36"/>
      <c r="F49" s="36"/>
      <c r="G49" s="36"/>
      <c r="H49" s="36"/>
      <c r="I49" s="36"/>
      <c r="J49" s="36"/>
    </row>
    <row r="50" spans="1:10" s="1" customFormat="1" ht="18" x14ac:dyDescent="0.35">
      <c r="A50" s="245" t="s">
        <v>37</v>
      </c>
      <c r="B50" s="666">
        <v>0</v>
      </c>
      <c r="C50" s="36"/>
      <c r="D50" s="36"/>
      <c r="E50" s="36"/>
      <c r="F50" s="36"/>
      <c r="G50" s="36"/>
      <c r="H50" s="36"/>
      <c r="I50" s="36"/>
      <c r="J50" s="36"/>
    </row>
    <row r="51" spans="1:10" s="1" customFormat="1" ht="18" x14ac:dyDescent="0.35">
      <c r="A51" s="245" t="s">
        <v>280</v>
      </c>
      <c r="B51" s="666">
        <v>0</v>
      </c>
      <c r="C51" s="36"/>
      <c r="D51" s="36"/>
      <c r="E51" s="36"/>
      <c r="F51" s="36"/>
      <c r="G51" s="36"/>
      <c r="H51" s="36"/>
      <c r="I51" s="36"/>
      <c r="J51" s="36"/>
    </row>
    <row r="52" spans="1:10" s="1" customFormat="1" ht="18" x14ac:dyDescent="0.35">
      <c r="A52" s="245" t="s">
        <v>195</v>
      </c>
      <c r="B52" s="666">
        <v>0</v>
      </c>
      <c r="C52" s="36"/>
      <c r="D52" s="36"/>
      <c r="E52" s="36"/>
      <c r="F52" s="36"/>
      <c r="G52" s="36"/>
      <c r="H52" s="36"/>
      <c r="I52" s="36"/>
      <c r="J52" s="36"/>
    </row>
    <row r="53" spans="1:10" s="1" customFormat="1" ht="18" x14ac:dyDescent="0.35">
      <c r="A53" s="108" t="s">
        <v>164</v>
      </c>
      <c r="B53" s="666">
        <v>0</v>
      </c>
      <c r="C53" s="36"/>
      <c r="D53" s="36"/>
      <c r="E53" s="36"/>
      <c r="F53" s="36"/>
      <c r="G53" s="36"/>
      <c r="H53" s="36"/>
      <c r="I53" s="36"/>
      <c r="J53" s="36"/>
    </row>
    <row r="54" spans="1:10" s="1" customFormat="1" ht="18" x14ac:dyDescent="0.35">
      <c r="A54" s="245" t="s">
        <v>196</v>
      </c>
      <c r="B54" s="666">
        <v>0</v>
      </c>
      <c r="C54" s="36"/>
      <c r="D54" s="36"/>
      <c r="E54" s="36"/>
      <c r="F54" s="36"/>
      <c r="G54" s="36"/>
      <c r="H54" s="36"/>
      <c r="I54" s="36"/>
      <c r="J54" s="36"/>
    </row>
    <row r="55" spans="1:10" s="1" customFormat="1" ht="18" x14ac:dyDescent="0.35">
      <c r="A55" s="245" t="s">
        <v>282</v>
      </c>
      <c r="B55" s="666">
        <v>0</v>
      </c>
      <c r="C55" s="36"/>
      <c r="D55" s="36"/>
      <c r="E55" s="36"/>
      <c r="F55" s="36"/>
      <c r="G55" s="36"/>
      <c r="H55" s="36"/>
      <c r="I55" s="36"/>
      <c r="J55" s="36"/>
    </row>
    <row r="56" spans="1:10" s="1" customFormat="1" ht="18" x14ac:dyDescent="0.35">
      <c r="A56" s="245" t="s">
        <v>197</v>
      </c>
      <c r="B56" s="666">
        <v>0</v>
      </c>
      <c r="C56" s="36"/>
      <c r="D56" s="36"/>
      <c r="E56" s="36"/>
      <c r="F56" s="36"/>
      <c r="G56" s="36"/>
      <c r="H56" s="36"/>
      <c r="I56" s="36"/>
      <c r="J56" s="36"/>
    </row>
    <row r="57" spans="1:10" s="1" customFormat="1" ht="18" x14ac:dyDescent="0.35">
      <c r="A57" s="108" t="s">
        <v>45</v>
      </c>
      <c r="B57" s="666">
        <v>0</v>
      </c>
      <c r="C57" s="36"/>
      <c r="D57" s="36"/>
      <c r="E57" s="36"/>
      <c r="F57" s="36"/>
      <c r="G57" s="36"/>
      <c r="H57" s="36"/>
      <c r="I57" s="36"/>
      <c r="J57" s="36"/>
    </row>
    <row r="58" spans="1:10" s="1" customFormat="1" ht="18" x14ac:dyDescent="0.35">
      <c r="A58" s="245" t="s">
        <v>198</v>
      </c>
      <c r="B58" s="666">
        <v>0</v>
      </c>
      <c r="C58" s="36"/>
      <c r="D58" s="36"/>
      <c r="E58" s="36"/>
      <c r="F58" s="36"/>
      <c r="G58" s="36"/>
      <c r="H58" s="36"/>
      <c r="I58" s="36"/>
      <c r="J58" s="36"/>
    </row>
    <row r="59" spans="1:10" s="1" customFormat="1" ht="18" x14ac:dyDescent="0.35">
      <c r="A59" s="245" t="s">
        <v>419</v>
      </c>
      <c r="B59" s="666">
        <v>0</v>
      </c>
      <c r="C59" s="36"/>
      <c r="D59" s="36"/>
      <c r="E59" s="36"/>
      <c r="F59" s="36"/>
      <c r="G59" s="36"/>
      <c r="H59" s="36"/>
      <c r="I59" s="36"/>
      <c r="J59" s="36"/>
    </row>
    <row r="60" spans="1:10" s="1" customFormat="1" ht="18" x14ac:dyDescent="0.35">
      <c r="A60" s="245" t="s">
        <v>518</v>
      </c>
      <c r="B60" s="666">
        <v>0</v>
      </c>
      <c r="C60" s="36"/>
      <c r="D60" s="36"/>
      <c r="E60" s="36"/>
      <c r="F60" s="36"/>
      <c r="G60" s="36"/>
      <c r="H60" s="36"/>
      <c r="I60" s="36"/>
      <c r="J60" s="36"/>
    </row>
    <row r="61" spans="1:10" s="1" customFormat="1" ht="18" x14ac:dyDescent="0.35">
      <c r="A61" s="108" t="s">
        <v>180</v>
      </c>
      <c r="B61" s="666">
        <v>0</v>
      </c>
      <c r="C61" s="36"/>
      <c r="D61" s="36"/>
      <c r="E61" s="36"/>
      <c r="F61" s="36"/>
      <c r="G61" s="36"/>
      <c r="H61" s="36"/>
      <c r="I61" s="36"/>
      <c r="J61" s="36"/>
    </row>
    <row r="62" spans="1:10" s="1" customFormat="1" ht="18.600000000000001" thickBot="1" x14ac:dyDescent="0.4">
      <c r="A62" s="194" t="s">
        <v>284</v>
      </c>
      <c r="B62" s="666">
        <v>0</v>
      </c>
      <c r="C62" s="36"/>
      <c r="D62" s="36"/>
      <c r="E62" s="36"/>
      <c r="F62" s="36"/>
      <c r="G62" s="36"/>
      <c r="H62" s="36"/>
      <c r="I62" s="36"/>
      <c r="J62" s="36"/>
    </row>
    <row r="63" spans="1:10" s="1" customFormat="1" ht="18" x14ac:dyDescent="0.35">
      <c r="A63" s="553"/>
      <c r="B63" s="226"/>
      <c r="C63" s="36"/>
      <c r="D63" s="36"/>
      <c r="E63" s="226"/>
      <c r="F63" s="226"/>
      <c r="G63" s="36"/>
      <c r="H63" s="36"/>
      <c r="I63" s="36"/>
      <c r="J63" s="36"/>
    </row>
    <row r="64" spans="1:10" x14ac:dyDescent="0.3">
      <c r="A64" s="553"/>
      <c r="B64" s="226"/>
      <c r="C64" s="226"/>
      <c r="D64" s="226"/>
      <c r="E64" s="226"/>
      <c r="F64" s="226"/>
      <c r="G64" s="226"/>
      <c r="H64" s="226"/>
      <c r="I64" s="226"/>
      <c r="J64" s="226"/>
    </row>
    <row r="65" spans="1:10" x14ac:dyDescent="0.3">
      <c r="A65" s="553"/>
      <c r="B65" s="226"/>
      <c r="C65" s="226"/>
      <c r="D65" s="226"/>
      <c r="E65" s="226"/>
      <c r="F65" s="226"/>
      <c r="G65" s="226"/>
      <c r="H65" s="226"/>
      <c r="I65" s="226"/>
      <c r="J65" s="226"/>
    </row>
    <row r="66" spans="1:10" x14ac:dyDescent="0.3">
      <c r="A66" s="553"/>
      <c r="B66" s="226"/>
      <c r="C66" s="226"/>
      <c r="D66" s="226"/>
      <c r="E66" s="226"/>
      <c r="F66" s="226"/>
      <c r="G66" s="226"/>
      <c r="H66" s="226"/>
      <c r="I66" s="226"/>
      <c r="J66" s="226"/>
    </row>
    <row r="67" spans="1:10" x14ac:dyDescent="0.3">
      <c r="A67" s="553"/>
      <c r="B67" s="226"/>
      <c r="C67" s="226"/>
      <c r="D67" s="226"/>
      <c r="E67" s="226"/>
      <c r="F67" s="226"/>
      <c r="G67" s="226"/>
      <c r="H67" s="226"/>
      <c r="I67" s="226"/>
      <c r="J67" s="226"/>
    </row>
    <row r="68" spans="1:10" x14ac:dyDescent="0.3">
      <c r="A68" s="553"/>
      <c r="B68" s="226"/>
      <c r="C68" s="226"/>
      <c r="D68" s="226"/>
      <c r="E68" s="226"/>
      <c r="F68" s="226"/>
      <c r="G68" s="226"/>
      <c r="H68" s="226"/>
      <c r="I68" s="226"/>
      <c r="J68" s="226"/>
    </row>
    <row r="69" spans="1:10" x14ac:dyDescent="0.3">
      <c r="C69" s="226"/>
      <c r="D69" s="226"/>
      <c r="E69" s="226"/>
      <c r="F69" s="226"/>
      <c r="G69" s="226"/>
      <c r="H69" s="226"/>
      <c r="I69" s="226"/>
      <c r="J69" s="226"/>
    </row>
  </sheetData>
  <sortState ref="A6:B62">
    <sortCondition descending="1" ref="B6"/>
  </sortState>
  <conditionalFormatting sqref="B6:B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/>
  </sheetPr>
  <dimension ref="A1:AA90"/>
  <sheetViews>
    <sheetView topLeftCell="A3" zoomScale="90" zoomScaleNormal="90" workbookViewId="0">
      <selection activeCell="B15" sqref="B15"/>
    </sheetView>
  </sheetViews>
  <sheetFormatPr defaultColWidth="8.88671875" defaultRowHeight="18" x14ac:dyDescent="0.3"/>
  <cols>
    <col min="1" max="1" width="30.6640625" style="103" customWidth="1"/>
    <col min="2" max="2" width="6.88671875" style="89" customWidth="1"/>
    <col min="3" max="3" width="8" style="89" bestFit="1" customWidth="1"/>
    <col min="4" max="4" width="8.88671875" style="90"/>
    <col min="5" max="5" width="9" style="27" customWidth="1"/>
    <col min="6" max="6" width="9.44140625" style="27" customWidth="1"/>
    <col min="7" max="7" width="4.88671875" style="27" customWidth="1"/>
    <col min="8" max="8" width="7.33203125" style="90" customWidth="1"/>
    <col min="9" max="9" width="120.44140625" style="90" customWidth="1"/>
    <col min="10" max="10" width="5" style="90" customWidth="1"/>
    <col min="11" max="11" width="32.33203125" style="91" customWidth="1"/>
    <col min="12" max="12" width="8.88671875" style="92"/>
    <col min="13" max="13" width="8.88671875" style="93"/>
    <col min="14" max="14" width="8.88671875" style="90"/>
    <col min="15" max="15" width="31.44140625" style="77" customWidth="1"/>
    <col min="16" max="18" width="8.88671875" style="77"/>
    <col min="19" max="19" width="14.6640625" style="90" bestFit="1" customWidth="1"/>
    <col min="20" max="20" width="7.109375" style="90" customWidth="1"/>
    <col min="21" max="16384" width="8.88671875" style="90"/>
  </cols>
  <sheetData>
    <row r="1" spans="1:27" ht="21" x14ac:dyDescent="0.4">
      <c r="A1" s="667" t="s">
        <v>239</v>
      </c>
      <c r="B1" s="668"/>
      <c r="C1" s="668"/>
      <c r="D1" s="669"/>
      <c r="E1" s="557"/>
      <c r="F1" s="557"/>
      <c r="G1" s="557"/>
      <c r="H1" s="669"/>
      <c r="I1" s="670"/>
      <c r="J1" s="669"/>
      <c r="K1" s="678"/>
      <c r="L1" s="679"/>
      <c r="M1" s="155"/>
      <c r="N1" s="669"/>
      <c r="O1" s="1394" t="s">
        <v>236</v>
      </c>
      <c r="P1" s="1395"/>
      <c r="Q1" s="38"/>
      <c r="R1" s="118" t="s">
        <v>132</v>
      </c>
      <c r="S1" s="669"/>
      <c r="T1" s="669"/>
      <c r="U1" s="669"/>
      <c r="V1" s="669"/>
      <c r="W1" s="669"/>
      <c r="X1" s="669"/>
      <c r="Y1" s="669"/>
      <c r="Z1" s="669"/>
      <c r="AA1" s="669"/>
    </row>
    <row r="2" spans="1:27" x14ac:dyDescent="0.35">
      <c r="A2" s="671" t="s">
        <v>541</v>
      </c>
      <c r="B2" s="672"/>
      <c r="C2" s="672"/>
      <c r="D2" s="36"/>
      <c r="E2" s="673"/>
      <c r="F2" s="557"/>
      <c r="G2" s="557"/>
      <c r="H2" s="669"/>
      <c r="I2" s="669"/>
      <c r="J2" s="669"/>
      <c r="K2" s="1396" t="s">
        <v>235</v>
      </c>
      <c r="L2" s="1397"/>
      <c r="M2" s="589"/>
      <c r="N2" s="669"/>
      <c r="O2" s="1396" t="s">
        <v>237</v>
      </c>
      <c r="P2" s="1397"/>
      <c r="Q2" s="1398"/>
      <c r="R2" s="118" t="s">
        <v>99</v>
      </c>
      <c r="S2" s="669"/>
      <c r="T2" s="669"/>
      <c r="U2" s="669"/>
      <c r="V2" s="669"/>
      <c r="W2" s="669"/>
      <c r="X2" s="669"/>
      <c r="Y2" s="669"/>
      <c r="Z2" s="669"/>
      <c r="AA2" s="669"/>
    </row>
    <row r="3" spans="1:27" ht="18.600000000000001" thickBot="1" x14ac:dyDescent="0.4">
      <c r="A3" s="674" t="s">
        <v>542</v>
      </c>
      <c r="B3" s="672"/>
      <c r="C3" s="672"/>
      <c r="D3" s="36"/>
      <c r="E3" s="673"/>
      <c r="F3" s="557"/>
      <c r="G3" s="557"/>
      <c r="H3" s="669"/>
      <c r="I3" s="669"/>
      <c r="J3" s="669"/>
      <c r="K3" s="95" t="s">
        <v>4</v>
      </c>
      <c r="L3" s="96" t="s">
        <v>133</v>
      </c>
      <c r="M3" s="3" t="s">
        <v>134</v>
      </c>
      <c r="N3" s="669"/>
      <c r="O3" s="120" t="s">
        <v>4</v>
      </c>
      <c r="P3" s="117" t="s">
        <v>133</v>
      </c>
      <c r="Q3" s="42" t="s">
        <v>134</v>
      </c>
      <c r="R3" s="119" t="s">
        <v>2</v>
      </c>
      <c r="S3" s="669"/>
      <c r="T3" s="669"/>
      <c r="U3" s="669"/>
      <c r="V3" s="669"/>
      <c r="W3" s="669"/>
      <c r="X3" s="669"/>
      <c r="Y3" s="669"/>
      <c r="Z3" s="669"/>
      <c r="AA3" s="669"/>
    </row>
    <row r="4" spans="1:27" x14ac:dyDescent="0.35">
      <c r="A4" s="671"/>
      <c r="B4" s="672"/>
      <c r="C4" s="672"/>
      <c r="D4" s="79"/>
      <c r="E4" s="557"/>
      <c r="F4" s="557"/>
      <c r="G4" s="557"/>
      <c r="H4" s="669"/>
      <c r="I4" s="669"/>
      <c r="J4" s="669"/>
      <c r="K4" s="121" t="s">
        <v>45</v>
      </c>
      <c r="L4" s="192"/>
      <c r="M4" s="264">
        <v>1.02</v>
      </c>
      <c r="N4" s="669"/>
      <c r="O4" s="121" t="s">
        <v>168</v>
      </c>
      <c r="P4" s="198">
        <v>0.39</v>
      </c>
      <c r="Q4" s="255">
        <v>1.64</v>
      </c>
      <c r="R4" s="97">
        <v>5</v>
      </c>
      <c r="S4" s="669"/>
      <c r="T4" s="669"/>
      <c r="U4" s="669"/>
      <c r="V4" s="669"/>
      <c r="W4" s="669"/>
      <c r="X4" s="669"/>
      <c r="Y4" s="669"/>
      <c r="Z4" s="669"/>
      <c r="AA4" s="669"/>
    </row>
    <row r="5" spans="1:27" x14ac:dyDescent="0.35">
      <c r="A5" s="671"/>
      <c r="B5" s="1399" t="s">
        <v>543</v>
      </c>
      <c r="C5" s="1400"/>
      <c r="D5" s="111"/>
      <c r="E5" s="1091" t="s">
        <v>132</v>
      </c>
      <c r="F5" s="118" t="s">
        <v>99</v>
      </c>
      <c r="G5" s="557"/>
      <c r="H5" s="669"/>
      <c r="I5" s="669"/>
      <c r="J5" s="669"/>
      <c r="K5" s="123" t="s">
        <v>58</v>
      </c>
      <c r="L5" s="98"/>
      <c r="M5" s="256">
        <v>1.03</v>
      </c>
      <c r="N5" s="669"/>
      <c r="O5" s="191" t="s">
        <v>424</v>
      </c>
      <c r="P5" s="101">
        <v>0.44</v>
      </c>
      <c r="Q5" s="256">
        <v>1.73</v>
      </c>
      <c r="R5" s="795">
        <v>1</v>
      </c>
      <c r="S5" s="669"/>
      <c r="T5" s="669"/>
      <c r="U5" s="669"/>
      <c r="V5" s="669"/>
      <c r="W5" s="669"/>
      <c r="X5" s="669"/>
      <c r="Y5" s="669"/>
      <c r="Z5" s="669"/>
      <c r="AA5" s="669"/>
    </row>
    <row r="6" spans="1:27" ht="18.600000000000001" thickBot="1" x14ac:dyDescent="0.4">
      <c r="A6" s="120" t="s">
        <v>4</v>
      </c>
      <c r="B6" s="675" t="s">
        <v>544</v>
      </c>
      <c r="C6" s="1137" t="s">
        <v>545</v>
      </c>
      <c r="D6" s="575" t="s">
        <v>134</v>
      </c>
      <c r="E6" s="1092" t="s">
        <v>2</v>
      </c>
      <c r="F6" s="1090" t="s">
        <v>3</v>
      </c>
      <c r="G6" s="557"/>
      <c r="H6" s="677" t="s">
        <v>135</v>
      </c>
      <c r="I6" s="36"/>
      <c r="J6" s="669"/>
      <c r="K6" s="122" t="s">
        <v>62</v>
      </c>
      <c r="L6" s="98">
        <v>0.67</v>
      </c>
      <c r="M6" s="256">
        <v>1.1299999999999999</v>
      </c>
      <c r="N6" s="669"/>
      <c r="O6" s="190" t="s">
        <v>165</v>
      </c>
      <c r="P6" s="98">
        <v>0.49166542165262989</v>
      </c>
      <c r="Q6" s="256">
        <v>1.55</v>
      </c>
      <c r="R6" s="99">
        <v>3</v>
      </c>
      <c r="S6" s="669"/>
      <c r="T6" s="669"/>
      <c r="U6" s="669"/>
      <c r="V6" s="669"/>
      <c r="W6" s="669"/>
      <c r="X6" s="669"/>
      <c r="Y6" s="669"/>
      <c r="Z6" s="669"/>
      <c r="AA6" s="669"/>
    </row>
    <row r="7" spans="1:27" x14ac:dyDescent="0.35">
      <c r="A7" s="1051" t="s">
        <v>184</v>
      </c>
      <c r="B7" s="796"/>
      <c r="C7" s="1132"/>
      <c r="D7" s="1126">
        <v>2.02</v>
      </c>
      <c r="E7" s="1093">
        <v>6</v>
      </c>
      <c r="F7" s="302">
        <f t="shared" ref="F7:F38" si="0">RANK(E7,E$7:E$63,0)</f>
        <v>1</v>
      </c>
      <c r="G7" s="659"/>
      <c r="H7" s="176" t="s">
        <v>271</v>
      </c>
      <c r="I7" s="177"/>
      <c r="J7" s="669"/>
      <c r="K7" s="123" t="s">
        <v>54</v>
      </c>
      <c r="L7" s="98"/>
      <c r="M7" s="256">
        <v>1.18</v>
      </c>
      <c r="N7" s="669"/>
      <c r="O7" s="122" t="s">
        <v>167</v>
      </c>
      <c r="P7" s="98">
        <v>0.54325104654026102</v>
      </c>
      <c r="Q7" s="256">
        <v>1.41</v>
      </c>
      <c r="R7" s="99">
        <v>3</v>
      </c>
      <c r="S7" s="669"/>
      <c r="T7" s="669"/>
      <c r="U7" s="669"/>
      <c r="V7" s="669"/>
      <c r="W7" s="669"/>
      <c r="X7" s="669"/>
      <c r="Y7" s="669"/>
      <c r="Z7" s="669"/>
      <c r="AA7" s="669"/>
    </row>
    <row r="8" spans="1:27" ht="21" thickBot="1" x14ac:dyDescent="0.5">
      <c r="A8" s="245" t="s">
        <v>193</v>
      </c>
      <c r="B8" s="422"/>
      <c r="C8" s="1133"/>
      <c r="D8" s="1127">
        <v>2.2200000000000002</v>
      </c>
      <c r="E8" s="1094">
        <v>6</v>
      </c>
      <c r="F8" s="302">
        <f t="shared" si="0"/>
        <v>1</v>
      </c>
      <c r="G8" s="659"/>
      <c r="H8" s="177"/>
      <c r="I8" s="177" t="s">
        <v>199</v>
      </c>
      <c r="J8" s="669"/>
      <c r="K8" s="122" t="s">
        <v>38</v>
      </c>
      <c r="L8" s="98">
        <v>0.87942900000000002</v>
      </c>
      <c r="M8" s="256">
        <v>1.19</v>
      </c>
      <c r="N8" s="669"/>
      <c r="O8" s="123" t="s">
        <v>14</v>
      </c>
      <c r="P8" s="423">
        <v>0.6</v>
      </c>
      <c r="Q8" s="256">
        <v>1.48</v>
      </c>
      <c r="R8" s="99">
        <v>3</v>
      </c>
      <c r="S8" s="669"/>
      <c r="T8" s="669"/>
      <c r="U8" s="669"/>
      <c r="V8" s="669"/>
      <c r="W8" s="669"/>
      <c r="X8" s="669"/>
      <c r="Y8" s="669"/>
      <c r="Z8" s="669"/>
      <c r="AA8" s="669"/>
    </row>
    <row r="9" spans="1:27" ht="20.399999999999999" x14ac:dyDescent="0.45">
      <c r="A9" s="245" t="s">
        <v>194</v>
      </c>
      <c r="B9" s="422"/>
      <c r="C9" s="1134"/>
      <c r="D9" s="1126">
        <v>2.02</v>
      </c>
      <c r="E9" s="1094">
        <v>6</v>
      </c>
      <c r="F9" s="302">
        <f t="shared" si="0"/>
        <v>1</v>
      </c>
      <c r="G9" s="659"/>
      <c r="H9" s="177"/>
      <c r="I9" s="177" t="s">
        <v>200</v>
      </c>
      <c r="J9" s="669"/>
      <c r="K9" s="122" t="s">
        <v>15</v>
      </c>
      <c r="L9" s="98">
        <v>0.86649136263487769</v>
      </c>
      <c r="M9" s="256">
        <v>1.21</v>
      </c>
      <c r="N9" s="669"/>
      <c r="O9" s="122" t="s">
        <v>11</v>
      </c>
      <c r="P9" s="98">
        <v>0.56999999999999995</v>
      </c>
      <c r="Q9" s="256">
        <v>1.68</v>
      </c>
      <c r="R9" s="99">
        <v>2</v>
      </c>
      <c r="S9" s="669"/>
      <c r="T9" s="669"/>
      <c r="U9" s="669"/>
      <c r="V9" s="669"/>
      <c r="W9" s="669"/>
      <c r="X9" s="669"/>
      <c r="Y9" s="669"/>
      <c r="Z9" s="669"/>
      <c r="AA9" s="669"/>
    </row>
    <row r="10" spans="1:27" ht="20.399999999999999" x14ac:dyDescent="0.45">
      <c r="A10" s="245" t="s">
        <v>195</v>
      </c>
      <c r="B10" s="422"/>
      <c r="C10" s="1133"/>
      <c r="D10" s="1127">
        <v>2.25</v>
      </c>
      <c r="E10" s="1094">
        <v>6</v>
      </c>
      <c r="F10" s="302">
        <f t="shared" si="0"/>
        <v>1</v>
      </c>
      <c r="G10" s="659"/>
      <c r="H10" s="177"/>
      <c r="I10" s="177" t="s">
        <v>201</v>
      </c>
      <c r="J10" s="669"/>
      <c r="K10" s="123" t="s">
        <v>56</v>
      </c>
      <c r="L10" s="98"/>
      <c r="M10" s="256">
        <v>1.23</v>
      </c>
      <c r="N10" s="669"/>
      <c r="O10" s="122" t="s">
        <v>62</v>
      </c>
      <c r="P10" s="98">
        <v>0.67</v>
      </c>
      <c r="Q10" s="256">
        <v>1.1299999999999999</v>
      </c>
      <c r="R10" s="99">
        <v>2</v>
      </c>
      <c r="S10" s="669"/>
      <c r="T10" s="669"/>
      <c r="U10" s="669"/>
      <c r="V10" s="669"/>
      <c r="W10" s="669"/>
      <c r="X10" s="669"/>
      <c r="Y10" s="669"/>
      <c r="Z10" s="669"/>
      <c r="AA10" s="669"/>
    </row>
    <row r="11" spans="1:27" ht="20.399999999999999" x14ac:dyDescent="0.45">
      <c r="A11" s="245" t="s">
        <v>196</v>
      </c>
      <c r="B11" s="422"/>
      <c r="C11" s="1133"/>
      <c r="D11" s="1127">
        <v>2.1</v>
      </c>
      <c r="E11" s="1094">
        <v>6</v>
      </c>
      <c r="F11" s="302">
        <f t="shared" si="0"/>
        <v>1</v>
      </c>
      <c r="G11" s="659"/>
      <c r="H11" s="177"/>
      <c r="I11" s="177" t="s">
        <v>202</v>
      </c>
      <c r="J11" s="669"/>
      <c r="K11" s="123" t="s">
        <v>37</v>
      </c>
      <c r="L11" s="98"/>
      <c r="M11" s="256">
        <v>1.23</v>
      </c>
      <c r="N11" s="669"/>
      <c r="O11" s="122" t="s">
        <v>178</v>
      </c>
      <c r="P11" s="98">
        <v>0.69208099999999995</v>
      </c>
      <c r="Q11" s="256">
        <v>1.35</v>
      </c>
      <c r="R11" s="99">
        <v>2</v>
      </c>
      <c r="S11" s="669"/>
      <c r="T11" s="669"/>
      <c r="U11" s="669"/>
      <c r="V11" s="669"/>
      <c r="W11" s="669"/>
      <c r="X11" s="669"/>
      <c r="Y11" s="669"/>
      <c r="Z11" s="669"/>
      <c r="AA11" s="669"/>
    </row>
    <row r="12" spans="1:27" x14ac:dyDescent="0.35">
      <c r="A12" s="245" t="s">
        <v>518</v>
      </c>
      <c r="B12" s="422"/>
      <c r="C12" s="1133"/>
      <c r="D12" s="1127">
        <v>2.0499999999999998</v>
      </c>
      <c r="E12" s="1094">
        <v>6</v>
      </c>
      <c r="F12" s="302">
        <f t="shared" si="0"/>
        <v>1</v>
      </c>
      <c r="G12" s="659"/>
      <c r="H12" s="177"/>
      <c r="I12" s="177" t="s">
        <v>136</v>
      </c>
      <c r="J12" s="669"/>
      <c r="K12" s="123" t="s">
        <v>17</v>
      </c>
      <c r="L12" s="98"/>
      <c r="M12" s="256">
        <v>1.25</v>
      </c>
      <c r="N12" s="669"/>
      <c r="O12" s="122" t="s">
        <v>163</v>
      </c>
      <c r="P12" s="98">
        <v>0.752177134972147</v>
      </c>
      <c r="Q12" s="256">
        <v>1.53</v>
      </c>
      <c r="R12" s="99">
        <v>2</v>
      </c>
      <c r="S12" s="669"/>
      <c r="T12" s="669"/>
      <c r="U12" s="669"/>
      <c r="V12" s="669"/>
      <c r="W12" s="669"/>
      <c r="X12" s="669"/>
      <c r="Y12" s="669"/>
      <c r="Z12" s="669"/>
      <c r="AA12" s="669"/>
    </row>
    <row r="13" spans="1:27" x14ac:dyDescent="0.35">
      <c r="A13" s="245" t="s">
        <v>182</v>
      </c>
      <c r="B13" s="422">
        <v>0.34539304823665018</v>
      </c>
      <c r="C13" s="1133">
        <v>0.4</v>
      </c>
      <c r="D13" s="1115">
        <v>1.98</v>
      </c>
      <c r="E13" s="1095">
        <v>5</v>
      </c>
      <c r="F13" s="302">
        <f t="shared" si="0"/>
        <v>7</v>
      </c>
      <c r="G13" s="659"/>
      <c r="H13" s="36"/>
      <c r="I13" s="36"/>
      <c r="J13" s="669"/>
      <c r="K13" s="123" t="s">
        <v>20</v>
      </c>
      <c r="L13" s="98">
        <v>0.79969800000000002</v>
      </c>
      <c r="M13" s="258">
        <v>1.28</v>
      </c>
      <c r="N13" s="669"/>
      <c r="O13" s="122" t="s">
        <v>40</v>
      </c>
      <c r="P13" s="101">
        <v>0.77</v>
      </c>
      <c r="Q13" s="257">
        <v>1.69</v>
      </c>
      <c r="R13" s="99">
        <v>2</v>
      </c>
      <c r="S13" s="669"/>
      <c r="T13" s="669"/>
      <c r="U13" s="669"/>
      <c r="V13" s="669"/>
      <c r="W13" s="669"/>
      <c r="X13" s="669"/>
      <c r="Y13" s="669"/>
      <c r="Z13" s="669"/>
      <c r="AA13" s="669"/>
    </row>
    <row r="14" spans="1:27" x14ac:dyDescent="0.35">
      <c r="A14" s="108" t="s">
        <v>283</v>
      </c>
      <c r="B14" s="422">
        <v>0.28368238304895765</v>
      </c>
      <c r="C14" s="1133">
        <v>0.4</v>
      </c>
      <c r="D14" s="1116">
        <v>2</v>
      </c>
      <c r="E14" s="1094">
        <v>5</v>
      </c>
      <c r="F14" s="302">
        <f t="shared" si="0"/>
        <v>7</v>
      </c>
      <c r="G14" s="659"/>
      <c r="H14" s="685" t="s">
        <v>137</v>
      </c>
      <c r="I14" s="36"/>
      <c r="J14" s="669"/>
      <c r="K14" s="122" t="s">
        <v>171</v>
      </c>
      <c r="L14" s="98"/>
      <c r="M14" s="256">
        <v>1.34</v>
      </c>
      <c r="N14" s="669"/>
      <c r="O14" s="123" t="s">
        <v>20</v>
      </c>
      <c r="P14" s="98">
        <v>0.79969800000000002</v>
      </c>
      <c r="Q14" s="258">
        <v>1.28</v>
      </c>
      <c r="R14" s="99">
        <v>2</v>
      </c>
      <c r="S14" s="669"/>
      <c r="T14" s="669"/>
      <c r="U14" s="669"/>
      <c r="V14" s="669"/>
      <c r="W14" s="669"/>
      <c r="X14" s="669"/>
      <c r="Y14" s="669"/>
      <c r="Z14" s="669"/>
      <c r="AA14" s="669"/>
    </row>
    <row r="15" spans="1:27" ht="20.399999999999999" x14ac:dyDescent="0.35">
      <c r="A15" s="108" t="s">
        <v>6</v>
      </c>
      <c r="B15" s="423">
        <v>0.42945055638130947</v>
      </c>
      <c r="C15" s="1133">
        <v>0.4</v>
      </c>
      <c r="D15" s="1117">
        <v>1.94</v>
      </c>
      <c r="E15" s="1094">
        <v>4</v>
      </c>
      <c r="F15" s="302">
        <f t="shared" si="0"/>
        <v>9</v>
      </c>
      <c r="G15" s="659"/>
      <c r="H15" s="686">
        <v>1</v>
      </c>
      <c r="I15" s="1098" t="s">
        <v>290</v>
      </c>
      <c r="J15" s="669"/>
      <c r="K15" s="122" t="s">
        <v>178</v>
      </c>
      <c r="L15" s="98">
        <v>0.69208099999999995</v>
      </c>
      <c r="M15" s="256">
        <v>1.35</v>
      </c>
      <c r="N15" s="669"/>
      <c r="O15" s="123" t="s">
        <v>19</v>
      </c>
      <c r="P15" s="98">
        <v>0.81</v>
      </c>
      <c r="Q15" s="256">
        <v>1.56</v>
      </c>
      <c r="R15" s="99">
        <v>1</v>
      </c>
      <c r="S15" s="669"/>
      <c r="T15" s="669"/>
      <c r="U15" s="669"/>
      <c r="V15" s="669"/>
      <c r="W15" s="669"/>
      <c r="X15" s="669"/>
      <c r="Y15" s="669"/>
      <c r="Z15" s="669"/>
      <c r="AA15" s="669"/>
    </row>
    <row r="16" spans="1:27" ht="20.399999999999999" x14ac:dyDescent="0.35">
      <c r="A16" s="245" t="s">
        <v>279</v>
      </c>
      <c r="B16" s="422">
        <v>0.39371200000000001</v>
      </c>
      <c r="C16" s="1133">
        <v>0.4</v>
      </c>
      <c r="D16" s="1116">
        <v>2.08</v>
      </c>
      <c r="E16" s="1094">
        <v>4</v>
      </c>
      <c r="F16" s="302">
        <f t="shared" si="0"/>
        <v>9</v>
      </c>
      <c r="G16" s="659"/>
      <c r="H16" s="686">
        <v>2</v>
      </c>
      <c r="I16" s="1098" t="s">
        <v>203</v>
      </c>
      <c r="J16" s="669"/>
      <c r="K16" s="122" t="s">
        <v>167</v>
      </c>
      <c r="L16" s="98">
        <v>0.54325104654026102</v>
      </c>
      <c r="M16" s="256">
        <v>1.41</v>
      </c>
      <c r="N16" s="669"/>
      <c r="O16" s="122" t="s">
        <v>7</v>
      </c>
      <c r="P16" s="98">
        <v>0.8374877092617895</v>
      </c>
      <c r="Q16" s="258">
        <v>1.54</v>
      </c>
      <c r="R16" s="99">
        <v>1</v>
      </c>
      <c r="S16" s="669"/>
      <c r="T16" s="669"/>
      <c r="U16" s="669"/>
      <c r="V16" s="669"/>
      <c r="W16" s="669"/>
      <c r="X16" s="669"/>
      <c r="Y16" s="669"/>
      <c r="Z16" s="669"/>
      <c r="AA16" s="669"/>
    </row>
    <row r="17" spans="1:27" ht="20.399999999999999" x14ac:dyDescent="0.35">
      <c r="A17" s="245" t="s">
        <v>421</v>
      </c>
      <c r="B17" s="1089">
        <v>0.42483301898491882</v>
      </c>
      <c r="C17" s="1133">
        <v>0.4</v>
      </c>
      <c r="D17" s="1118">
        <v>2.0099999999999998</v>
      </c>
      <c r="E17" s="1096">
        <v>4</v>
      </c>
      <c r="F17" s="302">
        <f t="shared" si="0"/>
        <v>9</v>
      </c>
      <c r="G17" s="659"/>
      <c r="H17" s="1412">
        <v>3</v>
      </c>
      <c r="I17" s="1099" t="s">
        <v>288</v>
      </c>
      <c r="J17" s="669"/>
      <c r="K17" s="123" t="s">
        <v>48</v>
      </c>
      <c r="L17" s="98"/>
      <c r="M17" s="256">
        <v>1.42</v>
      </c>
      <c r="N17" s="669"/>
      <c r="O17" s="122" t="s">
        <v>15</v>
      </c>
      <c r="P17" s="98">
        <v>0.86649136263487769</v>
      </c>
      <c r="Q17" s="256">
        <v>1.21</v>
      </c>
      <c r="R17" s="99">
        <v>1</v>
      </c>
      <c r="S17" s="669"/>
      <c r="T17" s="669"/>
      <c r="U17" s="669"/>
      <c r="V17" s="669"/>
      <c r="W17" s="669"/>
      <c r="X17" s="669"/>
      <c r="Y17" s="669"/>
      <c r="Z17" s="669"/>
      <c r="AA17" s="669"/>
    </row>
    <row r="18" spans="1:27" x14ac:dyDescent="0.35">
      <c r="A18" s="245" t="s">
        <v>186</v>
      </c>
      <c r="B18" s="422">
        <v>0.42577559999999998</v>
      </c>
      <c r="C18" s="1133">
        <v>0.4</v>
      </c>
      <c r="D18" s="1117">
        <v>1.99</v>
      </c>
      <c r="E18" s="1094">
        <v>4</v>
      </c>
      <c r="F18" s="302">
        <f t="shared" si="0"/>
        <v>9</v>
      </c>
      <c r="G18" s="659"/>
      <c r="H18" s="1412"/>
      <c r="I18" s="1098" t="s">
        <v>287</v>
      </c>
      <c r="J18" s="669"/>
      <c r="K18" s="123" t="s">
        <v>14</v>
      </c>
      <c r="L18" s="423">
        <v>0.6</v>
      </c>
      <c r="M18" s="256">
        <v>1.48</v>
      </c>
      <c r="N18" s="669"/>
      <c r="O18" s="122" t="s">
        <v>38</v>
      </c>
      <c r="P18" s="98">
        <v>0.87942900000000002</v>
      </c>
      <c r="Q18" s="256">
        <v>1.19</v>
      </c>
      <c r="R18" s="99">
        <v>1</v>
      </c>
      <c r="S18" s="680" t="s">
        <v>270</v>
      </c>
      <c r="T18" s="681">
        <f>AVERAGE(P4:P18)</f>
        <v>0.67415204500411374</v>
      </c>
      <c r="U18" s="682">
        <f>AVERAGE(Q4:Q18)</f>
        <v>1.4646666666666666</v>
      </c>
      <c r="V18" s="683">
        <f>AVERAGE(R4:R18)</f>
        <v>2.0666666666666669</v>
      </c>
      <c r="W18" s="669"/>
      <c r="X18" s="669"/>
      <c r="Y18" s="669"/>
      <c r="Z18" s="669"/>
      <c r="AA18" s="669"/>
    </row>
    <row r="19" spans="1:27" ht="20.399999999999999" x14ac:dyDescent="0.35">
      <c r="A19" s="108" t="s">
        <v>33</v>
      </c>
      <c r="B19" s="1089">
        <v>0.40028000000000002</v>
      </c>
      <c r="C19" s="1133">
        <v>0.4</v>
      </c>
      <c r="D19" s="1119">
        <v>1.92</v>
      </c>
      <c r="E19" s="1096">
        <v>4</v>
      </c>
      <c r="F19" s="302">
        <f t="shared" si="0"/>
        <v>9</v>
      </c>
      <c r="G19" s="659"/>
      <c r="H19" s="1412">
        <v>4</v>
      </c>
      <c r="I19" s="1100" t="s">
        <v>286</v>
      </c>
      <c r="J19" s="669"/>
      <c r="K19" s="122" t="s">
        <v>163</v>
      </c>
      <c r="L19" s="98">
        <v>0.752177134972147</v>
      </c>
      <c r="M19" s="256">
        <v>1.53</v>
      </c>
      <c r="N19" s="669"/>
      <c r="O19" s="123" t="s">
        <v>27</v>
      </c>
      <c r="P19" s="197">
        <v>0.34539304823665018</v>
      </c>
      <c r="Q19" s="260">
        <v>1.98</v>
      </c>
      <c r="R19" s="102">
        <v>5</v>
      </c>
      <c r="S19" s="669"/>
      <c r="T19" s="669"/>
      <c r="U19" s="669"/>
      <c r="V19" s="669"/>
      <c r="W19" s="669"/>
      <c r="X19" s="669"/>
      <c r="Y19" s="669"/>
      <c r="Z19" s="669"/>
      <c r="AA19" s="669"/>
    </row>
    <row r="20" spans="1:27" x14ac:dyDescent="0.35">
      <c r="A20" s="245" t="s">
        <v>188</v>
      </c>
      <c r="B20" s="422"/>
      <c r="C20" s="1133"/>
      <c r="D20" s="1128">
        <v>1.97</v>
      </c>
      <c r="E20" s="1094">
        <v>4</v>
      </c>
      <c r="F20" s="302">
        <f t="shared" si="0"/>
        <v>9</v>
      </c>
      <c r="G20" s="659"/>
      <c r="H20" s="1412"/>
      <c r="I20" s="1098" t="s">
        <v>285</v>
      </c>
      <c r="J20" s="669"/>
      <c r="K20" s="122" t="s">
        <v>7</v>
      </c>
      <c r="L20" s="98">
        <v>0.8374877092617895</v>
      </c>
      <c r="M20" s="258">
        <v>1.54</v>
      </c>
      <c r="N20" s="669"/>
      <c r="O20" s="122" t="s">
        <v>8</v>
      </c>
      <c r="P20" s="197">
        <v>0.39</v>
      </c>
      <c r="Q20" s="259">
        <v>1.94</v>
      </c>
      <c r="R20" s="99">
        <v>3</v>
      </c>
      <c r="S20" s="669"/>
      <c r="T20" s="669"/>
      <c r="U20" s="669"/>
      <c r="V20" s="669"/>
      <c r="W20" s="669"/>
      <c r="X20" s="669"/>
      <c r="Y20" s="669"/>
      <c r="Z20" s="669"/>
      <c r="AA20" s="669"/>
    </row>
    <row r="21" spans="1:27" ht="20.399999999999999" x14ac:dyDescent="0.35">
      <c r="A21" s="245" t="s">
        <v>417</v>
      </c>
      <c r="B21" s="422">
        <v>0.44</v>
      </c>
      <c r="C21" s="1135">
        <v>0.4</v>
      </c>
      <c r="D21" s="1120">
        <v>1.73</v>
      </c>
      <c r="E21" s="1094">
        <v>4</v>
      </c>
      <c r="F21" s="302">
        <f t="shared" si="0"/>
        <v>9</v>
      </c>
      <c r="G21" s="659"/>
      <c r="H21" s="686">
        <v>5</v>
      </c>
      <c r="I21" s="1098" t="s">
        <v>547</v>
      </c>
      <c r="J21" s="669"/>
      <c r="K21" s="190" t="s">
        <v>165</v>
      </c>
      <c r="L21" s="98">
        <v>0.49166542165262989</v>
      </c>
      <c r="M21" s="256">
        <v>1.55</v>
      </c>
      <c r="N21" s="669"/>
      <c r="O21" s="122" t="s">
        <v>33</v>
      </c>
      <c r="P21" s="98">
        <v>0.40028000000000002</v>
      </c>
      <c r="Q21" s="261">
        <v>1.92</v>
      </c>
      <c r="R21" s="99">
        <v>4</v>
      </c>
      <c r="S21" s="669"/>
      <c r="T21" s="669"/>
      <c r="U21" s="669"/>
      <c r="V21" s="669"/>
      <c r="W21" s="669"/>
      <c r="X21" s="669"/>
      <c r="Y21" s="669"/>
      <c r="Z21" s="669"/>
      <c r="AA21" s="669"/>
    </row>
    <row r="22" spans="1:27" ht="20.399999999999999" x14ac:dyDescent="0.35">
      <c r="A22" s="245" t="s">
        <v>189</v>
      </c>
      <c r="B22" s="422"/>
      <c r="C22" s="1133"/>
      <c r="D22" s="1128">
        <v>1.89</v>
      </c>
      <c r="E22" s="1094">
        <v>4</v>
      </c>
      <c r="F22" s="302">
        <f t="shared" si="0"/>
        <v>9</v>
      </c>
      <c r="G22" s="659"/>
      <c r="H22" s="686">
        <v>6</v>
      </c>
      <c r="I22" s="1099" t="s">
        <v>204</v>
      </c>
      <c r="J22" s="669"/>
      <c r="K22" s="123" t="s">
        <v>19</v>
      </c>
      <c r="L22" s="98">
        <v>0.81</v>
      </c>
      <c r="M22" s="256">
        <v>1.56</v>
      </c>
      <c r="N22" s="669"/>
      <c r="O22" s="123" t="s">
        <v>12</v>
      </c>
      <c r="P22" s="98">
        <v>0.42577559999999998</v>
      </c>
      <c r="Q22" s="261">
        <v>1.99</v>
      </c>
      <c r="R22" s="99">
        <v>4</v>
      </c>
      <c r="S22" s="669"/>
      <c r="T22" s="669"/>
      <c r="U22" s="669"/>
      <c r="V22" s="669"/>
      <c r="W22" s="669"/>
      <c r="X22" s="669"/>
      <c r="Y22" s="669"/>
      <c r="Z22" s="669"/>
      <c r="AA22" s="669"/>
    </row>
    <row r="23" spans="1:27" ht="20.399999999999999" x14ac:dyDescent="0.35">
      <c r="A23" s="245" t="s">
        <v>190</v>
      </c>
      <c r="B23" s="422"/>
      <c r="C23" s="1133"/>
      <c r="D23" s="1128">
        <v>1.97</v>
      </c>
      <c r="E23" s="1094">
        <v>4</v>
      </c>
      <c r="F23" s="302">
        <f t="shared" si="0"/>
        <v>9</v>
      </c>
      <c r="G23" s="659"/>
      <c r="H23" s="686">
        <v>7</v>
      </c>
      <c r="I23" s="1098" t="s">
        <v>546</v>
      </c>
      <c r="J23" s="669"/>
      <c r="K23" s="123" t="s">
        <v>52</v>
      </c>
      <c r="L23" s="98"/>
      <c r="M23" s="256">
        <v>1.57</v>
      </c>
      <c r="N23" s="669"/>
      <c r="O23" s="122" t="s">
        <v>6</v>
      </c>
      <c r="P23" s="100">
        <v>0.42945055638130947</v>
      </c>
      <c r="Q23" s="261">
        <v>1.94</v>
      </c>
      <c r="R23" s="99">
        <v>4</v>
      </c>
      <c r="S23" s="669"/>
      <c r="T23" s="669"/>
      <c r="U23" s="669"/>
      <c r="V23" s="669"/>
      <c r="W23" s="669"/>
      <c r="X23" s="669"/>
      <c r="Y23" s="669"/>
      <c r="Z23" s="669"/>
      <c r="AA23" s="669"/>
    </row>
    <row r="24" spans="1:27" ht="20.399999999999999" x14ac:dyDescent="0.35">
      <c r="A24" s="245" t="s">
        <v>191</v>
      </c>
      <c r="B24" s="422"/>
      <c r="C24" s="1133"/>
      <c r="D24" s="1128">
        <v>1.87</v>
      </c>
      <c r="E24" s="1094">
        <v>4</v>
      </c>
      <c r="F24" s="302">
        <f t="shared" si="0"/>
        <v>9</v>
      </c>
      <c r="G24" s="659"/>
      <c r="H24" s="686">
        <v>8</v>
      </c>
      <c r="I24" s="1098" t="s">
        <v>205</v>
      </c>
      <c r="J24" s="669"/>
      <c r="K24" s="123" t="s">
        <v>23</v>
      </c>
      <c r="L24" s="98"/>
      <c r="M24" s="256">
        <v>1.59</v>
      </c>
      <c r="N24" s="669"/>
      <c r="O24" s="122" t="s">
        <v>172</v>
      </c>
      <c r="P24" s="98">
        <v>0.48599999999999999</v>
      </c>
      <c r="Q24" s="261">
        <v>1.93</v>
      </c>
      <c r="R24" s="99">
        <v>3</v>
      </c>
      <c r="S24" s="669"/>
      <c r="T24" s="669"/>
      <c r="U24" s="669"/>
      <c r="V24" s="669"/>
      <c r="W24" s="669"/>
      <c r="X24" s="669"/>
      <c r="Y24" s="669"/>
      <c r="Z24" s="669"/>
      <c r="AA24" s="669"/>
    </row>
    <row r="25" spans="1:27" ht="20.399999999999999" x14ac:dyDescent="0.35">
      <c r="A25" s="109" t="s">
        <v>168</v>
      </c>
      <c r="B25" s="422">
        <v>0.39</v>
      </c>
      <c r="C25" s="1133">
        <v>0.4</v>
      </c>
      <c r="D25" s="1120">
        <v>1.64</v>
      </c>
      <c r="E25" s="1094">
        <v>4</v>
      </c>
      <c r="F25" s="302">
        <f t="shared" si="0"/>
        <v>9</v>
      </c>
      <c r="G25" s="659"/>
      <c r="H25" s="686">
        <v>9</v>
      </c>
      <c r="I25" s="1098" t="s">
        <v>206</v>
      </c>
      <c r="J25" s="669"/>
      <c r="K25" s="122" t="s">
        <v>168</v>
      </c>
      <c r="L25" s="98">
        <v>0.39</v>
      </c>
      <c r="M25" s="258">
        <v>1.64</v>
      </c>
      <c r="N25" s="669"/>
      <c r="O25" s="123" t="s">
        <v>47</v>
      </c>
      <c r="P25" s="100">
        <v>0.65549999999999997</v>
      </c>
      <c r="Q25" s="261">
        <v>1.82</v>
      </c>
      <c r="R25" s="99">
        <v>2</v>
      </c>
      <c r="S25" s="669"/>
      <c r="T25" s="669"/>
      <c r="U25" s="669"/>
      <c r="V25" s="669"/>
      <c r="W25" s="669"/>
      <c r="X25" s="669"/>
      <c r="Y25" s="669"/>
      <c r="Z25" s="669"/>
      <c r="AA25" s="669"/>
    </row>
    <row r="26" spans="1:27" ht="20.399999999999999" x14ac:dyDescent="0.35">
      <c r="A26" s="245" t="s">
        <v>197</v>
      </c>
      <c r="B26" s="1089"/>
      <c r="C26" s="1133"/>
      <c r="D26" s="1129">
        <v>1.86</v>
      </c>
      <c r="E26" s="1096">
        <v>4</v>
      </c>
      <c r="F26" s="302">
        <f t="shared" si="0"/>
        <v>9</v>
      </c>
      <c r="G26" s="659"/>
      <c r="H26" s="686">
        <v>10</v>
      </c>
      <c r="I26" s="1098" t="s">
        <v>207</v>
      </c>
      <c r="J26" s="669"/>
      <c r="K26" s="122" t="s">
        <v>11</v>
      </c>
      <c r="L26" s="98">
        <v>0.56999999999999995</v>
      </c>
      <c r="M26" s="256">
        <v>1.68</v>
      </c>
      <c r="N26" s="669"/>
      <c r="O26" s="123" t="s">
        <v>53</v>
      </c>
      <c r="P26" s="98">
        <v>0.66714799999999996</v>
      </c>
      <c r="Q26" s="261">
        <v>1.96</v>
      </c>
      <c r="R26" s="99">
        <v>2</v>
      </c>
      <c r="S26" s="669"/>
      <c r="T26" s="669"/>
      <c r="U26" s="669"/>
      <c r="V26" s="669"/>
      <c r="W26" s="669"/>
      <c r="X26" s="669"/>
      <c r="Y26" s="669"/>
      <c r="Z26" s="669"/>
      <c r="AA26" s="669"/>
    </row>
    <row r="27" spans="1:27" x14ac:dyDescent="0.35">
      <c r="A27" s="108" t="s">
        <v>172</v>
      </c>
      <c r="B27" s="422">
        <v>0.48599999999999999</v>
      </c>
      <c r="C27" s="1133">
        <v>0.4</v>
      </c>
      <c r="D27" s="1117">
        <v>1.93</v>
      </c>
      <c r="E27" s="1094">
        <v>3</v>
      </c>
      <c r="F27" s="302">
        <f t="shared" si="0"/>
        <v>21</v>
      </c>
      <c r="G27" s="659"/>
      <c r="H27" s="36"/>
      <c r="I27" s="36"/>
      <c r="J27" s="669"/>
      <c r="K27" s="122" t="s">
        <v>40</v>
      </c>
      <c r="L27" s="101">
        <v>0.77</v>
      </c>
      <c r="M27" s="257">
        <v>1.69</v>
      </c>
      <c r="N27" s="669"/>
      <c r="O27" s="122" t="s">
        <v>164</v>
      </c>
      <c r="P27" s="98">
        <v>0.74172265697046347</v>
      </c>
      <c r="Q27" s="261">
        <v>1.8</v>
      </c>
      <c r="R27" s="99">
        <v>2</v>
      </c>
      <c r="S27" s="669"/>
      <c r="T27" s="669"/>
      <c r="U27" s="669"/>
      <c r="V27" s="669"/>
      <c r="W27" s="669"/>
      <c r="X27" s="669"/>
      <c r="Y27" s="669"/>
      <c r="Z27" s="669"/>
      <c r="AA27" s="669"/>
    </row>
    <row r="28" spans="1:27" x14ac:dyDescent="0.35">
      <c r="A28" s="245" t="s">
        <v>14</v>
      </c>
      <c r="B28" s="423">
        <v>0.6</v>
      </c>
      <c r="C28" s="1133">
        <v>0.4</v>
      </c>
      <c r="D28" s="1120">
        <v>1.48</v>
      </c>
      <c r="E28" s="1094">
        <v>3</v>
      </c>
      <c r="F28" s="302">
        <f t="shared" si="0"/>
        <v>21</v>
      </c>
      <c r="G28" s="659"/>
      <c r="H28" s="36"/>
      <c r="I28" s="36"/>
      <c r="J28" s="669"/>
      <c r="K28" s="123" t="s">
        <v>424</v>
      </c>
      <c r="L28" s="98">
        <v>0.44</v>
      </c>
      <c r="M28" s="256">
        <v>1.73</v>
      </c>
      <c r="N28" s="669"/>
      <c r="O28" s="122" t="s">
        <v>143</v>
      </c>
      <c r="P28" s="98">
        <v>0.75205699999999998</v>
      </c>
      <c r="Q28" s="262">
        <v>1.88</v>
      </c>
      <c r="R28" s="99">
        <v>2</v>
      </c>
      <c r="S28" s="669"/>
      <c r="T28" s="669"/>
      <c r="U28" s="669"/>
      <c r="V28" s="669"/>
      <c r="W28" s="669"/>
      <c r="X28" s="669"/>
      <c r="Y28" s="669"/>
      <c r="Z28" s="669"/>
      <c r="AA28" s="669"/>
    </row>
    <row r="29" spans="1:27" ht="20.399999999999999" x14ac:dyDescent="0.45">
      <c r="A29" s="108" t="s">
        <v>167</v>
      </c>
      <c r="B29" s="422">
        <v>0.54325104654026102</v>
      </c>
      <c r="C29" s="1133">
        <v>0.4</v>
      </c>
      <c r="D29" s="1120">
        <v>1.41</v>
      </c>
      <c r="E29" s="1094">
        <v>3</v>
      </c>
      <c r="F29" s="302">
        <f t="shared" si="0"/>
        <v>21</v>
      </c>
      <c r="G29" s="659"/>
      <c r="H29" s="36"/>
      <c r="I29" s="36" t="s">
        <v>208</v>
      </c>
      <c r="J29" s="669"/>
      <c r="K29" s="123" t="s">
        <v>26</v>
      </c>
      <c r="L29" s="98"/>
      <c r="M29" s="256">
        <v>1.73</v>
      </c>
      <c r="N29" s="669"/>
      <c r="O29" s="123" t="s">
        <v>44</v>
      </c>
      <c r="P29" s="98">
        <v>0.80909253755763588</v>
      </c>
      <c r="Q29" s="261">
        <v>1.88</v>
      </c>
      <c r="R29" s="99">
        <v>1</v>
      </c>
      <c r="S29" s="680" t="s">
        <v>270</v>
      </c>
      <c r="T29" s="681">
        <f>AVERAGE(P19:P29)</f>
        <v>0.55476539992236884</v>
      </c>
      <c r="U29" s="682">
        <f>AVERAGE(Q19:Q29)</f>
        <v>1.9127272727272726</v>
      </c>
      <c r="V29" s="683">
        <f>AVERAGE(R19:R29)</f>
        <v>2.9090909090909092</v>
      </c>
      <c r="W29" s="669"/>
      <c r="X29" s="669"/>
      <c r="Y29" s="669"/>
      <c r="Z29" s="669"/>
      <c r="AA29" s="669"/>
    </row>
    <row r="30" spans="1:27" ht="20.399999999999999" x14ac:dyDescent="0.45">
      <c r="A30" s="108" t="s">
        <v>36</v>
      </c>
      <c r="B30" s="422">
        <v>0.56501773936073962</v>
      </c>
      <c r="C30" s="1133">
        <v>0.4</v>
      </c>
      <c r="D30" s="1116">
        <v>2.0099999999999998</v>
      </c>
      <c r="E30" s="1094">
        <v>3</v>
      </c>
      <c r="F30" s="302">
        <f t="shared" si="0"/>
        <v>21</v>
      </c>
      <c r="G30" s="659"/>
      <c r="H30" s="36"/>
      <c r="I30" s="36" t="s">
        <v>209</v>
      </c>
      <c r="J30" s="669"/>
      <c r="K30" s="122" t="s">
        <v>164</v>
      </c>
      <c r="L30" s="98">
        <v>0.74172265697046347</v>
      </c>
      <c r="M30" s="261">
        <v>1.8</v>
      </c>
      <c r="N30" s="669"/>
      <c r="O30" s="122" t="s">
        <v>16</v>
      </c>
      <c r="P30" s="197">
        <v>0.28368238304895765</v>
      </c>
      <c r="Q30" s="263">
        <v>2</v>
      </c>
      <c r="R30" s="99">
        <v>7</v>
      </c>
      <c r="S30" s="669"/>
      <c r="T30" s="669"/>
      <c r="U30" s="669"/>
      <c r="V30" s="669"/>
      <c r="W30" s="669"/>
      <c r="X30" s="669"/>
      <c r="Y30" s="669"/>
      <c r="Z30" s="669"/>
      <c r="AA30" s="669"/>
    </row>
    <row r="31" spans="1:27" x14ac:dyDescent="0.35">
      <c r="A31" s="245" t="s">
        <v>181</v>
      </c>
      <c r="B31" s="423">
        <v>0.45588299817184641</v>
      </c>
      <c r="C31" s="1133">
        <v>0.4</v>
      </c>
      <c r="D31" s="1116">
        <v>2.23</v>
      </c>
      <c r="E31" s="1094">
        <v>3</v>
      </c>
      <c r="F31" s="302">
        <f t="shared" si="0"/>
        <v>21</v>
      </c>
      <c r="G31" s="659"/>
      <c r="H31" s="36"/>
      <c r="I31" s="687" t="s">
        <v>138</v>
      </c>
      <c r="J31" s="669"/>
      <c r="K31" s="123" t="s">
        <v>61</v>
      </c>
      <c r="L31" s="98"/>
      <c r="M31" s="261">
        <v>1.8</v>
      </c>
      <c r="N31" s="669"/>
      <c r="O31" s="123" t="s">
        <v>22</v>
      </c>
      <c r="P31" s="197">
        <v>0.39371200000000001</v>
      </c>
      <c r="Q31" s="263">
        <v>2.08</v>
      </c>
      <c r="R31" s="99">
        <v>4</v>
      </c>
      <c r="S31" s="669"/>
      <c r="T31" s="669"/>
      <c r="U31" s="669"/>
      <c r="V31" s="669"/>
      <c r="W31" s="669"/>
      <c r="X31" s="669"/>
      <c r="Y31" s="669"/>
      <c r="Z31" s="669"/>
      <c r="AA31" s="669"/>
    </row>
    <row r="32" spans="1:27" x14ac:dyDescent="0.35">
      <c r="A32" s="245" t="s">
        <v>187</v>
      </c>
      <c r="B32" s="422">
        <v>0.58855737899794858</v>
      </c>
      <c r="C32" s="1133">
        <v>0.4</v>
      </c>
      <c r="D32" s="1116">
        <v>2.27</v>
      </c>
      <c r="E32" s="1094">
        <v>3</v>
      </c>
      <c r="F32" s="302">
        <f t="shared" si="0"/>
        <v>21</v>
      </c>
      <c r="G32" s="659"/>
      <c r="H32" s="36"/>
      <c r="I32" s="36" t="s">
        <v>210</v>
      </c>
      <c r="J32" s="669"/>
      <c r="K32" s="123" t="s">
        <v>47</v>
      </c>
      <c r="L32" s="100">
        <v>0.65549999999999997</v>
      </c>
      <c r="M32" s="261">
        <v>1.82</v>
      </c>
      <c r="N32" s="669"/>
      <c r="O32" s="191" t="s">
        <v>289</v>
      </c>
      <c r="P32" s="98">
        <v>0.42483301898491882</v>
      </c>
      <c r="Q32" s="263">
        <v>2.0099999999999998</v>
      </c>
      <c r="R32" s="99">
        <v>4</v>
      </c>
      <c r="S32" s="669"/>
      <c r="T32" s="669"/>
      <c r="U32" s="669"/>
      <c r="V32" s="669"/>
      <c r="W32" s="669"/>
      <c r="X32" s="669"/>
      <c r="Y32" s="669"/>
      <c r="Z32" s="669"/>
      <c r="AA32" s="669"/>
    </row>
    <row r="33" spans="1:27" x14ac:dyDescent="0.35">
      <c r="A33" s="108" t="s">
        <v>170</v>
      </c>
      <c r="B33" s="424">
        <v>0.56999999999999995</v>
      </c>
      <c r="C33" s="1133">
        <v>0.4</v>
      </c>
      <c r="D33" s="1116">
        <v>2.13</v>
      </c>
      <c r="E33" s="1094">
        <v>3</v>
      </c>
      <c r="F33" s="302">
        <f t="shared" si="0"/>
        <v>21</v>
      </c>
      <c r="G33" s="659"/>
      <c r="H33" s="36"/>
      <c r="I33" s="687" t="s">
        <v>139</v>
      </c>
      <c r="J33" s="669"/>
      <c r="K33" s="123" t="s">
        <v>29</v>
      </c>
      <c r="L33" s="98"/>
      <c r="M33" s="261">
        <v>1.86</v>
      </c>
      <c r="N33" s="669"/>
      <c r="O33" s="123" t="s">
        <v>24</v>
      </c>
      <c r="P33" s="100">
        <v>0.45588299817184641</v>
      </c>
      <c r="Q33" s="263">
        <v>2.23</v>
      </c>
      <c r="R33" s="99">
        <v>3</v>
      </c>
      <c r="S33" s="669"/>
      <c r="T33" s="669"/>
      <c r="U33" s="669"/>
      <c r="V33" s="669"/>
      <c r="W33" s="669"/>
      <c r="X33" s="669"/>
      <c r="Y33" s="669"/>
      <c r="Z33" s="669"/>
      <c r="AA33" s="669"/>
    </row>
    <row r="34" spans="1:27" x14ac:dyDescent="0.35">
      <c r="A34" s="245" t="s">
        <v>58</v>
      </c>
      <c r="B34" s="1089"/>
      <c r="C34" s="1133"/>
      <c r="D34" s="1130">
        <v>1.03</v>
      </c>
      <c r="E34" s="1096">
        <v>3</v>
      </c>
      <c r="F34" s="302">
        <f t="shared" si="0"/>
        <v>21</v>
      </c>
      <c r="G34" s="659"/>
      <c r="H34" s="669"/>
      <c r="I34" s="669"/>
      <c r="J34" s="669"/>
      <c r="K34" s="123" t="s">
        <v>18</v>
      </c>
      <c r="L34" s="98"/>
      <c r="M34" s="261">
        <v>1.87</v>
      </c>
      <c r="N34" s="669"/>
      <c r="O34" s="123" t="s">
        <v>420</v>
      </c>
      <c r="P34" s="98">
        <v>0.47299999999999998</v>
      </c>
      <c r="Q34" s="263">
        <v>2.27</v>
      </c>
      <c r="R34" s="99">
        <v>3</v>
      </c>
      <c r="S34" s="669"/>
      <c r="T34" s="669"/>
      <c r="U34" s="669"/>
      <c r="V34" s="669"/>
      <c r="W34" s="669"/>
      <c r="X34" s="669"/>
      <c r="Y34" s="669"/>
      <c r="Z34" s="669"/>
      <c r="AA34" s="669"/>
    </row>
    <row r="35" spans="1:27" x14ac:dyDescent="0.35">
      <c r="A35" s="245" t="s">
        <v>418</v>
      </c>
      <c r="B35" s="422"/>
      <c r="C35" s="1133"/>
      <c r="D35" s="1131">
        <v>1.59</v>
      </c>
      <c r="E35" s="1094">
        <v>3</v>
      </c>
      <c r="F35" s="302">
        <f t="shared" si="0"/>
        <v>21</v>
      </c>
      <c r="G35" s="659"/>
      <c r="H35" s="669"/>
      <c r="I35" s="669"/>
      <c r="J35" s="669"/>
      <c r="K35" s="123" t="s">
        <v>44</v>
      </c>
      <c r="L35" s="98">
        <v>0.80909253755763588</v>
      </c>
      <c r="M35" s="261">
        <v>1.88</v>
      </c>
      <c r="N35" s="669"/>
      <c r="O35" s="123" t="s">
        <v>21</v>
      </c>
      <c r="P35" s="98">
        <v>0.49685710294733904</v>
      </c>
      <c r="Q35" s="263">
        <v>2.09</v>
      </c>
      <c r="R35" s="99">
        <v>3</v>
      </c>
      <c r="S35" s="669"/>
      <c r="T35" s="669"/>
      <c r="U35" s="669"/>
      <c r="V35" s="669"/>
      <c r="W35" s="669"/>
      <c r="X35" s="669"/>
      <c r="Y35" s="669"/>
      <c r="Z35" s="669"/>
      <c r="AA35" s="669"/>
    </row>
    <row r="36" spans="1:27" x14ac:dyDescent="0.35">
      <c r="A36" s="108" t="s">
        <v>166</v>
      </c>
      <c r="B36" s="422">
        <v>0.49166542165262989</v>
      </c>
      <c r="C36" s="1133">
        <v>0.4</v>
      </c>
      <c r="D36" s="1120">
        <v>1.55</v>
      </c>
      <c r="E36" s="1094">
        <v>3</v>
      </c>
      <c r="F36" s="302">
        <f t="shared" si="0"/>
        <v>21</v>
      </c>
      <c r="G36" s="659"/>
      <c r="H36" s="669"/>
      <c r="I36" s="669"/>
      <c r="J36" s="669"/>
      <c r="K36" s="122" t="s">
        <v>143</v>
      </c>
      <c r="L36" s="98">
        <v>0.75205699999999998</v>
      </c>
      <c r="M36" s="262">
        <v>1.88</v>
      </c>
      <c r="N36" s="669"/>
      <c r="O36" s="122" t="s">
        <v>170</v>
      </c>
      <c r="P36" s="197">
        <v>0.56999999999999995</v>
      </c>
      <c r="Q36" s="263">
        <v>2.13</v>
      </c>
      <c r="R36" s="99">
        <v>5</v>
      </c>
      <c r="S36" s="669"/>
      <c r="T36" s="669"/>
      <c r="U36" s="669"/>
      <c r="V36" s="669"/>
      <c r="W36" s="669"/>
      <c r="X36" s="669"/>
      <c r="Y36" s="669"/>
      <c r="Z36" s="669"/>
      <c r="AA36" s="669"/>
    </row>
    <row r="37" spans="1:27" x14ac:dyDescent="0.35">
      <c r="A37" s="109" t="s">
        <v>179</v>
      </c>
      <c r="B37" s="422">
        <v>0.56999999999999995</v>
      </c>
      <c r="C37" s="1133">
        <v>0.4</v>
      </c>
      <c r="D37" s="1120">
        <v>1.68</v>
      </c>
      <c r="E37" s="1094">
        <v>3</v>
      </c>
      <c r="F37" s="302">
        <f t="shared" si="0"/>
        <v>21</v>
      </c>
      <c r="G37" s="659"/>
      <c r="H37" s="669"/>
      <c r="I37" s="669"/>
      <c r="J37" s="669"/>
      <c r="K37" s="123" t="s">
        <v>28</v>
      </c>
      <c r="L37" s="98"/>
      <c r="M37" s="261">
        <v>1.89</v>
      </c>
      <c r="N37" s="669"/>
      <c r="O37" s="122" t="s">
        <v>36</v>
      </c>
      <c r="P37" s="98">
        <v>0.56501773936073962</v>
      </c>
      <c r="Q37" s="263">
        <v>2.0099999999999998</v>
      </c>
      <c r="R37" s="99">
        <v>3</v>
      </c>
      <c r="S37" s="669"/>
      <c r="T37" s="669"/>
      <c r="U37" s="669"/>
      <c r="V37" s="669"/>
      <c r="W37" s="669"/>
      <c r="X37" s="669"/>
      <c r="Y37" s="669"/>
      <c r="Z37" s="669"/>
      <c r="AA37" s="669"/>
    </row>
    <row r="38" spans="1:27" x14ac:dyDescent="0.35">
      <c r="A38" s="108" t="s">
        <v>171</v>
      </c>
      <c r="B38" s="422"/>
      <c r="C38" s="1133"/>
      <c r="D38" s="1131">
        <v>1.34</v>
      </c>
      <c r="E38" s="1094">
        <v>3</v>
      </c>
      <c r="F38" s="302">
        <f t="shared" si="0"/>
        <v>21</v>
      </c>
      <c r="G38" s="659"/>
      <c r="H38" s="669"/>
      <c r="I38" s="669"/>
      <c r="J38" s="669"/>
      <c r="K38" s="123" t="s">
        <v>42</v>
      </c>
      <c r="L38" s="98"/>
      <c r="M38" s="261">
        <v>1.89</v>
      </c>
      <c r="N38" s="669"/>
      <c r="O38" s="123" t="s">
        <v>10</v>
      </c>
      <c r="P38" s="98">
        <v>0.58855737899794858</v>
      </c>
      <c r="Q38" s="263">
        <v>2.27</v>
      </c>
      <c r="R38" s="99">
        <v>3</v>
      </c>
      <c r="S38" s="669"/>
      <c r="T38" s="669"/>
      <c r="U38" s="669"/>
      <c r="V38" s="669"/>
      <c r="W38" s="669"/>
      <c r="X38" s="669"/>
      <c r="Y38" s="669"/>
      <c r="Z38" s="669"/>
      <c r="AA38" s="669"/>
    </row>
    <row r="39" spans="1:27" x14ac:dyDescent="0.35">
      <c r="A39" s="245" t="s">
        <v>192</v>
      </c>
      <c r="B39" s="422"/>
      <c r="C39" s="1133"/>
      <c r="D39" s="1131">
        <v>1.25</v>
      </c>
      <c r="E39" s="1094">
        <v>3</v>
      </c>
      <c r="F39" s="302">
        <f t="shared" ref="F39:F63" si="1">RANK(E39,E$7:E$63,0)</f>
        <v>21</v>
      </c>
      <c r="G39" s="659"/>
      <c r="H39" s="669"/>
      <c r="I39" s="669"/>
      <c r="J39" s="669"/>
      <c r="K39" s="122" t="s">
        <v>33</v>
      </c>
      <c r="L39" s="98">
        <v>0.40028000000000002</v>
      </c>
      <c r="M39" s="261">
        <v>1.92</v>
      </c>
      <c r="N39" s="669"/>
      <c r="O39" s="123" t="s">
        <v>43</v>
      </c>
      <c r="P39" s="98">
        <v>0.63147305016684585</v>
      </c>
      <c r="Q39" s="263">
        <v>2.13</v>
      </c>
      <c r="R39" s="99">
        <v>2</v>
      </c>
      <c r="S39" s="669"/>
      <c r="T39" s="669"/>
      <c r="U39" s="669"/>
      <c r="V39" s="669"/>
      <c r="W39" s="669"/>
      <c r="X39" s="669"/>
      <c r="Y39" s="669"/>
      <c r="Z39" s="669"/>
      <c r="AA39" s="669"/>
    </row>
    <row r="40" spans="1:27" x14ac:dyDescent="0.35">
      <c r="A40" s="245" t="s">
        <v>48</v>
      </c>
      <c r="B40" s="1089"/>
      <c r="C40" s="1133"/>
      <c r="D40" s="1131">
        <v>1.42</v>
      </c>
      <c r="E40" s="1096">
        <v>3</v>
      </c>
      <c r="F40" s="302">
        <f t="shared" si="1"/>
        <v>21</v>
      </c>
      <c r="G40" s="659"/>
      <c r="H40" s="669"/>
      <c r="I40" s="669"/>
      <c r="J40" s="669"/>
      <c r="K40" s="122" t="s">
        <v>172</v>
      </c>
      <c r="L40" s="98">
        <v>0.48599999999999999</v>
      </c>
      <c r="M40" s="261">
        <v>1.93</v>
      </c>
      <c r="N40" s="669"/>
      <c r="O40" s="123" t="s">
        <v>49</v>
      </c>
      <c r="P40" s="98">
        <v>0.63720100000000002</v>
      </c>
      <c r="Q40" s="263">
        <v>2.1</v>
      </c>
      <c r="R40" s="99">
        <v>2</v>
      </c>
      <c r="S40" s="669"/>
      <c r="T40" s="669"/>
      <c r="U40" s="669"/>
      <c r="V40" s="669"/>
      <c r="W40" s="669"/>
      <c r="X40" s="669"/>
      <c r="Y40" s="669"/>
      <c r="Z40" s="669"/>
      <c r="AA40" s="669"/>
    </row>
    <row r="41" spans="1:27" x14ac:dyDescent="0.35">
      <c r="A41" s="245" t="s">
        <v>489</v>
      </c>
      <c r="B41" s="422">
        <v>0.47299999999999998</v>
      </c>
      <c r="C41" s="1133">
        <v>0.4</v>
      </c>
      <c r="D41" s="1116">
        <v>2.27</v>
      </c>
      <c r="E41" s="1094">
        <v>3</v>
      </c>
      <c r="F41" s="302">
        <f t="shared" si="1"/>
        <v>21</v>
      </c>
      <c r="G41" s="659"/>
      <c r="H41" s="669"/>
      <c r="I41" s="669"/>
      <c r="J41" s="669"/>
      <c r="K41" s="122" t="s">
        <v>6</v>
      </c>
      <c r="L41" s="100">
        <v>0.42945055638130947</v>
      </c>
      <c r="M41" s="261">
        <v>1.94</v>
      </c>
      <c r="N41" s="669"/>
      <c r="O41" s="123" t="s">
        <v>55</v>
      </c>
      <c r="P41" s="98">
        <v>0.68010400000000004</v>
      </c>
      <c r="Q41" s="263">
        <v>2.0499999999999998</v>
      </c>
      <c r="R41" s="99">
        <v>2</v>
      </c>
      <c r="S41" s="669"/>
      <c r="T41" s="669"/>
      <c r="U41" s="669"/>
      <c r="V41" s="669"/>
      <c r="W41" s="669"/>
      <c r="X41" s="669"/>
      <c r="Y41" s="669"/>
      <c r="Z41" s="669"/>
      <c r="AA41" s="669"/>
    </row>
    <row r="42" spans="1:27" x14ac:dyDescent="0.35">
      <c r="A42" s="245" t="s">
        <v>37</v>
      </c>
      <c r="B42" s="422"/>
      <c r="C42" s="1133"/>
      <c r="D42" s="1131">
        <v>1.23</v>
      </c>
      <c r="E42" s="1094">
        <v>3</v>
      </c>
      <c r="F42" s="302">
        <f t="shared" si="1"/>
        <v>21</v>
      </c>
      <c r="G42" s="659"/>
      <c r="H42" s="669"/>
      <c r="I42" s="669"/>
      <c r="J42" s="669"/>
      <c r="K42" s="122" t="s">
        <v>8</v>
      </c>
      <c r="L42" s="98">
        <v>0.39</v>
      </c>
      <c r="M42" s="259">
        <v>1.94</v>
      </c>
      <c r="N42" s="669"/>
      <c r="O42" s="122" t="s">
        <v>25</v>
      </c>
      <c r="P42" s="98">
        <v>0.92</v>
      </c>
      <c r="Q42" s="263">
        <v>2.0499999999999998</v>
      </c>
      <c r="R42" s="99">
        <v>3</v>
      </c>
      <c r="S42" s="680" t="s">
        <v>270</v>
      </c>
      <c r="T42" s="681">
        <f>AVERAGE(P30:P41)</f>
        <v>0.51669338930654962</v>
      </c>
      <c r="U42" s="682">
        <f>AVERAGE(Q30:Q41)</f>
        <v>2.1141666666666667</v>
      </c>
      <c r="V42" s="683">
        <f>AVERAGE(R30:R41)</f>
        <v>3.4166666666666665</v>
      </c>
      <c r="W42" s="669"/>
      <c r="X42" s="669"/>
      <c r="Y42" s="669"/>
      <c r="Z42" s="669"/>
      <c r="AA42" s="669"/>
    </row>
    <row r="43" spans="1:27" x14ac:dyDescent="0.35">
      <c r="A43" s="108" t="s">
        <v>45</v>
      </c>
      <c r="B43" s="422"/>
      <c r="C43" s="1133"/>
      <c r="D43" s="1131">
        <v>1.02</v>
      </c>
      <c r="E43" s="1094">
        <v>3</v>
      </c>
      <c r="F43" s="302">
        <f t="shared" si="1"/>
        <v>21</v>
      </c>
      <c r="G43" s="659"/>
      <c r="H43" s="669"/>
      <c r="I43" s="669"/>
      <c r="J43" s="669"/>
      <c r="K43" s="123" t="s">
        <v>53</v>
      </c>
      <c r="L43" s="98">
        <v>0.66714799999999996</v>
      </c>
      <c r="M43" s="261">
        <v>1.96</v>
      </c>
      <c r="N43" s="669"/>
      <c r="S43" s="669"/>
      <c r="T43" s="669"/>
      <c r="U43" s="669"/>
      <c r="V43" s="669"/>
      <c r="W43" s="669"/>
      <c r="X43" s="669"/>
      <c r="Y43" s="669"/>
      <c r="Z43" s="669"/>
      <c r="AA43" s="669"/>
    </row>
    <row r="44" spans="1:27" x14ac:dyDescent="0.35">
      <c r="A44" s="245" t="s">
        <v>198</v>
      </c>
      <c r="B44" s="422">
        <v>0.49685710294733904</v>
      </c>
      <c r="C44" s="1133">
        <v>0.4</v>
      </c>
      <c r="D44" s="1116">
        <v>2.09</v>
      </c>
      <c r="E44" s="1094">
        <v>3</v>
      </c>
      <c r="F44" s="302">
        <f t="shared" si="1"/>
        <v>21</v>
      </c>
      <c r="G44" s="659"/>
      <c r="H44" s="669"/>
      <c r="I44" s="669"/>
      <c r="J44" s="669"/>
      <c r="K44" s="123" t="s">
        <v>34</v>
      </c>
      <c r="L44" s="98"/>
      <c r="M44" s="261">
        <v>1.97</v>
      </c>
      <c r="N44" s="669"/>
      <c r="S44" s="669"/>
      <c r="T44" s="669"/>
      <c r="U44" s="669"/>
      <c r="V44" s="669"/>
      <c r="W44" s="669"/>
      <c r="X44" s="669"/>
      <c r="Y44" s="669"/>
      <c r="Z44" s="669"/>
      <c r="AA44" s="669"/>
    </row>
    <row r="45" spans="1:27" x14ac:dyDescent="0.35">
      <c r="A45" s="245" t="s">
        <v>419</v>
      </c>
      <c r="B45" s="422"/>
      <c r="C45" s="1133"/>
      <c r="D45" s="1131">
        <v>1.73</v>
      </c>
      <c r="E45" s="1094">
        <v>3</v>
      </c>
      <c r="F45" s="302">
        <f t="shared" si="1"/>
        <v>21</v>
      </c>
      <c r="G45" s="659"/>
      <c r="H45" s="669"/>
      <c r="I45" s="669"/>
      <c r="J45" s="669"/>
      <c r="K45" s="123" t="s">
        <v>39</v>
      </c>
      <c r="L45" s="98"/>
      <c r="M45" s="261">
        <v>1.97</v>
      </c>
      <c r="N45" s="669"/>
      <c r="O45" s="669"/>
      <c r="P45" s="669"/>
      <c r="Q45" s="669"/>
      <c r="R45" s="669"/>
      <c r="S45" s="669"/>
      <c r="T45" s="669"/>
      <c r="U45" s="669"/>
      <c r="V45" s="669"/>
      <c r="W45" s="669"/>
      <c r="X45" s="669"/>
      <c r="Y45" s="669"/>
      <c r="Z45" s="669"/>
      <c r="AA45" s="669"/>
    </row>
    <row r="46" spans="1:27" x14ac:dyDescent="0.35">
      <c r="A46" s="245" t="s">
        <v>278</v>
      </c>
      <c r="B46" s="422">
        <v>0.63720100000000002</v>
      </c>
      <c r="C46" s="1133">
        <v>0.4</v>
      </c>
      <c r="D46" s="1116">
        <v>2.1</v>
      </c>
      <c r="E46" s="1094">
        <v>2</v>
      </c>
      <c r="F46" s="302">
        <f t="shared" si="1"/>
        <v>40</v>
      </c>
      <c r="G46" s="659"/>
      <c r="H46" s="669"/>
      <c r="I46" s="669"/>
      <c r="J46" s="669"/>
      <c r="K46" s="123" t="s">
        <v>27</v>
      </c>
      <c r="L46" s="98">
        <v>0.34539304823665018</v>
      </c>
      <c r="M46" s="260">
        <v>1.98</v>
      </c>
      <c r="N46" s="669"/>
      <c r="O46" s="669"/>
      <c r="P46" s="669"/>
      <c r="Q46" s="669"/>
      <c r="R46" s="669"/>
      <c r="S46" s="669"/>
      <c r="T46" s="669"/>
      <c r="U46" s="669"/>
      <c r="V46" s="669"/>
      <c r="W46" s="669"/>
      <c r="X46" s="669"/>
      <c r="Y46" s="669"/>
      <c r="Z46" s="669"/>
      <c r="AA46" s="669"/>
    </row>
    <row r="47" spans="1:27" x14ac:dyDescent="0.35">
      <c r="A47" s="245" t="s">
        <v>185</v>
      </c>
      <c r="B47" s="422">
        <v>0.79</v>
      </c>
      <c r="C47" s="1133">
        <v>0.4</v>
      </c>
      <c r="D47" s="1117">
        <v>1.99</v>
      </c>
      <c r="E47" s="1094">
        <v>2</v>
      </c>
      <c r="F47" s="302">
        <f t="shared" si="1"/>
        <v>40</v>
      </c>
      <c r="G47" s="659"/>
      <c r="H47" s="669"/>
      <c r="I47" s="669"/>
      <c r="J47" s="669"/>
      <c r="K47" s="123" t="s">
        <v>51</v>
      </c>
      <c r="L47" s="98">
        <v>0.79</v>
      </c>
      <c r="M47" s="261">
        <v>1.99</v>
      </c>
      <c r="N47" s="669"/>
      <c r="O47" s="669"/>
      <c r="P47" s="669"/>
      <c r="Q47" s="669"/>
      <c r="R47" s="669"/>
      <c r="S47" s="669"/>
      <c r="T47" s="669"/>
      <c r="U47" s="669"/>
      <c r="V47" s="669"/>
      <c r="W47" s="669"/>
      <c r="X47" s="669"/>
      <c r="Y47" s="669"/>
      <c r="Z47" s="669"/>
      <c r="AA47" s="669"/>
    </row>
    <row r="48" spans="1:27" x14ac:dyDescent="0.35">
      <c r="A48" s="108" t="s">
        <v>178</v>
      </c>
      <c r="B48" s="422">
        <v>0.69208099999999995</v>
      </c>
      <c r="C48" s="1133">
        <v>0.4</v>
      </c>
      <c r="D48" s="1120">
        <v>1.35</v>
      </c>
      <c r="E48" s="1094">
        <v>2</v>
      </c>
      <c r="F48" s="302">
        <f t="shared" si="1"/>
        <v>40</v>
      </c>
      <c r="G48" s="659"/>
      <c r="H48" s="669"/>
      <c r="I48" s="669"/>
      <c r="J48" s="669"/>
      <c r="K48" s="123" t="s">
        <v>12</v>
      </c>
      <c r="L48" s="98">
        <v>0.42577559999999998</v>
      </c>
      <c r="M48" s="261">
        <v>1.99</v>
      </c>
      <c r="N48" s="669"/>
      <c r="O48" s="669"/>
      <c r="P48" s="669"/>
      <c r="Q48" s="669"/>
      <c r="R48" s="669"/>
      <c r="S48" s="669"/>
      <c r="T48" s="669"/>
      <c r="U48" s="669"/>
      <c r="V48" s="669"/>
      <c r="W48" s="669"/>
      <c r="X48" s="669"/>
      <c r="Y48" s="669"/>
      <c r="Z48" s="669"/>
      <c r="AA48" s="669"/>
    </row>
    <row r="49" spans="1:27" x14ac:dyDescent="0.35">
      <c r="A49" s="108" t="s">
        <v>163</v>
      </c>
      <c r="B49" s="422">
        <v>0.752177134972147</v>
      </c>
      <c r="C49" s="1133">
        <v>0.4</v>
      </c>
      <c r="D49" s="1120">
        <v>1.53</v>
      </c>
      <c r="E49" s="1094">
        <v>2</v>
      </c>
      <c r="F49" s="302">
        <f t="shared" si="1"/>
        <v>40</v>
      </c>
      <c r="G49" s="659"/>
      <c r="H49" s="669"/>
      <c r="I49" s="669"/>
      <c r="J49" s="669"/>
      <c r="K49" s="123" t="s">
        <v>32</v>
      </c>
      <c r="L49" s="98"/>
      <c r="M49" s="263">
        <v>2</v>
      </c>
      <c r="N49" s="669"/>
      <c r="O49" s="669"/>
      <c r="P49" s="669"/>
      <c r="Q49" s="669"/>
      <c r="R49" s="669"/>
      <c r="S49" s="669"/>
      <c r="T49" s="669"/>
      <c r="U49" s="669"/>
      <c r="V49" s="669"/>
      <c r="W49" s="669"/>
      <c r="X49" s="669"/>
      <c r="Y49" s="669"/>
      <c r="Z49" s="669"/>
      <c r="AA49" s="669"/>
    </row>
    <row r="50" spans="1:27" x14ac:dyDescent="0.35">
      <c r="A50" s="108" t="s">
        <v>491</v>
      </c>
      <c r="B50" s="424">
        <v>0.77</v>
      </c>
      <c r="C50" s="1133">
        <v>0.4</v>
      </c>
      <c r="D50" s="1121">
        <v>1.69</v>
      </c>
      <c r="E50" s="1094">
        <v>2</v>
      </c>
      <c r="F50" s="302">
        <f t="shared" si="1"/>
        <v>40</v>
      </c>
      <c r="G50" s="659"/>
      <c r="H50" s="669"/>
      <c r="I50" s="669"/>
      <c r="J50" s="669"/>
      <c r="K50" s="122" t="s">
        <v>16</v>
      </c>
      <c r="L50" s="98">
        <v>0.28368238304895765</v>
      </c>
      <c r="M50" s="263">
        <v>2</v>
      </c>
      <c r="N50" s="669"/>
      <c r="O50" s="669"/>
      <c r="P50" s="669"/>
      <c r="Q50" s="669"/>
      <c r="R50" s="669"/>
      <c r="S50" s="669"/>
      <c r="T50" s="669"/>
      <c r="U50" s="669"/>
      <c r="V50" s="669"/>
      <c r="W50" s="669"/>
      <c r="X50" s="669"/>
      <c r="Y50" s="669"/>
      <c r="Z50" s="669"/>
      <c r="AA50" s="669"/>
    </row>
    <row r="51" spans="1:27" x14ac:dyDescent="0.35">
      <c r="A51" s="245" t="s">
        <v>453</v>
      </c>
      <c r="B51" s="1089">
        <v>0.63147305016684585</v>
      </c>
      <c r="C51" s="1133">
        <v>0.4</v>
      </c>
      <c r="D51" s="1116">
        <v>2.13</v>
      </c>
      <c r="E51" s="1096">
        <v>2</v>
      </c>
      <c r="F51" s="302">
        <f t="shared" si="1"/>
        <v>40</v>
      </c>
      <c r="G51" s="659"/>
      <c r="H51" s="669"/>
      <c r="I51" s="669"/>
      <c r="J51" s="669"/>
      <c r="K51" s="191" t="s">
        <v>289</v>
      </c>
      <c r="L51" s="98">
        <v>0.42483301898491882</v>
      </c>
      <c r="M51" s="263">
        <v>2.0099999999999998</v>
      </c>
      <c r="N51" s="669"/>
      <c r="O51" s="669"/>
      <c r="P51" s="669"/>
      <c r="Q51" s="669"/>
      <c r="R51" s="669"/>
      <c r="S51" s="669"/>
      <c r="T51" s="669"/>
      <c r="U51" s="669"/>
      <c r="V51" s="669"/>
      <c r="W51" s="669"/>
      <c r="X51" s="669"/>
      <c r="Y51" s="669"/>
      <c r="Z51" s="669"/>
      <c r="AA51" s="669"/>
    </row>
    <row r="52" spans="1:27" x14ac:dyDescent="0.35">
      <c r="A52" s="108" t="s">
        <v>8</v>
      </c>
      <c r="B52" s="422">
        <v>0.39</v>
      </c>
      <c r="C52" s="1133">
        <v>0.25</v>
      </c>
      <c r="D52" s="1122">
        <v>1.94</v>
      </c>
      <c r="E52" s="1094">
        <v>2</v>
      </c>
      <c r="F52" s="302">
        <f t="shared" si="1"/>
        <v>40</v>
      </c>
      <c r="G52" s="659"/>
      <c r="H52" s="669"/>
      <c r="I52" s="669"/>
      <c r="J52" s="669"/>
      <c r="K52" s="122" t="s">
        <v>36</v>
      </c>
      <c r="L52" s="98">
        <v>0.56501773936073962</v>
      </c>
      <c r="M52" s="263">
        <v>2.0099999999999998</v>
      </c>
      <c r="N52" s="669"/>
      <c r="O52" s="669"/>
      <c r="P52" s="669"/>
      <c r="Q52" s="669"/>
      <c r="R52" s="669"/>
      <c r="S52" s="669"/>
      <c r="T52" s="669"/>
      <c r="U52" s="669"/>
      <c r="V52" s="669"/>
      <c r="W52" s="669"/>
      <c r="X52" s="669"/>
      <c r="Y52" s="669"/>
      <c r="Z52" s="669"/>
      <c r="AA52" s="669"/>
    </row>
    <row r="53" spans="1:27" x14ac:dyDescent="0.35">
      <c r="A53" s="245" t="s">
        <v>20</v>
      </c>
      <c r="B53" s="422">
        <v>0.79969800000000002</v>
      </c>
      <c r="C53" s="1133">
        <v>0.25</v>
      </c>
      <c r="D53" s="1120">
        <v>1.28</v>
      </c>
      <c r="E53" s="1094">
        <v>2</v>
      </c>
      <c r="F53" s="302">
        <f t="shared" si="1"/>
        <v>40</v>
      </c>
      <c r="G53" s="659"/>
      <c r="H53" s="669"/>
      <c r="I53" s="669"/>
      <c r="J53" s="669"/>
      <c r="K53" s="123" t="s">
        <v>41</v>
      </c>
      <c r="L53" s="98"/>
      <c r="M53" s="263">
        <v>2.02</v>
      </c>
      <c r="N53" s="669"/>
      <c r="O53" s="669"/>
      <c r="P53" s="669"/>
      <c r="Q53" s="669"/>
      <c r="R53" s="669"/>
      <c r="S53" s="669"/>
      <c r="T53" s="669"/>
      <c r="U53" s="669"/>
      <c r="V53" s="669"/>
      <c r="W53" s="669"/>
      <c r="X53" s="669"/>
      <c r="Y53" s="669"/>
      <c r="Z53" s="669"/>
      <c r="AA53" s="669"/>
    </row>
    <row r="54" spans="1:27" x14ac:dyDescent="0.35">
      <c r="A54" s="245" t="s">
        <v>280</v>
      </c>
      <c r="B54" s="98">
        <v>0.68010400000000004</v>
      </c>
      <c r="C54" s="1133">
        <v>0.4</v>
      </c>
      <c r="D54" s="1116">
        <v>2.0499999999999998</v>
      </c>
      <c r="E54" s="1094">
        <v>2</v>
      </c>
      <c r="F54" s="302">
        <f t="shared" si="1"/>
        <v>40</v>
      </c>
      <c r="G54" s="659"/>
      <c r="H54" s="669"/>
      <c r="I54" s="669"/>
      <c r="J54" s="669"/>
      <c r="K54" s="123" t="s">
        <v>46</v>
      </c>
      <c r="L54" s="98"/>
      <c r="M54" s="263">
        <v>2.02</v>
      </c>
      <c r="N54" s="669"/>
      <c r="O54" s="669"/>
      <c r="P54" s="669"/>
      <c r="Q54" s="669"/>
      <c r="R54" s="669"/>
      <c r="S54" s="669"/>
      <c r="T54" s="669"/>
      <c r="U54" s="669"/>
      <c r="V54" s="669"/>
      <c r="W54" s="669"/>
      <c r="X54" s="669"/>
      <c r="Y54" s="669"/>
      <c r="Z54" s="669"/>
      <c r="AA54" s="669"/>
    </row>
    <row r="55" spans="1:27" x14ac:dyDescent="0.35">
      <c r="A55" s="108" t="s">
        <v>164</v>
      </c>
      <c r="B55" s="1089">
        <v>0.74172265697046347</v>
      </c>
      <c r="C55" s="1133">
        <v>0.4</v>
      </c>
      <c r="D55" s="1118">
        <v>1.8</v>
      </c>
      <c r="E55" s="1096">
        <v>2</v>
      </c>
      <c r="F55" s="302">
        <f t="shared" si="1"/>
        <v>40</v>
      </c>
      <c r="G55" s="659"/>
      <c r="H55" s="669"/>
      <c r="I55" s="669"/>
      <c r="J55" s="669"/>
      <c r="K55" s="123" t="s">
        <v>60</v>
      </c>
      <c r="L55" s="98"/>
      <c r="M55" s="263">
        <v>2.02</v>
      </c>
      <c r="N55" s="669"/>
      <c r="O55" s="669"/>
      <c r="P55" s="669"/>
      <c r="Q55" s="669"/>
      <c r="R55" s="669"/>
      <c r="S55" s="669"/>
      <c r="T55" s="669"/>
      <c r="U55" s="669"/>
      <c r="V55" s="669"/>
      <c r="W55" s="669"/>
      <c r="X55" s="669"/>
      <c r="Y55" s="669"/>
      <c r="Z55" s="669"/>
      <c r="AA55" s="669"/>
    </row>
    <row r="56" spans="1:27" x14ac:dyDescent="0.35">
      <c r="A56" s="245" t="s">
        <v>282</v>
      </c>
      <c r="B56" s="423">
        <v>0.65549999999999997</v>
      </c>
      <c r="C56" s="1133">
        <v>0.4</v>
      </c>
      <c r="D56" s="1117">
        <v>1.82</v>
      </c>
      <c r="E56" s="1094">
        <v>2</v>
      </c>
      <c r="F56" s="302">
        <f t="shared" si="1"/>
        <v>40</v>
      </c>
      <c r="G56" s="659"/>
      <c r="H56" s="669"/>
      <c r="I56" s="669"/>
      <c r="J56" s="669"/>
      <c r="K56" s="123" t="s">
        <v>55</v>
      </c>
      <c r="L56" s="98">
        <v>0.68010400000000004</v>
      </c>
      <c r="M56" s="263">
        <v>2.0499999999999998</v>
      </c>
      <c r="N56" s="669"/>
      <c r="O56" s="669"/>
      <c r="P56" s="669"/>
      <c r="Q56" s="669"/>
      <c r="R56" s="669"/>
      <c r="S56" s="669"/>
      <c r="T56" s="669"/>
      <c r="U56" s="669"/>
      <c r="V56" s="669"/>
      <c r="W56" s="669"/>
      <c r="X56" s="669"/>
      <c r="Y56" s="669"/>
      <c r="Z56" s="669"/>
      <c r="AA56" s="669"/>
    </row>
    <row r="57" spans="1:27" x14ac:dyDescent="0.35">
      <c r="A57" s="108" t="s">
        <v>284</v>
      </c>
      <c r="B57" s="422">
        <v>0.75205699999999998</v>
      </c>
      <c r="C57" s="1133">
        <v>0.4</v>
      </c>
      <c r="D57" s="1117">
        <v>1.88</v>
      </c>
      <c r="E57" s="1094">
        <v>2</v>
      </c>
      <c r="F57" s="302">
        <f t="shared" si="1"/>
        <v>40</v>
      </c>
      <c r="G57" s="659"/>
      <c r="H57" s="669"/>
      <c r="I57" s="669"/>
      <c r="J57" s="669"/>
      <c r="K57" s="123" t="s">
        <v>9</v>
      </c>
      <c r="L57" s="98"/>
      <c r="M57" s="263">
        <v>2.0499999999999998</v>
      </c>
      <c r="N57" s="669"/>
      <c r="O57" s="612"/>
      <c r="P57" s="612"/>
      <c r="Q57" s="612"/>
      <c r="R57" s="612"/>
      <c r="S57" s="669"/>
      <c r="T57" s="669"/>
      <c r="U57" s="669"/>
      <c r="V57" s="669"/>
      <c r="W57" s="669"/>
      <c r="X57" s="669"/>
      <c r="Y57" s="669"/>
      <c r="Z57" s="669"/>
      <c r="AA57" s="669"/>
    </row>
    <row r="58" spans="1:27" x14ac:dyDescent="0.35">
      <c r="A58" s="108" t="s">
        <v>15</v>
      </c>
      <c r="B58" s="422">
        <v>0.86649136263487769</v>
      </c>
      <c r="C58" s="1133">
        <v>0.25</v>
      </c>
      <c r="D58" s="1120">
        <v>1.21</v>
      </c>
      <c r="E58" s="1094">
        <v>1</v>
      </c>
      <c r="F58" s="302">
        <f t="shared" si="1"/>
        <v>52</v>
      </c>
      <c r="G58" s="659"/>
      <c r="H58" s="669"/>
      <c r="I58" s="669"/>
      <c r="J58" s="669"/>
      <c r="K58" s="122" t="s">
        <v>25</v>
      </c>
      <c r="L58" s="98">
        <v>0.92</v>
      </c>
      <c r="M58" s="263">
        <v>2.0499999999999998</v>
      </c>
      <c r="N58" s="669"/>
      <c r="O58" s="612"/>
      <c r="P58" s="612"/>
      <c r="Q58" s="612"/>
      <c r="R58" s="612"/>
      <c r="S58" s="669"/>
      <c r="T58" s="669"/>
      <c r="U58" s="669"/>
      <c r="V58" s="669"/>
      <c r="W58" s="669"/>
      <c r="X58" s="669"/>
      <c r="Y58" s="669"/>
      <c r="Z58" s="669"/>
      <c r="AA58" s="669"/>
    </row>
    <row r="59" spans="1:27" x14ac:dyDescent="0.35">
      <c r="A59" s="108" t="s">
        <v>7</v>
      </c>
      <c r="B59" s="422">
        <v>0.8374877092617895</v>
      </c>
      <c r="C59" s="1133">
        <v>0.25</v>
      </c>
      <c r="D59" s="1123">
        <v>1.54</v>
      </c>
      <c r="E59" s="1094">
        <v>1</v>
      </c>
      <c r="F59" s="302">
        <f t="shared" si="1"/>
        <v>52</v>
      </c>
      <c r="G59" s="659"/>
      <c r="H59" s="669"/>
      <c r="I59" s="669"/>
      <c r="J59" s="669"/>
      <c r="K59" s="123" t="s">
        <v>35</v>
      </c>
      <c r="L59" s="98"/>
      <c r="M59" s="263">
        <v>2.06</v>
      </c>
      <c r="N59" s="669"/>
      <c r="O59" s="612"/>
      <c r="P59" s="612"/>
      <c r="Q59" s="612"/>
      <c r="R59" s="612"/>
      <c r="S59" s="669"/>
      <c r="T59" s="669"/>
      <c r="U59" s="669"/>
      <c r="V59" s="669"/>
      <c r="W59" s="669"/>
      <c r="X59" s="669"/>
      <c r="Y59" s="669"/>
      <c r="Z59" s="669"/>
      <c r="AA59" s="669"/>
    </row>
    <row r="60" spans="1:27" x14ac:dyDescent="0.35">
      <c r="A60" s="108" t="s">
        <v>38</v>
      </c>
      <c r="B60" s="1089">
        <v>0.87942900000000002</v>
      </c>
      <c r="C60" s="1133">
        <v>0.25</v>
      </c>
      <c r="D60" s="1124">
        <v>1.19</v>
      </c>
      <c r="E60" s="1096">
        <v>1</v>
      </c>
      <c r="F60" s="302">
        <f t="shared" si="1"/>
        <v>52</v>
      </c>
      <c r="G60" s="659"/>
      <c r="H60" s="669"/>
      <c r="I60" s="669"/>
      <c r="J60" s="669"/>
      <c r="K60" s="123" t="s">
        <v>22</v>
      </c>
      <c r="L60" s="98">
        <v>0.39371200000000001</v>
      </c>
      <c r="M60" s="263">
        <v>2.08</v>
      </c>
      <c r="N60" s="669"/>
      <c r="O60" s="612"/>
      <c r="P60" s="612"/>
      <c r="Q60" s="612"/>
      <c r="R60" s="612"/>
      <c r="S60" s="669"/>
      <c r="T60" s="669"/>
      <c r="U60" s="669"/>
      <c r="V60" s="669"/>
      <c r="W60" s="669"/>
      <c r="X60" s="669"/>
      <c r="Y60" s="669"/>
      <c r="Z60" s="669"/>
      <c r="AA60" s="669"/>
    </row>
    <row r="61" spans="1:27" x14ac:dyDescent="0.35">
      <c r="A61" s="245" t="s">
        <v>183</v>
      </c>
      <c r="B61" s="422">
        <v>0.80909253755763588</v>
      </c>
      <c r="C61" s="1133">
        <v>0.4</v>
      </c>
      <c r="D61" s="1117">
        <v>1.88</v>
      </c>
      <c r="E61" s="1094">
        <v>1</v>
      </c>
      <c r="F61" s="302">
        <f t="shared" si="1"/>
        <v>52</v>
      </c>
      <c r="G61" s="659"/>
      <c r="H61" s="669"/>
      <c r="I61" s="669"/>
      <c r="J61" s="669"/>
      <c r="K61" s="123" t="s">
        <v>57</v>
      </c>
      <c r="L61" s="98"/>
      <c r="M61" s="263">
        <v>2.09</v>
      </c>
      <c r="N61" s="669"/>
      <c r="O61" s="612"/>
      <c r="P61" s="612"/>
      <c r="Q61" s="612"/>
      <c r="R61" s="612"/>
      <c r="S61" s="669"/>
      <c r="T61" s="669"/>
      <c r="U61" s="669"/>
      <c r="V61" s="669"/>
      <c r="W61" s="669"/>
      <c r="X61" s="669"/>
      <c r="Y61" s="669"/>
      <c r="Z61" s="669"/>
      <c r="AA61" s="669"/>
    </row>
    <row r="62" spans="1:27" x14ac:dyDescent="0.35">
      <c r="A62" s="245" t="s">
        <v>490</v>
      </c>
      <c r="B62" s="1089">
        <v>0.81</v>
      </c>
      <c r="C62" s="1133">
        <v>0.4</v>
      </c>
      <c r="D62" s="1124">
        <v>1.56</v>
      </c>
      <c r="E62" s="1096">
        <v>1</v>
      </c>
      <c r="F62" s="302">
        <f t="shared" si="1"/>
        <v>52</v>
      </c>
      <c r="H62" s="659"/>
      <c r="I62" s="669"/>
      <c r="J62" s="669"/>
      <c r="K62" s="123" t="s">
        <v>21</v>
      </c>
      <c r="L62" s="98">
        <v>0.49685710294733904</v>
      </c>
      <c r="M62" s="263">
        <v>2.09</v>
      </c>
      <c r="N62" s="669"/>
      <c r="O62" s="612"/>
      <c r="P62" s="612"/>
      <c r="Q62" s="612"/>
      <c r="R62" s="612"/>
      <c r="S62" s="669"/>
      <c r="T62" s="669"/>
      <c r="U62" s="669"/>
      <c r="V62" s="669"/>
      <c r="W62" s="669"/>
      <c r="X62" s="669"/>
      <c r="Y62" s="669"/>
      <c r="Z62" s="669"/>
      <c r="AA62" s="669"/>
    </row>
    <row r="63" spans="1:27" ht="18.600000000000001" thickBot="1" x14ac:dyDescent="0.4">
      <c r="A63" s="194" t="s">
        <v>180</v>
      </c>
      <c r="B63" s="116">
        <v>0.92</v>
      </c>
      <c r="C63" s="1136">
        <v>0.4</v>
      </c>
      <c r="D63" s="1125">
        <v>2.0499999999999998</v>
      </c>
      <c r="E63" s="1097">
        <v>1</v>
      </c>
      <c r="F63" s="342">
        <f t="shared" si="1"/>
        <v>52</v>
      </c>
      <c r="G63" s="659"/>
      <c r="H63" s="669"/>
      <c r="I63" s="669"/>
      <c r="J63" s="669"/>
      <c r="K63" s="123" t="s">
        <v>49</v>
      </c>
      <c r="L63" s="98">
        <v>0.63720100000000002</v>
      </c>
      <c r="M63" s="263">
        <v>2.1</v>
      </c>
      <c r="N63" s="669"/>
      <c r="O63" s="612"/>
      <c r="P63" s="612"/>
      <c r="Q63" s="612"/>
      <c r="R63" s="612"/>
      <c r="S63" s="669"/>
      <c r="T63" s="669"/>
      <c r="U63" s="669"/>
      <c r="V63" s="669"/>
      <c r="W63" s="669"/>
      <c r="X63" s="669"/>
      <c r="Y63" s="669"/>
      <c r="Z63" s="669"/>
      <c r="AA63" s="669"/>
    </row>
    <row r="64" spans="1:27" x14ac:dyDescent="0.35">
      <c r="A64" s="684"/>
      <c r="B64" s="668"/>
      <c r="C64" s="668"/>
      <c r="D64" s="669"/>
      <c r="E64" s="557"/>
      <c r="F64" s="557"/>
      <c r="G64" s="659"/>
      <c r="H64" s="669"/>
      <c r="I64" s="669"/>
      <c r="J64" s="669"/>
      <c r="K64" s="123" t="s">
        <v>30</v>
      </c>
      <c r="L64" s="98"/>
      <c r="M64" s="263">
        <v>2.1</v>
      </c>
      <c r="N64" s="669"/>
      <c r="O64" s="612"/>
      <c r="P64" s="612"/>
      <c r="Q64" s="612"/>
      <c r="R64" s="612"/>
      <c r="S64" s="669"/>
      <c r="T64" s="669"/>
      <c r="U64" s="669"/>
      <c r="V64" s="669"/>
      <c r="W64" s="669"/>
      <c r="X64" s="669"/>
      <c r="Y64" s="669"/>
      <c r="Z64" s="669"/>
      <c r="AA64" s="669"/>
    </row>
    <row r="65" spans="1:27" x14ac:dyDescent="0.3">
      <c r="A65" s="684"/>
      <c r="B65" s="668"/>
      <c r="C65" s="668"/>
      <c r="D65" s="669"/>
      <c r="E65" s="557"/>
      <c r="F65" s="557"/>
      <c r="G65" s="557"/>
      <c r="H65" s="669"/>
      <c r="I65" s="669"/>
      <c r="J65" s="669"/>
      <c r="K65" s="123" t="s">
        <v>50</v>
      </c>
      <c r="L65" s="98"/>
      <c r="M65" s="263">
        <v>2.12</v>
      </c>
      <c r="N65" s="669"/>
      <c r="O65" s="612"/>
      <c r="P65" s="612"/>
      <c r="Q65" s="612"/>
      <c r="R65" s="612"/>
      <c r="S65" s="669"/>
      <c r="T65" s="669"/>
      <c r="U65" s="669"/>
      <c r="V65" s="669"/>
      <c r="W65" s="669"/>
      <c r="X65" s="669"/>
      <c r="Y65" s="669"/>
      <c r="Z65" s="669"/>
      <c r="AA65" s="669"/>
    </row>
    <row r="66" spans="1:27" x14ac:dyDescent="0.3">
      <c r="A66" s="684"/>
      <c r="B66" s="668"/>
      <c r="C66" s="668"/>
      <c r="D66" s="669"/>
      <c r="E66" s="557"/>
      <c r="F66" s="557"/>
      <c r="G66" s="557"/>
      <c r="H66" s="669"/>
      <c r="I66" s="669"/>
      <c r="J66" s="669"/>
      <c r="K66" s="122" t="s">
        <v>170</v>
      </c>
      <c r="L66" s="101">
        <v>0.56999999999999995</v>
      </c>
      <c r="M66" s="263">
        <v>2.13</v>
      </c>
      <c r="N66" s="669"/>
      <c r="O66" s="612"/>
      <c r="P66" s="612"/>
      <c r="Q66" s="612"/>
      <c r="R66" s="612"/>
      <c r="S66" s="669"/>
      <c r="T66" s="669"/>
      <c r="U66" s="669"/>
      <c r="V66" s="669"/>
      <c r="W66" s="669"/>
      <c r="X66" s="669"/>
      <c r="Y66" s="669"/>
      <c r="Z66" s="669"/>
      <c r="AA66" s="669"/>
    </row>
    <row r="67" spans="1:27" x14ac:dyDescent="0.3">
      <c r="A67" s="684"/>
      <c r="B67" s="668"/>
      <c r="C67" s="668"/>
      <c r="D67" s="669"/>
      <c r="E67" s="557"/>
      <c r="F67" s="557"/>
      <c r="G67" s="557"/>
      <c r="H67" s="669"/>
      <c r="I67" s="669"/>
      <c r="J67" s="669"/>
      <c r="K67" s="123" t="s">
        <v>43</v>
      </c>
      <c r="L67" s="98">
        <v>0.63147305016684585</v>
      </c>
      <c r="M67" s="263">
        <v>2.13</v>
      </c>
      <c r="N67" s="669"/>
      <c r="O67" s="612"/>
      <c r="P67" s="612"/>
      <c r="Q67" s="612"/>
      <c r="R67" s="612"/>
      <c r="S67" s="669"/>
      <c r="T67" s="669"/>
      <c r="U67" s="669"/>
      <c r="V67" s="669"/>
      <c r="W67" s="669"/>
      <c r="X67" s="669"/>
      <c r="Y67" s="669"/>
      <c r="Z67" s="669"/>
      <c r="AA67" s="669"/>
    </row>
    <row r="68" spans="1:27" x14ac:dyDescent="0.3">
      <c r="A68" s="684"/>
      <c r="B68" s="797" t="s">
        <v>425</v>
      </c>
      <c r="C68" s="797"/>
      <c r="D68" s="669"/>
      <c r="E68" s="557"/>
      <c r="F68" s="557"/>
      <c r="G68" s="557"/>
      <c r="H68" s="669"/>
      <c r="I68" s="669"/>
      <c r="J68" s="669"/>
      <c r="K68" s="123" t="s">
        <v>59</v>
      </c>
      <c r="L68" s="98"/>
      <c r="M68" s="263">
        <v>2.16</v>
      </c>
      <c r="N68" s="669"/>
      <c r="O68" s="612"/>
      <c r="P68" s="612"/>
      <c r="Q68" s="612"/>
      <c r="R68" s="612"/>
      <c r="S68" s="669"/>
      <c r="T68" s="669"/>
      <c r="U68" s="669"/>
      <c r="V68" s="669"/>
      <c r="W68" s="669"/>
      <c r="X68" s="669"/>
      <c r="Y68" s="669"/>
      <c r="Z68" s="669"/>
      <c r="AA68" s="669"/>
    </row>
    <row r="69" spans="1:27" x14ac:dyDescent="0.3">
      <c r="A69" s="684"/>
      <c r="B69" s="668"/>
      <c r="C69" s="668"/>
      <c r="D69" s="669"/>
      <c r="E69" s="557"/>
      <c r="F69" s="557"/>
      <c r="G69" s="557"/>
      <c r="H69" s="669"/>
      <c r="I69" s="669"/>
      <c r="J69" s="669"/>
      <c r="K69" s="123" t="s">
        <v>13</v>
      </c>
      <c r="L69" s="98"/>
      <c r="M69" s="263">
        <v>2.2200000000000002</v>
      </c>
      <c r="N69" s="669"/>
      <c r="O69" s="612"/>
      <c r="P69" s="612"/>
      <c r="Q69" s="612"/>
      <c r="R69" s="612"/>
      <c r="S69" s="669"/>
      <c r="T69" s="669"/>
      <c r="U69" s="669"/>
      <c r="V69" s="669"/>
      <c r="W69" s="669"/>
      <c r="X69" s="669"/>
      <c r="Y69" s="669"/>
      <c r="Z69" s="669"/>
      <c r="AA69" s="669"/>
    </row>
    <row r="70" spans="1:27" x14ac:dyDescent="0.3">
      <c r="A70" s="684"/>
      <c r="B70" s="668"/>
      <c r="C70" s="668"/>
      <c r="D70" s="669"/>
      <c r="E70" s="557"/>
      <c r="F70" s="557"/>
      <c r="G70" s="557"/>
      <c r="H70" s="669"/>
      <c r="I70" s="669"/>
      <c r="J70" s="669"/>
      <c r="K70" s="123" t="s">
        <v>24</v>
      </c>
      <c r="L70" s="100">
        <v>0.45588299817184641</v>
      </c>
      <c r="M70" s="263">
        <v>2.23</v>
      </c>
      <c r="N70" s="669"/>
      <c r="O70" s="612"/>
      <c r="P70" s="612"/>
      <c r="Q70" s="612"/>
      <c r="R70" s="612"/>
      <c r="S70" s="669"/>
      <c r="T70" s="669"/>
      <c r="U70" s="669"/>
      <c r="V70" s="669"/>
      <c r="W70" s="669"/>
      <c r="X70" s="669"/>
      <c r="Y70" s="669"/>
      <c r="Z70" s="669"/>
      <c r="AA70" s="669"/>
    </row>
    <row r="71" spans="1:27" x14ac:dyDescent="0.3">
      <c r="A71" s="684"/>
      <c r="B71" s="668"/>
      <c r="C71" s="668"/>
      <c r="D71" s="669"/>
      <c r="E71" s="557"/>
      <c r="F71" s="557"/>
      <c r="G71" s="557"/>
      <c r="H71" s="669"/>
      <c r="I71" s="669"/>
      <c r="J71" s="669"/>
      <c r="K71" s="123" t="s">
        <v>31</v>
      </c>
      <c r="L71" s="98"/>
      <c r="M71" s="263">
        <v>2.25</v>
      </c>
      <c r="N71" s="669"/>
      <c r="O71" s="612"/>
      <c r="P71" s="612"/>
      <c r="Q71" s="612"/>
      <c r="R71" s="612"/>
      <c r="S71" s="669"/>
      <c r="T71" s="669"/>
      <c r="U71" s="669"/>
      <c r="V71" s="669"/>
      <c r="W71" s="669"/>
      <c r="X71" s="669"/>
      <c r="Y71" s="669"/>
      <c r="Z71" s="669"/>
      <c r="AA71" s="669"/>
    </row>
    <row r="72" spans="1:27" x14ac:dyDescent="0.3">
      <c r="A72" s="684"/>
      <c r="B72" s="668"/>
      <c r="C72" s="668"/>
      <c r="D72" s="669"/>
      <c r="E72" s="557"/>
      <c r="F72" s="557"/>
      <c r="G72" s="557"/>
      <c r="H72" s="669"/>
      <c r="I72" s="669"/>
      <c r="J72" s="669"/>
      <c r="K72" s="123" t="s">
        <v>10</v>
      </c>
      <c r="L72" s="98">
        <v>0.58855737899794858</v>
      </c>
      <c r="M72" s="263">
        <v>2.27</v>
      </c>
      <c r="N72" s="669"/>
      <c r="O72" s="612"/>
      <c r="P72" s="612"/>
      <c r="Q72" s="612"/>
      <c r="R72" s="612"/>
      <c r="S72" s="669"/>
      <c r="T72" s="669"/>
      <c r="U72" s="669"/>
      <c r="V72" s="669"/>
      <c r="W72" s="669"/>
      <c r="X72" s="669"/>
      <c r="Y72" s="669"/>
      <c r="Z72" s="669"/>
      <c r="AA72" s="669"/>
    </row>
    <row r="73" spans="1:27" ht="18.600000000000001" thickBot="1" x14ac:dyDescent="0.35">
      <c r="A73" s="684"/>
      <c r="B73" s="668"/>
      <c r="C73" s="668"/>
      <c r="D73" s="669"/>
      <c r="E73" s="557"/>
      <c r="F73" s="557"/>
      <c r="G73" s="557"/>
      <c r="H73" s="669"/>
      <c r="I73" s="669"/>
      <c r="J73" s="669"/>
      <c r="K73" s="180" t="s">
        <v>420</v>
      </c>
      <c r="L73" s="116">
        <v>0.47299999999999998</v>
      </c>
      <c r="M73" s="265">
        <v>2.27</v>
      </c>
      <c r="N73" s="669"/>
      <c r="O73" s="612"/>
      <c r="P73" s="612"/>
      <c r="Q73" s="612"/>
      <c r="R73" s="612"/>
      <c r="S73" s="669"/>
      <c r="T73" s="669"/>
      <c r="U73" s="669"/>
      <c r="V73" s="669"/>
      <c r="W73" s="669"/>
      <c r="X73" s="669"/>
      <c r="Y73" s="669"/>
      <c r="Z73" s="669"/>
      <c r="AA73" s="669"/>
    </row>
    <row r="74" spans="1:27" x14ac:dyDescent="0.3">
      <c r="A74" s="684"/>
      <c r="B74" s="668"/>
      <c r="C74" s="668"/>
      <c r="D74" s="669"/>
      <c r="E74" s="557"/>
      <c r="F74" s="557"/>
      <c r="G74" s="557"/>
      <c r="H74" s="669"/>
      <c r="I74" s="669"/>
      <c r="J74" s="669"/>
      <c r="N74" s="669"/>
      <c r="O74" s="612"/>
      <c r="P74" s="612"/>
      <c r="Q74" s="612"/>
      <c r="R74" s="612"/>
      <c r="S74" s="669"/>
      <c r="T74" s="669"/>
      <c r="U74" s="669"/>
      <c r="V74" s="669"/>
      <c r="W74" s="669"/>
      <c r="X74" s="669"/>
      <c r="Y74" s="669"/>
      <c r="Z74" s="669"/>
      <c r="AA74" s="669"/>
    </row>
    <row r="75" spans="1:27" x14ac:dyDescent="0.3">
      <c r="A75" s="684"/>
      <c r="B75" s="668"/>
      <c r="C75" s="668"/>
      <c r="D75" s="669"/>
      <c r="E75" s="557"/>
      <c r="F75" s="557"/>
      <c r="G75" s="557"/>
      <c r="H75" s="669"/>
      <c r="I75" s="669"/>
      <c r="J75" s="669"/>
      <c r="K75" s="678"/>
      <c r="L75" s="679"/>
      <c r="M75" s="155"/>
      <c r="N75" s="669"/>
      <c r="O75" s="612"/>
      <c r="P75" s="612"/>
      <c r="Q75" s="612"/>
      <c r="R75" s="612"/>
      <c r="S75" s="669"/>
      <c r="T75" s="669"/>
      <c r="U75" s="669"/>
      <c r="V75" s="669"/>
      <c r="W75" s="669"/>
      <c r="X75" s="669"/>
      <c r="Y75" s="669"/>
      <c r="Z75" s="669"/>
      <c r="AA75" s="669"/>
    </row>
    <row r="76" spans="1:27" x14ac:dyDescent="0.3">
      <c r="A76" s="684"/>
      <c r="B76" s="668"/>
      <c r="C76" s="668"/>
      <c r="D76" s="669"/>
      <c r="E76" s="557"/>
      <c r="F76" s="557"/>
      <c r="G76" s="557"/>
      <c r="H76" s="669"/>
      <c r="I76" s="669"/>
      <c r="J76" s="669"/>
      <c r="K76" s="678"/>
      <c r="L76" s="679"/>
      <c r="M76" s="155"/>
      <c r="N76" s="669"/>
      <c r="O76" s="612"/>
      <c r="P76" s="612"/>
      <c r="Q76" s="612"/>
      <c r="R76" s="612"/>
      <c r="S76" s="669"/>
      <c r="T76" s="669"/>
      <c r="U76" s="669"/>
      <c r="V76" s="669"/>
      <c r="W76" s="669"/>
      <c r="X76" s="669"/>
      <c r="Y76" s="669"/>
      <c r="Z76" s="669"/>
      <c r="AA76" s="669"/>
    </row>
    <row r="77" spans="1:27" x14ac:dyDescent="0.3">
      <c r="A77" s="684"/>
      <c r="B77" s="668"/>
      <c r="C77" s="668"/>
      <c r="D77" s="669"/>
      <c r="E77" s="557"/>
      <c r="F77" s="557"/>
      <c r="G77" s="557"/>
      <c r="H77" s="669"/>
      <c r="I77" s="669"/>
      <c r="J77" s="669"/>
      <c r="K77" s="678"/>
      <c r="L77" s="679"/>
      <c r="M77" s="155"/>
      <c r="N77" s="669"/>
      <c r="O77" s="612"/>
      <c r="P77" s="612"/>
      <c r="Q77" s="612"/>
      <c r="R77" s="612"/>
      <c r="S77" s="669"/>
      <c r="T77" s="669"/>
      <c r="U77" s="669"/>
      <c r="V77" s="669"/>
      <c r="W77" s="669"/>
      <c r="X77" s="669"/>
      <c r="Y77" s="669"/>
      <c r="Z77" s="669"/>
      <c r="AA77" s="669"/>
    </row>
    <row r="78" spans="1:27" x14ac:dyDescent="0.3">
      <c r="A78" s="684"/>
      <c r="B78" s="668"/>
      <c r="C78" s="668"/>
      <c r="D78" s="669"/>
      <c r="E78" s="557"/>
      <c r="F78" s="557"/>
      <c r="G78" s="557"/>
      <c r="H78" s="669"/>
      <c r="I78" s="669"/>
      <c r="J78" s="669"/>
      <c r="K78" s="678"/>
      <c r="L78" s="679"/>
      <c r="M78" s="155"/>
      <c r="N78" s="669"/>
      <c r="O78" s="612"/>
      <c r="P78" s="612"/>
      <c r="Q78" s="612"/>
      <c r="R78" s="612"/>
      <c r="S78" s="669"/>
      <c r="T78" s="669"/>
      <c r="U78" s="669"/>
      <c r="V78" s="669"/>
      <c r="W78" s="669"/>
      <c r="X78" s="669"/>
      <c r="Y78" s="669"/>
      <c r="Z78" s="669"/>
      <c r="AA78" s="669"/>
    </row>
    <row r="79" spans="1:27" x14ac:dyDescent="0.3">
      <c r="A79" s="684"/>
      <c r="B79" s="668"/>
      <c r="C79" s="668"/>
      <c r="D79" s="669"/>
      <c r="E79" s="557"/>
      <c r="F79" s="557"/>
      <c r="G79" s="557"/>
      <c r="H79" s="669"/>
      <c r="I79" s="669"/>
      <c r="J79" s="669"/>
      <c r="K79" s="678"/>
      <c r="L79" s="679"/>
      <c r="M79" s="155"/>
      <c r="N79" s="669"/>
      <c r="O79" s="612"/>
      <c r="P79" s="612"/>
      <c r="Q79" s="612"/>
      <c r="R79" s="612"/>
      <c r="S79" s="669"/>
      <c r="T79" s="669"/>
      <c r="U79" s="669"/>
      <c r="V79" s="669"/>
      <c r="W79" s="669"/>
      <c r="X79" s="669"/>
      <c r="Y79" s="669"/>
      <c r="Z79" s="669"/>
      <c r="AA79" s="669"/>
    </row>
    <row r="80" spans="1:27" x14ac:dyDescent="0.3">
      <c r="A80" s="684"/>
      <c r="B80" s="668"/>
      <c r="C80" s="668"/>
      <c r="D80" s="669"/>
      <c r="E80" s="557"/>
      <c r="F80" s="557"/>
      <c r="G80" s="557"/>
      <c r="H80" s="669"/>
      <c r="I80" s="669"/>
      <c r="J80" s="669"/>
      <c r="K80" s="678"/>
      <c r="L80" s="679"/>
      <c r="M80" s="155"/>
      <c r="N80" s="669"/>
      <c r="O80" s="612"/>
      <c r="P80" s="612"/>
      <c r="Q80" s="612"/>
      <c r="R80" s="612"/>
      <c r="S80" s="669"/>
      <c r="T80" s="669"/>
      <c r="U80" s="669"/>
      <c r="V80" s="669"/>
      <c r="W80" s="669"/>
      <c r="X80" s="669"/>
      <c r="Y80" s="669"/>
      <c r="Z80" s="669"/>
      <c r="AA80" s="669"/>
    </row>
    <row r="81" spans="1:27" x14ac:dyDescent="0.3">
      <c r="A81" s="684"/>
      <c r="B81" s="668"/>
      <c r="C81" s="668"/>
      <c r="D81" s="669"/>
      <c r="E81" s="557"/>
      <c r="F81" s="557"/>
      <c r="G81" s="557"/>
      <c r="H81" s="669"/>
      <c r="I81" s="669"/>
      <c r="J81" s="669"/>
      <c r="K81" s="678"/>
      <c r="L81" s="679"/>
      <c r="M81" s="155"/>
      <c r="N81" s="669"/>
      <c r="O81" s="612"/>
      <c r="P81" s="612"/>
      <c r="Q81" s="612"/>
      <c r="R81" s="612"/>
      <c r="S81" s="669"/>
      <c r="T81" s="669"/>
      <c r="U81" s="669"/>
      <c r="V81" s="669"/>
      <c r="W81" s="669"/>
      <c r="X81" s="669"/>
      <c r="Y81" s="669"/>
      <c r="Z81" s="669"/>
      <c r="AA81" s="669"/>
    </row>
    <row r="82" spans="1:27" x14ac:dyDescent="0.3">
      <c r="A82" s="684"/>
      <c r="B82" s="668"/>
      <c r="C82" s="668"/>
      <c r="D82" s="669"/>
      <c r="E82" s="557"/>
      <c r="F82" s="557"/>
      <c r="G82" s="557"/>
      <c r="H82" s="669"/>
      <c r="I82" s="669"/>
      <c r="J82" s="669"/>
      <c r="K82" s="678"/>
      <c r="L82" s="679"/>
      <c r="M82" s="155"/>
      <c r="N82" s="669"/>
      <c r="O82" s="612"/>
      <c r="P82" s="612"/>
      <c r="Q82" s="612"/>
      <c r="R82" s="612"/>
      <c r="S82" s="669"/>
      <c r="T82" s="669"/>
      <c r="U82" s="669"/>
      <c r="V82" s="669"/>
      <c r="W82" s="669"/>
      <c r="X82" s="669"/>
      <c r="Y82" s="669"/>
      <c r="Z82" s="669"/>
      <c r="AA82" s="669"/>
    </row>
    <row r="83" spans="1:27" x14ac:dyDescent="0.3">
      <c r="A83" s="684"/>
      <c r="B83" s="668"/>
      <c r="C83" s="668"/>
      <c r="D83" s="669"/>
      <c r="E83" s="557"/>
      <c r="F83" s="557"/>
      <c r="G83" s="557"/>
      <c r="H83" s="669"/>
      <c r="I83" s="669"/>
      <c r="J83" s="669"/>
      <c r="K83" s="678"/>
      <c r="L83" s="679"/>
      <c r="M83" s="155"/>
      <c r="N83" s="669"/>
      <c r="O83" s="612"/>
      <c r="P83" s="612"/>
      <c r="Q83" s="612"/>
      <c r="R83" s="612"/>
      <c r="S83" s="669"/>
      <c r="T83" s="669"/>
      <c r="U83" s="669"/>
      <c r="V83" s="669"/>
      <c r="W83" s="669"/>
      <c r="X83" s="669"/>
      <c r="Y83" s="669"/>
      <c r="Z83" s="669"/>
      <c r="AA83" s="669"/>
    </row>
    <row r="84" spans="1:27" x14ac:dyDescent="0.3">
      <c r="A84" s="684"/>
      <c r="B84" s="668"/>
      <c r="C84" s="668"/>
      <c r="D84" s="669"/>
      <c r="E84" s="557"/>
      <c r="F84" s="557"/>
      <c r="G84" s="557"/>
      <c r="H84" s="669"/>
      <c r="I84" s="669"/>
      <c r="J84" s="669"/>
      <c r="K84" s="678"/>
      <c r="L84" s="679"/>
      <c r="M84" s="155"/>
      <c r="N84" s="669"/>
      <c r="O84" s="612"/>
      <c r="P84" s="612"/>
      <c r="Q84" s="612"/>
      <c r="R84" s="612"/>
      <c r="S84" s="669"/>
      <c r="T84" s="669"/>
      <c r="U84" s="669"/>
      <c r="V84" s="669"/>
      <c r="W84" s="669"/>
      <c r="X84" s="669"/>
      <c r="Y84" s="669"/>
      <c r="Z84" s="669"/>
      <c r="AA84" s="669"/>
    </row>
    <row r="85" spans="1:27" x14ac:dyDescent="0.3">
      <c r="A85" s="684"/>
      <c r="B85" s="668"/>
      <c r="C85" s="668"/>
      <c r="D85" s="669"/>
      <c r="E85" s="557"/>
      <c r="F85" s="557"/>
      <c r="G85" s="557"/>
      <c r="H85" s="669"/>
      <c r="I85" s="669"/>
      <c r="J85" s="669"/>
      <c r="K85" s="678"/>
      <c r="L85" s="679"/>
      <c r="M85" s="155"/>
      <c r="N85" s="669"/>
      <c r="O85" s="612"/>
      <c r="P85" s="612"/>
      <c r="Q85" s="612"/>
      <c r="R85" s="612"/>
      <c r="S85" s="669"/>
      <c r="T85" s="669"/>
      <c r="U85" s="669"/>
      <c r="V85" s="669"/>
      <c r="W85" s="669"/>
      <c r="X85" s="669"/>
      <c r="Y85" s="669"/>
      <c r="Z85" s="669"/>
      <c r="AA85" s="669"/>
    </row>
    <row r="86" spans="1:27" x14ac:dyDescent="0.3">
      <c r="A86" s="684"/>
      <c r="B86" s="668"/>
      <c r="C86" s="668"/>
      <c r="D86" s="669"/>
      <c r="E86" s="557"/>
      <c r="F86" s="557"/>
      <c r="G86" s="557"/>
      <c r="H86" s="669"/>
      <c r="I86" s="669"/>
      <c r="J86" s="669"/>
      <c r="K86" s="678"/>
      <c r="L86" s="679"/>
      <c r="M86" s="155"/>
      <c r="N86" s="669"/>
      <c r="O86" s="612"/>
      <c r="P86" s="612"/>
      <c r="Q86" s="612"/>
      <c r="R86" s="612"/>
      <c r="S86" s="669"/>
      <c r="T86" s="669"/>
      <c r="U86" s="669"/>
      <c r="V86" s="669"/>
      <c r="W86" s="669"/>
      <c r="X86" s="669"/>
      <c r="Y86" s="669"/>
      <c r="Z86" s="669"/>
      <c r="AA86" s="669"/>
    </row>
    <row r="87" spans="1:27" x14ac:dyDescent="0.3">
      <c r="A87" s="684"/>
      <c r="B87" s="668"/>
      <c r="C87" s="668"/>
      <c r="D87" s="669"/>
      <c r="E87" s="557"/>
      <c r="F87" s="557"/>
      <c r="G87" s="557"/>
      <c r="H87" s="669"/>
      <c r="I87" s="669"/>
      <c r="J87" s="669"/>
      <c r="K87" s="678"/>
      <c r="L87" s="679"/>
      <c r="M87" s="155"/>
      <c r="N87" s="669"/>
      <c r="O87" s="612"/>
      <c r="P87" s="612"/>
      <c r="Q87" s="612"/>
      <c r="R87" s="612"/>
      <c r="S87" s="669"/>
      <c r="T87" s="669"/>
      <c r="U87" s="669"/>
      <c r="V87" s="669"/>
      <c r="W87" s="669"/>
      <c r="X87" s="669"/>
      <c r="Y87" s="669"/>
      <c r="Z87" s="669"/>
      <c r="AA87" s="669"/>
    </row>
    <row r="88" spans="1:27" x14ac:dyDescent="0.3">
      <c r="A88" s="684"/>
      <c r="B88" s="668"/>
      <c r="C88" s="668"/>
      <c r="D88" s="669"/>
      <c r="E88" s="557"/>
      <c r="F88" s="557"/>
      <c r="G88" s="557"/>
      <c r="H88" s="669"/>
      <c r="I88" s="669"/>
      <c r="J88" s="669"/>
      <c r="K88" s="678"/>
      <c r="L88" s="679"/>
      <c r="M88" s="155"/>
      <c r="N88" s="669"/>
      <c r="O88" s="612"/>
      <c r="P88" s="612"/>
      <c r="Q88" s="612"/>
      <c r="R88" s="612"/>
      <c r="S88" s="669"/>
      <c r="T88" s="669"/>
      <c r="U88" s="669"/>
      <c r="V88" s="669"/>
      <c r="W88" s="669"/>
      <c r="X88" s="669"/>
      <c r="Y88" s="669"/>
      <c r="Z88" s="669"/>
      <c r="AA88" s="669"/>
    </row>
    <row r="89" spans="1:27" x14ac:dyDescent="0.3">
      <c r="A89" s="684"/>
      <c r="B89" s="668"/>
      <c r="C89" s="668"/>
      <c r="D89" s="669"/>
      <c r="E89" s="557"/>
      <c r="F89" s="557"/>
      <c r="G89" s="557"/>
      <c r="H89" s="669"/>
      <c r="I89" s="669"/>
      <c r="J89" s="669"/>
      <c r="K89" s="678"/>
      <c r="L89" s="679"/>
      <c r="M89" s="155"/>
      <c r="N89" s="669"/>
      <c r="O89" s="612"/>
      <c r="P89" s="612"/>
      <c r="Q89" s="612"/>
      <c r="R89" s="612"/>
      <c r="S89" s="669"/>
      <c r="T89" s="669"/>
      <c r="U89" s="669"/>
      <c r="V89" s="669"/>
      <c r="W89" s="669"/>
      <c r="X89" s="669"/>
      <c r="Y89" s="669"/>
      <c r="Z89" s="669"/>
      <c r="AA89" s="669"/>
    </row>
    <row r="90" spans="1:27" x14ac:dyDescent="0.3">
      <c r="A90" s="684"/>
      <c r="B90" s="668"/>
      <c r="C90" s="668"/>
      <c r="D90" s="669"/>
      <c r="E90" s="557"/>
      <c r="F90" s="557"/>
      <c r="G90" s="557"/>
      <c r="H90" s="669"/>
      <c r="I90" s="669"/>
      <c r="J90" s="669"/>
      <c r="K90" s="678"/>
      <c r="L90" s="679"/>
      <c r="M90" s="155"/>
      <c r="N90" s="669"/>
      <c r="O90" s="612"/>
      <c r="P90" s="612"/>
      <c r="Q90" s="612"/>
      <c r="R90" s="612"/>
    </row>
  </sheetData>
  <sortState ref="A7:G63">
    <sortCondition ref="F7"/>
  </sortState>
  <mergeCells count="2">
    <mergeCell ref="H17:H18"/>
    <mergeCell ref="H19:H20"/>
  </mergeCells>
  <conditionalFormatting sqref="G7:G61 G63:G64 H62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F7:F63">
    <cfRule type="colorScale" priority="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107"/>
  <sheetViews>
    <sheetView tabSelected="1" zoomScale="85" zoomScaleNormal="85" workbookViewId="0">
      <pane ySplit="6" topLeftCell="A7" activePane="bottomLeft" state="frozen"/>
      <selection activeCell="A22" sqref="A22"/>
      <selection pane="bottomLeft" activeCell="G20" sqref="G20"/>
    </sheetView>
  </sheetViews>
  <sheetFormatPr defaultColWidth="8.88671875" defaultRowHeight="18" x14ac:dyDescent="0.35"/>
  <cols>
    <col min="1" max="1" width="38" style="88" customWidth="1"/>
    <col min="2" max="3" width="8.88671875" style="106"/>
    <col min="4" max="4" width="13.88671875" style="94" customWidth="1"/>
    <col min="5" max="5" width="16" style="94" customWidth="1"/>
    <col min="6" max="6" width="11.44140625" style="104" customWidth="1"/>
    <col min="7" max="7" width="9.6640625" style="105" customWidth="1"/>
    <col min="8" max="8" width="15.88671875" style="105" customWidth="1"/>
    <col min="9" max="9" width="10.6640625" style="105" customWidth="1"/>
    <col min="10" max="10" width="8.88671875" style="106"/>
    <col min="11" max="11" width="8.88671875" style="94"/>
    <col min="12" max="12" width="89.109375" style="94" customWidth="1"/>
    <col min="13" max="19" width="8.88671875" style="106"/>
    <col min="20" max="20" width="24.44140625" style="106" customWidth="1"/>
    <col min="21" max="16384" width="8.88671875" style="106"/>
  </cols>
  <sheetData>
    <row r="1" spans="1:24" ht="21" x14ac:dyDescent="0.4">
      <c r="A1" s="667" t="s">
        <v>364</v>
      </c>
      <c r="B1" s="690"/>
      <c r="C1" s="690"/>
      <c r="D1" s="671"/>
      <c r="E1" s="671"/>
      <c r="F1" s="688"/>
      <c r="G1" s="689"/>
      <c r="H1" s="689"/>
      <c r="I1" s="689"/>
      <c r="J1" s="690"/>
      <c r="K1" s="671"/>
      <c r="L1" s="671"/>
      <c r="M1" s="690"/>
      <c r="N1" s="690"/>
      <c r="O1" s="690"/>
      <c r="P1" s="690"/>
      <c r="Q1" s="690"/>
      <c r="R1" s="690"/>
    </row>
    <row r="2" spans="1:24" x14ac:dyDescent="0.35">
      <c r="A2" s="671" t="s">
        <v>240</v>
      </c>
      <c r="B2" s="690"/>
      <c r="C2" s="690"/>
      <c r="D2" s="671"/>
      <c r="E2" s="671"/>
      <c r="F2" s="688"/>
      <c r="G2" s="689"/>
      <c r="H2" s="689"/>
      <c r="I2" s="689"/>
      <c r="J2" s="690"/>
      <c r="K2" s="671"/>
      <c r="L2" s="671"/>
      <c r="M2" s="690"/>
      <c r="N2" s="690"/>
      <c r="O2" s="690"/>
      <c r="P2" s="690"/>
      <c r="Q2" s="690"/>
      <c r="R2" s="690"/>
    </row>
    <row r="3" spans="1:24" x14ac:dyDescent="0.35">
      <c r="A3" s="671"/>
      <c r="B3" s="690"/>
      <c r="C3" s="690"/>
      <c r="D3" s="671"/>
      <c r="E3" s="671"/>
      <c r="F3" s="688"/>
      <c r="G3" s="689"/>
      <c r="H3" s="689"/>
      <c r="I3" s="689"/>
      <c r="J3" s="690"/>
      <c r="K3" s="671"/>
      <c r="L3" s="671"/>
      <c r="M3" s="690"/>
      <c r="N3" s="690"/>
      <c r="O3" s="690"/>
      <c r="P3" s="690"/>
      <c r="Q3" s="690"/>
      <c r="R3" s="690"/>
    </row>
    <row r="4" spans="1:24" x14ac:dyDescent="0.35">
      <c r="A4" s="671"/>
      <c r="B4" s="690"/>
      <c r="C4" s="690"/>
      <c r="D4" s="671"/>
      <c r="E4" s="671"/>
      <c r="F4" s="688"/>
      <c r="G4" s="689"/>
      <c r="H4" s="1053" t="s">
        <v>517</v>
      </c>
      <c r="I4" s="1053"/>
      <c r="J4" s="690"/>
      <c r="K4" s="671"/>
      <c r="L4" s="671"/>
      <c r="M4" s="690"/>
      <c r="N4" s="690"/>
      <c r="O4" s="690"/>
      <c r="P4" s="690"/>
      <c r="Q4" s="690"/>
      <c r="R4" s="690"/>
    </row>
    <row r="5" spans="1:24" ht="21.6" thickBot="1" x14ac:dyDescent="0.45">
      <c r="A5" s="826"/>
      <c r="B5" s="693"/>
      <c r="C5" s="828"/>
      <c r="D5" s="1052" t="s">
        <v>597</v>
      </c>
      <c r="E5" s="691"/>
      <c r="F5" s="691"/>
      <c r="G5" s="692"/>
      <c r="H5" s="691"/>
      <c r="I5" s="827"/>
      <c r="J5" s="693"/>
      <c r="K5" s="671"/>
      <c r="L5" s="671"/>
      <c r="M5" s="690"/>
      <c r="N5" s="690"/>
      <c r="O5" s="690"/>
      <c r="P5" s="690"/>
      <c r="Q5" s="690"/>
      <c r="R5" s="690"/>
    </row>
    <row r="6" spans="1:24" ht="57.6" thickBot="1" x14ac:dyDescent="0.4">
      <c r="A6" s="120" t="s">
        <v>4</v>
      </c>
      <c r="B6" s="695" t="s">
        <v>3</v>
      </c>
      <c r="C6" s="831" t="s">
        <v>297</v>
      </c>
      <c r="D6" s="829" t="s">
        <v>272</v>
      </c>
      <c r="E6" s="694" t="s">
        <v>295</v>
      </c>
      <c r="F6" s="694" t="s">
        <v>484</v>
      </c>
      <c r="G6" s="830" t="s">
        <v>485</v>
      </c>
      <c r="H6" s="829" t="s">
        <v>486</v>
      </c>
      <c r="I6" s="830" t="s">
        <v>487</v>
      </c>
      <c r="J6" s="676"/>
      <c r="K6" s="671"/>
      <c r="L6" s="671"/>
      <c r="M6" s="690"/>
      <c r="N6" s="690"/>
      <c r="O6" s="690"/>
      <c r="P6" s="690"/>
      <c r="Q6" s="690"/>
      <c r="R6" s="690"/>
      <c r="U6" s="106">
        <v>2014</v>
      </c>
      <c r="V6" s="106">
        <v>2015</v>
      </c>
      <c r="W6" s="106">
        <v>2016</v>
      </c>
      <c r="X6" s="106" t="s">
        <v>363</v>
      </c>
    </row>
    <row r="7" spans="1:24" x14ac:dyDescent="0.35">
      <c r="A7" s="1051" t="s">
        <v>197</v>
      </c>
      <c r="B7" s="275">
        <f>RANK(C7,C$7:C$65,0)</f>
        <v>1</v>
      </c>
      <c r="C7" s="832">
        <v>10</v>
      </c>
      <c r="D7" s="1381"/>
      <c r="E7" s="1382"/>
      <c r="F7" s="1384"/>
      <c r="G7" s="1386"/>
      <c r="H7" s="1388"/>
      <c r="I7" s="1390"/>
      <c r="J7" s="659"/>
      <c r="K7" s="22" t="s">
        <v>140</v>
      </c>
      <c r="M7" s="690"/>
      <c r="N7" s="690"/>
      <c r="O7" s="690"/>
      <c r="P7" s="690"/>
      <c r="Q7" s="690"/>
      <c r="R7" s="690"/>
      <c r="T7" s="106" t="s">
        <v>426</v>
      </c>
      <c r="U7" s="106">
        <v>1474</v>
      </c>
      <c r="V7" s="106">
        <v>1445</v>
      </c>
      <c r="W7" s="106">
        <v>1133</v>
      </c>
      <c r="X7" s="106">
        <v>1351</v>
      </c>
    </row>
    <row r="8" spans="1:24" x14ac:dyDescent="0.35">
      <c r="A8" s="245" t="s">
        <v>193</v>
      </c>
      <c r="B8" s="45">
        <f>RANK(C8,C$7:C$65,0)</f>
        <v>1</v>
      </c>
      <c r="C8" s="833">
        <v>10</v>
      </c>
      <c r="D8" s="1147"/>
      <c r="E8" s="1148"/>
      <c r="F8" s="1149"/>
      <c r="G8" s="1150"/>
      <c r="H8" s="1151"/>
      <c r="I8" s="1152"/>
      <c r="J8" s="659"/>
      <c r="K8" s="176" t="s">
        <v>271</v>
      </c>
      <c r="L8" s="178"/>
      <c r="M8" s="690"/>
      <c r="N8" s="690"/>
      <c r="O8" s="690"/>
      <c r="P8" s="690"/>
      <c r="Q8" s="690"/>
      <c r="R8" s="690"/>
      <c r="T8" s="106" t="s">
        <v>427</v>
      </c>
      <c r="U8" s="106">
        <v>26</v>
      </c>
      <c r="V8" s="106">
        <v>34</v>
      </c>
      <c r="W8" s="106">
        <v>33</v>
      </c>
      <c r="X8" s="106">
        <v>31</v>
      </c>
    </row>
    <row r="9" spans="1:24" ht="20.399999999999999" x14ac:dyDescent="0.35">
      <c r="A9" s="245" t="s">
        <v>518</v>
      </c>
      <c r="B9" s="45">
        <f>RANK(C9,C$7:C$65,0)</f>
        <v>1</v>
      </c>
      <c r="C9" s="833">
        <v>10</v>
      </c>
      <c r="D9" s="1147"/>
      <c r="E9" s="1148"/>
      <c r="F9" s="1149"/>
      <c r="G9" s="1150"/>
      <c r="H9" s="1151"/>
      <c r="I9" s="1152"/>
      <c r="J9" s="659"/>
      <c r="K9" s="178"/>
      <c r="L9" s="179" t="s">
        <v>211</v>
      </c>
      <c r="M9" s="690"/>
      <c r="N9" s="690"/>
      <c r="O9" s="690"/>
      <c r="P9" s="690"/>
      <c r="Q9" s="690"/>
      <c r="R9" s="690"/>
      <c r="T9" s="106" t="s">
        <v>428</v>
      </c>
      <c r="U9" s="106">
        <v>40</v>
      </c>
      <c r="V9" s="106">
        <v>37</v>
      </c>
      <c r="W9" s="106">
        <v>33</v>
      </c>
      <c r="X9" s="106">
        <v>37</v>
      </c>
    </row>
    <row r="10" spans="1:24" ht="20.399999999999999" x14ac:dyDescent="0.35">
      <c r="A10" s="245" t="s">
        <v>419</v>
      </c>
      <c r="B10" s="45">
        <f>RANK(C10,C$7:C$65,0)</f>
        <v>4</v>
      </c>
      <c r="C10" s="833">
        <v>9</v>
      </c>
      <c r="D10" s="1147"/>
      <c r="E10" s="1148"/>
      <c r="F10" s="1149"/>
      <c r="G10" s="1150"/>
      <c r="H10" s="1151"/>
      <c r="I10" s="1152"/>
      <c r="J10" s="659"/>
      <c r="K10" s="178"/>
      <c r="L10" s="179" t="s">
        <v>212</v>
      </c>
      <c r="M10" s="690"/>
      <c r="N10" s="690"/>
      <c r="O10" s="690"/>
      <c r="P10" s="690"/>
      <c r="Q10" s="690"/>
      <c r="R10" s="690"/>
      <c r="T10" s="106" t="s">
        <v>429</v>
      </c>
      <c r="U10" s="106">
        <v>387</v>
      </c>
      <c r="V10" s="106">
        <v>266</v>
      </c>
      <c r="W10" s="106">
        <v>183</v>
      </c>
      <c r="X10" s="106">
        <v>279</v>
      </c>
    </row>
    <row r="11" spans="1:24" ht="20.399999999999999" x14ac:dyDescent="0.35">
      <c r="A11" s="245" t="s">
        <v>58</v>
      </c>
      <c r="B11" s="45">
        <f>RANK(C11,C$7:C$65,0)</f>
        <v>4</v>
      </c>
      <c r="C11" s="833">
        <v>9</v>
      </c>
      <c r="D11" s="1147"/>
      <c r="E11" s="1148"/>
      <c r="F11" s="1149"/>
      <c r="G11" s="1150"/>
      <c r="H11" s="1151"/>
      <c r="I11" s="1152"/>
      <c r="J11" s="659"/>
      <c r="K11" s="178"/>
      <c r="L11" s="179" t="s">
        <v>213</v>
      </c>
      <c r="M11" s="690"/>
      <c r="N11" s="690"/>
      <c r="O11" s="690"/>
      <c r="P11" s="690"/>
      <c r="Q11" s="690"/>
      <c r="R11" s="690"/>
    </row>
    <row r="12" spans="1:24" ht="20.399999999999999" x14ac:dyDescent="0.35">
      <c r="A12" s="108" t="s">
        <v>8</v>
      </c>
      <c r="B12" s="45">
        <f>RANK(C12,C$7:C$65,0)</f>
        <v>6</v>
      </c>
      <c r="C12" s="833">
        <v>8</v>
      </c>
      <c r="D12" s="843"/>
      <c r="E12" s="844"/>
      <c r="F12" s="845"/>
      <c r="G12" s="846"/>
      <c r="H12" s="847"/>
      <c r="I12" s="848"/>
      <c r="J12" s="659"/>
      <c r="K12" s="178"/>
      <c r="L12" s="179" t="s">
        <v>214</v>
      </c>
      <c r="M12" s="690"/>
      <c r="N12" s="690"/>
      <c r="O12" s="690"/>
      <c r="P12" s="690"/>
      <c r="Q12" s="690"/>
      <c r="R12" s="690"/>
      <c r="T12" s="106" t="s">
        <v>430</v>
      </c>
      <c r="U12" s="106">
        <v>1120</v>
      </c>
      <c r="V12" s="106">
        <v>922</v>
      </c>
      <c r="W12" s="106">
        <v>812</v>
      </c>
      <c r="X12" s="106">
        <v>951</v>
      </c>
    </row>
    <row r="13" spans="1:24" x14ac:dyDescent="0.35">
      <c r="A13" s="245" t="s">
        <v>489</v>
      </c>
      <c r="B13" s="45">
        <f>RANK(C13,C$7:C$65,0)</f>
        <v>7</v>
      </c>
      <c r="C13" s="833">
        <v>7</v>
      </c>
      <c r="D13" s="843"/>
      <c r="E13" s="1158"/>
      <c r="F13" s="1159"/>
      <c r="G13" s="1160"/>
      <c r="H13" s="1161"/>
      <c r="I13" s="1162"/>
      <c r="J13" s="659"/>
      <c r="K13" s="178"/>
      <c r="L13" s="179" t="s">
        <v>141</v>
      </c>
      <c r="M13" s="690"/>
      <c r="N13" s="690"/>
      <c r="O13" s="690"/>
      <c r="P13" s="690"/>
      <c r="Q13" s="690"/>
      <c r="R13" s="690"/>
      <c r="T13" s="106" t="s">
        <v>431</v>
      </c>
      <c r="U13" s="106">
        <v>41</v>
      </c>
      <c r="V13" s="106">
        <v>58</v>
      </c>
      <c r="W13" s="106">
        <v>56</v>
      </c>
      <c r="X13" s="106">
        <v>52</v>
      </c>
    </row>
    <row r="14" spans="1:24" x14ac:dyDescent="0.35">
      <c r="A14" s="245" t="s">
        <v>194</v>
      </c>
      <c r="B14" s="45">
        <f>RANK(C14,C$7:C$65,0)</f>
        <v>7</v>
      </c>
      <c r="C14" s="833">
        <v>7</v>
      </c>
      <c r="D14" s="843"/>
      <c r="E14" s="1158"/>
      <c r="F14" s="1159"/>
      <c r="G14" s="1160"/>
      <c r="H14" s="1161"/>
      <c r="I14" s="1162"/>
      <c r="J14" s="659"/>
      <c r="K14" s="671"/>
      <c r="L14" s="671"/>
      <c r="M14" s="690"/>
      <c r="N14" s="690"/>
      <c r="O14" s="690"/>
      <c r="P14" s="690"/>
      <c r="Q14" s="690"/>
      <c r="R14" s="690"/>
      <c r="T14" s="106" t="s">
        <v>432</v>
      </c>
      <c r="U14" s="106">
        <v>182</v>
      </c>
      <c r="V14" s="106">
        <v>238</v>
      </c>
      <c r="W14" s="106">
        <v>237</v>
      </c>
      <c r="X14" s="106">
        <v>219</v>
      </c>
    </row>
    <row r="15" spans="1:24" x14ac:dyDescent="0.35">
      <c r="A15" s="245" t="s">
        <v>195</v>
      </c>
      <c r="B15" s="45">
        <f>RANK(C15,C$7:C$65,0)</f>
        <v>9</v>
      </c>
      <c r="C15" s="833">
        <v>5</v>
      </c>
      <c r="D15" s="435"/>
      <c r="E15" s="1140"/>
      <c r="F15" s="1141"/>
      <c r="G15" s="1142"/>
      <c r="H15" s="1143"/>
      <c r="I15" s="1144"/>
      <c r="J15" s="659"/>
      <c r="K15" s="685" t="s">
        <v>137</v>
      </c>
      <c r="L15" s="671"/>
      <c r="M15" s="690"/>
      <c r="N15" s="690"/>
      <c r="O15" s="690"/>
      <c r="P15" s="690"/>
      <c r="Q15" s="690"/>
      <c r="R15" s="690"/>
      <c r="T15" s="106" t="s">
        <v>433</v>
      </c>
      <c r="U15" s="106">
        <v>127</v>
      </c>
      <c r="V15" s="106">
        <v>263</v>
      </c>
      <c r="W15" s="106">
        <v>344</v>
      </c>
      <c r="X15" s="106">
        <v>245</v>
      </c>
    </row>
    <row r="16" spans="1:24" ht="20.399999999999999" x14ac:dyDescent="0.35">
      <c r="A16" s="108" t="s">
        <v>6</v>
      </c>
      <c r="B16" s="45">
        <f>RANK(C16,C$7:C$65,0)</f>
        <v>9</v>
      </c>
      <c r="C16" s="833">
        <v>5</v>
      </c>
      <c r="D16" s="435"/>
      <c r="E16" s="431"/>
      <c r="F16" s="426"/>
      <c r="G16" s="834"/>
      <c r="H16" s="835"/>
      <c r="I16" s="836"/>
      <c r="J16" s="659"/>
      <c r="K16" s="671"/>
      <c r="L16" s="227" t="s">
        <v>215</v>
      </c>
      <c r="M16" s="690"/>
      <c r="N16" s="690"/>
      <c r="O16" s="690"/>
      <c r="P16" s="690"/>
      <c r="Q16" s="690"/>
      <c r="R16" s="690"/>
      <c r="T16" s="106" t="s">
        <v>434</v>
      </c>
      <c r="U16" s="106">
        <v>103</v>
      </c>
      <c r="V16" s="106">
        <v>90</v>
      </c>
      <c r="W16" s="106">
        <v>114</v>
      </c>
      <c r="X16" s="106">
        <v>102</v>
      </c>
    </row>
    <row r="17" spans="1:24" ht="20.399999999999999" x14ac:dyDescent="0.35">
      <c r="A17" s="109" t="s">
        <v>168</v>
      </c>
      <c r="B17" s="45">
        <f>RANK(C17,C$7:C$65,0)</f>
        <v>9</v>
      </c>
      <c r="C17" s="833">
        <v>5</v>
      </c>
      <c r="D17" s="435"/>
      <c r="E17" s="431"/>
      <c r="F17" s="426"/>
      <c r="G17" s="834"/>
      <c r="H17" s="835"/>
      <c r="I17" s="836"/>
      <c r="J17" s="659"/>
      <c r="K17" s="671"/>
      <c r="L17" s="227" t="s">
        <v>216</v>
      </c>
      <c r="M17" s="690"/>
      <c r="N17" s="690"/>
      <c r="O17" s="690"/>
      <c r="P17" s="690"/>
      <c r="Q17" s="690"/>
      <c r="R17" s="690"/>
      <c r="T17" s="106" t="s">
        <v>435</v>
      </c>
      <c r="U17" s="106">
        <v>111</v>
      </c>
      <c r="V17" s="106">
        <v>113</v>
      </c>
      <c r="W17" s="106">
        <v>102</v>
      </c>
      <c r="X17" s="106">
        <v>108</v>
      </c>
    </row>
    <row r="18" spans="1:24" ht="20.399999999999999" x14ac:dyDescent="0.35">
      <c r="A18" s="245" t="s">
        <v>187</v>
      </c>
      <c r="B18" s="45">
        <f>RANK(C18,C$7:C$65,0)</f>
        <v>9</v>
      </c>
      <c r="C18" s="833">
        <v>5</v>
      </c>
      <c r="D18" s="435"/>
      <c r="E18" s="1140"/>
      <c r="F18" s="1141"/>
      <c r="G18" s="1142"/>
      <c r="H18" s="1143"/>
      <c r="I18" s="1144"/>
      <c r="J18" s="659"/>
      <c r="K18" s="671"/>
      <c r="L18" s="227" t="s">
        <v>217</v>
      </c>
      <c r="M18" s="690"/>
      <c r="N18" s="690"/>
      <c r="O18" s="690"/>
      <c r="P18" s="690"/>
      <c r="Q18" s="690"/>
      <c r="R18" s="690"/>
      <c r="T18" s="106" t="s">
        <v>167</v>
      </c>
      <c r="U18" s="106">
        <v>80</v>
      </c>
      <c r="V18" s="106">
        <v>86</v>
      </c>
      <c r="W18" s="106">
        <v>102</v>
      </c>
      <c r="X18" s="106">
        <v>89</v>
      </c>
    </row>
    <row r="19" spans="1:24" ht="20.399999999999999" x14ac:dyDescent="0.35">
      <c r="A19" s="245" t="s">
        <v>198</v>
      </c>
      <c r="B19" s="45">
        <f>RANK(C19,C$7:C$65,0)</f>
        <v>9</v>
      </c>
      <c r="C19" s="833">
        <v>5</v>
      </c>
      <c r="D19" s="436"/>
      <c r="E19" s="1153"/>
      <c r="F19" s="1154"/>
      <c r="G19" s="1155"/>
      <c r="H19" s="1156"/>
      <c r="I19" s="1157"/>
      <c r="J19" s="659"/>
      <c r="K19" s="671"/>
      <c r="L19" s="227" t="s">
        <v>218</v>
      </c>
      <c r="M19" s="690"/>
      <c r="N19" s="690"/>
      <c r="O19" s="690"/>
      <c r="P19" s="690"/>
      <c r="Q19" s="690"/>
      <c r="R19" s="690"/>
      <c r="T19" s="106" t="s">
        <v>436</v>
      </c>
      <c r="U19" s="106">
        <v>75</v>
      </c>
      <c r="V19" s="106">
        <v>400</v>
      </c>
      <c r="W19" s="106">
        <v>595</v>
      </c>
      <c r="X19" s="106">
        <v>357</v>
      </c>
    </row>
    <row r="20" spans="1:24" ht="20.399999999999999" x14ac:dyDescent="0.35">
      <c r="A20" s="245" t="s">
        <v>421</v>
      </c>
      <c r="B20" s="45">
        <f>RANK(C20,C$7:C$65,0)</f>
        <v>9</v>
      </c>
      <c r="C20" s="833">
        <v>5</v>
      </c>
      <c r="D20" s="435"/>
      <c r="E20" s="1140"/>
      <c r="F20" s="1141"/>
      <c r="G20" s="1142"/>
      <c r="H20" s="1143"/>
      <c r="I20" s="1144"/>
      <c r="J20" s="659"/>
      <c r="K20" s="671"/>
      <c r="L20" s="227" t="s">
        <v>219</v>
      </c>
      <c r="M20" s="690"/>
      <c r="N20" s="690"/>
      <c r="O20" s="690"/>
      <c r="P20" s="690"/>
      <c r="Q20" s="690"/>
      <c r="R20" s="690"/>
      <c r="T20" s="106" t="s">
        <v>437</v>
      </c>
      <c r="U20" s="106">
        <v>102</v>
      </c>
      <c r="V20" s="106">
        <v>224</v>
      </c>
      <c r="W20" s="106">
        <v>430</v>
      </c>
      <c r="X20" s="106">
        <v>252</v>
      </c>
    </row>
    <row r="21" spans="1:24" ht="20.399999999999999" x14ac:dyDescent="0.35">
      <c r="A21" s="245" t="s">
        <v>186</v>
      </c>
      <c r="B21" s="45">
        <f>RANK(C21,C$7:C$65,0)</f>
        <v>9</v>
      </c>
      <c r="C21" s="833">
        <v>5</v>
      </c>
      <c r="D21" s="435"/>
      <c r="E21" s="432"/>
      <c r="F21" s="427"/>
      <c r="G21" s="837"/>
      <c r="H21" s="838"/>
      <c r="I21" s="839"/>
      <c r="J21" s="659"/>
      <c r="K21" s="671"/>
      <c r="L21" s="227" t="s">
        <v>220</v>
      </c>
      <c r="M21" s="690"/>
      <c r="N21" s="690"/>
      <c r="O21" s="690"/>
      <c r="P21" s="690"/>
      <c r="Q21" s="690"/>
      <c r="R21" s="690"/>
      <c r="T21" s="106" t="s">
        <v>181</v>
      </c>
      <c r="U21" s="106">
        <v>23</v>
      </c>
      <c r="V21" s="106">
        <v>23</v>
      </c>
      <c r="W21" s="106">
        <v>27</v>
      </c>
      <c r="X21" s="106">
        <v>24</v>
      </c>
    </row>
    <row r="22" spans="1:24" ht="20.399999999999999" x14ac:dyDescent="0.35">
      <c r="A22" s="108" t="s">
        <v>180</v>
      </c>
      <c r="B22" s="45">
        <f>RANK(C22,C$7:C$65,0)</f>
        <v>9</v>
      </c>
      <c r="C22" s="833">
        <v>5</v>
      </c>
      <c r="D22" s="436"/>
      <c r="E22" s="433"/>
      <c r="F22" s="428"/>
      <c r="G22" s="849"/>
      <c r="H22" s="850"/>
      <c r="I22" s="851"/>
      <c r="J22" s="659"/>
      <c r="K22" s="671"/>
      <c r="L22" s="227" t="s">
        <v>221</v>
      </c>
      <c r="M22" s="690"/>
      <c r="N22" s="690"/>
      <c r="O22" s="690"/>
      <c r="P22" s="690"/>
      <c r="Q22" s="690"/>
      <c r="R22" s="690"/>
      <c r="T22" s="106" t="s">
        <v>438</v>
      </c>
      <c r="U22" s="106">
        <v>165</v>
      </c>
      <c r="V22" s="106">
        <v>237</v>
      </c>
      <c r="W22" s="106">
        <v>218</v>
      </c>
      <c r="X22" s="106">
        <v>207</v>
      </c>
    </row>
    <row r="23" spans="1:24" ht="20.399999999999999" x14ac:dyDescent="0.35">
      <c r="A23" s="245" t="s">
        <v>417</v>
      </c>
      <c r="B23" s="45">
        <f>RANK(C23,C$7:C$65,0)</f>
        <v>9</v>
      </c>
      <c r="C23" s="833">
        <v>5</v>
      </c>
      <c r="D23" s="435"/>
      <c r="E23" s="1140"/>
      <c r="F23" s="1141"/>
      <c r="G23" s="1142"/>
      <c r="H23" s="1143"/>
      <c r="I23" s="1144"/>
      <c r="J23" s="659"/>
      <c r="K23" s="671"/>
      <c r="L23" s="227" t="s">
        <v>222</v>
      </c>
      <c r="M23" s="690"/>
      <c r="N23" s="690"/>
      <c r="O23" s="690"/>
      <c r="P23" s="690"/>
      <c r="Q23" s="690"/>
      <c r="R23" s="690"/>
      <c r="T23" s="106" t="s">
        <v>439</v>
      </c>
      <c r="U23" s="106">
        <v>1</v>
      </c>
      <c r="V23" s="106">
        <v>2</v>
      </c>
      <c r="W23" s="106">
        <v>3</v>
      </c>
      <c r="X23" s="106">
        <v>2</v>
      </c>
    </row>
    <row r="24" spans="1:24" ht="20.399999999999999" x14ac:dyDescent="0.35">
      <c r="A24" s="245" t="s">
        <v>185</v>
      </c>
      <c r="B24" s="45">
        <f>RANK(C24,C$7:C$65,0)</f>
        <v>9</v>
      </c>
      <c r="C24" s="833">
        <v>5</v>
      </c>
      <c r="D24" s="435"/>
      <c r="E24" s="1140"/>
      <c r="F24" s="1141"/>
      <c r="G24" s="1142"/>
      <c r="H24" s="1143"/>
      <c r="I24" s="1144"/>
      <c r="J24" s="659"/>
      <c r="K24" s="671"/>
      <c r="L24" s="227" t="s">
        <v>384</v>
      </c>
      <c r="M24" s="690"/>
      <c r="N24" s="690"/>
      <c r="O24" s="690"/>
      <c r="P24" s="690"/>
      <c r="Q24" s="690"/>
      <c r="R24" s="690"/>
      <c r="T24" s="106" t="s">
        <v>440</v>
      </c>
      <c r="U24" s="106">
        <v>146</v>
      </c>
      <c r="V24" s="106">
        <v>238</v>
      </c>
      <c r="W24" s="106">
        <v>343</v>
      </c>
      <c r="X24" s="106">
        <v>243</v>
      </c>
    </row>
    <row r="25" spans="1:24" ht="20.399999999999999" x14ac:dyDescent="0.35">
      <c r="A25" s="245" t="s">
        <v>181</v>
      </c>
      <c r="B25" s="45">
        <f>RANK(C25,C$7:C$65,0)</f>
        <v>19</v>
      </c>
      <c r="C25" s="833">
        <v>3</v>
      </c>
      <c r="D25" s="435"/>
      <c r="E25" s="1140"/>
      <c r="F25" s="1146"/>
      <c r="G25" s="1142"/>
      <c r="H25" s="1143"/>
      <c r="I25" s="1144"/>
      <c r="J25" s="659"/>
      <c r="K25" s="671"/>
      <c r="L25" s="227" t="s">
        <v>385</v>
      </c>
      <c r="M25" s="690"/>
      <c r="N25" s="690"/>
      <c r="O25" s="690"/>
      <c r="P25" s="690"/>
      <c r="Q25" s="690"/>
      <c r="R25" s="690"/>
      <c r="T25" s="106" t="s">
        <v>7</v>
      </c>
      <c r="U25" s="106">
        <v>7357</v>
      </c>
      <c r="V25" s="106">
        <v>7533</v>
      </c>
      <c r="W25" s="106">
        <v>6505</v>
      </c>
      <c r="X25" s="106">
        <v>7132</v>
      </c>
    </row>
    <row r="26" spans="1:24" x14ac:dyDescent="0.35">
      <c r="A26" s="245" t="s">
        <v>14</v>
      </c>
      <c r="B26" s="45">
        <f>RANK(C26,C$7:C$65,0)</f>
        <v>19</v>
      </c>
      <c r="C26" s="833">
        <v>3</v>
      </c>
      <c r="D26" s="435"/>
      <c r="E26" s="431"/>
      <c r="F26" s="1145"/>
      <c r="G26" s="834"/>
      <c r="H26" s="835"/>
      <c r="I26" s="836"/>
      <c r="J26" s="659"/>
      <c r="K26" s="671"/>
      <c r="L26" s="671"/>
      <c r="M26" s="690"/>
      <c r="N26" s="690"/>
      <c r="O26" s="690"/>
      <c r="P26" s="690"/>
      <c r="Q26" s="690"/>
      <c r="R26" s="690"/>
      <c r="T26" s="106" t="s">
        <v>38</v>
      </c>
      <c r="U26" s="106">
        <v>475</v>
      </c>
      <c r="V26" s="106">
        <v>352</v>
      </c>
      <c r="W26" s="106">
        <v>297</v>
      </c>
      <c r="X26" s="106">
        <v>375</v>
      </c>
    </row>
    <row r="27" spans="1:24" x14ac:dyDescent="0.35">
      <c r="A27" s="245" t="s">
        <v>190</v>
      </c>
      <c r="B27" s="45">
        <f>RANK(C27,C$7:C$65,0)</f>
        <v>19</v>
      </c>
      <c r="C27" s="833">
        <v>3</v>
      </c>
      <c r="D27" s="435"/>
      <c r="E27" s="1140"/>
      <c r="F27" s="1146"/>
      <c r="G27" s="1142"/>
      <c r="H27" s="1143"/>
      <c r="I27" s="1144"/>
      <c r="J27" s="659"/>
      <c r="K27" s="671"/>
      <c r="L27" s="671"/>
      <c r="M27" s="690"/>
      <c r="N27" s="690"/>
      <c r="O27" s="690"/>
      <c r="P27" s="690"/>
      <c r="Q27" s="690"/>
      <c r="R27" s="690"/>
      <c r="T27" s="106" t="s">
        <v>441</v>
      </c>
      <c r="U27" s="106">
        <v>10</v>
      </c>
      <c r="V27" s="106">
        <v>11</v>
      </c>
      <c r="W27" s="106">
        <v>11</v>
      </c>
      <c r="X27" s="106">
        <v>10</v>
      </c>
    </row>
    <row r="28" spans="1:24" ht="20.399999999999999" x14ac:dyDescent="0.35">
      <c r="A28" s="245" t="s">
        <v>188</v>
      </c>
      <c r="B28" s="45">
        <f>RANK(C28,C$7:C$65,0)</f>
        <v>19</v>
      </c>
      <c r="C28" s="833">
        <v>3</v>
      </c>
      <c r="D28" s="435"/>
      <c r="E28" s="1140"/>
      <c r="F28" s="1141"/>
      <c r="G28" s="1142"/>
      <c r="H28" s="1143"/>
      <c r="I28" s="1144"/>
      <c r="J28" s="659"/>
      <c r="K28" s="671"/>
      <c r="L28" s="227" t="s">
        <v>223</v>
      </c>
      <c r="M28" s="690"/>
      <c r="N28" s="690"/>
      <c r="O28" s="690"/>
      <c r="P28" s="690"/>
      <c r="Q28" s="690"/>
      <c r="R28" s="690"/>
      <c r="T28" s="106" t="s">
        <v>442</v>
      </c>
      <c r="U28" s="106">
        <v>42</v>
      </c>
      <c r="V28" s="106">
        <v>42</v>
      </c>
      <c r="W28" s="106">
        <v>29</v>
      </c>
      <c r="X28" s="106">
        <v>38</v>
      </c>
    </row>
    <row r="29" spans="1:24" x14ac:dyDescent="0.35">
      <c r="A29" s="245" t="s">
        <v>418</v>
      </c>
      <c r="B29" s="45">
        <f>RANK(C29,C$7:C$65,0)</f>
        <v>19</v>
      </c>
      <c r="C29" s="833">
        <v>3</v>
      </c>
      <c r="D29" s="435"/>
      <c r="E29" s="1140"/>
      <c r="F29" s="1141"/>
      <c r="G29" s="1142"/>
      <c r="H29" s="1143"/>
      <c r="I29" s="1144"/>
      <c r="J29" s="659"/>
      <c r="K29" s="671"/>
      <c r="L29" s="671" t="s">
        <v>224</v>
      </c>
      <c r="M29" s="690"/>
      <c r="N29" s="690"/>
      <c r="O29" s="690"/>
      <c r="P29" s="690"/>
      <c r="Q29" s="690"/>
      <c r="R29" s="690"/>
      <c r="T29" s="106" t="s">
        <v>443</v>
      </c>
      <c r="U29" s="106">
        <v>112</v>
      </c>
      <c r="V29" s="106">
        <v>105</v>
      </c>
      <c r="W29" s="106">
        <v>93</v>
      </c>
      <c r="X29" s="106">
        <v>103</v>
      </c>
    </row>
    <row r="30" spans="1:24" x14ac:dyDescent="0.35">
      <c r="A30" s="245" t="s">
        <v>453</v>
      </c>
      <c r="B30" s="45">
        <f>RANK(C30,C$7:C$65,0)</f>
        <v>19</v>
      </c>
      <c r="C30" s="833">
        <v>3</v>
      </c>
      <c r="D30" s="435"/>
      <c r="E30" s="431"/>
      <c r="F30" s="426"/>
      <c r="G30" s="834"/>
      <c r="H30" s="835"/>
      <c r="I30" s="836"/>
      <c r="J30" s="659"/>
      <c r="K30" s="671"/>
      <c r="L30" s="671"/>
      <c r="M30" s="690"/>
      <c r="N30" s="690"/>
      <c r="O30" s="690"/>
      <c r="P30" s="690"/>
      <c r="Q30" s="690"/>
      <c r="R30" s="690"/>
      <c r="T30" s="106" t="s">
        <v>444</v>
      </c>
      <c r="U30" s="106">
        <v>18</v>
      </c>
      <c r="V30" s="106">
        <v>22</v>
      </c>
      <c r="W30" s="106">
        <v>12</v>
      </c>
      <c r="X30" s="106">
        <v>17</v>
      </c>
    </row>
    <row r="31" spans="1:24" x14ac:dyDescent="0.35">
      <c r="A31" s="108" t="s">
        <v>284</v>
      </c>
      <c r="B31" s="45">
        <f>RANK(C31,C$7:C$65,0)</f>
        <v>19</v>
      </c>
      <c r="C31" s="833">
        <v>3</v>
      </c>
      <c r="D31" s="436"/>
      <c r="E31" s="433"/>
      <c r="F31" s="428"/>
      <c r="G31" s="849"/>
      <c r="H31" s="850"/>
      <c r="I31" s="851"/>
      <c r="J31" s="659"/>
      <c r="K31" s="671"/>
      <c r="L31" s="671"/>
      <c r="M31" s="690"/>
      <c r="N31" s="690"/>
      <c r="O31" s="690"/>
      <c r="P31" s="690"/>
      <c r="Q31" s="690"/>
      <c r="R31" s="690"/>
      <c r="T31" s="106" t="s">
        <v>445</v>
      </c>
      <c r="U31" s="106">
        <v>12</v>
      </c>
      <c r="V31" s="106">
        <v>20</v>
      </c>
      <c r="W31" s="106">
        <v>18</v>
      </c>
      <c r="X31" s="106">
        <v>17</v>
      </c>
    </row>
    <row r="32" spans="1:24" x14ac:dyDescent="0.35">
      <c r="A32" s="108" t="s">
        <v>167</v>
      </c>
      <c r="B32" s="45">
        <f>RANK(C32,C$7:C$65,0)</f>
        <v>19</v>
      </c>
      <c r="C32" s="833">
        <v>3</v>
      </c>
      <c r="D32" s="435"/>
      <c r="E32" s="431"/>
      <c r="F32" s="426"/>
      <c r="G32" s="834"/>
      <c r="H32" s="835"/>
      <c r="I32" s="836"/>
      <c r="J32" s="659"/>
      <c r="K32" s="671"/>
      <c r="L32" s="671"/>
      <c r="M32" s="690"/>
      <c r="N32" s="690"/>
      <c r="O32" s="690"/>
      <c r="P32" s="690"/>
      <c r="Q32" s="690"/>
      <c r="R32" s="690"/>
      <c r="T32" s="106" t="s">
        <v>446</v>
      </c>
      <c r="U32" s="106">
        <v>25</v>
      </c>
      <c r="V32" s="106">
        <v>52</v>
      </c>
      <c r="W32" s="106">
        <v>33</v>
      </c>
      <c r="X32" s="106">
        <v>37</v>
      </c>
    </row>
    <row r="33" spans="1:24" x14ac:dyDescent="0.35">
      <c r="A33" s="108" t="s">
        <v>33</v>
      </c>
      <c r="B33" s="45">
        <f>RANK(C33,C$7:C$65,0)</f>
        <v>19</v>
      </c>
      <c r="C33" s="833">
        <v>3</v>
      </c>
      <c r="D33" s="435"/>
      <c r="E33" s="431"/>
      <c r="F33" s="426"/>
      <c r="G33" s="834"/>
      <c r="H33" s="835"/>
      <c r="I33" s="836"/>
      <c r="J33" s="659"/>
      <c r="K33" s="671"/>
      <c r="L33" s="671"/>
      <c r="M33" s="690"/>
      <c r="N33" s="690"/>
      <c r="O33" s="690"/>
      <c r="P33" s="690"/>
      <c r="Q33" s="690"/>
      <c r="R33" s="690"/>
      <c r="T33" s="106" t="s">
        <v>447</v>
      </c>
      <c r="U33" s="106">
        <v>5</v>
      </c>
      <c r="V33" s="106">
        <v>6</v>
      </c>
      <c r="W33" s="106">
        <v>3</v>
      </c>
      <c r="X33" s="106">
        <v>5</v>
      </c>
    </row>
    <row r="34" spans="1:24" x14ac:dyDescent="0.35">
      <c r="A34" s="109" t="s">
        <v>179</v>
      </c>
      <c r="B34" s="45">
        <f>RANK(C34,C$7:C$65,0)</f>
        <v>19</v>
      </c>
      <c r="C34" s="833">
        <v>3</v>
      </c>
      <c r="D34" s="435"/>
      <c r="E34" s="431"/>
      <c r="F34" s="426"/>
      <c r="G34" s="834"/>
      <c r="H34" s="835"/>
      <c r="I34" s="836"/>
      <c r="J34" s="659"/>
      <c r="K34" s="671"/>
      <c r="L34" s="671"/>
      <c r="M34" s="690"/>
      <c r="N34" s="690"/>
      <c r="O34" s="690"/>
      <c r="P34" s="690"/>
      <c r="Q34" s="690"/>
      <c r="R34" s="690"/>
      <c r="T34" s="106" t="s">
        <v>448</v>
      </c>
      <c r="U34" s="106">
        <v>41</v>
      </c>
      <c r="V34" s="106">
        <v>44</v>
      </c>
      <c r="W34" s="106">
        <v>43</v>
      </c>
      <c r="X34" s="106">
        <v>43</v>
      </c>
    </row>
    <row r="35" spans="1:24" x14ac:dyDescent="0.35">
      <c r="A35" s="245" t="s">
        <v>279</v>
      </c>
      <c r="B35" s="45">
        <f>RANK(C35,C$7:C$65,0)</f>
        <v>19</v>
      </c>
      <c r="C35" s="833">
        <v>3</v>
      </c>
      <c r="D35" s="435"/>
      <c r="E35" s="1140"/>
      <c r="F35" s="1141"/>
      <c r="G35" s="1142"/>
      <c r="H35" s="1143"/>
      <c r="I35" s="1144"/>
      <c r="J35" s="659"/>
      <c r="K35" s="671"/>
      <c r="L35" s="671"/>
      <c r="M35" s="690"/>
      <c r="N35" s="690"/>
      <c r="O35" s="690"/>
      <c r="P35" s="690"/>
      <c r="Q35" s="690"/>
      <c r="R35" s="690"/>
      <c r="T35" s="106" t="s">
        <v>449</v>
      </c>
      <c r="U35" s="106">
        <v>13</v>
      </c>
      <c r="V35" s="106">
        <v>16</v>
      </c>
      <c r="W35" s="106">
        <v>6</v>
      </c>
      <c r="X35" s="106">
        <v>12</v>
      </c>
    </row>
    <row r="36" spans="1:24" x14ac:dyDescent="0.35">
      <c r="A36" s="245" t="s">
        <v>278</v>
      </c>
      <c r="B36" s="45">
        <f>RANK(C36,C$7:C$65,0)</f>
        <v>19</v>
      </c>
      <c r="C36" s="833">
        <v>3</v>
      </c>
      <c r="D36" s="435"/>
      <c r="E36" s="1140"/>
      <c r="F36" s="1141"/>
      <c r="G36" s="1142"/>
      <c r="H36" s="1143"/>
      <c r="I36" s="1144"/>
      <c r="J36" s="659"/>
      <c r="K36" s="671"/>
      <c r="L36" s="671"/>
      <c r="M36" s="690"/>
      <c r="N36" s="690"/>
      <c r="O36" s="690"/>
      <c r="P36" s="690"/>
      <c r="Q36" s="690"/>
      <c r="R36" s="690"/>
      <c r="T36" s="106" t="s">
        <v>344</v>
      </c>
      <c r="U36" s="106">
        <v>1496</v>
      </c>
      <c r="V36" s="106">
        <v>1705</v>
      </c>
      <c r="W36" s="106">
        <v>1469</v>
      </c>
      <c r="X36" s="106">
        <v>1557</v>
      </c>
    </row>
    <row r="37" spans="1:24" x14ac:dyDescent="0.35">
      <c r="A37" s="108" t="s">
        <v>164</v>
      </c>
      <c r="B37" s="45">
        <f>RANK(C37,C$7:C$65,0)</f>
        <v>19</v>
      </c>
      <c r="C37" s="833">
        <v>3</v>
      </c>
      <c r="D37" s="435"/>
      <c r="E37" s="431"/>
      <c r="F37" s="426"/>
      <c r="G37" s="834"/>
      <c r="H37" s="835"/>
      <c r="I37" s="836"/>
      <c r="J37" s="659"/>
      <c r="K37" s="671"/>
      <c r="L37" s="671"/>
      <c r="M37" s="690"/>
      <c r="N37" s="690"/>
      <c r="O37" s="690"/>
      <c r="P37" s="690"/>
      <c r="Q37" s="690"/>
      <c r="R37" s="690"/>
      <c r="T37" s="106" t="s">
        <v>450</v>
      </c>
      <c r="U37" s="106">
        <v>932</v>
      </c>
      <c r="V37" s="106">
        <v>905</v>
      </c>
      <c r="W37" s="106">
        <v>792</v>
      </c>
      <c r="X37" s="106">
        <v>876</v>
      </c>
    </row>
    <row r="38" spans="1:24" x14ac:dyDescent="0.35">
      <c r="A38" s="245" t="s">
        <v>189</v>
      </c>
      <c r="B38" s="45">
        <f>RANK(C38,C$7:C$65,0)</f>
        <v>19</v>
      </c>
      <c r="C38" s="833">
        <v>3</v>
      </c>
      <c r="D38" s="436"/>
      <c r="E38" s="1153"/>
      <c r="F38" s="1154"/>
      <c r="G38" s="1155"/>
      <c r="H38" s="1156"/>
      <c r="I38" s="1157"/>
      <c r="J38" s="659"/>
      <c r="K38" s="671"/>
      <c r="L38" s="671"/>
      <c r="M38" s="690"/>
      <c r="N38" s="690"/>
      <c r="O38" s="690"/>
      <c r="P38" s="690"/>
      <c r="Q38" s="690"/>
      <c r="R38" s="690"/>
      <c r="T38" s="106" t="s">
        <v>451</v>
      </c>
      <c r="U38" s="106">
        <v>687.5</v>
      </c>
      <c r="V38" s="106">
        <v>849</v>
      </c>
      <c r="W38" s="106">
        <v>390.5</v>
      </c>
      <c r="X38" s="106">
        <v>642.5</v>
      </c>
    </row>
    <row r="39" spans="1:24" x14ac:dyDescent="0.35">
      <c r="A39" s="108" t="s">
        <v>283</v>
      </c>
      <c r="B39" s="45">
        <f>RANK(C39,C$7:C$65,0)</f>
        <v>19</v>
      </c>
      <c r="C39" s="833">
        <v>3</v>
      </c>
      <c r="D39" s="437"/>
      <c r="E39" s="433"/>
      <c r="F39" s="428"/>
      <c r="G39" s="849"/>
      <c r="H39" s="850"/>
      <c r="I39" s="851"/>
      <c r="J39" s="659"/>
      <c r="K39" s="671"/>
      <c r="L39" s="671"/>
      <c r="M39" s="690"/>
      <c r="N39" s="690"/>
      <c r="O39" s="690"/>
      <c r="P39" s="690"/>
      <c r="Q39" s="690"/>
      <c r="R39" s="690"/>
      <c r="T39" s="106" t="s">
        <v>452</v>
      </c>
      <c r="U39" s="106">
        <v>54</v>
      </c>
      <c r="V39" s="106">
        <v>36</v>
      </c>
      <c r="W39" s="106">
        <v>48</v>
      </c>
      <c r="X39" s="106">
        <v>46</v>
      </c>
    </row>
    <row r="40" spans="1:24" x14ac:dyDescent="0.35">
      <c r="A40" s="108" t="s">
        <v>36</v>
      </c>
      <c r="B40" s="45">
        <f>RANK(C40,C$7:C$65,0)</f>
        <v>19</v>
      </c>
      <c r="C40" s="833">
        <v>3</v>
      </c>
      <c r="D40" s="435"/>
      <c r="E40" s="431"/>
      <c r="F40" s="426"/>
      <c r="G40" s="834"/>
      <c r="H40" s="835"/>
      <c r="I40" s="836"/>
      <c r="J40" s="659"/>
      <c r="K40" s="671"/>
      <c r="L40" s="671"/>
      <c r="M40" s="690"/>
      <c r="N40" s="690"/>
      <c r="O40" s="690"/>
      <c r="P40" s="690"/>
      <c r="Q40" s="690"/>
      <c r="R40" s="690"/>
      <c r="T40" s="106" t="s">
        <v>171</v>
      </c>
      <c r="U40" s="106">
        <v>583</v>
      </c>
      <c r="V40" s="106">
        <v>159</v>
      </c>
      <c r="W40" s="106">
        <v>78</v>
      </c>
      <c r="X40" s="106">
        <v>273</v>
      </c>
    </row>
    <row r="41" spans="1:24" x14ac:dyDescent="0.35">
      <c r="A41" s="108" t="s">
        <v>166</v>
      </c>
      <c r="B41" s="45">
        <f>RANK(C41,C$7:C$65,0)</f>
        <v>19</v>
      </c>
      <c r="C41" s="833">
        <v>3</v>
      </c>
      <c r="D41" s="435"/>
      <c r="E41" s="431"/>
      <c r="F41" s="426"/>
      <c r="G41" s="834"/>
      <c r="H41" s="835"/>
      <c r="I41" s="836"/>
      <c r="J41" s="659"/>
      <c r="K41" s="671"/>
      <c r="L41" s="671"/>
      <c r="M41" s="690"/>
      <c r="N41" s="690"/>
      <c r="O41" s="690"/>
      <c r="P41" s="690"/>
      <c r="Q41" s="690"/>
      <c r="R41" s="690"/>
      <c r="T41" s="106" t="s">
        <v>40</v>
      </c>
      <c r="U41" s="106">
        <v>69</v>
      </c>
      <c r="V41" s="106">
        <v>124</v>
      </c>
      <c r="W41" s="106">
        <v>152</v>
      </c>
      <c r="X41" s="106">
        <v>115</v>
      </c>
    </row>
    <row r="42" spans="1:24" x14ac:dyDescent="0.35">
      <c r="A42" s="245" t="s">
        <v>196</v>
      </c>
      <c r="B42" s="45">
        <f>RANK(C42,C$7:C$65,0)</f>
        <v>19</v>
      </c>
      <c r="C42" s="833">
        <v>3</v>
      </c>
      <c r="D42" s="435"/>
      <c r="E42" s="1140"/>
      <c r="F42" s="1141"/>
      <c r="G42" s="1142"/>
      <c r="H42" s="1143"/>
      <c r="I42" s="1144"/>
      <c r="J42" s="659"/>
      <c r="K42" s="671"/>
      <c r="L42" s="671"/>
      <c r="M42" s="690"/>
      <c r="N42" s="690"/>
      <c r="O42" s="690"/>
      <c r="P42" s="690"/>
      <c r="Q42" s="690"/>
      <c r="R42" s="690"/>
      <c r="T42" s="106" t="s">
        <v>192</v>
      </c>
      <c r="U42" s="106">
        <v>254</v>
      </c>
      <c r="V42" s="106">
        <v>209</v>
      </c>
      <c r="W42" s="106">
        <v>201</v>
      </c>
      <c r="X42" s="106">
        <v>221</v>
      </c>
    </row>
    <row r="43" spans="1:24" x14ac:dyDescent="0.35">
      <c r="A43" s="245" t="s">
        <v>191</v>
      </c>
      <c r="B43" s="45">
        <f>RANK(C43,C$7:C$65,0)</f>
        <v>37</v>
      </c>
      <c r="C43" s="833">
        <v>2</v>
      </c>
      <c r="D43" s="435"/>
      <c r="E43" s="1140"/>
      <c r="F43" s="1141"/>
      <c r="G43" s="1142"/>
      <c r="H43" s="1143"/>
      <c r="I43" s="1144"/>
      <c r="J43" s="659"/>
      <c r="K43" s="671"/>
      <c r="L43" s="671"/>
      <c r="M43" s="690"/>
      <c r="N43" s="690"/>
      <c r="O43" s="690"/>
      <c r="P43" s="690"/>
      <c r="Q43" s="690"/>
      <c r="R43" s="690"/>
      <c r="T43" s="106" t="s">
        <v>453</v>
      </c>
      <c r="U43" s="106">
        <v>792</v>
      </c>
      <c r="V43" s="106">
        <v>498</v>
      </c>
      <c r="W43" s="106">
        <v>1933</v>
      </c>
      <c r="X43" s="106">
        <v>1074</v>
      </c>
    </row>
    <row r="44" spans="1:24" x14ac:dyDescent="0.35">
      <c r="A44" s="245" t="s">
        <v>182</v>
      </c>
      <c r="B44" s="45">
        <f>RANK(C44,C$7:C$65,0)</f>
        <v>37</v>
      </c>
      <c r="C44" s="833">
        <v>2</v>
      </c>
      <c r="D44" s="436"/>
      <c r="E44" s="1153"/>
      <c r="F44" s="1154"/>
      <c r="G44" s="1155"/>
      <c r="H44" s="1156"/>
      <c r="I44" s="1157"/>
      <c r="J44" s="659"/>
      <c r="K44" s="671"/>
      <c r="L44" s="671"/>
      <c r="M44" s="690"/>
      <c r="N44" s="690"/>
      <c r="O44" s="690"/>
      <c r="P44" s="690"/>
      <c r="Q44" s="690"/>
      <c r="R44" s="690"/>
      <c r="T44" s="106" t="s">
        <v>454</v>
      </c>
      <c r="U44" s="106">
        <v>2731</v>
      </c>
      <c r="V44" s="106">
        <v>2945</v>
      </c>
      <c r="W44" s="106">
        <v>2912</v>
      </c>
      <c r="X44" s="106">
        <v>2863</v>
      </c>
    </row>
    <row r="45" spans="1:24" x14ac:dyDescent="0.35">
      <c r="A45" s="245" t="s">
        <v>490</v>
      </c>
      <c r="B45" s="45">
        <f>RANK(C45,C$7:C$65,0)</f>
        <v>37</v>
      </c>
      <c r="C45" s="833">
        <v>2</v>
      </c>
      <c r="D45" s="435"/>
      <c r="E45" s="1140"/>
      <c r="F45" s="1141"/>
      <c r="G45" s="1142"/>
      <c r="H45" s="1143"/>
      <c r="I45" s="1144"/>
      <c r="J45" s="659"/>
      <c r="K45" s="671"/>
      <c r="L45" s="671"/>
      <c r="M45" s="690"/>
      <c r="N45" s="690"/>
      <c r="O45" s="690"/>
      <c r="P45" s="690"/>
      <c r="Q45" s="690"/>
      <c r="R45" s="690"/>
      <c r="T45" s="106" t="s">
        <v>455</v>
      </c>
      <c r="U45" s="106">
        <v>13</v>
      </c>
      <c r="V45" s="106">
        <v>23</v>
      </c>
      <c r="W45" s="106">
        <v>26</v>
      </c>
      <c r="X45" s="106">
        <v>21</v>
      </c>
    </row>
    <row r="46" spans="1:24" x14ac:dyDescent="0.35">
      <c r="A46" s="245" t="s">
        <v>20</v>
      </c>
      <c r="B46" s="45">
        <f>RANK(C46,C$7:C$65,0)</f>
        <v>37</v>
      </c>
      <c r="C46" s="833">
        <v>2</v>
      </c>
      <c r="D46" s="435"/>
      <c r="E46" s="1140"/>
      <c r="F46" s="1141"/>
      <c r="G46" s="1142"/>
      <c r="H46" s="1143"/>
      <c r="I46" s="1144"/>
      <c r="J46" s="659"/>
      <c r="K46" s="671"/>
      <c r="L46" s="671"/>
      <c r="M46" s="690"/>
      <c r="N46" s="690"/>
      <c r="O46" s="690"/>
      <c r="P46" s="690"/>
      <c r="Q46" s="690"/>
      <c r="R46" s="690"/>
      <c r="T46" s="106" t="s">
        <v>456</v>
      </c>
      <c r="U46" s="106">
        <v>45</v>
      </c>
      <c r="V46" s="106">
        <v>48</v>
      </c>
      <c r="W46" s="106">
        <v>44</v>
      </c>
      <c r="X46" s="106">
        <v>46</v>
      </c>
    </row>
    <row r="47" spans="1:24" x14ac:dyDescent="0.35">
      <c r="A47" s="108" t="s">
        <v>163</v>
      </c>
      <c r="B47" s="45">
        <f>RANK(C47,C$7:C$65,0)</f>
        <v>37</v>
      </c>
      <c r="C47" s="833">
        <v>2</v>
      </c>
      <c r="D47" s="435"/>
      <c r="E47" s="431"/>
      <c r="F47" s="426"/>
      <c r="G47" s="834"/>
      <c r="H47" s="835"/>
      <c r="I47" s="836"/>
      <c r="J47" s="659"/>
      <c r="K47" s="671"/>
      <c r="L47" s="671"/>
      <c r="M47" s="690"/>
      <c r="N47" s="690"/>
      <c r="O47" s="690"/>
      <c r="P47" s="690"/>
      <c r="Q47" s="690"/>
      <c r="R47" s="690"/>
      <c r="T47" s="106" t="s">
        <v>457</v>
      </c>
      <c r="U47" s="106">
        <v>714</v>
      </c>
      <c r="V47" s="106">
        <v>681</v>
      </c>
      <c r="W47" s="106">
        <v>551</v>
      </c>
      <c r="X47" s="106">
        <v>649</v>
      </c>
    </row>
    <row r="48" spans="1:24" x14ac:dyDescent="0.35">
      <c r="A48" s="245" t="s">
        <v>48</v>
      </c>
      <c r="B48" s="45">
        <f>RANK(C48,C$7:C$65,0)</f>
        <v>37</v>
      </c>
      <c r="C48" s="833">
        <v>2</v>
      </c>
      <c r="D48" s="435"/>
      <c r="E48" s="1140"/>
      <c r="F48" s="1141"/>
      <c r="G48" s="1142"/>
      <c r="H48" s="1143"/>
      <c r="I48" s="1144"/>
      <c r="J48" s="659"/>
      <c r="K48" s="671"/>
      <c r="L48" s="671"/>
      <c r="M48" s="690"/>
      <c r="N48" s="690"/>
      <c r="O48" s="690"/>
      <c r="P48" s="690"/>
      <c r="Q48" s="690"/>
      <c r="R48" s="690"/>
      <c r="T48" s="106" t="s">
        <v>458</v>
      </c>
      <c r="U48" s="106">
        <v>12</v>
      </c>
      <c r="V48" s="106">
        <v>11</v>
      </c>
      <c r="W48" s="106">
        <v>5</v>
      </c>
      <c r="X48" s="106">
        <v>9</v>
      </c>
    </row>
    <row r="49" spans="1:24" x14ac:dyDescent="0.35">
      <c r="A49" s="108" t="s">
        <v>491</v>
      </c>
      <c r="B49" s="45">
        <f>RANK(C49,C$7:C$65,0)</f>
        <v>37</v>
      </c>
      <c r="C49" s="833">
        <v>2</v>
      </c>
      <c r="D49" s="435"/>
      <c r="E49" s="431"/>
      <c r="F49" s="426"/>
      <c r="G49" s="834"/>
      <c r="H49" s="835"/>
      <c r="I49" s="836"/>
      <c r="J49" s="659"/>
      <c r="K49" s="671"/>
      <c r="L49" s="671"/>
      <c r="M49" s="690"/>
      <c r="N49" s="690"/>
      <c r="O49" s="690"/>
      <c r="P49" s="690"/>
      <c r="Q49" s="690"/>
      <c r="R49" s="690"/>
      <c r="T49" s="106" t="s">
        <v>459</v>
      </c>
      <c r="U49" s="106">
        <v>148</v>
      </c>
      <c r="V49" s="106">
        <v>162</v>
      </c>
      <c r="W49" s="106">
        <v>240</v>
      </c>
      <c r="X49" s="106">
        <v>183</v>
      </c>
    </row>
    <row r="50" spans="1:24" x14ac:dyDescent="0.35">
      <c r="A50" s="108" t="s">
        <v>172</v>
      </c>
      <c r="B50" s="45">
        <f>RANK(C50,C$7:C$65,0)</f>
        <v>37</v>
      </c>
      <c r="C50" s="833">
        <v>2</v>
      </c>
      <c r="D50" s="435"/>
      <c r="E50" s="431"/>
      <c r="F50" s="426"/>
      <c r="G50" s="834"/>
      <c r="H50" s="835"/>
      <c r="I50" s="836"/>
      <c r="J50" s="659"/>
      <c r="K50" s="671"/>
      <c r="L50" s="671"/>
      <c r="M50" s="690"/>
      <c r="N50" s="690"/>
      <c r="O50" s="690"/>
      <c r="P50" s="690"/>
      <c r="Q50" s="690"/>
      <c r="R50" s="690"/>
      <c r="T50" s="106" t="s">
        <v>460</v>
      </c>
      <c r="U50" s="106">
        <v>5581</v>
      </c>
      <c r="V50" s="106">
        <v>5829</v>
      </c>
      <c r="W50" s="106">
        <v>5446</v>
      </c>
      <c r="X50" s="106">
        <v>5619</v>
      </c>
    </row>
    <row r="51" spans="1:24" x14ac:dyDescent="0.35">
      <c r="A51" s="108" t="s">
        <v>15</v>
      </c>
      <c r="B51" s="45">
        <f>RANK(C51,C$7:C$65,0)</f>
        <v>37</v>
      </c>
      <c r="C51" s="833">
        <v>2</v>
      </c>
      <c r="D51" s="435"/>
      <c r="E51" s="431"/>
      <c r="F51" s="426"/>
      <c r="G51" s="834"/>
      <c r="H51" s="835"/>
      <c r="I51" s="836"/>
      <c r="J51" s="659"/>
      <c r="K51" s="671"/>
      <c r="L51" s="671"/>
      <c r="M51" s="690"/>
      <c r="N51" s="690"/>
      <c r="O51" s="690"/>
      <c r="P51" s="690"/>
      <c r="Q51" s="690"/>
      <c r="R51" s="690"/>
      <c r="T51" s="106" t="s">
        <v>461</v>
      </c>
      <c r="U51" s="106">
        <v>31</v>
      </c>
      <c r="V51" s="106">
        <v>13</v>
      </c>
      <c r="W51" s="106">
        <v>15</v>
      </c>
      <c r="X51" s="106">
        <v>20</v>
      </c>
    </row>
    <row r="52" spans="1:24" x14ac:dyDescent="0.35">
      <c r="A52" s="108" t="s">
        <v>7</v>
      </c>
      <c r="B52" s="45">
        <f>RANK(C52,C$7:C$65,0)</f>
        <v>46</v>
      </c>
      <c r="C52" s="833">
        <v>1</v>
      </c>
      <c r="D52" s="435"/>
      <c r="E52" s="431"/>
      <c r="F52" s="426"/>
      <c r="G52" s="834"/>
      <c r="H52" s="835"/>
      <c r="I52" s="836"/>
      <c r="J52" s="659"/>
      <c r="K52" s="671"/>
      <c r="L52" s="671"/>
      <c r="M52" s="690"/>
      <c r="N52" s="690"/>
      <c r="O52" s="690"/>
      <c r="P52" s="690"/>
      <c r="Q52" s="690"/>
      <c r="R52" s="690"/>
      <c r="T52" s="106" t="s">
        <v>462</v>
      </c>
      <c r="U52" s="106">
        <v>4</v>
      </c>
      <c r="V52" s="106">
        <v>26</v>
      </c>
      <c r="W52" s="106">
        <v>11</v>
      </c>
      <c r="X52" s="106">
        <v>14</v>
      </c>
    </row>
    <row r="53" spans="1:24" x14ac:dyDescent="0.35">
      <c r="A53" s="108" t="s">
        <v>171</v>
      </c>
      <c r="B53" s="45">
        <f>RANK(C53,C$7:C$65,0)</f>
        <v>46</v>
      </c>
      <c r="C53" s="833">
        <v>1</v>
      </c>
      <c r="D53" s="435"/>
      <c r="E53" s="431"/>
      <c r="F53" s="426"/>
      <c r="G53" s="834"/>
      <c r="H53" s="835"/>
      <c r="I53" s="836"/>
      <c r="J53" s="659"/>
      <c r="K53" s="671"/>
      <c r="L53" s="671"/>
      <c r="M53" s="690"/>
      <c r="N53" s="690"/>
      <c r="O53" s="690"/>
      <c r="P53" s="690"/>
      <c r="Q53" s="690"/>
      <c r="R53" s="690"/>
      <c r="T53" s="106" t="s">
        <v>463</v>
      </c>
      <c r="U53" s="106">
        <v>11</v>
      </c>
      <c r="V53" s="106">
        <v>15</v>
      </c>
      <c r="W53" s="106">
        <v>15</v>
      </c>
      <c r="X53" s="106">
        <v>14</v>
      </c>
    </row>
    <row r="54" spans="1:24" x14ac:dyDescent="0.35">
      <c r="A54" s="108" t="s">
        <v>178</v>
      </c>
      <c r="B54" s="45">
        <f>RANK(C54,C$7:C$65,0)</f>
        <v>46</v>
      </c>
      <c r="C54" s="833">
        <v>1</v>
      </c>
      <c r="D54" s="435"/>
      <c r="E54" s="431"/>
      <c r="F54" s="426"/>
      <c r="G54" s="834"/>
      <c r="H54" s="835"/>
      <c r="I54" s="836"/>
      <c r="J54" s="659"/>
      <c r="K54" s="671"/>
      <c r="L54" s="671"/>
      <c r="M54" s="690"/>
      <c r="N54" s="690"/>
      <c r="O54" s="690"/>
      <c r="P54" s="690"/>
      <c r="Q54" s="690"/>
      <c r="R54" s="690"/>
      <c r="T54" s="106" t="s">
        <v>464</v>
      </c>
      <c r="U54" s="106">
        <v>964.5</v>
      </c>
      <c r="V54" s="106">
        <v>1037</v>
      </c>
      <c r="W54" s="106">
        <v>926.5</v>
      </c>
      <c r="X54" s="106">
        <v>975.5</v>
      </c>
    </row>
    <row r="55" spans="1:24" x14ac:dyDescent="0.35">
      <c r="A55" s="245" t="s">
        <v>184</v>
      </c>
      <c r="B55" s="45">
        <f>RANK(C55,C$7:C$65,0)</f>
        <v>46</v>
      </c>
      <c r="C55" s="833">
        <v>1</v>
      </c>
      <c r="D55" s="435"/>
      <c r="E55" s="1140"/>
      <c r="F55" s="1141"/>
      <c r="G55" s="1142"/>
      <c r="H55" s="1143"/>
      <c r="I55" s="1144"/>
      <c r="J55" s="659"/>
      <c r="K55" s="671"/>
      <c r="L55" s="671"/>
      <c r="M55" s="690"/>
      <c r="N55" s="690"/>
      <c r="O55" s="690"/>
      <c r="P55" s="690"/>
      <c r="Q55" s="690"/>
      <c r="R55" s="690"/>
      <c r="T55" s="106" t="s">
        <v>465</v>
      </c>
      <c r="U55" s="106">
        <v>11</v>
      </c>
      <c r="V55" s="106">
        <v>10</v>
      </c>
      <c r="W55" s="106">
        <v>9</v>
      </c>
      <c r="X55" s="106">
        <v>10</v>
      </c>
    </row>
    <row r="56" spans="1:24" x14ac:dyDescent="0.35">
      <c r="A56" s="245" t="s">
        <v>282</v>
      </c>
      <c r="B56" s="45">
        <f>RANK(C56,C$7:C$65,0)</f>
        <v>46</v>
      </c>
      <c r="C56" s="833">
        <v>1</v>
      </c>
      <c r="D56" s="435"/>
      <c r="E56" s="431"/>
      <c r="F56" s="426"/>
      <c r="G56" s="834"/>
      <c r="H56" s="835"/>
      <c r="I56" s="836"/>
      <c r="J56" s="659"/>
      <c r="K56" s="671"/>
      <c r="L56" s="671"/>
      <c r="M56" s="690"/>
      <c r="N56" s="690"/>
      <c r="O56" s="690"/>
      <c r="P56" s="690"/>
      <c r="Q56" s="690"/>
      <c r="R56" s="690"/>
      <c r="T56" s="106" t="s">
        <v>466</v>
      </c>
      <c r="U56" s="106">
        <v>123</v>
      </c>
      <c r="V56" s="106">
        <v>172</v>
      </c>
      <c r="W56" s="106">
        <v>279</v>
      </c>
      <c r="X56" s="106">
        <v>191</v>
      </c>
    </row>
    <row r="57" spans="1:24" x14ac:dyDescent="0.35">
      <c r="A57" s="245" t="s">
        <v>192</v>
      </c>
      <c r="B57" s="45">
        <f>RANK(C57,C$7:C$65,0)</f>
        <v>46</v>
      </c>
      <c r="C57" s="833">
        <v>1</v>
      </c>
      <c r="D57" s="435"/>
      <c r="E57" s="434"/>
      <c r="F57" s="429"/>
      <c r="G57" s="840"/>
      <c r="H57" s="841"/>
      <c r="I57" s="842"/>
      <c r="J57" s="659"/>
      <c r="K57" s="671"/>
      <c r="L57" s="671"/>
      <c r="M57" s="690"/>
      <c r="N57" s="690"/>
      <c r="O57" s="690"/>
      <c r="P57" s="690"/>
      <c r="Q57" s="690"/>
      <c r="R57" s="690"/>
      <c r="T57" s="106" t="s">
        <v>467</v>
      </c>
      <c r="U57" s="106">
        <v>23</v>
      </c>
      <c r="V57" s="106">
        <v>18</v>
      </c>
      <c r="W57" s="106">
        <v>24</v>
      </c>
      <c r="X57" s="106">
        <v>22</v>
      </c>
    </row>
    <row r="58" spans="1:24" x14ac:dyDescent="0.35">
      <c r="A58" s="108" t="s">
        <v>38</v>
      </c>
      <c r="B58" s="45">
        <f>RANK(C58,C$7:C$65,0)</f>
        <v>46</v>
      </c>
      <c r="C58" s="833">
        <v>1</v>
      </c>
      <c r="D58" s="435"/>
      <c r="E58" s="431"/>
      <c r="F58" s="426"/>
      <c r="G58" s="834"/>
      <c r="H58" s="835"/>
      <c r="I58" s="836"/>
      <c r="J58" s="659"/>
      <c r="K58" s="671"/>
      <c r="L58" s="671"/>
      <c r="M58" s="690"/>
      <c r="N58" s="690"/>
      <c r="O58" s="690"/>
      <c r="P58" s="690"/>
      <c r="Q58" s="690"/>
      <c r="R58" s="690"/>
      <c r="T58" s="106" t="s">
        <v>468</v>
      </c>
      <c r="U58" s="106">
        <v>19</v>
      </c>
      <c r="V58" s="106">
        <v>20</v>
      </c>
      <c r="W58" s="106">
        <v>7</v>
      </c>
      <c r="X58" s="106">
        <v>15</v>
      </c>
    </row>
    <row r="59" spans="1:24" x14ac:dyDescent="0.35">
      <c r="A59" s="245" t="s">
        <v>280</v>
      </c>
      <c r="B59" s="45">
        <f>RANK(C59,C$7:C$65,0)</f>
        <v>46</v>
      </c>
      <c r="C59" s="833">
        <v>1</v>
      </c>
      <c r="D59" s="435"/>
      <c r="E59" s="1140"/>
      <c r="F59" s="1141"/>
      <c r="G59" s="1142"/>
      <c r="H59" s="1143"/>
      <c r="I59" s="1144"/>
      <c r="J59" s="659"/>
      <c r="K59" s="671"/>
      <c r="L59" s="671"/>
      <c r="M59" s="690"/>
      <c r="N59" s="690"/>
      <c r="O59" s="690"/>
      <c r="P59" s="690"/>
      <c r="Q59" s="690"/>
      <c r="R59" s="690"/>
      <c r="T59" s="106" t="s">
        <v>469</v>
      </c>
      <c r="U59" s="106">
        <v>28</v>
      </c>
      <c r="V59" s="106">
        <v>50</v>
      </c>
      <c r="W59" s="106">
        <v>39</v>
      </c>
      <c r="X59" s="106">
        <v>39</v>
      </c>
    </row>
    <row r="60" spans="1:24" x14ac:dyDescent="0.35">
      <c r="A60" s="108" t="s">
        <v>170</v>
      </c>
      <c r="B60" s="45">
        <f>RANK(C60,C$7:C$65,0)</f>
        <v>46</v>
      </c>
      <c r="C60" s="833">
        <v>1</v>
      </c>
      <c r="D60" s="435"/>
      <c r="E60" s="431"/>
      <c r="F60" s="426"/>
      <c r="G60" s="834"/>
      <c r="H60" s="835"/>
      <c r="I60" s="836"/>
      <c r="J60" s="659"/>
      <c r="K60" s="671"/>
      <c r="L60" s="671"/>
      <c r="M60" s="690"/>
      <c r="N60" s="690"/>
      <c r="O60" s="690"/>
      <c r="P60" s="690"/>
      <c r="Q60" s="690"/>
      <c r="R60" s="690"/>
      <c r="T60" s="106" t="s">
        <v>470</v>
      </c>
      <c r="U60" s="106">
        <v>15</v>
      </c>
      <c r="V60" s="106">
        <v>16</v>
      </c>
      <c r="W60" s="106">
        <v>13</v>
      </c>
      <c r="X60" s="106">
        <v>15</v>
      </c>
    </row>
    <row r="61" spans="1:24" x14ac:dyDescent="0.35">
      <c r="A61" s="245" t="s">
        <v>37</v>
      </c>
      <c r="B61" s="45">
        <f>RANK(C61,C$7:C$65,0)</f>
        <v>46</v>
      </c>
      <c r="C61" s="833">
        <v>1</v>
      </c>
      <c r="D61" s="435"/>
      <c r="E61" s="1140"/>
      <c r="F61" s="1141"/>
      <c r="G61" s="1142"/>
      <c r="H61" s="1143"/>
      <c r="I61" s="1144"/>
      <c r="J61" s="659"/>
      <c r="K61" s="671"/>
      <c r="L61" s="671"/>
      <c r="M61" s="690"/>
      <c r="N61" s="690"/>
      <c r="O61" s="690"/>
      <c r="P61" s="690"/>
      <c r="Q61" s="690"/>
      <c r="R61" s="690"/>
      <c r="T61" s="106" t="s">
        <v>471</v>
      </c>
      <c r="U61" s="106">
        <v>306</v>
      </c>
      <c r="V61" s="106">
        <v>363</v>
      </c>
      <c r="W61" s="106">
        <v>368</v>
      </c>
      <c r="X61" s="106">
        <v>345</v>
      </c>
    </row>
    <row r="62" spans="1:24" x14ac:dyDescent="0.35">
      <c r="A62" s="245" t="s">
        <v>183</v>
      </c>
      <c r="B62" s="45">
        <f>RANK(C62,C$7:C$65,0)</f>
        <v>46</v>
      </c>
      <c r="C62" s="833">
        <v>1</v>
      </c>
      <c r="D62" s="436"/>
      <c r="E62" s="1153"/>
      <c r="F62" s="1154"/>
      <c r="G62" s="1155"/>
      <c r="H62" s="1156"/>
      <c r="I62" s="1157"/>
      <c r="J62" s="659"/>
      <c r="K62" s="671"/>
      <c r="L62" s="671"/>
      <c r="M62" s="690"/>
      <c r="N62" s="690"/>
      <c r="O62" s="690"/>
      <c r="P62" s="690"/>
      <c r="Q62" s="690"/>
      <c r="R62" s="690"/>
      <c r="T62" s="106" t="s">
        <v>472</v>
      </c>
      <c r="U62" s="106">
        <v>1021</v>
      </c>
      <c r="V62" s="106">
        <v>6367</v>
      </c>
      <c r="W62" s="106">
        <v>10571</v>
      </c>
      <c r="X62" s="106">
        <v>5986</v>
      </c>
    </row>
    <row r="63" spans="1:24" ht="18.600000000000001" thickBot="1" x14ac:dyDescent="0.4">
      <c r="A63" s="194" t="s">
        <v>45</v>
      </c>
      <c r="B63" s="47">
        <f>RANK(C63,C$7:C$65,0)</f>
        <v>46</v>
      </c>
      <c r="C63" s="852">
        <v>1</v>
      </c>
      <c r="D63" s="438"/>
      <c r="E63" s="1383"/>
      <c r="F63" s="1385"/>
      <c r="G63" s="1387"/>
      <c r="H63" s="1389"/>
      <c r="I63" s="1391"/>
      <c r="J63" s="659"/>
      <c r="K63" s="671"/>
      <c r="L63" s="671"/>
      <c r="M63" s="690"/>
      <c r="N63" s="690"/>
      <c r="O63" s="690"/>
      <c r="P63" s="690"/>
      <c r="Q63" s="690"/>
      <c r="R63" s="690"/>
      <c r="T63" s="106" t="s">
        <v>473</v>
      </c>
      <c r="U63" s="106">
        <v>10</v>
      </c>
      <c r="V63" s="106">
        <v>18</v>
      </c>
      <c r="W63" s="106">
        <v>17</v>
      </c>
      <c r="X63" s="106">
        <v>15</v>
      </c>
    </row>
    <row r="64" spans="1:24" x14ac:dyDescent="0.35">
      <c r="J64" s="659"/>
      <c r="K64" s="671"/>
      <c r="L64" s="671"/>
      <c r="M64" s="690"/>
      <c r="N64" s="690"/>
      <c r="O64" s="690"/>
      <c r="P64" s="690"/>
      <c r="Q64" s="690"/>
      <c r="R64" s="690"/>
      <c r="T64" s="106" t="s">
        <v>474</v>
      </c>
      <c r="U64" s="106">
        <v>1536</v>
      </c>
      <c r="V64" s="106">
        <v>3138</v>
      </c>
      <c r="W64" s="106">
        <v>3588</v>
      </c>
      <c r="X64" s="106">
        <v>2754</v>
      </c>
    </row>
    <row r="65" spans="1:18" x14ac:dyDescent="0.35">
      <c r="A65" s="671"/>
      <c r="B65" s="697"/>
      <c r="C65" s="707"/>
      <c r="D65" s="706"/>
      <c r="E65" s="706"/>
      <c r="F65" s="688"/>
      <c r="G65" s="688"/>
      <c r="H65" s="688"/>
      <c r="I65" s="688"/>
      <c r="J65" s="697"/>
      <c r="K65" s="671"/>
      <c r="L65" s="671"/>
      <c r="M65" s="690"/>
      <c r="N65" s="690"/>
      <c r="O65" s="690"/>
      <c r="P65" s="690"/>
      <c r="Q65" s="690"/>
      <c r="R65" s="690"/>
    </row>
    <row r="66" spans="1:18" x14ac:dyDescent="0.35">
      <c r="A66" s="671"/>
      <c r="B66" s="697"/>
      <c r="C66" s="707"/>
      <c r="D66" s="706"/>
      <c r="E66" s="706"/>
      <c r="F66" s="688"/>
      <c r="G66" s="688"/>
      <c r="H66" s="688"/>
      <c r="I66" s="688"/>
      <c r="J66" s="697"/>
      <c r="K66" s="671"/>
      <c r="L66" s="671"/>
      <c r="M66" s="690"/>
      <c r="N66" s="690"/>
      <c r="O66" s="690"/>
      <c r="P66" s="690"/>
      <c r="Q66" s="690"/>
      <c r="R66" s="690"/>
    </row>
    <row r="67" spans="1:18" ht="19.8" x14ac:dyDescent="0.4">
      <c r="A67" s="853" t="s">
        <v>360</v>
      </c>
      <c r="B67" s="698"/>
      <c r="C67" s="710"/>
      <c r="D67" s="708"/>
      <c r="E67" s="708"/>
      <c r="F67" s="709"/>
      <c r="G67" s="709"/>
      <c r="H67" s="709"/>
      <c r="I67" s="709"/>
      <c r="J67" s="699"/>
      <c r="K67" s="700"/>
      <c r="L67" s="671"/>
      <c r="M67" s="690"/>
      <c r="N67" s="690"/>
      <c r="O67" s="690"/>
      <c r="P67" s="690"/>
      <c r="Q67" s="690"/>
      <c r="R67" s="690"/>
    </row>
    <row r="68" spans="1:18" x14ac:dyDescent="0.35">
      <c r="A68" s="671"/>
      <c r="B68" s="697"/>
      <c r="C68" s="689"/>
      <c r="D68" s="706"/>
      <c r="E68" s="706"/>
      <c r="F68" s="688"/>
      <c r="G68" s="688"/>
      <c r="H68" s="688"/>
      <c r="I68" s="688"/>
      <c r="J68" s="697"/>
      <c r="K68" s="671"/>
      <c r="L68" s="671"/>
      <c r="M68" s="690"/>
      <c r="N68" s="690"/>
      <c r="O68" s="690"/>
      <c r="P68" s="690"/>
      <c r="Q68" s="690"/>
      <c r="R68" s="690"/>
    </row>
    <row r="69" spans="1:18" x14ac:dyDescent="0.35">
      <c r="A69" s="711" t="s">
        <v>292</v>
      </c>
      <c r="B69" s="697"/>
      <c r="C69" s="689"/>
      <c r="D69" s="706"/>
      <c r="E69" s="706"/>
      <c r="F69" s="688"/>
      <c r="G69" s="688"/>
      <c r="H69" s="688"/>
      <c r="I69" s="688"/>
      <c r="J69" s="697"/>
      <c r="K69" s="671"/>
      <c r="L69" s="671"/>
      <c r="M69" s="690"/>
      <c r="N69" s="690"/>
      <c r="O69" s="690"/>
      <c r="P69" s="690"/>
      <c r="Q69" s="690"/>
      <c r="R69" s="690"/>
    </row>
    <row r="70" spans="1:18" x14ac:dyDescent="0.35">
      <c r="A70" s="410" t="s">
        <v>350</v>
      </c>
      <c r="B70" s="697"/>
      <c r="C70" s="859"/>
      <c r="D70" s="854">
        <v>24.7</v>
      </c>
      <c r="E70" s="855">
        <v>284</v>
      </c>
      <c r="F70" s="430">
        <v>8.6999999999999994E-2</v>
      </c>
      <c r="G70" s="856">
        <v>259.3</v>
      </c>
      <c r="H70" s="857"/>
      <c r="I70" s="858"/>
      <c r="J70" s="697"/>
      <c r="K70" s="671"/>
      <c r="L70" s="671"/>
      <c r="M70" s="690"/>
      <c r="N70" s="690"/>
      <c r="O70" s="690"/>
      <c r="P70" s="690"/>
      <c r="Q70" s="690"/>
      <c r="R70" s="690"/>
    </row>
    <row r="71" spans="1:18" x14ac:dyDescent="0.35">
      <c r="A71" s="53" t="s">
        <v>293</v>
      </c>
      <c r="B71" s="699"/>
      <c r="C71" s="859"/>
      <c r="D71" s="1163">
        <v>24.7</v>
      </c>
      <c r="E71" s="1164">
        <v>4.7</v>
      </c>
      <c r="F71" s="1149">
        <v>5.2549999999999999</v>
      </c>
      <c r="G71" s="1165">
        <v>-20</v>
      </c>
      <c r="H71" s="860"/>
      <c r="I71" s="861"/>
      <c r="J71" s="699"/>
      <c r="K71" s="671"/>
      <c r="L71" s="671"/>
      <c r="M71" s="690"/>
      <c r="N71" s="690"/>
      <c r="O71" s="690"/>
      <c r="P71" s="690"/>
      <c r="Q71" s="690"/>
      <c r="R71" s="690"/>
    </row>
    <row r="72" spans="1:18" x14ac:dyDescent="0.35">
      <c r="A72" s="53" t="s">
        <v>351</v>
      </c>
      <c r="B72" s="697"/>
      <c r="C72" s="859"/>
      <c r="D72" s="862">
        <v>78.900000000000006</v>
      </c>
      <c r="E72" s="863">
        <v>176.7</v>
      </c>
      <c r="F72" s="425">
        <v>0.44700000000000001</v>
      </c>
      <c r="G72" s="864">
        <v>97.8</v>
      </c>
      <c r="H72" s="857"/>
      <c r="I72" s="858"/>
      <c r="J72" s="697"/>
      <c r="K72" s="671"/>
      <c r="L72" s="671"/>
      <c r="M72" s="690"/>
      <c r="N72" s="690"/>
      <c r="O72" s="690"/>
      <c r="P72" s="690"/>
      <c r="Q72" s="690"/>
      <c r="R72" s="690"/>
    </row>
    <row r="73" spans="1:18" x14ac:dyDescent="0.35">
      <c r="A73" s="53" t="s">
        <v>352</v>
      </c>
      <c r="B73" s="701"/>
      <c r="C73" s="859"/>
      <c r="D73" s="862">
        <v>0.1</v>
      </c>
      <c r="E73" s="863">
        <v>0.4</v>
      </c>
      <c r="F73" s="425">
        <v>0.25</v>
      </c>
      <c r="G73" s="865">
        <v>0.3</v>
      </c>
      <c r="H73" s="857"/>
      <c r="I73" s="858"/>
      <c r="J73" s="701"/>
      <c r="K73" s="671"/>
      <c r="L73" s="671"/>
      <c r="M73" s="690"/>
      <c r="N73" s="690"/>
      <c r="O73" s="690"/>
      <c r="P73" s="690"/>
      <c r="Q73" s="690"/>
      <c r="R73" s="690"/>
    </row>
    <row r="74" spans="1:18" x14ac:dyDescent="0.35">
      <c r="A74" s="53" t="s">
        <v>353</v>
      </c>
      <c r="B74" s="693"/>
      <c r="C74" s="859"/>
      <c r="D74" s="862">
        <v>60.3</v>
      </c>
      <c r="E74" s="863">
        <v>1064.4000000000001</v>
      </c>
      <c r="F74" s="425">
        <v>5.7000000000000002E-2</v>
      </c>
      <c r="G74" s="864">
        <v>1004.1</v>
      </c>
      <c r="H74" s="857"/>
      <c r="I74" s="858"/>
      <c r="J74" s="693"/>
      <c r="K74" s="671"/>
      <c r="L74" s="671"/>
      <c r="M74" s="690"/>
      <c r="N74" s="690"/>
      <c r="O74" s="690"/>
      <c r="P74" s="690"/>
      <c r="Q74" s="690"/>
      <c r="R74" s="690"/>
    </row>
    <row r="75" spans="1:18" x14ac:dyDescent="0.35">
      <c r="A75" s="674"/>
      <c r="B75" s="693"/>
      <c r="C75" s="859"/>
      <c r="D75" s="712"/>
      <c r="E75" s="712"/>
      <c r="F75" s="713"/>
      <c r="G75" s="704"/>
      <c r="H75" s="866"/>
      <c r="I75" s="866"/>
      <c r="J75" s="693"/>
      <c r="K75" s="671"/>
      <c r="L75" s="671"/>
      <c r="M75" s="690"/>
      <c r="N75" s="690"/>
      <c r="O75" s="690"/>
      <c r="P75" s="690"/>
      <c r="Q75" s="690"/>
      <c r="R75" s="690"/>
    </row>
    <row r="76" spans="1:18" x14ac:dyDescent="0.35">
      <c r="A76" s="714" t="s">
        <v>294</v>
      </c>
      <c r="B76" s="693"/>
      <c r="C76" s="859"/>
      <c r="D76" s="712"/>
      <c r="E76" s="712"/>
      <c r="F76" s="713"/>
      <c r="G76" s="704"/>
      <c r="H76" s="866"/>
      <c r="I76" s="866"/>
      <c r="J76" s="693"/>
      <c r="K76" s="671"/>
      <c r="L76" s="671"/>
      <c r="M76" s="690"/>
      <c r="N76" s="690"/>
      <c r="O76" s="690"/>
      <c r="P76" s="690"/>
      <c r="Q76" s="690"/>
      <c r="R76" s="690"/>
    </row>
    <row r="77" spans="1:18" x14ac:dyDescent="0.35">
      <c r="A77" s="715" t="s">
        <v>62</v>
      </c>
      <c r="B77" s="697"/>
      <c r="C77" s="872"/>
      <c r="D77" s="867">
        <v>286.2</v>
      </c>
      <c r="E77" s="867">
        <v>6950</v>
      </c>
      <c r="F77" s="868">
        <v>4.1000000000000002E-2</v>
      </c>
      <c r="G77" s="869">
        <v>6663.8</v>
      </c>
      <c r="H77" s="870"/>
      <c r="I77" s="871"/>
      <c r="J77" s="697"/>
      <c r="K77" s="671"/>
      <c r="L77" s="671"/>
      <c r="M77" s="690"/>
      <c r="N77" s="690"/>
      <c r="O77" s="690"/>
      <c r="P77" s="690"/>
      <c r="Q77" s="690"/>
      <c r="R77" s="690"/>
    </row>
    <row r="78" spans="1:18" x14ac:dyDescent="0.35">
      <c r="A78" s="671"/>
      <c r="B78" s="697"/>
      <c r="C78" s="874"/>
      <c r="D78" s="706"/>
      <c r="E78" s="671"/>
      <c r="F78" s="706"/>
      <c r="G78" s="671"/>
      <c r="H78" s="873"/>
      <c r="I78" s="873"/>
      <c r="J78" s="697"/>
      <c r="K78" s="671"/>
      <c r="L78" s="671"/>
      <c r="M78" s="690"/>
      <c r="N78" s="690"/>
      <c r="O78" s="690"/>
      <c r="P78" s="690"/>
      <c r="Q78" s="690"/>
      <c r="R78" s="690"/>
    </row>
    <row r="79" spans="1:18" x14ac:dyDescent="0.35">
      <c r="A79" s="711" t="s">
        <v>488</v>
      </c>
      <c r="B79" s="697"/>
      <c r="C79" s="859"/>
      <c r="D79" s="712"/>
      <c r="E79" s="716"/>
      <c r="F79" s="713"/>
      <c r="G79" s="704"/>
      <c r="H79" s="866"/>
      <c r="I79" s="866"/>
      <c r="J79" s="697"/>
      <c r="K79" s="671"/>
      <c r="L79" s="671"/>
      <c r="M79" s="690"/>
      <c r="N79" s="690"/>
      <c r="O79" s="690"/>
      <c r="P79" s="690"/>
      <c r="Q79" s="690"/>
      <c r="R79" s="690"/>
    </row>
    <row r="80" spans="1:18" x14ac:dyDescent="0.35">
      <c r="A80" s="411" t="s">
        <v>144</v>
      </c>
      <c r="B80" s="697"/>
      <c r="C80" s="872"/>
      <c r="D80" s="875">
        <v>0.1</v>
      </c>
      <c r="E80" s="1166">
        <v>3.6</v>
      </c>
      <c r="F80" s="1167">
        <v>2.8000000000000001E-2</v>
      </c>
      <c r="G80" s="876">
        <v>3.5</v>
      </c>
      <c r="H80" s="877"/>
      <c r="I80" s="878"/>
      <c r="J80" s="671"/>
      <c r="K80" s="702"/>
      <c r="L80" s="671"/>
      <c r="M80" s="690"/>
      <c r="N80" s="690"/>
      <c r="O80" s="690"/>
      <c r="P80" s="690"/>
      <c r="Q80" s="690"/>
      <c r="R80" s="690"/>
    </row>
    <row r="81" spans="1:18" x14ac:dyDescent="0.35">
      <c r="A81" s="409" t="s">
        <v>54</v>
      </c>
      <c r="B81" s="697"/>
      <c r="C81" s="872"/>
      <c r="D81" s="879">
        <v>0.1</v>
      </c>
      <c r="E81" s="1168">
        <v>4.5999999999999996</v>
      </c>
      <c r="F81" s="1169">
        <v>2.1999999999999999E-2</v>
      </c>
      <c r="G81" s="880">
        <v>4.5</v>
      </c>
      <c r="H81" s="877"/>
      <c r="I81" s="878"/>
      <c r="J81" s="671"/>
      <c r="K81" s="702"/>
      <c r="L81" s="671"/>
      <c r="M81" s="690"/>
      <c r="N81" s="690"/>
      <c r="O81" s="690"/>
      <c r="P81" s="690"/>
      <c r="Q81" s="690"/>
      <c r="R81" s="690"/>
    </row>
    <row r="82" spans="1:18" x14ac:dyDescent="0.35">
      <c r="A82" s="409" t="s">
        <v>52</v>
      </c>
      <c r="B82" s="697"/>
      <c r="C82" s="872"/>
      <c r="D82" s="879">
        <v>0.7</v>
      </c>
      <c r="E82" s="1170" t="s">
        <v>142</v>
      </c>
      <c r="F82" s="1169"/>
      <c r="G82" s="881"/>
      <c r="H82" s="882"/>
      <c r="I82" s="883"/>
      <c r="J82" s="671"/>
      <c r="K82" s="703"/>
      <c r="L82" s="671"/>
      <c r="M82" s="690"/>
      <c r="N82" s="690"/>
      <c r="O82" s="690"/>
      <c r="P82" s="690"/>
      <c r="Q82" s="690"/>
      <c r="R82" s="690"/>
    </row>
    <row r="83" spans="1:18" x14ac:dyDescent="0.35">
      <c r="A83" s="412" t="s">
        <v>56</v>
      </c>
      <c r="B83" s="697"/>
      <c r="C83" s="859"/>
      <c r="D83" s="884">
        <v>4.5999999999999996</v>
      </c>
      <c r="E83" s="1171">
        <v>8.1999999999999993</v>
      </c>
      <c r="F83" s="1172">
        <v>0.56100000000000005</v>
      </c>
      <c r="G83" s="885">
        <v>3.6</v>
      </c>
      <c r="H83" s="877"/>
      <c r="I83" s="878"/>
      <c r="J83" s="671"/>
      <c r="K83" s="704"/>
      <c r="L83" s="671"/>
      <c r="M83" s="690"/>
      <c r="N83" s="690"/>
      <c r="O83" s="690"/>
      <c r="P83" s="690"/>
      <c r="Q83" s="690"/>
      <c r="R83" s="690"/>
    </row>
    <row r="84" spans="1:18" x14ac:dyDescent="0.35">
      <c r="A84" s="409" t="s">
        <v>145</v>
      </c>
      <c r="B84" s="697"/>
      <c r="C84" s="872"/>
      <c r="D84" s="879">
        <v>0</v>
      </c>
      <c r="E84" s="1170" t="s">
        <v>142</v>
      </c>
      <c r="F84" s="1169"/>
      <c r="G84" s="886">
        <v>0</v>
      </c>
      <c r="H84" s="887"/>
      <c r="I84" s="888"/>
      <c r="J84" s="671"/>
      <c r="K84" s="703"/>
      <c r="L84" s="671"/>
      <c r="M84" s="690"/>
      <c r="N84" s="690"/>
      <c r="O84" s="690"/>
      <c r="P84" s="690"/>
      <c r="Q84" s="690"/>
      <c r="R84" s="690"/>
    </row>
    <row r="85" spans="1:18" x14ac:dyDescent="0.35">
      <c r="A85" s="409" t="s">
        <v>50</v>
      </c>
      <c r="B85" s="693"/>
      <c r="C85" s="872"/>
      <c r="D85" s="879">
        <v>0.8</v>
      </c>
      <c r="E85" s="1168">
        <v>24.4</v>
      </c>
      <c r="F85" s="1169">
        <v>3.3000000000000002E-2</v>
      </c>
      <c r="G85" s="880">
        <v>23.6</v>
      </c>
      <c r="H85" s="877"/>
      <c r="I85" s="878"/>
      <c r="J85" s="671"/>
      <c r="K85" s="702"/>
      <c r="L85" s="671"/>
      <c r="M85" s="690"/>
      <c r="N85" s="690"/>
      <c r="O85" s="690"/>
      <c r="P85" s="690"/>
      <c r="Q85" s="690"/>
      <c r="R85" s="690"/>
    </row>
    <row r="86" spans="1:18" x14ac:dyDescent="0.35">
      <c r="A86" s="409" t="s">
        <v>70</v>
      </c>
      <c r="B86" s="705"/>
      <c r="C86" s="859"/>
      <c r="D86" s="884">
        <v>14.7</v>
      </c>
      <c r="E86" s="1170" t="s">
        <v>142</v>
      </c>
      <c r="F86" s="1173"/>
      <c r="G86" s="889"/>
      <c r="H86" s="890"/>
      <c r="I86" s="891"/>
      <c r="J86" s="671"/>
      <c r="K86" s="703"/>
      <c r="L86" s="671"/>
      <c r="M86" s="690"/>
      <c r="N86" s="690"/>
      <c r="O86" s="690"/>
      <c r="P86" s="690"/>
      <c r="Q86" s="690"/>
      <c r="R86" s="690"/>
    </row>
    <row r="87" spans="1:18" x14ac:dyDescent="0.35">
      <c r="A87" s="409" t="s">
        <v>146</v>
      </c>
      <c r="B87" s="697"/>
      <c r="C87" s="872"/>
      <c r="D87" s="879">
        <v>0.1</v>
      </c>
      <c r="E87" s="1170" t="s">
        <v>142</v>
      </c>
      <c r="F87" s="1169"/>
      <c r="G87" s="881"/>
      <c r="H87" s="882"/>
      <c r="I87" s="883"/>
      <c r="J87" s="671"/>
      <c r="K87" s="703"/>
      <c r="L87" s="671"/>
      <c r="M87" s="690"/>
      <c r="N87" s="690"/>
      <c r="O87" s="690"/>
      <c r="P87" s="690"/>
      <c r="Q87" s="690"/>
      <c r="R87" s="690"/>
    </row>
    <row r="88" spans="1:18" x14ac:dyDescent="0.35">
      <c r="A88" s="412" t="s">
        <v>32</v>
      </c>
      <c r="B88" s="697"/>
      <c r="C88" s="859"/>
      <c r="D88" s="884">
        <v>49.5</v>
      </c>
      <c r="E88" s="1171">
        <v>167.1</v>
      </c>
      <c r="F88" s="1172">
        <v>0.29599999999999999</v>
      </c>
      <c r="G88" s="885">
        <v>117.6</v>
      </c>
      <c r="H88" s="877"/>
      <c r="I88" s="878"/>
      <c r="J88" s="671"/>
      <c r="K88" s="704"/>
      <c r="L88" s="671"/>
      <c r="M88" s="690"/>
      <c r="N88" s="690"/>
      <c r="O88" s="690"/>
      <c r="P88" s="690"/>
      <c r="Q88" s="690"/>
      <c r="R88" s="690"/>
    </row>
    <row r="89" spans="1:18" x14ac:dyDescent="0.35">
      <c r="A89" s="409" t="s">
        <v>147</v>
      </c>
      <c r="B89" s="693"/>
      <c r="C89" s="872"/>
      <c r="D89" s="879">
        <v>0.5</v>
      </c>
      <c r="E89" s="1168">
        <v>5.0999999999999996</v>
      </c>
      <c r="F89" s="1169">
        <v>9.8000000000000004E-2</v>
      </c>
      <c r="G89" s="880">
        <v>4.5999999999999996</v>
      </c>
      <c r="H89" s="877"/>
      <c r="I89" s="878"/>
      <c r="J89" s="671"/>
      <c r="K89" s="702"/>
      <c r="L89" s="671"/>
      <c r="M89" s="690"/>
      <c r="N89" s="690"/>
      <c r="O89" s="690"/>
      <c r="P89" s="690"/>
      <c r="Q89" s="690"/>
      <c r="R89" s="690"/>
    </row>
    <row r="90" spans="1:18" x14ac:dyDescent="0.35">
      <c r="A90" s="409" t="s">
        <v>148</v>
      </c>
      <c r="B90" s="693"/>
      <c r="C90" s="872"/>
      <c r="D90" s="879">
        <v>0.3</v>
      </c>
      <c r="E90" s="1168">
        <v>2.5</v>
      </c>
      <c r="F90" s="1169">
        <v>0.12</v>
      </c>
      <c r="G90" s="880">
        <v>2.2000000000000002</v>
      </c>
      <c r="H90" s="877"/>
      <c r="I90" s="878"/>
      <c r="J90" s="671"/>
      <c r="K90" s="702"/>
      <c r="L90" s="671"/>
      <c r="M90" s="690"/>
      <c r="N90" s="690"/>
      <c r="O90" s="690"/>
      <c r="P90" s="690"/>
      <c r="Q90" s="690"/>
      <c r="R90" s="690"/>
    </row>
    <row r="91" spans="1:18" x14ac:dyDescent="0.35">
      <c r="A91" s="409" t="s">
        <v>149</v>
      </c>
      <c r="B91" s="693"/>
      <c r="C91" s="872"/>
      <c r="D91" s="879">
        <v>0</v>
      </c>
      <c r="E91" s="1170" t="s">
        <v>142</v>
      </c>
      <c r="F91" s="1169"/>
      <c r="G91" s="886"/>
      <c r="H91" s="887"/>
      <c r="I91" s="888"/>
      <c r="J91" s="671"/>
      <c r="K91" s="703"/>
      <c r="L91" s="671"/>
      <c r="M91" s="690"/>
      <c r="N91" s="690"/>
      <c r="O91" s="690"/>
      <c r="P91" s="690"/>
      <c r="Q91" s="690"/>
      <c r="R91" s="690"/>
    </row>
    <row r="92" spans="1:18" x14ac:dyDescent="0.35">
      <c r="A92" s="409" t="s">
        <v>150</v>
      </c>
      <c r="B92" s="697"/>
      <c r="C92" s="872"/>
      <c r="D92" s="879">
        <v>0.1</v>
      </c>
      <c r="E92" s="1170" t="s">
        <v>142</v>
      </c>
      <c r="F92" s="1169"/>
      <c r="G92" s="881"/>
      <c r="H92" s="882"/>
      <c r="I92" s="883"/>
      <c r="J92" s="671"/>
      <c r="K92" s="703"/>
      <c r="L92" s="671"/>
      <c r="M92" s="690"/>
      <c r="N92" s="690"/>
      <c r="O92" s="690"/>
      <c r="P92" s="690"/>
      <c r="Q92" s="690"/>
      <c r="R92" s="690"/>
    </row>
    <row r="93" spans="1:18" x14ac:dyDescent="0.35">
      <c r="A93" s="412" t="s">
        <v>59</v>
      </c>
      <c r="B93" s="693"/>
      <c r="C93" s="859"/>
      <c r="D93" s="884">
        <v>24.2</v>
      </c>
      <c r="E93" s="1171">
        <v>270.39999999999998</v>
      </c>
      <c r="F93" s="1172">
        <v>8.8999999999999996E-2</v>
      </c>
      <c r="G93" s="885">
        <v>246.2</v>
      </c>
      <c r="H93" s="877"/>
      <c r="I93" s="878"/>
      <c r="J93" s="671"/>
      <c r="K93" s="704"/>
      <c r="L93" s="671"/>
      <c r="M93" s="690"/>
      <c r="N93" s="690"/>
      <c r="O93" s="690"/>
      <c r="P93" s="690"/>
      <c r="Q93" s="690"/>
      <c r="R93" s="690"/>
    </row>
    <row r="94" spans="1:18" x14ac:dyDescent="0.35">
      <c r="A94" s="412" t="s">
        <v>57</v>
      </c>
      <c r="B94" s="693"/>
      <c r="C94" s="859"/>
      <c r="D94" s="884">
        <v>5.9</v>
      </c>
      <c r="E94" s="1171">
        <v>15</v>
      </c>
      <c r="F94" s="1172">
        <v>0.39300000000000002</v>
      </c>
      <c r="G94" s="885">
        <v>9.1</v>
      </c>
      <c r="H94" s="877"/>
      <c r="I94" s="878"/>
      <c r="J94" s="671"/>
      <c r="K94" s="704"/>
      <c r="L94" s="671"/>
      <c r="M94" s="690"/>
      <c r="N94" s="690"/>
      <c r="O94" s="690"/>
      <c r="P94" s="690"/>
      <c r="Q94" s="690"/>
      <c r="R94" s="690"/>
    </row>
    <row r="95" spans="1:18" x14ac:dyDescent="0.35">
      <c r="A95" s="412" t="s">
        <v>42</v>
      </c>
      <c r="B95" s="693"/>
      <c r="C95" s="859"/>
      <c r="D95" s="884">
        <v>13.3</v>
      </c>
      <c r="E95" s="1171">
        <v>47.5</v>
      </c>
      <c r="F95" s="1172">
        <v>0.28000000000000003</v>
      </c>
      <c r="G95" s="885">
        <v>34.200000000000003</v>
      </c>
      <c r="H95" s="877"/>
      <c r="I95" s="878"/>
      <c r="J95" s="671"/>
      <c r="K95" s="704"/>
      <c r="L95" s="671"/>
      <c r="M95" s="690"/>
      <c r="N95" s="690"/>
      <c r="O95" s="690"/>
      <c r="P95" s="690"/>
      <c r="Q95" s="690"/>
      <c r="R95" s="690"/>
    </row>
    <row r="96" spans="1:18" x14ac:dyDescent="0.35">
      <c r="A96" s="409" t="s">
        <v>60</v>
      </c>
      <c r="B96" s="693"/>
      <c r="C96" s="872"/>
      <c r="D96" s="879">
        <v>9.5</v>
      </c>
      <c r="E96" s="1168">
        <v>160</v>
      </c>
      <c r="F96" s="1169">
        <v>5.8999999999999997E-2</v>
      </c>
      <c r="G96" s="880">
        <v>150.5</v>
      </c>
      <c r="H96" s="877"/>
      <c r="I96" s="878"/>
      <c r="J96" s="671"/>
      <c r="K96" s="702"/>
      <c r="L96" s="671"/>
      <c r="M96" s="690"/>
      <c r="N96" s="690"/>
      <c r="O96" s="690"/>
      <c r="P96" s="690"/>
      <c r="Q96" s="690"/>
      <c r="R96" s="690"/>
    </row>
    <row r="97" spans="1:18" x14ac:dyDescent="0.35">
      <c r="A97" s="412" t="s">
        <v>61</v>
      </c>
      <c r="B97" s="690"/>
      <c r="C97" s="859"/>
      <c r="D97" s="892">
        <v>45.8</v>
      </c>
      <c r="E97" s="1174">
        <v>64</v>
      </c>
      <c r="F97" s="1175">
        <v>0.71599999999999997</v>
      </c>
      <c r="G97" s="893">
        <v>18.2</v>
      </c>
      <c r="H97" s="877"/>
      <c r="I97" s="878"/>
      <c r="J97" s="671"/>
      <c r="K97" s="704"/>
      <c r="L97" s="671"/>
      <c r="M97" s="690"/>
      <c r="N97" s="690"/>
      <c r="O97" s="690"/>
      <c r="P97" s="690"/>
      <c r="Q97" s="690"/>
      <c r="R97" s="690"/>
    </row>
    <row r="98" spans="1:18" x14ac:dyDescent="0.35">
      <c r="A98" s="409" t="s">
        <v>151</v>
      </c>
      <c r="B98" s="690"/>
      <c r="C98" s="872"/>
      <c r="D98" s="879">
        <v>0.1</v>
      </c>
      <c r="E98" s="1168">
        <v>14.2</v>
      </c>
      <c r="F98" s="1169">
        <v>7.0000000000000001E-3</v>
      </c>
      <c r="G98" s="880">
        <v>14.1</v>
      </c>
      <c r="H98" s="877"/>
      <c r="I98" s="878"/>
      <c r="J98" s="671"/>
      <c r="K98" s="702"/>
      <c r="L98" s="671"/>
      <c r="M98" s="690"/>
      <c r="N98" s="690"/>
      <c r="O98" s="690"/>
      <c r="P98" s="690"/>
      <c r="Q98" s="690"/>
      <c r="R98" s="690"/>
    </row>
    <row r="99" spans="1:18" x14ac:dyDescent="0.35">
      <c r="A99" s="412" t="s">
        <v>35</v>
      </c>
      <c r="B99" s="690"/>
      <c r="C99" s="859"/>
      <c r="D99" s="1176">
        <v>1.9</v>
      </c>
      <c r="E99" s="1177">
        <v>1</v>
      </c>
      <c r="F99" s="1178">
        <v>1.9</v>
      </c>
      <c r="G99" s="1179">
        <v>-0.9</v>
      </c>
      <c r="H99" s="890"/>
      <c r="I99" s="891"/>
      <c r="J99" s="671"/>
      <c r="K99" s="704"/>
      <c r="L99" s="671"/>
      <c r="M99" s="690"/>
      <c r="N99" s="690"/>
      <c r="O99" s="690"/>
      <c r="P99" s="690"/>
      <c r="Q99" s="690"/>
      <c r="R99" s="690"/>
    </row>
    <row r="100" spans="1:18" x14ac:dyDescent="0.35">
      <c r="A100" s="412" t="s">
        <v>53</v>
      </c>
      <c r="B100" s="693"/>
      <c r="C100" s="859"/>
      <c r="D100" s="884">
        <v>12.2</v>
      </c>
      <c r="E100" s="1171">
        <v>193.3</v>
      </c>
      <c r="F100" s="1172">
        <v>6.3E-2</v>
      </c>
      <c r="G100" s="885">
        <v>181.1</v>
      </c>
      <c r="H100" s="877"/>
      <c r="I100" s="878"/>
      <c r="J100" s="671"/>
      <c r="K100" s="704"/>
      <c r="L100" s="671"/>
      <c r="M100" s="690"/>
      <c r="N100" s="690"/>
      <c r="O100" s="690"/>
      <c r="P100" s="690"/>
      <c r="Q100" s="690"/>
      <c r="R100" s="690"/>
    </row>
    <row r="101" spans="1:18" x14ac:dyDescent="0.35">
      <c r="A101" s="696"/>
      <c r="B101" s="690"/>
      <c r="C101" s="690"/>
      <c r="D101" s="671"/>
      <c r="E101" s="671"/>
      <c r="F101" s="688"/>
      <c r="G101" s="689"/>
      <c r="H101" s="689"/>
      <c r="I101" s="689"/>
      <c r="J101" s="690"/>
      <c r="K101" s="671"/>
      <c r="L101" s="671"/>
      <c r="M101" s="690"/>
      <c r="N101" s="690"/>
      <c r="O101" s="690"/>
      <c r="P101" s="690"/>
      <c r="Q101" s="690"/>
      <c r="R101" s="690"/>
    </row>
    <row r="102" spans="1:18" x14ac:dyDescent="0.35">
      <c r="A102" s="690"/>
      <c r="B102" s="693"/>
      <c r="C102" s="690"/>
      <c r="D102" s="690"/>
      <c r="E102" s="690"/>
      <c r="F102" s="690"/>
      <c r="G102" s="690"/>
      <c r="H102" s="671"/>
      <c r="I102" s="690"/>
      <c r="J102" s="693"/>
      <c r="K102" s="671"/>
      <c r="L102" s="671"/>
      <c r="M102" s="690"/>
      <c r="N102" s="690"/>
      <c r="O102" s="690"/>
      <c r="P102" s="690"/>
      <c r="Q102" s="690"/>
      <c r="R102" s="690"/>
    </row>
    <row r="103" spans="1:18" x14ac:dyDescent="0.35">
      <c r="A103" s="696"/>
      <c r="B103" s="693"/>
      <c r="C103" s="690"/>
      <c r="D103" s="671"/>
      <c r="E103" s="671"/>
      <c r="F103" s="688"/>
      <c r="G103" s="689"/>
      <c r="H103" s="689"/>
      <c r="I103" s="689"/>
      <c r="J103" s="693"/>
      <c r="K103" s="671"/>
      <c r="L103" s="671"/>
      <c r="M103" s="690"/>
      <c r="N103" s="690"/>
      <c r="O103" s="690"/>
      <c r="P103" s="690"/>
      <c r="Q103" s="690"/>
      <c r="R103" s="690"/>
    </row>
    <row r="104" spans="1:18" x14ac:dyDescent="0.35">
      <c r="A104" s="696"/>
      <c r="B104" s="693"/>
      <c r="C104" s="690"/>
      <c r="D104" s="671"/>
      <c r="E104" s="671"/>
      <c r="F104" s="688"/>
      <c r="G104" s="689"/>
      <c r="H104" s="689"/>
      <c r="I104" s="689"/>
      <c r="J104" s="693"/>
      <c r="K104" s="671"/>
      <c r="L104" s="671"/>
      <c r="M104" s="690"/>
      <c r="N104" s="690"/>
      <c r="O104" s="690"/>
      <c r="P104" s="690"/>
      <c r="Q104" s="690"/>
      <c r="R104" s="690"/>
    </row>
    <row r="105" spans="1:18" x14ac:dyDescent="0.35">
      <c r="A105" s="696"/>
      <c r="B105" s="693"/>
      <c r="C105" s="690"/>
      <c r="D105" s="671"/>
      <c r="E105" s="671"/>
      <c r="F105" s="688"/>
      <c r="G105" s="689"/>
      <c r="H105" s="689"/>
      <c r="I105" s="689"/>
      <c r="J105" s="693"/>
      <c r="K105" s="671"/>
      <c r="L105" s="671"/>
      <c r="M105" s="690"/>
      <c r="N105" s="690"/>
      <c r="O105" s="690"/>
      <c r="P105" s="690"/>
      <c r="Q105" s="690"/>
      <c r="R105" s="690"/>
    </row>
    <row r="106" spans="1:18" x14ac:dyDescent="0.35">
      <c r="A106" s="696"/>
      <c r="B106" s="693"/>
      <c r="C106" s="690"/>
      <c r="D106" s="671"/>
      <c r="E106" s="671"/>
      <c r="F106" s="688"/>
      <c r="G106" s="689"/>
      <c r="H106" s="689"/>
      <c r="I106" s="689"/>
      <c r="J106" s="693"/>
      <c r="K106" s="671"/>
      <c r="L106" s="671"/>
      <c r="M106" s="690"/>
      <c r="N106" s="690"/>
      <c r="O106" s="690"/>
      <c r="P106" s="690"/>
      <c r="Q106" s="690"/>
      <c r="R106" s="690"/>
    </row>
    <row r="107" spans="1:18" x14ac:dyDescent="0.35">
      <c r="A107" s="696"/>
      <c r="B107" s="697"/>
      <c r="C107" s="690"/>
      <c r="D107" s="671"/>
      <c r="E107" s="671"/>
      <c r="F107" s="688"/>
      <c r="G107" s="689"/>
      <c r="H107" s="689"/>
      <c r="I107" s="689"/>
      <c r="J107" s="697"/>
      <c r="K107" s="671"/>
      <c r="L107" s="671"/>
      <c r="M107" s="690"/>
      <c r="N107" s="690"/>
      <c r="O107" s="690"/>
      <c r="P107" s="690"/>
      <c r="Q107" s="690"/>
      <c r="R107" s="690"/>
    </row>
  </sheetData>
  <sortState ref="A7:K63">
    <sortCondition descending="1" ref="F7:F63"/>
  </sortState>
  <conditionalFormatting sqref="J7:J64 B7:B63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63">
    <cfRule type="cellIs" dxfId="4" priority="2" operator="lessThan">
      <formula>0</formula>
    </cfRule>
  </conditionalFormatting>
  <conditionalFormatting sqref="F7:F63 I7:I63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Factor Summary</vt:lpstr>
      <vt:lpstr>Commercial</vt:lpstr>
      <vt:lpstr>Tribal</vt:lpstr>
      <vt:lpstr>Recreational</vt:lpstr>
      <vt:lpstr>Const Demand</vt:lpstr>
      <vt:lpstr>Rebuilding</vt:lpstr>
      <vt:lpstr>Abundance</vt:lpstr>
      <vt:lpstr>Fishing mortality</vt:lpstr>
      <vt:lpstr>Ecosystem</vt:lpstr>
      <vt:lpstr>New Information</vt:lpstr>
      <vt:lpstr>Assess Freq</vt:lpstr>
      <vt:lpstr>2023 SPEX Limiting</vt:lpstr>
      <vt:lpstr>2023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Chantel.Wetzel</cp:lastModifiedBy>
  <cp:lastPrinted>2020-02-13T00:26:16Z</cp:lastPrinted>
  <dcterms:created xsi:type="dcterms:W3CDTF">2016-02-28T22:16:21Z</dcterms:created>
  <dcterms:modified xsi:type="dcterms:W3CDTF">2021-12-08T19:57:54Z</dcterms:modified>
</cp:coreProperties>
</file>