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9040" windowHeight="15840" tabRatio="792" activeTab="9"/>
  </bookViews>
  <sheets>
    <sheet name="Overview" sheetId="3" r:id="rId1"/>
    <sheet name="Factor Summary" sheetId="4" r:id="rId2"/>
    <sheet name="Commercial" sheetId="5" r:id="rId3"/>
    <sheet name="Tribal" sheetId="7" r:id="rId4"/>
    <sheet name="Recreational" sheetId="6" r:id="rId5"/>
    <sheet name="Const Demand" sheetId="8" r:id="rId6"/>
    <sheet name="Rebuilding" sheetId="9" r:id="rId7"/>
    <sheet name="Abundance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_xlnm._FilterDatabase" localSheetId="7" hidden="1">Abundance!$A$6:$AA$6</definedName>
    <definedName name="_xlnm._FilterDatabase" localSheetId="2" hidden="1">Commercial!$A$6:$J$6</definedName>
    <definedName name="_xlnm._FilterDatabase" localSheetId="5" hidden="1">'Const Demand'!$A$6:$BB$6</definedName>
    <definedName name="_xlnm._FilterDatabase" localSheetId="8" hidden="1">'Fishing mortality'!$A$6:$L$6</definedName>
    <definedName name="_xlnm._FilterDatabase" localSheetId="6" hidden="1">Rebuilding!$A$5:$J$5</definedName>
    <definedName name="_xlnm._FilterDatabase" localSheetId="4" hidden="1">Recreational!$A$6:$AB$6</definedName>
    <definedName name="_xlnm._FilterDatabase" localSheetId="3" hidden="1">Tribal!$A$6:$N$6</definedName>
    <definedName name="solver_adj" localSheetId="3" hidden="1">Tribal!#REF!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Tribal!#REF!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10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4" l="1"/>
  <c r="B7" i="5" l="1"/>
  <c r="B8" i="5"/>
  <c r="B9" i="5"/>
  <c r="B11" i="5"/>
  <c r="B10" i="5"/>
  <c r="B12" i="5"/>
  <c r="B13" i="5"/>
  <c r="B14" i="5"/>
  <c r="B16" i="5"/>
  <c r="B15" i="5"/>
  <c r="B18" i="5"/>
  <c r="B17" i="5"/>
  <c r="B21" i="5"/>
  <c r="B24" i="5"/>
  <c r="B19" i="5"/>
  <c r="B20" i="5"/>
  <c r="B35" i="5"/>
  <c r="B25" i="5"/>
  <c r="B31" i="5"/>
  <c r="B27" i="5"/>
  <c r="B34" i="5"/>
  <c r="B29" i="5"/>
  <c r="B33" i="5"/>
  <c r="B22" i="5"/>
  <c r="B23" i="5"/>
  <c r="B26" i="5"/>
  <c r="B32" i="5"/>
  <c r="B30" i="5"/>
  <c r="B38" i="5"/>
  <c r="B37" i="5"/>
  <c r="B39" i="5"/>
  <c r="B36" i="5"/>
  <c r="B28" i="5"/>
  <c r="B40" i="5"/>
  <c r="B42" i="5"/>
  <c r="B43" i="5"/>
  <c r="B48" i="5"/>
  <c r="B44" i="5"/>
  <c r="B41" i="5"/>
  <c r="B47" i="5"/>
  <c r="B46" i="5"/>
  <c r="B45" i="5"/>
  <c r="B51" i="5"/>
  <c r="B49" i="5"/>
  <c r="B52" i="5"/>
  <c r="B55" i="5"/>
  <c r="B54" i="5"/>
  <c r="B50" i="5"/>
  <c r="B53" i="5"/>
  <c r="B56" i="5"/>
  <c r="B57" i="5"/>
  <c r="B58" i="5"/>
  <c r="B59" i="5"/>
  <c r="B60" i="5"/>
  <c r="B63" i="5"/>
  <c r="B62" i="5"/>
  <c r="B61" i="5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7" i="49"/>
  <c r="O28" i="14"/>
  <c r="O16" i="14"/>
  <c r="O7" i="14"/>
  <c r="D14" i="34"/>
  <c r="F7" i="11" l="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U22" i="51" l="1"/>
  <c r="O22" i="51"/>
  <c r="P22" i="51" s="1"/>
  <c r="N22" i="51"/>
  <c r="J22" i="51"/>
  <c r="K22" i="51" s="1"/>
  <c r="L22" i="51" s="1"/>
  <c r="U18" i="51"/>
  <c r="O18" i="51"/>
  <c r="P18" i="51" s="1"/>
  <c r="N18" i="51"/>
  <c r="J18" i="51"/>
  <c r="K18" i="51" s="1"/>
  <c r="L18" i="51" s="1"/>
  <c r="U38" i="51"/>
  <c r="O38" i="51"/>
  <c r="P38" i="51" s="1"/>
  <c r="N38" i="51"/>
  <c r="J38" i="51"/>
  <c r="K38" i="51" s="1"/>
  <c r="L38" i="51" s="1"/>
  <c r="U8" i="51"/>
  <c r="N8" i="51"/>
  <c r="O8" i="51" s="1"/>
  <c r="P8" i="51" s="1"/>
  <c r="J8" i="51"/>
  <c r="K8" i="51" s="1"/>
  <c r="L8" i="51" s="1"/>
  <c r="U17" i="51"/>
  <c r="O17" i="51"/>
  <c r="P17" i="51" s="1"/>
  <c r="N17" i="51"/>
  <c r="J17" i="51"/>
  <c r="K17" i="51" s="1"/>
  <c r="L17" i="51" s="1"/>
  <c r="U26" i="51"/>
  <c r="O26" i="51"/>
  <c r="P26" i="51" s="1"/>
  <c r="N26" i="51"/>
  <c r="J26" i="51"/>
  <c r="K26" i="51" s="1"/>
  <c r="L26" i="51" s="1"/>
  <c r="U51" i="51"/>
  <c r="O51" i="51"/>
  <c r="P51" i="51" s="1"/>
  <c r="N51" i="51"/>
  <c r="J51" i="51"/>
  <c r="K51" i="51" s="1"/>
  <c r="L51" i="51" s="1"/>
  <c r="U24" i="51"/>
  <c r="O24" i="51"/>
  <c r="P24" i="51" s="1"/>
  <c r="N24" i="51"/>
  <c r="J24" i="51"/>
  <c r="K24" i="51" s="1"/>
  <c r="L24" i="51" s="1"/>
  <c r="U28" i="51"/>
  <c r="O28" i="51"/>
  <c r="P28" i="51" s="1"/>
  <c r="N28" i="51"/>
  <c r="J28" i="51"/>
  <c r="K28" i="51" s="1"/>
  <c r="L28" i="51" s="1"/>
  <c r="U32" i="51"/>
  <c r="O32" i="51"/>
  <c r="P32" i="51" s="1"/>
  <c r="N32" i="51"/>
  <c r="J32" i="51"/>
  <c r="K32" i="51" s="1"/>
  <c r="L32" i="51" s="1"/>
  <c r="U33" i="51"/>
  <c r="O33" i="51"/>
  <c r="P33" i="51" s="1"/>
  <c r="N33" i="51"/>
  <c r="J33" i="51"/>
  <c r="K33" i="51" s="1"/>
  <c r="L33" i="51" s="1"/>
  <c r="U34" i="51"/>
  <c r="O34" i="51"/>
  <c r="P34" i="51" s="1"/>
  <c r="N34" i="51"/>
  <c r="J34" i="51"/>
  <c r="K34" i="51" s="1"/>
  <c r="L34" i="51" s="1"/>
  <c r="Q34" i="51" s="1"/>
  <c r="U63" i="51"/>
  <c r="O63" i="51"/>
  <c r="P63" i="51" s="1"/>
  <c r="N63" i="51"/>
  <c r="J63" i="51"/>
  <c r="K63" i="51" s="1"/>
  <c r="L63" i="51" s="1"/>
  <c r="U46" i="51"/>
  <c r="O46" i="51"/>
  <c r="P46" i="51" s="1"/>
  <c r="N46" i="51"/>
  <c r="J46" i="51"/>
  <c r="K46" i="51" s="1"/>
  <c r="L46" i="51" s="1"/>
  <c r="U12" i="51"/>
  <c r="O12" i="51"/>
  <c r="P12" i="51" s="1"/>
  <c r="N12" i="51"/>
  <c r="J12" i="51"/>
  <c r="K12" i="51" s="1"/>
  <c r="L12" i="51" s="1"/>
  <c r="U29" i="51"/>
  <c r="O29" i="51"/>
  <c r="P29" i="51" s="1"/>
  <c r="N29" i="51"/>
  <c r="J29" i="51"/>
  <c r="K29" i="51" s="1"/>
  <c r="L29" i="51" s="1"/>
  <c r="U53" i="51"/>
  <c r="O53" i="51"/>
  <c r="P53" i="51" s="1"/>
  <c r="N53" i="51"/>
  <c r="J53" i="51"/>
  <c r="K53" i="51" s="1"/>
  <c r="L53" i="51" s="1"/>
  <c r="U31" i="51"/>
  <c r="O31" i="51"/>
  <c r="P31" i="51" s="1"/>
  <c r="N31" i="51"/>
  <c r="J31" i="51"/>
  <c r="K31" i="51" s="1"/>
  <c r="L31" i="51" s="1"/>
  <c r="U20" i="51"/>
  <c r="O20" i="51"/>
  <c r="P20" i="51" s="1"/>
  <c r="N20" i="51"/>
  <c r="J20" i="51"/>
  <c r="K20" i="51" s="1"/>
  <c r="L20" i="51" s="1"/>
  <c r="U13" i="51"/>
  <c r="O13" i="51"/>
  <c r="P13" i="51" s="1"/>
  <c r="N13" i="51"/>
  <c r="J13" i="51"/>
  <c r="K13" i="51" s="1"/>
  <c r="L13" i="51" s="1"/>
  <c r="U19" i="51"/>
  <c r="O19" i="51"/>
  <c r="P19" i="51" s="1"/>
  <c r="N19" i="51"/>
  <c r="J19" i="51"/>
  <c r="K19" i="51" s="1"/>
  <c r="L19" i="51" s="1"/>
  <c r="U21" i="51"/>
  <c r="O21" i="51"/>
  <c r="P21" i="51" s="1"/>
  <c r="N21" i="51"/>
  <c r="J21" i="51"/>
  <c r="K21" i="51" s="1"/>
  <c r="L21" i="51" s="1"/>
  <c r="U27" i="51"/>
  <c r="O27" i="51"/>
  <c r="P27" i="51" s="1"/>
  <c r="N27" i="51"/>
  <c r="J27" i="51"/>
  <c r="K27" i="51" s="1"/>
  <c r="L27" i="51" s="1"/>
  <c r="U61" i="51"/>
  <c r="O61" i="51"/>
  <c r="P61" i="51" s="1"/>
  <c r="N61" i="51"/>
  <c r="J61" i="51"/>
  <c r="K61" i="51" s="1"/>
  <c r="L61" i="51" s="1"/>
  <c r="U16" i="51"/>
  <c r="O16" i="51"/>
  <c r="P16" i="51" s="1"/>
  <c r="N16" i="51"/>
  <c r="J16" i="51"/>
  <c r="K16" i="51" s="1"/>
  <c r="L16" i="51" s="1"/>
  <c r="U41" i="51"/>
  <c r="O41" i="51"/>
  <c r="P41" i="51" s="1"/>
  <c r="N41" i="51"/>
  <c r="J41" i="51"/>
  <c r="K41" i="51" s="1"/>
  <c r="L41" i="51" s="1"/>
  <c r="U45" i="51"/>
  <c r="O45" i="51"/>
  <c r="P45" i="51" s="1"/>
  <c r="N45" i="51"/>
  <c r="J45" i="51"/>
  <c r="K45" i="51" s="1"/>
  <c r="L45" i="51" s="1"/>
  <c r="Q45" i="51" s="1"/>
  <c r="U47" i="51"/>
  <c r="O47" i="51"/>
  <c r="P47" i="51" s="1"/>
  <c r="N47" i="51"/>
  <c r="J47" i="51"/>
  <c r="K47" i="51" s="1"/>
  <c r="L47" i="51" s="1"/>
  <c r="U14" i="51"/>
  <c r="O14" i="51"/>
  <c r="P14" i="51" s="1"/>
  <c r="N14" i="51"/>
  <c r="J14" i="51"/>
  <c r="K14" i="51" s="1"/>
  <c r="L14" i="51" s="1"/>
  <c r="U43" i="51"/>
  <c r="O43" i="51"/>
  <c r="P43" i="51" s="1"/>
  <c r="N43" i="51"/>
  <c r="J43" i="51"/>
  <c r="K43" i="51" s="1"/>
  <c r="L43" i="51" s="1"/>
  <c r="U39" i="51"/>
  <c r="O39" i="51"/>
  <c r="P39" i="51" s="1"/>
  <c r="N39" i="51"/>
  <c r="J39" i="51"/>
  <c r="K39" i="51" s="1"/>
  <c r="L39" i="51" s="1"/>
  <c r="U54" i="51"/>
  <c r="O54" i="51"/>
  <c r="P54" i="51" s="1"/>
  <c r="N54" i="51"/>
  <c r="J54" i="51"/>
  <c r="K54" i="51" s="1"/>
  <c r="L54" i="51" s="1"/>
  <c r="U44" i="51"/>
  <c r="O44" i="51"/>
  <c r="P44" i="51" s="1"/>
  <c r="N44" i="51"/>
  <c r="J44" i="51"/>
  <c r="K44" i="51" s="1"/>
  <c r="L44" i="51" s="1"/>
  <c r="U49" i="51"/>
  <c r="O49" i="51"/>
  <c r="P49" i="51" s="1"/>
  <c r="N49" i="51"/>
  <c r="J49" i="51"/>
  <c r="K49" i="51" s="1"/>
  <c r="L49" i="51" s="1"/>
  <c r="U25" i="51"/>
  <c r="O25" i="51"/>
  <c r="P25" i="51" s="1"/>
  <c r="N25" i="51"/>
  <c r="J25" i="51"/>
  <c r="K25" i="51" s="1"/>
  <c r="L25" i="51" s="1"/>
  <c r="U37" i="51"/>
  <c r="O37" i="51"/>
  <c r="P37" i="51" s="1"/>
  <c r="N37" i="51"/>
  <c r="J37" i="51"/>
  <c r="K37" i="51" s="1"/>
  <c r="L37" i="51" s="1"/>
  <c r="U35" i="51"/>
  <c r="O35" i="51"/>
  <c r="P35" i="51" s="1"/>
  <c r="N35" i="51"/>
  <c r="K35" i="51"/>
  <c r="L35" i="51" s="1"/>
  <c r="J35" i="51"/>
  <c r="U48" i="51"/>
  <c r="O48" i="51"/>
  <c r="P48" i="51" s="1"/>
  <c r="N48" i="51"/>
  <c r="J48" i="51"/>
  <c r="K48" i="51" s="1"/>
  <c r="L48" i="51" s="1"/>
  <c r="U40" i="51"/>
  <c r="O40" i="51"/>
  <c r="P40" i="51" s="1"/>
  <c r="N40" i="51"/>
  <c r="J40" i="51"/>
  <c r="K40" i="51" s="1"/>
  <c r="L40" i="51" s="1"/>
  <c r="U15" i="51"/>
  <c r="N15" i="51"/>
  <c r="O15" i="51" s="1"/>
  <c r="P15" i="51" s="1"/>
  <c r="J15" i="51"/>
  <c r="K15" i="51" s="1"/>
  <c r="L15" i="51" s="1"/>
  <c r="U56" i="51"/>
  <c r="O56" i="51"/>
  <c r="P56" i="51" s="1"/>
  <c r="N56" i="51"/>
  <c r="K56" i="51"/>
  <c r="L56" i="51" s="1"/>
  <c r="J56" i="51"/>
  <c r="U64" i="51"/>
  <c r="O64" i="51"/>
  <c r="P64" i="51" s="1"/>
  <c r="N64" i="51"/>
  <c r="J64" i="51"/>
  <c r="K64" i="51" s="1"/>
  <c r="L64" i="51" s="1"/>
  <c r="U11" i="51"/>
  <c r="N11" i="51"/>
  <c r="O11" i="51" s="1"/>
  <c r="P11" i="51" s="1"/>
  <c r="K11" i="51"/>
  <c r="L11" i="51" s="1"/>
  <c r="J11" i="51"/>
  <c r="U50" i="51"/>
  <c r="O50" i="51"/>
  <c r="P50" i="51" s="1"/>
  <c r="N50" i="51"/>
  <c r="J50" i="51"/>
  <c r="K50" i="51" s="1"/>
  <c r="L50" i="51" s="1"/>
  <c r="U55" i="51"/>
  <c r="O55" i="51"/>
  <c r="P55" i="51" s="1"/>
  <c r="N55" i="51"/>
  <c r="J55" i="51"/>
  <c r="K55" i="51" s="1"/>
  <c r="L55" i="51" s="1"/>
  <c r="U23" i="51"/>
  <c r="O23" i="51"/>
  <c r="P23" i="51" s="1"/>
  <c r="N23" i="51"/>
  <c r="J23" i="51"/>
  <c r="K23" i="51" s="1"/>
  <c r="L23" i="51" s="1"/>
  <c r="U57" i="51"/>
  <c r="O57" i="51"/>
  <c r="P57" i="51" s="1"/>
  <c r="N57" i="51"/>
  <c r="J57" i="51"/>
  <c r="K57" i="51" s="1"/>
  <c r="L57" i="51" s="1"/>
  <c r="U52" i="51"/>
  <c r="O52" i="51"/>
  <c r="P52" i="51" s="1"/>
  <c r="N52" i="51"/>
  <c r="J52" i="51"/>
  <c r="K52" i="51" s="1"/>
  <c r="L52" i="51" s="1"/>
  <c r="U10" i="51"/>
  <c r="N10" i="51"/>
  <c r="O10" i="51" s="1"/>
  <c r="P10" i="51" s="1"/>
  <c r="J10" i="51"/>
  <c r="K10" i="51" s="1"/>
  <c r="L10" i="51" s="1"/>
  <c r="U36" i="51"/>
  <c r="O36" i="51"/>
  <c r="P36" i="51" s="1"/>
  <c r="N36" i="51"/>
  <c r="J36" i="51"/>
  <c r="K36" i="51" s="1"/>
  <c r="L36" i="51" s="1"/>
  <c r="U42" i="51"/>
  <c r="O42" i="51"/>
  <c r="P42" i="51" s="1"/>
  <c r="N42" i="51"/>
  <c r="K42" i="51"/>
  <c r="L42" i="51" s="1"/>
  <c r="J42" i="51"/>
  <c r="U60" i="51"/>
  <c r="O60" i="51"/>
  <c r="P60" i="51" s="1"/>
  <c r="N60" i="51"/>
  <c r="J60" i="51"/>
  <c r="K60" i="51" s="1"/>
  <c r="L60" i="51" s="1"/>
  <c r="U9" i="51"/>
  <c r="O9" i="51"/>
  <c r="P9" i="51" s="1"/>
  <c r="N9" i="51"/>
  <c r="J9" i="51"/>
  <c r="K9" i="51" s="1"/>
  <c r="L9" i="51" s="1"/>
  <c r="Q9" i="51" s="1"/>
  <c r="U59" i="51"/>
  <c r="O59" i="51"/>
  <c r="P59" i="51" s="1"/>
  <c r="N59" i="51"/>
  <c r="J59" i="51"/>
  <c r="K59" i="51" s="1"/>
  <c r="L59" i="51" s="1"/>
  <c r="U30" i="51"/>
  <c r="O30" i="51"/>
  <c r="P30" i="51" s="1"/>
  <c r="N30" i="51"/>
  <c r="J30" i="51"/>
  <c r="K30" i="51" s="1"/>
  <c r="L30" i="51" s="1"/>
  <c r="U62" i="51"/>
  <c r="O62" i="51"/>
  <c r="P62" i="51" s="1"/>
  <c r="N62" i="51"/>
  <c r="J62" i="51"/>
  <c r="K62" i="51" s="1"/>
  <c r="L62" i="51" s="1"/>
  <c r="U58" i="51"/>
  <c r="O58" i="51"/>
  <c r="P58" i="51" s="1"/>
  <c r="N58" i="51"/>
  <c r="J58" i="51"/>
  <c r="K58" i="51" s="1"/>
  <c r="L58" i="51" s="1"/>
  <c r="L63" i="49"/>
  <c r="H63" i="49"/>
  <c r="G63" i="49"/>
  <c r="F63" i="49"/>
  <c r="K63" i="49" s="1"/>
  <c r="L62" i="49"/>
  <c r="H62" i="49"/>
  <c r="G62" i="49"/>
  <c r="F62" i="49"/>
  <c r="L61" i="49"/>
  <c r="H61" i="49"/>
  <c r="G61" i="49"/>
  <c r="F61" i="49"/>
  <c r="L60" i="49"/>
  <c r="H60" i="49"/>
  <c r="G60" i="49"/>
  <c r="F60" i="49"/>
  <c r="L59" i="49"/>
  <c r="H59" i="49"/>
  <c r="G59" i="49"/>
  <c r="F59" i="49"/>
  <c r="L58" i="49"/>
  <c r="H58" i="49"/>
  <c r="G58" i="49"/>
  <c r="K58" i="49" s="1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K54" i="49" s="1"/>
  <c r="F54" i="49"/>
  <c r="L53" i="49"/>
  <c r="H53" i="49"/>
  <c r="G53" i="49"/>
  <c r="F53" i="49"/>
  <c r="L52" i="49"/>
  <c r="H52" i="49"/>
  <c r="G52" i="49"/>
  <c r="F52" i="49"/>
  <c r="L51" i="49"/>
  <c r="H51" i="49"/>
  <c r="G51" i="49"/>
  <c r="F51" i="49"/>
  <c r="L50" i="49"/>
  <c r="H50" i="49"/>
  <c r="G50" i="49"/>
  <c r="F50" i="49"/>
  <c r="L49" i="49"/>
  <c r="H49" i="49"/>
  <c r="G49" i="49"/>
  <c r="F49" i="49"/>
  <c r="L48" i="49"/>
  <c r="H48" i="49"/>
  <c r="G48" i="49"/>
  <c r="F48" i="49"/>
  <c r="L47" i="49"/>
  <c r="H47" i="49"/>
  <c r="G47" i="49"/>
  <c r="F47" i="49"/>
  <c r="L46" i="49"/>
  <c r="H46" i="49"/>
  <c r="G46" i="49"/>
  <c r="K46" i="49" s="1"/>
  <c r="F46" i="49"/>
  <c r="L45" i="49"/>
  <c r="H45" i="49"/>
  <c r="G45" i="49"/>
  <c r="F45" i="49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K37" i="49" s="1"/>
  <c r="L36" i="49"/>
  <c r="H36" i="49"/>
  <c r="G36" i="49"/>
  <c r="F36" i="49"/>
  <c r="L35" i="49"/>
  <c r="H35" i="49"/>
  <c r="G35" i="49"/>
  <c r="F35" i="49"/>
  <c r="L34" i="49"/>
  <c r="H34" i="49"/>
  <c r="G34" i="49"/>
  <c r="F34" i="49"/>
  <c r="K34" i="49" s="1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L28" i="49"/>
  <c r="H28" i="49"/>
  <c r="G28" i="49"/>
  <c r="F28" i="49"/>
  <c r="K28" i="49" s="1"/>
  <c r="L27" i="49"/>
  <c r="H27" i="49"/>
  <c r="G27" i="49"/>
  <c r="F27" i="49"/>
  <c r="L26" i="49"/>
  <c r="H26" i="49"/>
  <c r="G26" i="49"/>
  <c r="F26" i="49"/>
  <c r="K26" i="49" s="1"/>
  <c r="L25" i="49"/>
  <c r="H25" i="49"/>
  <c r="G25" i="49"/>
  <c r="F25" i="49"/>
  <c r="L24" i="49"/>
  <c r="H24" i="49"/>
  <c r="G24" i="49"/>
  <c r="F24" i="49"/>
  <c r="K24" i="49" s="1"/>
  <c r="L23" i="49"/>
  <c r="H23" i="49"/>
  <c r="G23" i="49"/>
  <c r="F23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O55" i="14"/>
  <c r="R55" i="14" s="1"/>
  <c r="H55" i="14"/>
  <c r="K55" i="14" s="1"/>
  <c r="G55" i="14"/>
  <c r="O54" i="14"/>
  <c r="R54" i="14" s="1"/>
  <c r="H54" i="14"/>
  <c r="K54" i="14" s="1"/>
  <c r="G54" i="14"/>
  <c r="O63" i="14"/>
  <c r="R63" i="14" s="1"/>
  <c r="H63" i="14"/>
  <c r="K63" i="14" s="1"/>
  <c r="G63" i="14"/>
  <c r="T10" i="14"/>
  <c r="R10" i="14"/>
  <c r="P10" i="14"/>
  <c r="K10" i="14"/>
  <c r="Q10" i="14" s="1"/>
  <c r="T18" i="14"/>
  <c r="R18" i="14"/>
  <c r="P18" i="14"/>
  <c r="K18" i="14"/>
  <c r="Q18" i="14" s="1"/>
  <c r="T17" i="14"/>
  <c r="R17" i="14"/>
  <c r="P17" i="14"/>
  <c r="K17" i="14"/>
  <c r="Q17" i="14" s="1"/>
  <c r="T38" i="14"/>
  <c r="R38" i="14"/>
  <c r="P38" i="14"/>
  <c r="K38" i="14"/>
  <c r="Q38" i="14" s="1"/>
  <c r="T28" i="14"/>
  <c r="R28" i="14"/>
  <c r="P28" i="14"/>
  <c r="K28" i="14"/>
  <c r="Q28" i="14" s="1"/>
  <c r="O9" i="14"/>
  <c r="H9" i="14"/>
  <c r="K9" i="14" s="1"/>
  <c r="G9" i="14"/>
  <c r="T27" i="14"/>
  <c r="R27" i="14"/>
  <c r="P27" i="14"/>
  <c r="K27" i="14"/>
  <c r="Q27" i="14" s="1"/>
  <c r="O41" i="14"/>
  <c r="R41" i="14" s="1"/>
  <c r="H41" i="14"/>
  <c r="K41" i="14" s="1"/>
  <c r="G41" i="14"/>
  <c r="T26" i="14"/>
  <c r="R26" i="14"/>
  <c r="P26" i="14"/>
  <c r="K26" i="14"/>
  <c r="Q26" i="14" s="1"/>
  <c r="O53" i="14"/>
  <c r="H53" i="14"/>
  <c r="K53" i="14" s="1"/>
  <c r="G53" i="14"/>
  <c r="T37" i="14"/>
  <c r="R37" i="14"/>
  <c r="P37" i="14"/>
  <c r="K37" i="14"/>
  <c r="Q37" i="14" s="1"/>
  <c r="O60" i="14"/>
  <c r="R60" i="14" s="1"/>
  <c r="H60" i="14"/>
  <c r="K60" i="14" s="1"/>
  <c r="G60" i="14"/>
  <c r="O36" i="14"/>
  <c r="R36" i="14" s="1"/>
  <c r="H36" i="14"/>
  <c r="K36" i="14" s="1"/>
  <c r="G36" i="14"/>
  <c r="T35" i="14"/>
  <c r="R35" i="14"/>
  <c r="P35" i="14"/>
  <c r="K35" i="14"/>
  <c r="Q35" i="14" s="1"/>
  <c r="O25" i="14"/>
  <c r="R25" i="14" s="1"/>
  <c r="H25" i="14"/>
  <c r="K25" i="14" s="1"/>
  <c r="G25" i="14"/>
  <c r="T24" i="14"/>
  <c r="R24" i="14"/>
  <c r="P24" i="14"/>
  <c r="K24" i="14"/>
  <c r="Q24" i="14" s="1"/>
  <c r="T16" i="14"/>
  <c r="R16" i="14"/>
  <c r="P16" i="14"/>
  <c r="K16" i="14"/>
  <c r="Q16" i="14" s="1"/>
  <c r="O62" i="14"/>
  <c r="S62" i="14" s="1"/>
  <c r="H62" i="14"/>
  <c r="K62" i="14" s="1"/>
  <c r="G62" i="14"/>
  <c r="O15" i="14"/>
  <c r="R15" i="14" s="1"/>
  <c r="H15" i="14"/>
  <c r="K15" i="14" s="1"/>
  <c r="G15" i="14"/>
  <c r="T14" i="14"/>
  <c r="R14" i="14"/>
  <c r="P14" i="14"/>
  <c r="K14" i="14"/>
  <c r="Q14" i="14" s="1"/>
  <c r="O52" i="14"/>
  <c r="R52" i="14" s="1"/>
  <c r="H52" i="14"/>
  <c r="K52" i="14" s="1"/>
  <c r="G52" i="14"/>
  <c r="T13" i="14"/>
  <c r="R13" i="14"/>
  <c r="P13" i="14"/>
  <c r="K13" i="14"/>
  <c r="Q13" i="14" s="1"/>
  <c r="T23" i="14"/>
  <c r="R23" i="14"/>
  <c r="P23" i="14"/>
  <c r="K23" i="14"/>
  <c r="Q23" i="14" s="1"/>
  <c r="O40" i="14"/>
  <c r="R40" i="14" s="1"/>
  <c r="H40" i="14"/>
  <c r="K40" i="14" s="1"/>
  <c r="G40" i="14"/>
  <c r="O59" i="14"/>
  <c r="R59" i="14" s="1"/>
  <c r="K59" i="14"/>
  <c r="G59" i="14"/>
  <c r="O46" i="14"/>
  <c r="R46" i="14" s="1"/>
  <c r="H46" i="14"/>
  <c r="K46" i="14" s="1"/>
  <c r="G46" i="14"/>
  <c r="T34" i="14"/>
  <c r="R34" i="14"/>
  <c r="P34" i="14"/>
  <c r="K34" i="14"/>
  <c r="Q34" i="14" s="1"/>
  <c r="O33" i="14"/>
  <c r="R33" i="14" s="1"/>
  <c r="H33" i="14"/>
  <c r="K33" i="14" s="1"/>
  <c r="G33" i="14"/>
  <c r="T32" i="14"/>
  <c r="R32" i="14"/>
  <c r="P32" i="14"/>
  <c r="K32" i="14"/>
  <c r="Q32" i="14" s="1"/>
  <c r="O22" i="14"/>
  <c r="R22" i="14" s="1"/>
  <c r="H22" i="14"/>
  <c r="K22" i="14" s="1"/>
  <c r="G22" i="14"/>
  <c r="O31" i="14"/>
  <c r="R31" i="14" s="1"/>
  <c r="H31" i="14"/>
  <c r="K31" i="14" s="1"/>
  <c r="G31" i="14"/>
  <c r="T21" i="14"/>
  <c r="R21" i="14"/>
  <c r="P21" i="14"/>
  <c r="K21" i="14"/>
  <c r="Q21" i="14" s="1"/>
  <c r="O58" i="14"/>
  <c r="R58" i="14" s="1"/>
  <c r="H58" i="14"/>
  <c r="K58" i="14" s="1"/>
  <c r="G58" i="14"/>
  <c r="T20" i="14"/>
  <c r="R20" i="14"/>
  <c r="P20" i="14"/>
  <c r="K20" i="14"/>
  <c r="Q20" i="14" s="1"/>
  <c r="T30" i="14"/>
  <c r="R30" i="14"/>
  <c r="P30" i="14"/>
  <c r="K30" i="14"/>
  <c r="Q30" i="14" s="1"/>
  <c r="O29" i="14"/>
  <c r="R29" i="14" s="1"/>
  <c r="H29" i="14"/>
  <c r="K29" i="14" s="1"/>
  <c r="G29" i="14"/>
  <c r="O12" i="14"/>
  <c r="R12" i="14" s="1"/>
  <c r="H12" i="14"/>
  <c r="K12" i="14" s="1"/>
  <c r="G12" i="14"/>
  <c r="O51" i="14"/>
  <c r="R51" i="14" s="1"/>
  <c r="H51" i="14"/>
  <c r="K51" i="14" s="1"/>
  <c r="G51" i="14"/>
  <c r="O61" i="14"/>
  <c r="R61" i="14" s="1"/>
  <c r="K61" i="14"/>
  <c r="G61" i="14"/>
  <c r="T7" i="14"/>
  <c r="P7" i="14"/>
  <c r="K7" i="14"/>
  <c r="Q7" i="14" s="1"/>
  <c r="O45" i="14"/>
  <c r="H45" i="14"/>
  <c r="K45" i="14" s="1"/>
  <c r="G45" i="14"/>
  <c r="O44" i="14"/>
  <c r="H44" i="14"/>
  <c r="K44" i="14" s="1"/>
  <c r="G44" i="14"/>
  <c r="O39" i="14"/>
  <c r="H39" i="14"/>
  <c r="K39" i="14" s="1"/>
  <c r="G39" i="14"/>
  <c r="O50" i="14"/>
  <c r="S50" i="14" s="1"/>
  <c r="H50" i="14"/>
  <c r="K50" i="14" s="1"/>
  <c r="G50" i="14"/>
  <c r="O57" i="14"/>
  <c r="H57" i="14"/>
  <c r="K57" i="14" s="1"/>
  <c r="G57" i="14"/>
  <c r="T8" i="14"/>
  <c r="P8" i="14"/>
  <c r="K8" i="14"/>
  <c r="Q8" i="14" s="1"/>
  <c r="O43" i="14"/>
  <c r="S43" i="14" s="1"/>
  <c r="H43" i="14"/>
  <c r="K43" i="14" s="1"/>
  <c r="G43" i="14"/>
  <c r="O49" i="14"/>
  <c r="S49" i="14" s="1"/>
  <c r="H49" i="14"/>
  <c r="K49" i="14" s="1"/>
  <c r="G49" i="14"/>
  <c r="O48" i="14"/>
  <c r="S48" i="14" s="1"/>
  <c r="H48" i="14"/>
  <c r="K48" i="14" s="1"/>
  <c r="G48" i="14"/>
  <c r="O11" i="14"/>
  <c r="H11" i="14"/>
  <c r="K11" i="14" s="1"/>
  <c r="G11" i="14"/>
  <c r="O56" i="14"/>
  <c r="K56" i="14"/>
  <c r="G56" i="14"/>
  <c r="T19" i="14"/>
  <c r="P19" i="14"/>
  <c r="K19" i="14"/>
  <c r="Q19" i="14" s="1"/>
  <c r="O42" i="14"/>
  <c r="H42" i="14"/>
  <c r="K42" i="14" s="1"/>
  <c r="G42" i="14"/>
  <c r="O47" i="14"/>
  <c r="H47" i="14"/>
  <c r="K47" i="14" s="1"/>
  <c r="G47" i="14"/>
  <c r="G63" i="13"/>
  <c r="G62" i="13"/>
  <c r="G61" i="13"/>
  <c r="G9" i="13"/>
  <c r="G22" i="13"/>
  <c r="G21" i="13"/>
  <c r="G37" i="13"/>
  <c r="G30" i="13"/>
  <c r="G7" i="13"/>
  <c r="G35" i="13"/>
  <c r="G20" i="13"/>
  <c r="G34" i="13"/>
  <c r="G36" i="13"/>
  <c r="G60" i="13"/>
  <c r="G59" i="13"/>
  <c r="G58" i="13"/>
  <c r="G28" i="13"/>
  <c r="G14" i="13"/>
  <c r="G13" i="13"/>
  <c r="G27" i="13"/>
  <c r="G33" i="13"/>
  <c r="G57" i="13"/>
  <c r="G56" i="13"/>
  <c r="G26" i="13"/>
  <c r="G25" i="13"/>
  <c r="G32" i="13"/>
  <c r="G55" i="13"/>
  <c r="G19" i="13"/>
  <c r="G18" i="13"/>
  <c r="G54" i="13"/>
  <c r="G17" i="13"/>
  <c r="G8" i="13"/>
  <c r="G53" i="13"/>
  <c r="G16" i="13"/>
  <c r="G52" i="13"/>
  <c r="G31" i="13"/>
  <c r="G15" i="13"/>
  <c r="G12" i="13"/>
  <c r="G24" i="13"/>
  <c r="G51" i="13"/>
  <c r="G50" i="13"/>
  <c r="G23" i="13"/>
  <c r="G49" i="13"/>
  <c r="G48" i="13"/>
  <c r="G47" i="13"/>
  <c r="G46" i="13"/>
  <c r="G45" i="13"/>
  <c r="G11" i="13"/>
  <c r="G44" i="13"/>
  <c r="G43" i="13"/>
  <c r="G42" i="13"/>
  <c r="G41" i="13"/>
  <c r="G40" i="13"/>
  <c r="G10" i="13"/>
  <c r="G39" i="13"/>
  <c r="G38" i="13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48" i="50"/>
  <c r="C49" i="50"/>
  <c r="C50" i="50"/>
  <c r="C51" i="50"/>
  <c r="C52" i="50"/>
  <c r="C53" i="50"/>
  <c r="C54" i="50"/>
  <c r="C55" i="50"/>
  <c r="C56" i="50"/>
  <c r="C57" i="50"/>
  <c r="C58" i="50"/>
  <c r="C59" i="50"/>
  <c r="C60" i="50"/>
  <c r="C61" i="50"/>
  <c r="C62" i="50"/>
  <c r="C63" i="50"/>
  <c r="K50" i="49" l="1"/>
  <c r="K62" i="49"/>
  <c r="K27" i="49"/>
  <c r="Q60" i="51"/>
  <c r="Q37" i="51"/>
  <c r="Q63" i="51"/>
  <c r="L55" i="14"/>
  <c r="M55" i="14" s="1"/>
  <c r="K18" i="49"/>
  <c r="K42" i="49"/>
  <c r="K44" i="49"/>
  <c r="K60" i="49"/>
  <c r="L56" i="14"/>
  <c r="M56" i="14" s="1"/>
  <c r="T56" i="14" s="1"/>
  <c r="V56" i="14" s="1"/>
  <c r="L44" i="14"/>
  <c r="M44" i="14" s="1"/>
  <c r="T44" i="14" s="1"/>
  <c r="L59" i="14"/>
  <c r="M59" i="14" s="1"/>
  <c r="T59" i="14" s="1"/>
  <c r="V59" i="14" s="1"/>
  <c r="V10" i="14"/>
  <c r="K20" i="49"/>
  <c r="K29" i="49"/>
  <c r="K31" i="49"/>
  <c r="K32" i="49"/>
  <c r="K33" i="49"/>
  <c r="K61" i="49"/>
  <c r="Q51" i="51"/>
  <c r="Q26" i="51"/>
  <c r="V20" i="14"/>
  <c r="L63" i="14"/>
  <c r="M63" i="14" s="1"/>
  <c r="T63" i="14" s="1"/>
  <c r="V63" i="14" s="1"/>
  <c r="L29" i="14"/>
  <c r="M29" i="14" s="1"/>
  <c r="T29" i="14" s="1"/>
  <c r="S54" i="14"/>
  <c r="K7" i="49"/>
  <c r="K9" i="49"/>
  <c r="K10" i="49"/>
  <c r="K12" i="49"/>
  <c r="K15" i="49"/>
  <c r="K16" i="49"/>
  <c r="K17" i="49"/>
  <c r="K36" i="49"/>
  <c r="K38" i="49"/>
  <c r="K52" i="49"/>
  <c r="K53" i="49"/>
  <c r="K55" i="49"/>
  <c r="K57" i="49"/>
  <c r="Q20" i="51"/>
  <c r="V19" i="14"/>
  <c r="L57" i="14"/>
  <c r="M57" i="14" s="1"/>
  <c r="T57" i="14" s="1"/>
  <c r="V57" i="14" s="1"/>
  <c r="S51" i="14"/>
  <c r="V30" i="14"/>
  <c r="K13" i="49"/>
  <c r="K19" i="49"/>
  <c r="K30" i="49"/>
  <c r="K45" i="49"/>
  <c r="K47" i="49"/>
  <c r="K49" i="49"/>
  <c r="V35" i="14"/>
  <c r="L60" i="14"/>
  <c r="M60" i="14" s="1"/>
  <c r="T60" i="14" s="1"/>
  <c r="V60" i="14" s="1"/>
  <c r="K8" i="49"/>
  <c r="K21" i="49"/>
  <c r="K23" i="49"/>
  <c r="K25" i="49"/>
  <c r="K40" i="49"/>
  <c r="K51" i="49"/>
  <c r="G66" i="49"/>
  <c r="G67" i="49" s="1"/>
  <c r="G68" i="49" s="1"/>
  <c r="G69" i="49" s="1"/>
  <c r="G70" i="49" s="1"/>
  <c r="Q11" i="51"/>
  <c r="L33" i="14"/>
  <c r="M33" i="14" s="1"/>
  <c r="P33" i="14" s="1"/>
  <c r="G71" i="49"/>
  <c r="L40" i="14"/>
  <c r="M40" i="14" s="1"/>
  <c r="T40" i="14" s="1"/>
  <c r="V13" i="14"/>
  <c r="K59" i="49"/>
  <c r="L42" i="14"/>
  <c r="M42" i="14" s="1"/>
  <c r="T42" i="14" s="1"/>
  <c r="K14" i="49"/>
  <c r="K35" i="49"/>
  <c r="K48" i="49"/>
  <c r="Q21" i="51"/>
  <c r="R21" i="51" s="1"/>
  <c r="V26" i="14"/>
  <c r="V28" i="14"/>
  <c r="K11" i="49"/>
  <c r="K22" i="49"/>
  <c r="K56" i="49"/>
  <c r="Q10" i="51"/>
  <c r="V7" i="14"/>
  <c r="Q16" i="51"/>
  <c r="R16" i="51" s="1"/>
  <c r="L49" i="14"/>
  <c r="M49" i="14" s="1"/>
  <c r="T49" i="14" s="1"/>
  <c r="V14" i="14"/>
  <c r="P63" i="14"/>
  <c r="V8" i="14"/>
  <c r="L45" i="14"/>
  <c r="M45" i="14" s="1"/>
  <c r="T45" i="14" s="1"/>
  <c r="L31" i="14"/>
  <c r="M31" i="14" s="1"/>
  <c r="T31" i="14" s="1"/>
  <c r="V32" i="14"/>
  <c r="S46" i="14"/>
  <c r="L62" i="14"/>
  <c r="M62" i="14" s="1"/>
  <c r="T62" i="14" s="1"/>
  <c r="S63" i="14"/>
  <c r="L51" i="14"/>
  <c r="M51" i="14" s="1"/>
  <c r="P51" i="14" s="1"/>
  <c r="V34" i="14"/>
  <c r="L52" i="14"/>
  <c r="M52" i="14" s="1"/>
  <c r="L54" i="14"/>
  <c r="M54" i="14" s="1"/>
  <c r="T54" i="14" s="1"/>
  <c r="L11" i="14"/>
  <c r="M11" i="14" s="1"/>
  <c r="T11" i="14" s="1"/>
  <c r="L58" i="14"/>
  <c r="M58" i="14" s="1"/>
  <c r="T58" i="14" s="1"/>
  <c r="V58" i="14" s="1"/>
  <c r="V17" i="14"/>
  <c r="L47" i="14"/>
  <c r="M47" i="14" s="1"/>
  <c r="T47" i="14" s="1"/>
  <c r="L48" i="14"/>
  <c r="M48" i="14" s="1"/>
  <c r="P48" i="14" s="1"/>
  <c r="L43" i="14"/>
  <c r="M43" i="14" s="1"/>
  <c r="P43" i="14" s="1"/>
  <c r="L39" i="14"/>
  <c r="M39" i="14" s="1"/>
  <c r="T39" i="14" s="1"/>
  <c r="L22" i="14"/>
  <c r="M22" i="14" s="1"/>
  <c r="T22" i="14" s="1"/>
  <c r="V23" i="14"/>
  <c r="R62" i="14"/>
  <c r="L53" i="14"/>
  <c r="M53" i="14" s="1"/>
  <c r="T53" i="14" s="1"/>
  <c r="L41" i="14"/>
  <c r="M41" i="14" s="1"/>
  <c r="T41" i="14" s="1"/>
  <c r="L9" i="14"/>
  <c r="M9" i="14" s="1"/>
  <c r="T9" i="14" s="1"/>
  <c r="S55" i="14"/>
  <c r="L12" i="14"/>
  <c r="M12" i="14" s="1"/>
  <c r="P12" i="14" s="1"/>
  <c r="V21" i="14"/>
  <c r="L15" i="14"/>
  <c r="M15" i="14" s="1"/>
  <c r="T15" i="14" s="1"/>
  <c r="V18" i="14"/>
  <c r="L46" i="14"/>
  <c r="M46" i="14" s="1"/>
  <c r="P46" i="14" s="1"/>
  <c r="V16" i="14"/>
  <c r="L25" i="14"/>
  <c r="M25" i="14" s="1"/>
  <c r="T25" i="14" s="1"/>
  <c r="L36" i="14"/>
  <c r="M36" i="14" s="1"/>
  <c r="T36" i="14" s="1"/>
  <c r="R53" i="14"/>
  <c r="R9" i="14"/>
  <c r="L50" i="14"/>
  <c r="M50" i="14" s="1"/>
  <c r="T50" i="14" s="1"/>
  <c r="L61" i="14"/>
  <c r="M61" i="14" s="1"/>
  <c r="T61" i="14" s="1"/>
  <c r="V61" i="14" s="1"/>
  <c r="V37" i="14"/>
  <c r="V27" i="14"/>
  <c r="Q44" i="51"/>
  <c r="R44" i="51" s="1"/>
  <c r="Q53" i="51"/>
  <c r="Q12" i="51"/>
  <c r="Q28" i="51"/>
  <c r="R28" i="51" s="1"/>
  <c r="Q29" i="51"/>
  <c r="R29" i="51" s="1"/>
  <c r="Q38" i="51"/>
  <c r="R38" i="51" s="1"/>
  <c r="Q40" i="51"/>
  <c r="R40" i="51" s="1"/>
  <c r="Q62" i="51"/>
  <c r="R62" i="51" s="1"/>
  <c r="Q39" i="51"/>
  <c r="R39" i="51" s="1"/>
  <c r="Q32" i="51"/>
  <c r="R32" i="51" s="1"/>
  <c r="Q22" i="51"/>
  <c r="Q30" i="51"/>
  <c r="Q56" i="51"/>
  <c r="R56" i="51" s="1"/>
  <c r="Q57" i="51"/>
  <c r="R57" i="51" s="1"/>
  <c r="Q35" i="51"/>
  <c r="R35" i="51" s="1"/>
  <c r="Q27" i="51"/>
  <c r="R27" i="51" s="1"/>
  <c r="Q14" i="51"/>
  <c r="R14" i="51" s="1"/>
  <c r="Q24" i="51"/>
  <c r="R24" i="51" s="1"/>
  <c r="Q55" i="51"/>
  <c r="R55" i="51" s="1"/>
  <c r="Q54" i="51"/>
  <c r="R54" i="51" s="1"/>
  <c r="Q19" i="51"/>
  <c r="R19" i="51" s="1"/>
  <c r="Q33" i="51"/>
  <c r="Q17" i="51"/>
  <c r="R17" i="51" s="1"/>
  <c r="Q58" i="51"/>
  <c r="R58" i="51" s="1"/>
  <c r="Q52" i="51"/>
  <c r="R52" i="51" s="1"/>
  <c r="Q15" i="51"/>
  <c r="R15" i="51" s="1"/>
  <c r="Q48" i="51"/>
  <c r="R48" i="51" s="1"/>
  <c r="Q61" i="51"/>
  <c r="R61" i="51" s="1"/>
  <c r="Q31" i="51"/>
  <c r="R31" i="51" s="1"/>
  <c r="Q18" i="51"/>
  <c r="R60" i="51"/>
  <c r="R30" i="51"/>
  <c r="Q36" i="51"/>
  <c r="Q25" i="51"/>
  <c r="Q43" i="51"/>
  <c r="R12" i="51"/>
  <c r="Q23" i="51"/>
  <c r="R45" i="51"/>
  <c r="R34" i="51"/>
  <c r="R26" i="51"/>
  <c r="R9" i="51"/>
  <c r="R11" i="51"/>
  <c r="R20" i="51"/>
  <c r="R63" i="51"/>
  <c r="R37" i="51"/>
  <c r="R22" i="51"/>
  <c r="Q42" i="51"/>
  <c r="R10" i="51"/>
  <c r="Q49" i="51"/>
  <c r="Q47" i="51"/>
  <c r="R53" i="51"/>
  <c r="R51" i="51"/>
  <c r="Q59" i="51"/>
  <c r="Q50" i="51"/>
  <c r="Q64" i="51"/>
  <c r="Q41" i="51"/>
  <c r="Q13" i="51"/>
  <c r="Q46" i="51"/>
  <c r="Q8" i="51"/>
  <c r="T55" i="14"/>
  <c r="P55" i="14"/>
  <c r="V24" i="14"/>
  <c r="T51" i="14"/>
  <c r="T52" i="14"/>
  <c r="P52" i="14"/>
  <c r="T48" i="14"/>
  <c r="T43" i="14"/>
  <c r="V38" i="14"/>
  <c r="P62" i="14"/>
  <c r="P40" i="14"/>
  <c r="V40" i="14" s="1"/>
  <c r="P25" i="14"/>
  <c r="V25" i="14" s="1"/>
  <c r="P41" i="14"/>
  <c r="V41" i="14" s="1"/>
  <c r="T63" i="34"/>
  <c r="D63" i="34"/>
  <c r="T62" i="34"/>
  <c r="D62" i="34"/>
  <c r="T61" i="34"/>
  <c r="D61" i="34"/>
  <c r="T60" i="34"/>
  <c r="D60" i="34"/>
  <c r="T59" i="34"/>
  <c r="D59" i="34"/>
  <c r="T58" i="34"/>
  <c r="D58" i="34"/>
  <c r="T57" i="34"/>
  <c r="D57" i="34"/>
  <c r="T56" i="34"/>
  <c r="D56" i="34"/>
  <c r="T55" i="34"/>
  <c r="D55" i="34"/>
  <c r="T54" i="34"/>
  <c r="D54" i="34"/>
  <c r="T53" i="34"/>
  <c r="D53" i="34"/>
  <c r="T52" i="34"/>
  <c r="D52" i="34"/>
  <c r="T51" i="34"/>
  <c r="D51" i="34"/>
  <c r="T50" i="34"/>
  <c r="D50" i="34"/>
  <c r="T49" i="34"/>
  <c r="D49" i="34"/>
  <c r="T48" i="34"/>
  <c r="D48" i="34"/>
  <c r="T47" i="34"/>
  <c r="D47" i="34"/>
  <c r="T46" i="34"/>
  <c r="D46" i="34"/>
  <c r="T45" i="34"/>
  <c r="D45" i="34"/>
  <c r="T44" i="34"/>
  <c r="D44" i="34"/>
  <c r="T43" i="34"/>
  <c r="D43" i="34"/>
  <c r="T42" i="34"/>
  <c r="D42" i="34"/>
  <c r="T41" i="34"/>
  <c r="D41" i="34"/>
  <c r="T40" i="34"/>
  <c r="D40" i="34"/>
  <c r="D39" i="34"/>
  <c r="T38" i="34"/>
  <c r="D38" i="34"/>
  <c r="T37" i="34"/>
  <c r="D37" i="34"/>
  <c r="T36" i="34"/>
  <c r="D36" i="34"/>
  <c r="T35" i="34"/>
  <c r="D35" i="34"/>
  <c r="T34" i="34"/>
  <c r="D34" i="34"/>
  <c r="T33" i="34"/>
  <c r="D33" i="34"/>
  <c r="T32" i="34"/>
  <c r="D32" i="34"/>
  <c r="T31" i="34"/>
  <c r="D31" i="34"/>
  <c r="T30" i="34"/>
  <c r="D30" i="34"/>
  <c r="T29" i="34"/>
  <c r="D29" i="34"/>
  <c r="T28" i="34"/>
  <c r="D28" i="34"/>
  <c r="T27" i="34"/>
  <c r="D27" i="34"/>
  <c r="T26" i="34"/>
  <c r="D26" i="34"/>
  <c r="T25" i="34"/>
  <c r="D25" i="34"/>
  <c r="T24" i="34"/>
  <c r="D24" i="34"/>
  <c r="T23" i="34"/>
  <c r="D23" i="34"/>
  <c r="T22" i="34"/>
  <c r="D22" i="34"/>
  <c r="T21" i="34"/>
  <c r="D21" i="34"/>
  <c r="T20" i="34"/>
  <c r="D20" i="34"/>
  <c r="T19" i="34"/>
  <c r="D19" i="34"/>
  <c r="T18" i="34"/>
  <c r="D18" i="34"/>
  <c r="T17" i="34"/>
  <c r="D17" i="34"/>
  <c r="T16" i="34"/>
  <c r="D16" i="34"/>
  <c r="T15" i="34"/>
  <c r="D15" i="34"/>
  <c r="T14" i="34"/>
  <c r="T13" i="34"/>
  <c r="D13" i="34"/>
  <c r="T12" i="34"/>
  <c r="D12" i="34"/>
  <c r="T11" i="34"/>
  <c r="D11" i="34"/>
  <c r="T10" i="34"/>
  <c r="D10" i="34"/>
  <c r="T9" i="34"/>
  <c r="D9" i="34"/>
  <c r="T8" i="34"/>
  <c r="D8" i="34"/>
  <c r="T7" i="34"/>
  <c r="D7" i="34"/>
  <c r="P31" i="14" l="1"/>
  <c r="V31" i="14" s="1"/>
  <c r="T12" i="14"/>
  <c r="P47" i="14"/>
  <c r="P29" i="14"/>
  <c r="V29" i="14" s="1"/>
  <c r="T33" i="14"/>
  <c r="P44" i="14"/>
  <c r="P50" i="14"/>
  <c r="V50" i="14" s="1"/>
  <c r="P53" i="14"/>
  <c r="V53" i="14" s="1"/>
  <c r="V62" i="14"/>
  <c r="V44" i="14"/>
  <c r="P39" i="14"/>
  <c r="V39" i="14" s="1"/>
  <c r="P36" i="14"/>
  <c r="V36" i="14" s="1"/>
  <c r="P42" i="14"/>
  <c r="V42" i="14" s="1"/>
  <c r="T46" i="14"/>
  <c r="V46" i="14" s="1"/>
  <c r="V43" i="14"/>
  <c r="S18" i="51"/>
  <c r="T18" i="51" s="1"/>
  <c r="S33" i="51"/>
  <c r="T33" i="51" s="1"/>
  <c r="V52" i="14"/>
  <c r="P45" i="14"/>
  <c r="V45" i="14" s="1"/>
  <c r="V47" i="14"/>
  <c r="P15" i="14"/>
  <c r="V15" i="14" s="1"/>
  <c r="P54" i="14"/>
  <c r="V54" i="14" s="1"/>
  <c r="P11" i="14"/>
  <c r="V11" i="14" s="1"/>
  <c r="P49" i="14"/>
  <c r="V49" i="14" s="1"/>
  <c r="P22" i="14"/>
  <c r="V22" i="14" s="1"/>
  <c r="P9" i="14"/>
  <c r="V9" i="14" s="1"/>
  <c r="V51" i="14"/>
  <c r="S37" i="51"/>
  <c r="T37" i="51" s="1"/>
  <c r="S24" i="51"/>
  <c r="T24" i="51" s="1"/>
  <c r="S19" i="51"/>
  <c r="T19" i="51" s="1"/>
  <c r="R18" i="51"/>
  <c r="R33" i="51"/>
  <c r="S30" i="51"/>
  <c r="T30" i="51" s="1"/>
  <c r="S52" i="51"/>
  <c r="T52" i="51" s="1"/>
  <c r="S59" i="51"/>
  <c r="T59" i="51" s="1"/>
  <c r="R59" i="51"/>
  <c r="S28" i="51"/>
  <c r="T28" i="51" s="1"/>
  <c r="S31" i="51"/>
  <c r="T31" i="51" s="1"/>
  <c r="S46" i="51"/>
  <c r="T46" i="51" s="1"/>
  <c r="R46" i="51"/>
  <c r="S61" i="51"/>
  <c r="T61" i="51" s="1"/>
  <c r="S54" i="51"/>
  <c r="T54" i="51" s="1"/>
  <c r="S13" i="51"/>
  <c r="T13" i="51" s="1"/>
  <c r="R13" i="51"/>
  <c r="S51" i="51"/>
  <c r="T51" i="51" s="1"/>
  <c r="S12" i="51"/>
  <c r="T12" i="51" s="1"/>
  <c r="S58" i="51"/>
  <c r="T58" i="51" s="1"/>
  <c r="S41" i="51"/>
  <c r="T41" i="51" s="1"/>
  <c r="R41" i="51"/>
  <c r="S57" i="51"/>
  <c r="T57" i="51" s="1"/>
  <c r="S32" i="51"/>
  <c r="T32" i="51" s="1"/>
  <c r="S38" i="51"/>
  <c r="T38" i="51" s="1"/>
  <c r="S40" i="51"/>
  <c r="T40" i="51" s="1"/>
  <c r="S26" i="51"/>
  <c r="T26" i="51" s="1"/>
  <c r="S45" i="51"/>
  <c r="T45" i="51" s="1"/>
  <c r="S43" i="51"/>
  <c r="T43" i="51" s="1"/>
  <c r="R43" i="51"/>
  <c r="S47" i="51"/>
  <c r="T47" i="51" s="1"/>
  <c r="R47" i="51"/>
  <c r="S20" i="51"/>
  <c r="T20" i="51" s="1"/>
  <c r="S62" i="51"/>
  <c r="T62" i="51" s="1"/>
  <c r="S35" i="51"/>
  <c r="T35" i="51" s="1"/>
  <c r="S60" i="51"/>
  <c r="T60" i="51" s="1"/>
  <c r="S53" i="51"/>
  <c r="T53" i="51" s="1"/>
  <c r="S48" i="51"/>
  <c r="T48" i="51" s="1"/>
  <c r="S17" i="51"/>
  <c r="T17" i="51" s="1"/>
  <c r="S14" i="51"/>
  <c r="T14" i="51" s="1"/>
  <c r="S39" i="51"/>
  <c r="T39" i="51" s="1"/>
  <c r="S11" i="51"/>
  <c r="T11" i="51" s="1"/>
  <c r="S34" i="51"/>
  <c r="T34" i="51" s="1"/>
  <c r="S44" i="51"/>
  <c r="T44" i="51" s="1"/>
  <c r="S36" i="51"/>
  <c r="T36" i="51" s="1"/>
  <c r="R36" i="51"/>
  <c r="S50" i="51"/>
  <c r="T50" i="51" s="1"/>
  <c r="R50" i="51"/>
  <c r="S42" i="51"/>
  <c r="T42" i="51" s="1"/>
  <c r="R42" i="51"/>
  <c r="S56" i="51"/>
  <c r="T56" i="51" s="1"/>
  <c r="S49" i="51"/>
  <c r="T49" i="51" s="1"/>
  <c r="R49" i="51"/>
  <c r="S9" i="51"/>
  <c r="T9" i="51" s="1"/>
  <c r="S22" i="51"/>
  <c r="T22" i="51" s="1"/>
  <c r="S16" i="51"/>
  <c r="T16" i="51" s="1"/>
  <c r="S21" i="51"/>
  <c r="T21" i="51" s="1"/>
  <c r="S55" i="51"/>
  <c r="T55" i="51" s="1"/>
  <c r="S63" i="51"/>
  <c r="T63" i="51" s="1"/>
  <c r="S25" i="51"/>
  <c r="T25" i="51" s="1"/>
  <c r="R25" i="51"/>
  <c r="S15" i="51"/>
  <c r="T15" i="51" s="1"/>
  <c r="S8" i="51"/>
  <c r="T8" i="51" s="1"/>
  <c r="R8" i="51"/>
  <c r="S64" i="51"/>
  <c r="T64" i="51" s="1"/>
  <c r="R64" i="51"/>
  <c r="S27" i="51"/>
  <c r="T27" i="51" s="1"/>
  <c r="S10" i="51"/>
  <c r="T10" i="51" s="1"/>
  <c r="S29" i="51"/>
  <c r="T29" i="51" s="1"/>
  <c r="S23" i="51"/>
  <c r="T23" i="51" s="1"/>
  <c r="R23" i="51"/>
  <c r="G72" i="49"/>
  <c r="V55" i="14"/>
  <c r="V33" i="14"/>
  <c r="V48" i="14"/>
  <c r="V12" i="14"/>
  <c r="C27" i="34"/>
  <c r="C16" i="34"/>
  <c r="C12" i="34"/>
  <c r="C41" i="34"/>
  <c r="C45" i="34"/>
  <c r="C49" i="34"/>
  <c r="C53" i="34"/>
  <c r="C60" i="34"/>
  <c r="C33" i="34"/>
  <c r="C37" i="34"/>
  <c r="C10" i="34"/>
  <c r="C14" i="34"/>
  <c r="C18" i="34"/>
  <c r="C22" i="34"/>
  <c r="C26" i="34"/>
  <c r="C30" i="34"/>
  <c r="C34" i="34"/>
  <c r="C38" i="34"/>
  <c r="C17" i="34"/>
  <c r="C40" i="34"/>
  <c r="C44" i="34"/>
  <c r="C48" i="34"/>
  <c r="C52" i="34"/>
  <c r="C56" i="34"/>
  <c r="C59" i="34"/>
  <c r="C63" i="34"/>
  <c r="C20" i="34"/>
  <c r="C24" i="34"/>
  <c r="C28" i="34"/>
  <c r="C32" i="34"/>
  <c r="C36" i="34"/>
  <c r="C43" i="34"/>
  <c r="C47" i="34"/>
  <c r="C62" i="34"/>
  <c r="C19" i="34"/>
  <c r="C23" i="34"/>
  <c r="C42" i="34"/>
  <c r="C46" i="34"/>
  <c r="C50" i="34"/>
  <c r="C54" i="34"/>
  <c r="C57" i="34"/>
  <c r="C61" i="34"/>
  <c r="C7" i="34"/>
  <c r="C11" i="34"/>
  <c r="C35" i="34"/>
  <c r="C51" i="34"/>
  <c r="C55" i="34"/>
  <c r="C15" i="34"/>
  <c r="C31" i="34"/>
  <c r="C39" i="34"/>
  <c r="C9" i="34"/>
  <c r="C13" i="34"/>
  <c r="C21" i="34"/>
  <c r="C25" i="34"/>
  <c r="C29" i="34"/>
  <c r="C8" i="34"/>
  <c r="C58" i="34"/>
  <c r="B7" i="14" l="1"/>
  <c r="B27" i="14"/>
  <c r="B40" i="14"/>
  <c r="B33" i="14"/>
  <c r="B61" i="14"/>
  <c r="B12" i="14"/>
  <c r="B25" i="14"/>
  <c r="B57" i="14"/>
  <c r="B16" i="14"/>
  <c r="B8" i="14"/>
  <c r="B63" i="14"/>
  <c r="B50" i="14"/>
  <c r="B29" i="14"/>
  <c r="B44" i="14"/>
  <c r="B20" i="14"/>
  <c r="B42" i="14"/>
  <c r="B10" i="14"/>
  <c r="B54" i="14"/>
  <c r="B43" i="14"/>
  <c r="B55" i="14"/>
  <c r="B24" i="14"/>
  <c r="B48" i="14"/>
  <c r="B17" i="14"/>
  <c r="B62" i="14"/>
  <c r="B18" i="14"/>
  <c r="B51" i="14"/>
  <c r="B28" i="14"/>
  <c r="B41" i="14"/>
  <c r="B26" i="14"/>
  <c r="B53" i="14"/>
  <c r="B30" i="14"/>
  <c r="B35" i="14"/>
  <c r="B58" i="14"/>
  <c r="B32" i="14"/>
  <c r="B56" i="14"/>
  <c r="B21" i="14"/>
  <c r="B38" i="14"/>
  <c r="B59" i="14"/>
  <c r="B39" i="14"/>
  <c r="B46" i="14"/>
  <c r="B49" i="14"/>
  <c r="B13" i="14"/>
  <c r="B60" i="14"/>
  <c r="B14" i="14"/>
  <c r="B23" i="14"/>
  <c r="B45" i="14"/>
  <c r="B52" i="14"/>
  <c r="B22" i="14"/>
  <c r="B34" i="14"/>
  <c r="B11" i="14"/>
  <c r="B36" i="14"/>
  <c r="B31" i="14"/>
  <c r="B9" i="14"/>
  <c r="B19" i="14"/>
  <c r="B37" i="14"/>
  <c r="B15" i="14"/>
  <c r="B47" i="14"/>
  <c r="E49" i="34"/>
  <c r="F49" i="34" s="1"/>
  <c r="E18" i="34"/>
  <c r="F18" i="34" s="1"/>
  <c r="E29" i="34"/>
  <c r="F29" i="34" s="1"/>
  <c r="B29" i="34"/>
  <c r="E48" i="34"/>
  <c r="F48" i="34" s="1"/>
  <c r="B33" i="34"/>
  <c r="B20" i="34"/>
  <c r="E33" i="34"/>
  <c r="F33" i="34" s="1"/>
  <c r="E21" i="34"/>
  <c r="F21" i="34" s="1"/>
  <c r="B21" i="34"/>
  <c r="B35" i="34"/>
  <c r="E35" i="34"/>
  <c r="F35" i="34" s="1"/>
  <c r="E42" i="34"/>
  <c r="F42" i="34" s="1"/>
  <c r="B42" i="34"/>
  <c r="E32" i="34"/>
  <c r="F32" i="34" s="1"/>
  <c r="E59" i="34"/>
  <c r="F59" i="34" s="1"/>
  <c r="B10" i="34"/>
  <c r="B38" i="34"/>
  <c r="E27" i="34"/>
  <c r="F27" i="34" s="1"/>
  <c r="B60" i="34"/>
  <c r="B37" i="34"/>
  <c r="B49" i="34"/>
  <c r="E36" i="34"/>
  <c r="F36" i="34" s="1"/>
  <c r="B51" i="34"/>
  <c r="E51" i="34"/>
  <c r="F51" i="34" s="1"/>
  <c r="B40" i="34"/>
  <c r="E13" i="34"/>
  <c r="F13" i="34" s="1"/>
  <c r="B13" i="34"/>
  <c r="B11" i="34"/>
  <c r="E11" i="34"/>
  <c r="F11" i="34" s="1"/>
  <c r="B23" i="34"/>
  <c r="E23" i="34"/>
  <c r="F23" i="34" s="1"/>
  <c r="B32" i="34"/>
  <c r="B59" i="34"/>
  <c r="E10" i="34"/>
  <c r="F10" i="34" s="1"/>
  <c r="E38" i="34"/>
  <c r="F38" i="34" s="1"/>
  <c r="B27" i="34"/>
  <c r="E60" i="34"/>
  <c r="F60" i="34" s="1"/>
  <c r="E37" i="34"/>
  <c r="F37" i="34" s="1"/>
  <c r="B55" i="34"/>
  <c r="E55" i="34"/>
  <c r="F55" i="34" s="1"/>
  <c r="B18" i="34"/>
  <c r="B36" i="34"/>
  <c r="B9" i="34"/>
  <c r="E9" i="34"/>
  <c r="F9" i="34" s="1"/>
  <c r="E7" i="34"/>
  <c r="F7" i="34" s="1"/>
  <c r="B7" i="34"/>
  <c r="B19" i="34"/>
  <c r="E19" i="34"/>
  <c r="F19" i="34" s="1"/>
  <c r="E28" i="34"/>
  <c r="F28" i="34" s="1"/>
  <c r="B17" i="34"/>
  <c r="B53" i="34"/>
  <c r="B26" i="34"/>
  <c r="E44" i="34"/>
  <c r="F44" i="34" s="1"/>
  <c r="B41" i="34"/>
  <c r="B45" i="34"/>
  <c r="E12" i="34"/>
  <c r="F12" i="34" s="1"/>
  <c r="B50" i="34"/>
  <c r="E50" i="34"/>
  <c r="F50" i="34" s="1"/>
  <c r="E46" i="34"/>
  <c r="F46" i="34" s="1"/>
  <c r="B46" i="34"/>
  <c r="E39" i="34"/>
  <c r="F39" i="34" s="1"/>
  <c r="B39" i="34"/>
  <c r="E61" i="34"/>
  <c r="F61" i="34" s="1"/>
  <c r="B61" i="34"/>
  <c r="B62" i="34"/>
  <c r="E62" i="34"/>
  <c r="F62" i="34" s="1"/>
  <c r="B28" i="34"/>
  <c r="E17" i="34"/>
  <c r="F17" i="34" s="1"/>
  <c r="E53" i="34"/>
  <c r="F53" i="34" s="1"/>
  <c r="E26" i="34"/>
  <c r="F26" i="34" s="1"/>
  <c r="B44" i="34"/>
  <c r="E41" i="34"/>
  <c r="F41" i="34" s="1"/>
  <c r="E45" i="34"/>
  <c r="F45" i="34" s="1"/>
  <c r="B12" i="34"/>
  <c r="B22" i="34"/>
  <c r="E25" i="34"/>
  <c r="F25" i="34" s="1"/>
  <c r="B25" i="34"/>
  <c r="B48" i="34"/>
  <c r="B58" i="34"/>
  <c r="E58" i="34"/>
  <c r="F58" i="34" s="1"/>
  <c r="B31" i="34"/>
  <c r="E31" i="34"/>
  <c r="F31" i="34" s="1"/>
  <c r="E57" i="34"/>
  <c r="F57" i="34" s="1"/>
  <c r="B57" i="34"/>
  <c r="B47" i="34"/>
  <c r="E47" i="34"/>
  <c r="F47" i="34" s="1"/>
  <c r="E24" i="34"/>
  <c r="F24" i="34" s="1"/>
  <c r="B30" i="34"/>
  <c r="E16" i="34"/>
  <c r="F16" i="34" s="1"/>
  <c r="B14" i="34"/>
  <c r="B34" i="34"/>
  <c r="B63" i="34"/>
  <c r="B52" i="34"/>
  <c r="E56" i="34"/>
  <c r="F56" i="34" s="1"/>
  <c r="E20" i="34"/>
  <c r="F20" i="34" s="1"/>
  <c r="E40" i="34"/>
  <c r="F40" i="34" s="1"/>
  <c r="E22" i="34"/>
  <c r="F22" i="34" s="1"/>
  <c r="B8" i="34"/>
  <c r="E8" i="34"/>
  <c r="F8" i="34" s="1"/>
  <c r="E15" i="34"/>
  <c r="F15" i="34" s="1"/>
  <c r="B15" i="34"/>
  <c r="B54" i="34"/>
  <c r="E54" i="34"/>
  <c r="F54" i="34" s="1"/>
  <c r="B43" i="34"/>
  <c r="E43" i="34"/>
  <c r="F43" i="34" s="1"/>
  <c r="B24" i="34"/>
  <c r="E30" i="34"/>
  <c r="F30" i="34" s="1"/>
  <c r="B16" i="34"/>
  <c r="E14" i="34"/>
  <c r="F14" i="34" s="1"/>
  <c r="E34" i="34"/>
  <c r="F34" i="34" s="1"/>
  <c r="E63" i="34"/>
  <c r="F63" i="34" s="1"/>
  <c r="E52" i="34"/>
  <c r="F52" i="34" s="1"/>
  <c r="B56" i="34"/>
  <c r="Q8" i="4" l="1"/>
  <c r="O65" i="6" l="1"/>
  <c r="P65" i="6"/>
  <c r="Q65" i="6"/>
  <c r="N65" i="6"/>
  <c r="F63" i="6"/>
  <c r="G63" i="6"/>
  <c r="H63" i="6"/>
  <c r="F62" i="6"/>
  <c r="G62" i="6"/>
  <c r="H62" i="6"/>
  <c r="F61" i="6"/>
  <c r="G61" i="6"/>
  <c r="H61" i="6"/>
  <c r="F60" i="6"/>
  <c r="G60" i="6"/>
  <c r="H60" i="6"/>
  <c r="F59" i="6"/>
  <c r="G59" i="6"/>
  <c r="H59" i="6"/>
  <c r="F58" i="6"/>
  <c r="G58" i="6"/>
  <c r="H58" i="6"/>
  <c r="F57" i="6"/>
  <c r="G57" i="6"/>
  <c r="H57" i="6"/>
  <c r="F56" i="6"/>
  <c r="G56" i="6"/>
  <c r="H56" i="6"/>
  <c r="F55" i="6"/>
  <c r="G55" i="6"/>
  <c r="H55" i="6"/>
  <c r="F54" i="6"/>
  <c r="G54" i="6"/>
  <c r="H54" i="6"/>
  <c r="F53" i="6"/>
  <c r="G53" i="6"/>
  <c r="H53" i="6"/>
  <c r="F52" i="6"/>
  <c r="G52" i="6"/>
  <c r="H52" i="6"/>
  <c r="F51" i="6"/>
  <c r="G51" i="6"/>
  <c r="H51" i="6"/>
  <c r="F50" i="6"/>
  <c r="G50" i="6"/>
  <c r="H50" i="6"/>
  <c r="F49" i="6"/>
  <c r="G49" i="6"/>
  <c r="H49" i="6"/>
  <c r="F48" i="6"/>
  <c r="G48" i="6"/>
  <c r="H48" i="6"/>
  <c r="F47" i="6"/>
  <c r="G47" i="6"/>
  <c r="H47" i="6"/>
  <c r="F46" i="6"/>
  <c r="G46" i="6"/>
  <c r="H46" i="6"/>
  <c r="F45" i="6"/>
  <c r="G45" i="6"/>
  <c r="H45" i="6"/>
  <c r="F44" i="6"/>
  <c r="G44" i="6"/>
  <c r="H44" i="6"/>
  <c r="F43" i="6"/>
  <c r="G43" i="6"/>
  <c r="H43" i="6"/>
  <c r="F42" i="6"/>
  <c r="G42" i="6"/>
  <c r="H42" i="6"/>
  <c r="F41" i="6"/>
  <c r="G41" i="6"/>
  <c r="H41" i="6"/>
  <c r="F40" i="6"/>
  <c r="G40" i="6"/>
  <c r="H40" i="6"/>
  <c r="F39" i="6"/>
  <c r="G39" i="6"/>
  <c r="H39" i="6"/>
  <c r="F38" i="6"/>
  <c r="G38" i="6"/>
  <c r="H38" i="6"/>
  <c r="F37" i="6"/>
  <c r="G37" i="6"/>
  <c r="H37" i="6"/>
  <c r="F36" i="6"/>
  <c r="G36" i="6"/>
  <c r="H36" i="6"/>
  <c r="F35" i="6"/>
  <c r="G35" i="6"/>
  <c r="H35" i="6"/>
  <c r="F34" i="6"/>
  <c r="G34" i="6"/>
  <c r="H34" i="6"/>
  <c r="F33" i="6"/>
  <c r="G33" i="6"/>
  <c r="H33" i="6"/>
  <c r="F32" i="6"/>
  <c r="G32" i="6"/>
  <c r="H32" i="6"/>
  <c r="F31" i="6"/>
  <c r="G31" i="6"/>
  <c r="H31" i="6"/>
  <c r="F30" i="6"/>
  <c r="G30" i="6"/>
  <c r="H30" i="6"/>
  <c r="F29" i="6"/>
  <c r="G29" i="6"/>
  <c r="H29" i="6"/>
  <c r="F28" i="6"/>
  <c r="G28" i="6"/>
  <c r="H28" i="6"/>
  <c r="F27" i="6"/>
  <c r="G27" i="6"/>
  <c r="H27" i="6"/>
  <c r="F26" i="6"/>
  <c r="G26" i="6"/>
  <c r="H26" i="6"/>
  <c r="F25" i="6"/>
  <c r="G25" i="6"/>
  <c r="H25" i="6"/>
  <c r="F24" i="6"/>
  <c r="G24" i="6"/>
  <c r="H24" i="6"/>
  <c r="F23" i="6"/>
  <c r="G23" i="6"/>
  <c r="H23" i="6"/>
  <c r="F22" i="6"/>
  <c r="G22" i="6"/>
  <c r="H22" i="6"/>
  <c r="F21" i="6"/>
  <c r="G21" i="6"/>
  <c r="H21" i="6"/>
  <c r="F20" i="6"/>
  <c r="G20" i="6"/>
  <c r="H20" i="6"/>
  <c r="F19" i="6"/>
  <c r="G19" i="6"/>
  <c r="H19" i="6"/>
  <c r="F18" i="6"/>
  <c r="G18" i="6"/>
  <c r="H18" i="6"/>
  <c r="F17" i="6"/>
  <c r="G17" i="6"/>
  <c r="H17" i="6"/>
  <c r="F16" i="6"/>
  <c r="G16" i="6"/>
  <c r="H16" i="6"/>
  <c r="F15" i="6"/>
  <c r="G15" i="6"/>
  <c r="H15" i="6"/>
  <c r="F14" i="6"/>
  <c r="G14" i="6"/>
  <c r="H14" i="6"/>
  <c r="F13" i="6"/>
  <c r="G13" i="6"/>
  <c r="H13" i="6"/>
  <c r="F12" i="6"/>
  <c r="G12" i="6"/>
  <c r="H12" i="6"/>
  <c r="F11" i="6"/>
  <c r="G11" i="6"/>
  <c r="H11" i="6"/>
  <c r="F10" i="6"/>
  <c r="G10" i="6"/>
  <c r="H10" i="6"/>
  <c r="F9" i="6"/>
  <c r="G9" i="6"/>
  <c r="H9" i="6"/>
  <c r="F8" i="6"/>
  <c r="G8" i="6"/>
  <c r="H8" i="6"/>
  <c r="F7" i="6"/>
  <c r="G7" i="6"/>
  <c r="H7" i="6"/>
  <c r="E40" i="6" l="1"/>
  <c r="D40" i="6" s="1"/>
  <c r="E8" i="6"/>
  <c r="E24" i="6"/>
  <c r="E56" i="6"/>
  <c r="E16" i="6"/>
  <c r="D16" i="6" s="1"/>
  <c r="E32" i="6"/>
  <c r="E48" i="6"/>
  <c r="E52" i="6"/>
  <c r="D52" i="6" s="1"/>
  <c r="E60" i="6"/>
  <c r="E30" i="6"/>
  <c r="D30" i="6" s="1"/>
  <c r="E38" i="6"/>
  <c r="D38" i="6" s="1"/>
  <c r="E46" i="6"/>
  <c r="E54" i="6"/>
  <c r="E62" i="6"/>
  <c r="E9" i="6"/>
  <c r="D9" i="6" s="1"/>
  <c r="E17" i="6"/>
  <c r="E25" i="6"/>
  <c r="D25" i="6" s="1"/>
  <c r="E33" i="6"/>
  <c r="E41" i="6"/>
  <c r="E49" i="6"/>
  <c r="D49" i="6" s="1"/>
  <c r="E57" i="6"/>
  <c r="D57" i="6" s="1"/>
  <c r="E44" i="6"/>
  <c r="D44" i="6" s="1"/>
  <c r="E15" i="6"/>
  <c r="D15" i="6" s="1"/>
  <c r="E55" i="6"/>
  <c r="E63" i="6"/>
  <c r="E14" i="6"/>
  <c r="D14" i="6" s="1"/>
  <c r="E12" i="6"/>
  <c r="E20" i="6"/>
  <c r="E36" i="6"/>
  <c r="D36" i="6" s="1"/>
  <c r="E7" i="6"/>
  <c r="E23" i="6"/>
  <c r="E31" i="6"/>
  <c r="E47" i="6"/>
  <c r="D47" i="6" s="1"/>
  <c r="E10" i="6"/>
  <c r="E18" i="6"/>
  <c r="D18" i="6" s="1"/>
  <c r="E26" i="6"/>
  <c r="D26" i="6" s="1"/>
  <c r="E34" i="6"/>
  <c r="D34" i="6" s="1"/>
  <c r="E42" i="6"/>
  <c r="E50" i="6"/>
  <c r="D50" i="6" s="1"/>
  <c r="E58" i="6"/>
  <c r="E22" i="6"/>
  <c r="E28" i="6"/>
  <c r="D28" i="6" s="1"/>
  <c r="E39" i="6"/>
  <c r="E13" i="6"/>
  <c r="D13" i="6" s="1"/>
  <c r="E21" i="6"/>
  <c r="E29" i="6"/>
  <c r="E37" i="6"/>
  <c r="E45" i="6"/>
  <c r="E53" i="6"/>
  <c r="E61" i="6"/>
  <c r="E11" i="6"/>
  <c r="E19" i="6"/>
  <c r="E27" i="6"/>
  <c r="D27" i="6" s="1"/>
  <c r="E35" i="6"/>
  <c r="E43" i="6"/>
  <c r="E51" i="6"/>
  <c r="E59" i="6"/>
  <c r="D48" i="6" l="1"/>
  <c r="D61" i="6"/>
  <c r="D33" i="6"/>
  <c r="D51" i="6"/>
  <c r="D20" i="6"/>
  <c r="D43" i="6"/>
  <c r="D29" i="6"/>
  <c r="D45" i="6"/>
  <c r="D23" i="6"/>
  <c r="D53" i="6"/>
  <c r="D60" i="6"/>
  <c r="D55" i="6"/>
  <c r="D62" i="6"/>
  <c r="D41" i="6"/>
  <c r="D32" i="6"/>
  <c r="D22" i="6"/>
  <c r="D17" i="6"/>
  <c r="D58" i="6"/>
  <c r="D19" i="6"/>
  <c r="D39" i="6"/>
  <c r="D11" i="6"/>
  <c r="D31" i="6"/>
  <c r="D63" i="6"/>
  <c r="D21" i="6"/>
  <c r="D42" i="6"/>
  <c r="D12" i="6"/>
  <c r="D10" i="6"/>
  <c r="D56" i="6"/>
  <c r="D37" i="6"/>
  <c r="D35" i="6"/>
  <c r="D59" i="6"/>
  <c r="D46" i="6"/>
  <c r="D54" i="6"/>
  <c r="D7" i="6"/>
  <c r="D24" i="6"/>
  <c r="D8" i="6"/>
  <c r="D6" i="6" l="1"/>
  <c r="C43" i="6" s="1"/>
  <c r="C48" i="6" l="1"/>
  <c r="C45" i="6"/>
  <c r="C9" i="6"/>
  <c r="C55" i="6"/>
  <c r="C33" i="6"/>
  <c r="C27" i="6"/>
  <c r="C61" i="6"/>
  <c r="C54" i="6"/>
  <c r="C17" i="6"/>
  <c r="C34" i="6"/>
  <c r="C57" i="6"/>
  <c r="C62" i="6"/>
  <c r="C26" i="6"/>
  <c r="C36" i="6"/>
  <c r="C12" i="6"/>
  <c r="C18" i="6"/>
  <c r="C20" i="6"/>
  <c r="C52" i="6"/>
  <c r="C23" i="6"/>
  <c r="C35" i="6"/>
  <c r="C42" i="6"/>
  <c r="C56" i="6"/>
  <c r="C41" i="6"/>
  <c r="C58" i="6"/>
  <c r="C60" i="6"/>
  <c r="C50" i="6"/>
  <c r="C32" i="6"/>
  <c r="C24" i="6"/>
  <c r="C14" i="6"/>
  <c r="C13" i="6"/>
  <c r="C10" i="6"/>
  <c r="C53" i="6"/>
  <c r="C30" i="6"/>
  <c r="C28" i="6"/>
  <c r="C22" i="6"/>
  <c r="C25" i="6"/>
  <c r="C44" i="6"/>
  <c r="C15" i="6"/>
  <c r="C29" i="6"/>
  <c r="C8" i="6"/>
  <c r="C46" i="6"/>
  <c r="C47" i="6"/>
  <c r="C7" i="6"/>
  <c r="C59" i="6"/>
  <c r="C63" i="6"/>
  <c r="C11" i="6"/>
  <c r="C40" i="6"/>
  <c r="C19" i="6"/>
  <c r="C37" i="6"/>
  <c r="C39" i="6"/>
  <c r="C51" i="6"/>
  <c r="C21" i="6"/>
  <c r="C49" i="6"/>
  <c r="C38" i="6"/>
  <c r="C31" i="6"/>
  <c r="C16" i="6"/>
  <c r="B34" i="6" l="1"/>
  <c r="B26" i="6"/>
  <c r="B58" i="6"/>
  <c r="B46" i="6"/>
  <c r="B30" i="6"/>
  <c r="B37" i="6"/>
  <c r="B20" i="6"/>
  <c r="B48" i="6"/>
  <c r="B19" i="6"/>
  <c r="B8" i="6"/>
  <c r="B7" i="6"/>
  <c r="B13" i="6"/>
  <c r="B36" i="6"/>
  <c r="B27" i="6"/>
  <c r="B33" i="6"/>
  <c r="B24" i="6"/>
  <c r="B54" i="6"/>
  <c r="B38" i="6"/>
  <c r="B56" i="6"/>
  <c r="B14" i="6"/>
  <c r="B57" i="6"/>
  <c r="B18" i="6"/>
  <c r="B39" i="6"/>
  <c r="B47" i="6"/>
  <c r="B29" i="6"/>
  <c r="B50" i="6"/>
  <c r="B52" i="6"/>
  <c r="B45" i="6"/>
  <c r="B16" i="6"/>
  <c r="B40" i="6"/>
  <c r="B55" i="6"/>
  <c r="B41" i="6"/>
  <c r="B63" i="6"/>
  <c r="B12" i="6"/>
  <c r="B9" i="6"/>
  <c r="B59" i="6"/>
  <c r="B28" i="6"/>
  <c r="B11" i="6"/>
  <c r="B15" i="6"/>
  <c r="B44" i="6"/>
  <c r="B53" i="6"/>
  <c r="B43" i="6"/>
  <c r="B21" i="6"/>
  <c r="B23" i="6"/>
  <c r="B60" i="6"/>
  <c r="B51" i="6"/>
  <c r="B22" i="6"/>
  <c r="B62" i="6"/>
  <c r="B17" i="6"/>
  <c r="B32" i="6"/>
  <c r="B31" i="6"/>
  <c r="B49" i="6"/>
  <c r="B35" i="6"/>
  <c r="B61" i="6"/>
  <c r="B42" i="6"/>
  <c r="B25" i="6"/>
  <c r="B10" i="6"/>
  <c r="G9" i="7" l="1"/>
  <c r="G26" i="7"/>
  <c r="G20" i="7"/>
  <c r="G63" i="7"/>
  <c r="G62" i="7"/>
  <c r="G61" i="7"/>
  <c r="G39" i="7"/>
  <c r="G60" i="7"/>
  <c r="G34" i="7"/>
  <c r="G59" i="7"/>
  <c r="G13" i="7"/>
  <c r="G25" i="7"/>
  <c r="G36" i="7"/>
  <c r="G16" i="7"/>
  <c r="G7" i="7"/>
  <c r="G58" i="7"/>
  <c r="G22" i="7"/>
  <c r="G15" i="7"/>
  <c r="G17" i="7"/>
  <c r="G35" i="7"/>
  <c r="G8" i="7"/>
  <c r="G23" i="7"/>
  <c r="G57" i="7"/>
  <c r="G28" i="7"/>
  <c r="G10" i="7"/>
  <c r="G56" i="7"/>
  <c r="G27" i="7"/>
  <c r="G19" i="7"/>
  <c r="G12" i="7"/>
  <c r="G55" i="7"/>
  <c r="G54" i="7"/>
  <c r="G53" i="7"/>
  <c r="G30" i="7"/>
  <c r="G38" i="7"/>
  <c r="G52" i="7"/>
  <c r="G51" i="7"/>
  <c r="G50" i="7"/>
  <c r="G49" i="7"/>
  <c r="G14" i="7"/>
  <c r="G11" i="7"/>
  <c r="G29" i="7"/>
  <c r="G48" i="7"/>
  <c r="G40" i="7"/>
  <c r="G47" i="7"/>
  <c r="G41" i="7"/>
  <c r="G18" i="7"/>
  <c r="G46" i="7"/>
  <c r="G45" i="7"/>
  <c r="G44" i="7"/>
  <c r="G24" i="7"/>
  <c r="G43" i="7"/>
  <c r="G33" i="7"/>
  <c r="G31" i="7"/>
  <c r="G21" i="7"/>
  <c r="G37" i="7"/>
  <c r="G42" i="7"/>
  <c r="G32" i="7"/>
  <c r="G6" i="7" l="1"/>
  <c r="F28" i="7" s="1"/>
  <c r="C28" i="7" s="1"/>
  <c r="D13" i="5"/>
  <c r="D61" i="5"/>
  <c r="D10" i="5"/>
  <c r="D20" i="5"/>
  <c r="D42" i="5"/>
  <c r="D50" i="5"/>
  <c r="D47" i="5"/>
  <c r="D63" i="5"/>
  <c r="D44" i="5"/>
  <c r="D57" i="5"/>
  <c r="D11" i="5"/>
  <c r="D51" i="5"/>
  <c r="D56" i="5"/>
  <c r="D43" i="5"/>
  <c r="D7" i="5"/>
  <c r="D38" i="5"/>
  <c r="D58" i="5"/>
  <c r="D21" i="5"/>
  <c r="D40" i="5"/>
  <c r="D41" i="5"/>
  <c r="D8" i="5"/>
  <c r="D48" i="5"/>
  <c r="D34" i="5"/>
  <c r="D28" i="5"/>
  <c r="D35" i="5"/>
  <c r="D53" i="5"/>
  <c r="D16" i="5"/>
  <c r="D18" i="5"/>
  <c r="D12" i="5"/>
  <c r="D52" i="5"/>
  <c r="D27" i="5"/>
  <c r="D62" i="5"/>
  <c r="D54" i="5"/>
  <c r="D49" i="5"/>
  <c r="D25" i="5"/>
  <c r="D15" i="5"/>
  <c r="D59" i="5"/>
  <c r="D33" i="5"/>
  <c r="D9" i="5"/>
  <c r="D26" i="5"/>
  <c r="D60" i="5"/>
  <c r="D30" i="5"/>
  <c r="D37" i="5"/>
  <c r="D19" i="5"/>
  <c r="D23" i="5"/>
  <c r="D45" i="5"/>
  <c r="D17" i="5"/>
  <c r="D24" i="5"/>
  <c r="D22" i="5"/>
  <c r="D36" i="5"/>
  <c r="D32" i="5"/>
  <c r="D14" i="5"/>
  <c r="D29" i="5"/>
  <c r="D39" i="5"/>
  <c r="D46" i="5"/>
  <c r="D31" i="5"/>
  <c r="D6" i="5" l="1"/>
  <c r="C54" i="5" s="1"/>
  <c r="F57" i="7"/>
  <c r="C57" i="7" s="1"/>
  <c r="F26" i="7"/>
  <c r="C26" i="7" s="1"/>
  <c r="F13" i="7"/>
  <c r="C13" i="7" s="1"/>
  <c r="F17" i="7"/>
  <c r="C17" i="7" s="1"/>
  <c r="F41" i="7"/>
  <c r="C41" i="7" s="1"/>
  <c r="F60" i="7"/>
  <c r="C60" i="7" s="1"/>
  <c r="F38" i="7"/>
  <c r="C38" i="7" s="1"/>
  <c r="F58" i="7"/>
  <c r="C58" i="7" s="1"/>
  <c r="F8" i="7"/>
  <c r="C8" i="7" s="1"/>
  <c r="F63" i="7"/>
  <c r="C63" i="7" s="1"/>
  <c r="F61" i="7"/>
  <c r="C61" i="7" s="1"/>
  <c r="F36" i="7"/>
  <c r="C36" i="7" s="1"/>
  <c r="F19" i="7"/>
  <c r="C19" i="7" s="1"/>
  <c r="F52" i="7"/>
  <c r="C52" i="7" s="1"/>
  <c r="F50" i="7"/>
  <c r="C50" i="7" s="1"/>
  <c r="F14" i="7"/>
  <c r="C14" i="7" s="1"/>
  <c r="F45" i="7"/>
  <c r="C45" i="7" s="1"/>
  <c r="F24" i="7"/>
  <c r="C24" i="7" s="1"/>
  <c r="F33" i="7"/>
  <c r="C33" i="7" s="1"/>
  <c r="F21" i="7"/>
  <c r="C21" i="7" s="1"/>
  <c r="F18" i="7"/>
  <c r="C18" i="7" s="1"/>
  <c r="F37" i="7"/>
  <c r="C37" i="7" s="1"/>
  <c r="F59" i="7"/>
  <c r="C59" i="7" s="1"/>
  <c r="F7" i="7"/>
  <c r="C7" i="7" s="1"/>
  <c r="F10" i="7"/>
  <c r="C10" i="7" s="1"/>
  <c r="F56" i="7"/>
  <c r="C56" i="7" s="1"/>
  <c r="F48" i="7"/>
  <c r="C48" i="7" s="1"/>
  <c r="F55" i="7"/>
  <c r="C55" i="7" s="1"/>
  <c r="F53" i="7"/>
  <c r="C53" i="7" s="1"/>
  <c r="F29" i="7"/>
  <c r="C29" i="7" s="1"/>
  <c r="F47" i="7"/>
  <c r="C47" i="7" s="1"/>
  <c r="F62" i="7"/>
  <c r="C62" i="7" s="1"/>
  <c r="F39" i="7"/>
  <c r="C39" i="7" s="1"/>
  <c r="F23" i="7"/>
  <c r="C23" i="7" s="1"/>
  <c r="F51" i="7"/>
  <c r="C51" i="7" s="1"/>
  <c r="F46" i="7"/>
  <c r="C46" i="7" s="1"/>
  <c r="F44" i="7"/>
  <c r="C44" i="7" s="1"/>
  <c r="F43" i="7"/>
  <c r="C43" i="7" s="1"/>
  <c r="F22" i="7"/>
  <c r="C22" i="7" s="1"/>
  <c r="F49" i="7"/>
  <c r="C49" i="7" s="1"/>
  <c r="F42" i="7"/>
  <c r="C42" i="7" s="1"/>
  <c r="F54" i="7"/>
  <c r="C54" i="7" s="1"/>
  <c r="F12" i="7"/>
  <c r="C12" i="7" s="1"/>
  <c r="F11" i="7"/>
  <c r="C11" i="7" s="1"/>
  <c r="F20" i="7"/>
  <c r="C20" i="7" s="1"/>
  <c r="F25" i="7"/>
  <c r="C25" i="7" s="1"/>
  <c r="F9" i="7"/>
  <c r="C9" i="7" s="1"/>
  <c r="F27" i="7"/>
  <c r="C27" i="7" s="1"/>
  <c r="F34" i="7"/>
  <c r="C34" i="7" s="1"/>
  <c r="F31" i="7"/>
  <c r="C31" i="7" s="1"/>
  <c r="F16" i="7"/>
  <c r="C16" i="7" s="1"/>
  <c r="F40" i="7"/>
  <c r="C40" i="7" s="1"/>
  <c r="F32" i="7"/>
  <c r="C32" i="7" s="1"/>
  <c r="F30" i="7"/>
  <c r="C30" i="7" s="1"/>
  <c r="F15" i="7"/>
  <c r="C15" i="7" s="1"/>
  <c r="F35" i="7"/>
  <c r="C35" i="7" s="1"/>
  <c r="C45" i="5"/>
  <c r="C9" i="5"/>
  <c r="C39" i="5"/>
  <c r="C49" i="5"/>
  <c r="C12" i="5"/>
  <c r="C36" i="5"/>
  <c r="C62" i="5"/>
  <c r="C23" i="5"/>
  <c r="C63" i="5"/>
  <c r="C38" i="5"/>
  <c r="C10" i="5"/>
  <c r="C11" i="5"/>
  <c r="C40" i="5"/>
  <c r="C16" i="5"/>
  <c r="C25" i="5"/>
  <c r="C14" i="5"/>
  <c r="C27" i="5"/>
  <c r="C19" i="5"/>
  <c r="C22" i="5"/>
  <c r="C47" i="5"/>
  <c r="C51" i="5"/>
  <c r="C41" i="5"/>
  <c r="C18" i="5"/>
  <c r="C15" i="5"/>
  <c r="C60" i="5"/>
  <c r="C30" i="5"/>
  <c r="C28" i="5"/>
  <c r="C31" i="5"/>
  <c r="C8" i="5" l="1"/>
  <c r="C56" i="5"/>
  <c r="C43" i="5"/>
  <c r="C37" i="5"/>
  <c r="C20" i="5"/>
  <c r="C52" i="5"/>
  <c r="C34" i="5"/>
  <c r="C24" i="5"/>
  <c r="C7" i="5"/>
  <c r="C59" i="5"/>
  <c r="C46" i="5"/>
  <c r="C44" i="5"/>
  <c r="C57" i="5"/>
  <c r="C53" i="5"/>
  <c r="C26" i="5"/>
  <c r="C42" i="5"/>
  <c r="C35" i="5"/>
  <c r="C17" i="5"/>
  <c r="C29" i="5"/>
  <c r="C50" i="5"/>
  <c r="C61" i="5"/>
  <c r="C32" i="5"/>
  <c r="C58" i="5"/>
  <c r="C48" i="5"/>
  <c r="C21" i="5"/>
  <c r="C33" i="5"/>
  <c r="C13" i="5"/>
  <c r="B15" i="7"/>
  <c r="B9" i="7"/>
  <c r="B22" i="7"/>
  <c r="B47" i="7"/>
  <c r="B59" i="7"/>
  <c r="B50" i="7"/>
  <c r="B38" i="7"/>
  <c r="B43" i="7"/>
  <c r="B29" i="7"/>
  <c r="B37" i="7"/>
  <c r="B52" i="7"/>
  <c r="B60" i="7"/>
  <c r="B32" i="7"/>
  <c r="C65" i="7"/>
  <c r="B44" i="7"/>
  <c r="B53" i="7"/>
  <c r="B18" i="7"/>
  <c r="B19" i="7"/>
  <c r="B41" i="7"/>
  <c r="B30" i="7"/>
  <c r="B20" i="7"/>
  <c r="B40" i="7"/>
  <c r="B11" i="7"/>
  <c r="B46" i="7"/>
  <c r="B55" i="7"/>
  <c r="B21" i="7"/>
  <c r="B36" i="7"/>
  <c r="B17" i="7"/>
  <c r="B16" i="7"/>
  <c r="B12" i="7"/>
  <c r="B51" i="7"/>
  <c r="B48" i="7"/>
  <c r="B33" i="7"/>
  <c r="B61" i="7"/>
  <c r="B13" i="7"/>
  <c r="B25" i="7"/>
  <c r="B31" i="7"/>
  <c r="B54" i="7"/>
  <c r="B23" i="7"/>
  <c r="B56" i="7"/>
  <c r="B24" i="7"/>
  <c r="B63" i="7"/>
  <c r="B26" i="7"/>
  <c r="B34" i="7"/>
  <c r="B39" i="7"/>
  <c r="B45" i="7"/>
  <c r="B8" i="7"/>
  <c r="B57" i="7"/>
  <c r="B42" i="7"/>
  <c r="B10" i="7"/>
  <c r="B35" i="7"/>
  <c r="B27" i="7"/>
  <c r="B49" i="7"/>
  <c r="B62" i="7"/>
  <c r="B7" i="7"/>
  <c r="B14" i="7"/>
  <c r="B58" i="7"/>
  <c r="B28" i="7"/>
  <c r="C53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62" i="8"/>
  <c r="C23" i="8"/>
  <c r="C40" i="8"/>
  <c r="C39" i="8"/>
  <c r="C61" i="8"/>
  <c r="C25" i="8"/>
  <c r="C36" i="8"/>
  <c r="C46" i="8"/>
  <c r="C47" i="8"/>
  <c r="C51" i="8"/>
  <c r="C54" i="8"/>
  <c r="C59" i="8"/>
  <c r="C60" i="8"/>
  <c r="C63" i="8"/>
  <c r="C24" i="8"/>
  <c r="C27" i="8"/>
  <c r="C28" i="8"/>
  <c r="C29" i="8"/>
  <c r="C31" i="8"/>
  <c r="C37" i="8"/>
  <c r="C41" i="8"/>
  <c r="C43" i="8"/>
  <c r="C44" i="8"/>
  <c r="C45" i="8"/>
  <c r="C48" i="8"/>
  <c r="C49" i="8"/>
  <c r="C50" i="8"/>
  <c r="C55" i="8"/>
  <c r="C57" i="8"/>
  <c r="C26" i="8"/>
  <c r="C30" i="8"/>
  <c r="C32" i="8"/>
  <c r="C33" i="8"/>
  <c r="C34" i="8"/>
  <c r="C35" i="8"/>
  <c r="C38" i="8"/>
  <c r="C42" i="8"/>
  <c r="C52" i="8"/>
  <c r="C56" i="8"/>
  <c r="C58" i="8"/>
  <c r="T23" i="4"/>
  <c r="U23" i="4"/>
  <c r="V23" i="4"/>
  <c r="W23" i="4"/>
  <c r="X23" i="4"/>
  <c r="Y23" i="4"/>
  <c r="Z23" i="4"/>
  <c r="AA23" i="4"/>
  <c r="AB23" i="4"/>
  <c r="AC23" i="4"/>
  <c r="T19" i="4"/>
  <c r="U19" i="4"/>
  <c r="V19" i="4"/>
  <c r="W19" i="4"/>
  <c r="X19" i="4"/>
  <c r="Y19" i="4"/>
  <c r="Z19" i="4"/>
  <c r="AA19" i="4"/>
  <c r="AB19" i="4"/>
  <c r="AC19" i="4"/>
  <c r="T39" i="4"/>
  <c r="U39" i="4"/>
  <c r="V39" i="4"/>
  <c r="W39" i="4"/>
  <c r="X39" i="4"/>
  <c r="Y39" i="4"/>
  <c r="Z39" i="4"/>
  <c r="AA39" i="4"/>
  <c r="AB39" i="4"/>
  <c r="AC39" i="4"/>
  <c r="U9" i="4"/>
  <c r="V9" i="4"/>
  <c r="W9" i="4"/>
  <c r="X9" i="4"/>
  <c r="Y9" i="4"/>
  <c r="Z9" i="4"/>
  <c r="AA9" i="4"/>
  <c r="AB9" i="4"/>
  <c r="AC9" i="4"/>
  <c r="T18" i="4"/>
  <c r="U18" i="4"/>
  <c r="V18" i="4"/>
  <c r="W18" i="4"/>
  <c r="X18" i="4"/>
  <c r="Y18" i="4"/>
  <c r="Z18" i="4"/>
  <c r="AA18" i="4"/>
  <c r="AB18" i="4"/>
  <c r="AC18" i="4"/>
  <c r="T27" i="4"/>
  <c r="U27" i="4"/>
  <c r="V27" i="4"/>
  <c r="W27" i="4"/>
  <c r="X27" i="4"/>
  <c r="Y27" i="4"/>
  <c r="Z27" i="4"/>
  <c r="AA27" i="4"/>
  <c r="AB27" i="4"/>
  <c r="AC27" i="4"/>
  <c r="T52" i="4"/>
  <c r="U52" i="4"/>
  <c r="V52" i="4"/>
  <c r="W52" i="4"/>
  <c r="X52" i="4"/>
  <c r="Y52" i="4"/>
  <c r="Z52" i="4"/>
  <c r="AA52" i="4"/>
  <c r="AB52" i="4"/>
  <c r="AC52" i="4"/>
  <c r="T25" i="4"/>
  <c r="U25" i="4"/>
  <c r="V25" i="4"/>
  <c r="W25" i="4"/>
  <c r="X25" i="4"/>
  <c r="Y25" i="4"/>
  <c r="Z25" i="4"/>
  <c r="AA25" i="4"/>
  <c r="AB25" i="4"/>
  <c r="AC25" i="4"/>
  <c r="T29" i="4"/>
  <c r="U29" i="4"/>
  <c r="V29" i="4"/>
  <c r="W29" i="4"/>
  <c r="X29" i="4"/>
  <c r="Y29" i="4"/>
  <c r="Z29" i="4"/>
  <c r="AA29" i="4"/>
  <c r="AB29" i="4"/>
  <c r="AC29" i="4"/>
  <c r="T33" i="4"/>
  <c r="U33" i="4"/>
  <c r="V33" i="4"/>
  <c r="W33" i="4"/>
  <c r="X33" i="4"/>
  <c r="Y33" i="4"/>
  <c r="Z33" i="4"/>
  <c r="AA33" i="4"/>
  <c r="AB33" i="4"/>
  <c r="AC33" i="4"/>
  <c r="T34" i="4"/>
  <c r="U34" i="4"/>
  <c r="V34" i="4"/>
  <c r="W34" i="4"/>
  <c r="X34" i="4"/>
  <c r="Y34" i="4"/>
  <c r="Z34" i="4"/>
  <c r="AA34" i="4"/>
  <c r="AB34" i="4"/>
  <c r="AC34" i="4"/>
  <c r="T35" i="4"/>
  <c r="U35" i="4"/>
  <c r="V35" i="4"/>
  <c r="W35" i="4"/>
  <c r="X35" i="4"/>
  <c r="Y35" i="4"/>
  <c r="Z35" i="4"/>
  <c r="AA35" i="4"/>
  <c r="AB35" i="4"/>
  <c r="AC35" i="4"/>
  <c r="T64" i="4"/>
  <c r="U64" i="4"/>
  <c r="V64" i="4"/>
  <c r="W64" i="4"/>
  <c r="X64" i="4"/>
  <c r="Y64" i="4"/>
  <c r="Z64" i="4"/>
  <c r="AA64" i="4"/>
  <c r="AB64" i="4"/>
  <c r="AC64" i="4"/>
  <c r="T47" i="4"/>
  <c r="U47" i="4"/>
  <c r="V47" i="4"/>
  <c r="W47" i="4"/>
  <c r="X47" i="4"/>
  <c r="Y47" i="4"/>
  <c r="Z47" i="4"/>
  <c r="AA47" i="4"/>
  <c r="AB47" i="4"/>
  <c r="AC47" i="4"/>
  <c r="T13" i="4"/>
  <c r="U13" i="4"/>
  <c r="V13" i="4"/>
  <c r="W13" i="4"/>
  <c r="X13" i="4"/>
  <c r="Y13" i="4"/>
  <c r="Z13" i="4"/>
  <c r="AA13" i="4"/>
  <c r="AB13" i="4"/>
  <c r="AC13" i="4"/>
  <c r="T30" i="4"/>
  <c r="U30" i="4"/>
  <c r="V30" i="4"/>
  <c r="W30" i="4"/>
  <c r="X30" i="4"/>
  <c r="Y30" i="4"/>
  <c r="Y59" i="4"/>
  <c r="Y63" i="4"/>
  <c r="Y31" i="4"/>
  <c r="Y60" i="4"/>
  <c r="Y10" i="4"/>
  <c r="Y61" i="4"/>
  <c r="Y43" i="4"/>
  <c r="Y37" i="4"/>
  <c r="Y11" i="4"/>
  <c r="Y53" i="4"/>
  <c r="Y58" i="4"/>
  <c r="Y24" i="4"/>
  <c r="Y56" i="4"/>
  <c r="Y51" i="4"/>
  <c r="Y12" i="4"/>
  <c r="Y65" i="4"/>
  <c r="Y57" i="4"/>
  <c r="Y16" i="4"/>
  <c r="Y41" i="4"/>
  <c r="Y49" i="4"/>
  <c r="Y36" i="4"/>
  <c r="Y38" i="4"/>
  <c r="Y26" i="4"/>
  <c r="Y50" i="4"/>
  <c r="Y45" i="4"/>
  <c r="Y55" i="4"/>
  <c r="Y40" i="4"/>
  <c r="Y44" i="4"/>
  <c r="Y15" i="4"/>
  <c r="Y48" i="4"/>
  <c r="Y46" i="4"/>
  <c r="Y42" i="4"/>
  <c r="Y17" i="4"/>
  <c r="Y62" i="4"/>
  <c r="Y28" i="4"/>
  <c r="Y22" i="4"/>
  <c r="Y20" i="4"/>
  <c r="Y14" i="4"/>
  <c r="Y21" i="4"/>
  <c r="Y32" i="4"/>
  <c r="Y54" i="4"/>
  <c r="Z30" i="4"/>
  <c r="AA30" i="4"/>
  <c r="AB30" i="4"/>
  <c r="AB48" i="4"/>
  <c r="AB38" i="4"/>
  <c r="AB53" i="4"/>
  <c r="AB65" i="4"/>
  <c r="AB10" i="4"/>
  <c r="AB17" i="4"/>
  <c r="AB11" i="4"/>
  <c r="AB12" i="4"/>
  <c r="AB22" i="4"/>
  <c r="AB16" i="4"/>
  <c r="AB60" i="4"/>
  <c r="AB31" i="4"/>
  <c r="AB20" i="4"/>
  <c r="AB26" i="4"/>
  <c r="AB28" i="4"/>
  <c r="AB15" i="4"/>
  <c r="AB14" i="4"/>
  <c r="AB24" i="4"/>
  <c r="AB42" i="4"/>
  <c r="AB44" i="4"/>
  <c r="AB21" i="4"/>
  <c r="AB36" i="4"/>
  <c r="AB45" i="4"/>
  <c r="AB41" i="4"/>
  <c r="AB54" i="4"/>
  <c r="AB49" i="4"/>
  <c r="AB51" i="4"/>
  <c r="AB56" i="4"/>
  <c r="AB55" i="4"/>
  <c r="AB37" i="4"/>
  <c r="AB32" i="4"/>
  <c r="AB58" i="4"/>
  <c r="AB46" i="4"/>
  <c r="AB43" i="4"/>
  <c r="AB59" i="4"/>
  <c r="AB40" i="4"/>
  <c r="AB50" i="4"/>
  <c r="AB57" i="4"/>
  <c r="AB61" i="4"/>
  <c r="AB63" i="4"/>
  <c r="AB62" i="4"/>
  <c r="AC30" i="4"/>
  <c r="T54" i="4"/>
  <c r="U54" i="4"/>
  <c r="V54" i="4"/>
  <c r="W54" i="4"/>
  <c r="X54" i="4"/>
  <c r="Z54" i="4"/>
  <c r="AA54" i="4"/>
  <c r="AC54" i="4"/>
  <c r="T32" i="4"/>
  <c r="U32" i="4"/>
  <c r="V32" i="4"/>
  <c r="W32" i="4"/>
  <c r="X32" i="4"/>
  <c r="Z32" i="4"/>
  <c r="AA32" i="4"/>
  <c r="AC32" i="4"/>
  <c r="T21" i="4"/>
  <c r="U21" i="4"/>
  <c r="V21" i="4"/>
  <c r="W21" i="4"/>
  <c r="X21" i="4"/>
  <c r="Z21" i="4"/>
  <c r="AA21" i="4"/>
  <c r="AC21" i="4"/>
  <c r="T14" i="4"/>
  <c r="U14" i="4"/>
  <c r="V14" i="4"/>
  <c r="W14" i="4"/>
  <c r="X14" i="4"/>
  <c r="Z14" i="4"/>
  <c r="AA14" i="4"/>
  <c r="AC14" i="4"/>
  <c r="T20" i="4"/>
  <c r="U20" i="4"/>
  <c r="V20" i="4"/>
  <c r="W20" i="4"/>
  <c r="X20" i="4"/>
  <c r="Z20" i="4"/>
  <c r="AA20" i="4"/>
  <c r="AC20" i="4"/>
  <c r="T22" i="4"/>
  <c r="U22" i="4"/>
  <c r="V22" i="4"/>
  <c r="W22" i="4"/>
  <c r="X22" i="4"/>
  <c r="Z22" i="4"/>
  <c r="AA22" i="4"/>
  <c r="AC22" i="4"/>
  <c r="T28" i="4"/>
  <c r="U28" i="4"/>
  <c r="V28" i="4"/>
  <c r="W28" i="4"/>
  <c r="X28" i="4"/>
  <c r="Z28" i="4"/>
  <c r="AA28" i="4"/>
  <c r="AC28" i="4"/>
  <c r="T62" i="4"/>
  <c r="U62" i="4"/>
  <c r="V62" i="4"/>
  <c r="W62" i="4"/>
  <c r="X62" i="4"/>
  <c r="Z62" i="4"/>
  <c r="AA62" i="4"/>
  <c r="AC62" i="4"/>
  <c r="T17" i="4"/>
  <c r="U17" i="4"/>
  <c r="V17" i="4"/>
  <c r="W17" i="4"/>
  <c r="X17" i="4"/>
  <c r="Z17" i="4"/>
  <c r="AA17" i="4"/>
  <c r="AC17" i="4"/>
  <c r="T42" i="4"/>
  <c r="U42" i="4"/>
  <c r="V42" i="4"/>
  <c r="W42" i="4"/>
  <c r="X42" i="4"/>
  <c r="Z42" i="4"/>
  <c r="AA42" i="4"/>
  <c r="AC42" i="4"/>
  <c r="T46" i="4"/>
  <c r="U46" i="4"/>
  <c r="V46" i="4"/>
  <c r="W46" i="4"/>
  <c r="X46" i="4"/>
  <c r="Z46" i="4"/>
  <c r="AA46" i="4"/>
  <c r="AC46" i="4"/>
  <c r="T48" i="4"/>
  <c r="U48" i="4"/>
  <c r="V48" i="4"/>
  <c r="W48" i="4"/>
  <c r="X48" i="4"/>
  <c r="Z48" i="4"/>
  <c r="AA48" i="4"/>
  <c r="AC48" i="4"/>
  <c r="T15" i="4"/>
  <c r="U15" i="4"/>
  <c r="V15" i="4"/>
  <c r="W15" i="4"/>
  <c r="X15" i="4"/>
  <c r="Z15" i="4"/>
  <c r="AA15" i="4"/>
  <c r="AC15" i="4"/>
  <c r="T44" i="4"/>
  <c r="U44" i="4"/>
  <c r="V44" i="4"/>
  <c r="W44" i="4"/>
  <c r="X44" i="4"/>
  <c r="Z44" i="4"/>
  <c r="AA44" i="4"/>
  <c r="AC44" i="4"/>
  <c r="T40" i="4"/>
  <c r="U40" i="4"/>
  <c r="V40" i="4"/>
  <c r="W40" i="4"/>
  <c r="X40" i="4"/>
  <c r="Z40" i="4"/>
  <c r="AA40" i="4"/>
  <c r="AC40" i="4"/>
  <c r="T55" i="4"/>
  <c r="U55" i="4"/>
  <c r="V55" i="4"/>
  <c r="W55" i="4"/>
  <c r="X55" i="4"/>
  <c r="Z55" i="4"/>
  <c r="AA55" i="4"/>
  <c r="AC55" i="4"/>
  <c r="T45" i="4"/>
  <c r="U45" i="4"/>
  <c r="V45" i="4"/>
  <c r="W45" i="4"/>
  <c r="X45" i="4"/>
  <c r="Z45" i="4"/>
  <c r="AA45" i="4"/>
  <c r="AC45" i="4"/>
  <c r="T50" i="4"/>
  <c r="U50" i="4"/>
  <c r="V50" i="4"/>
  <c r="W50" i="4"/>
  <c r="X50" i="4"/>
  <c r="Z50" i="4"/>
  <c r="AA50" i="4"/>
  <c r="AC50" i="4"/>
  <c r="T26" i="4"/>
  <c r="U26" i="4"/>
  <c r="V26" i="4"/>
  <c r="W26" i="4"/>
  <c r="X26" i="4"/>
  <c r="Z26" i="4"/>
  <c r="AA26" i="4"/>
  <c r="AC26" i="4"/>
  <c r="T38" i="4"/>
  <c r="U38" i="4"/>
  <c r="V38" i="4"/>
  <c r="V59" i="4"/>
  <c r="V63" i="4"/>
  <c r="V31" i="4"/>
  <c r="V60" i="4"/>
  <c r="V10" i="4"/>
  <c r="T10" i="4"/>
  <c r="U10" i="4"/>
  <c r="W10" i="4"/>
  <c r="X10" i="4"/>
  <c r="Z10" i="4"/>
  <c r="AA10" i="4"/>
  <c r="AC10" i="4"/>
  <c r="V61" i="4"/>
  <c r="V43" i="4"/>
  <c r="V37" i="4"/>
  <c r="V11" i="4"/>
  <c r="V53" i="4"/>
  <c r="V58" i="4"/>
  <c r="T58" i="4"/>
  <c r="U58" i="4"/>
  <c r="W58" i="4"/>
  <c r="X58" i="4"/>
  <c r="Z58" i="4"/>
  <c r="AA58" i="4"/>
  <c r="AC58" i="4"/>
  <c r="V24" i="4"/>
  <c r="V56" i="4"/>
  <c r="V51" i="4"/>
  <c r="V12" i="4"/>
  <c r="V65" i="4"/>
  <c r="V57" i="4"/>
  <c r="V16" i="4"/>
  <c r="V41" i="4"/>
  <c r="V49" i="4"/>
  <c r="V36" i="4"/>
  <c r="W38" i="4"/>
  <c r="X38" i="4"/>
  <c r="Z38" i="4"/>
  <c r="Z53" i="4"/>
  <c r="Z65" i="4"/>
  <c r="Z11" i="4"/>
  <c r="Z12" i="4"/>
  <c r="Z16" i="4"/>
  <c r="Z60" i="4"/>
  <c r="Z31" i="4"/>
  <c r="Z24" i="4"/>
  <c r="Z36" i="4"/>
  <c r="Z41" i="4"/>
  <c r="Z49" i="4"/>
  <c r="Z51" i="4"/>
  <c r="Z56" i="4"/>
  <c r="Z37" i="4"/>
  <c r="Z43" i="4"/>
  <c r="Z59" i="4"/>
  <c r="Z57" i="4"/>
  <c r="Z61" i="4"/>
  <c r="Z63" i="4"/>
  <c r="AA38" i="4"/>
  <c r="AC38" i="4"/>
  <c r="T36" i="4"/>
  <c r="U36" i="4"/>
  <c r="W36" i="4"/>
  <c r="X36" i="4"/>
  <c r="AA36" i="4"/>
  <c r="AC36" i="4"/>
  <c r="T49" i="4"/>
  <c r="U49" i="4"/>
  <c r="W49" i="4"/>
  <c r="X49" i="4"/>
  <c r="AA49" i="4"/>
  <c r="AC49" i="4"/>
  <c r="T41" i="4"/>
  <c r="U41" i="4"/>
  <c r="W41" i="4"/>
  <c r="X41" i="4"/>
  <c r="AA41" i="4"/>
  <c r="AC41" i="4"/>
  <c r="T16" i="4"/>
  <c r="U16" i="4"/>
  <c r="W16" i="4"/>
  <c r="X16" i="4"/>
  <c r="AA16" i="4"/>
  <c r="AC16" i="4"/>
  <c r="T57" i="4"/>
  <c r="U57" i="4"/>
  <c r="W57" i="4"/>
  <c r="X57" i="4"/>
  <c r="AA57" i="4"/>
  <c r="AC57" i="4"/>
  <c r="T65" i="4"/>
  <c r="U65" i="4"/>
  <c r="W65" i="4"/>
  <c r="X65" i="4"/>
  <c r="AA65" i="4"/>
  <c r="AC65" i="4"/>
  <c r="T12" i="4"/>
  <c r="U12" i="4"/>
  <c r="W12" i="4"/>
  <c r="X12" i="4"/>
  <c r="AA12" i="4"/>
  <c r="AC12" i="4"/>
  <c r="T51" i="4"/>
  <c r="U51" i="4"/>
  <c r="W51" i="4"/>
  <c r="X51" i="4"/>
  <c r="AA51" i="4"/>
  <c r="AC51" i="4"/>
  <c r="T56" i="4"/>
  <c r="U56" i="4"/>
  <c r="W56" i="4"/>
  <c r="X56" i="4"/>
  <c r="AA56" i="4"/>
  <c r="AC56" i="4"/>
  <c r="T24" i="4"/>
  <c r="U24" i="4"/>
  <c r="W24" i="4"/>
  <c r="X24" i="4"/>
  <c r="AA24" i="4"/>
  <c r="AC24" i="4"/>
  <c r="T53" i="4"/>
  <c r="U53" i="4"/>
  <c r="W53" i="4"/>
  <c r="X53" i="4"/>
  <c r="AA53" i="4"/>
  <c r="AC53" i="4"/>
  <c r="T11" i="4"/>
  <c r="U11" i="4"/>
  <c r="W11" i="4"/>
  <c r="X11" i="4"/>
  <c r="AA11" i="4"/>
  <c r="AC11" i="4"/>
  <c r="T37" i="4"/>
  <c r="U37" i="4"/>
  <c r="W37" i="4"/>
  <c r="X37" i="4"/>
  <c r="AA37" i="4"/>
  <c r="AC37" i="4"/>
  <c r="T43" i="4"/>
  <c r="U43" i="4"/>
  <c r="W43" i="4"/>
  <c r="X43" i="4"/>
  <c r="AA43" i="4"/>
  <c r="AC43" i="4"/>
  <c r="T61" i="4"/>
  <c r="U61" i="4"/>
  <c r="W61" i="4"/>
  <c r="X61" i="4"/>
  <c r="AA61" i="4"/>
  <c r="AC61" i="4"/>
  <c r="T60" i="4"/>
  <c r="U60" i="4"/>
  <c r="W60" i="4"/>
  <c r="X60" i="4"/>
  <c r="AA60" i="4"/>
  <c r="AC60" i="4"/>
  <c r="T31" i="4"/>
  <c r="U31" i="4"/>
  <c r="W31" i="4"/>
  <c r="X31" i="4"/>
  <c r="AA31" i="4"/>
  <c r="AC31" i="4"/>
  <c r="T63" i="4"/>
  <c r="U63" i="4"/>
  <c r="W63" i="4"/>
  <c r="X63" i="4"/>
  <c r="AA63" i="4"/>
  <c r="AC63" i="4"/>
  <c r="T59" i="4"/>
  <c r="U59" i="4"/>
  <c r="W59" i="4"/>
  <c r="X59" i="4"/>
  <c r="AA59" i="4"/>
  <c r="AC59" i="4"/>
  <c r="W7" i="8"/>
  <c r="X7" i="8"/>
  <c r="Y7" i="8"/>
  <c r="Z7" i="8"/>
  <c r="AA7" i="8"/>
  <c r="AC7" i="8"/>
  <c r="AD7" i="8"/>
  <c r="AE7" i="8"/>
  <c r="AF7" i="8"/>
  <c r="AG7" i="8"/>
  <c r="AR7" i="8"/>
  <c r="AS7" i="8"/>
  <c r="AT7" i="8"/>
  <c r="AV7" i="8"/>
  <c r="AW7" i="8"/>
  <c r="AX7" i="8"/>
  <c r="O8" i="4"/>
  <c r="AG63" i="8"/>
  <c r="AF63" i="8"/>
  <c r="AE63" i="8"/>
  <c r="AD63" i="8"/>
  <c r="AC63" i="8"/>
  <c r="AA63" i="8"/>
  <c r="Z63" i="8"/>
  <c r="Y63" i="8"/>
  <c r="X63" i="8"/>
  <c r="W63" i="8"/>
  <c r="AG62" i="8"/>
  <c r="AF62" i="8"/>
  <c r="AE62" i="8"/>
  <c r="AD62" i="8"/>
  <c r="AC62" i="8"/>
  <c r="AA62" i="8"/>
  <c r="Z62" i="8"/>
  <c r="Y62" i="8"/>
  <c r="X62" i="8"/>
  <c r="W62" i="8"/>
  <c r="AG61" i="8"/>
  <c r="AF61" i="8"/>
  <c r="AE61" i="8"/>
  <c r="AD61" i="8"/>
  <c r="AC61" i="8"/>
  <c r="AA61" i="8"/>
  <c r="Z61" i="8"/>
  <c r="Y61" i="8"/>
  <c r="X61" i="8"/>
  <c r="W61" i="8"/>
  <c r="AG60" i="8"/>
  <c r="AF60" i="8"/>
  <c r="AE60" i="8"/>
  <c r="AD60" i="8"/>
  <c r="AC60" i="8"/>
  <c r="AA60" i="8"/>
  <c r="Z60" i="8"/>
  <c r="Y60" i="8"/>
  <c r="X60" i="8"/>
  <c r="W60" i="8"/>
  <c r="AG59" i="8"/>
  <c r="AF59" i="8"/>
  <c r="AE59" i="8"/>
  <c r="AD59" i="8"/>
  <c r="AC59" i="8"/>
  <c r="AA59" i="8"/>
  <c r="Z59" i="8"/>
  <c r="Y59" i="8"/>
  <c r="X59" i="8"/>
  <c r="W59" i="8"/>
  <c r="AG58" i="8"/>
  <c r="AF58" i="8"/>
  <c r="AE58" i="8"/>
  <c r="AD58" i="8"/>
  <c r="AC58" i="8"/>
  <c r="AA58" i="8"/>
  <c r="Z58" i="8"/>
  <c r="Y58" i="8"/>
  <c r="X58" i="8"/>
  <c r="W58" i="8"/>
  <c r="AG57" i="8"/>
  <c r="AF57" i="8"/>
  <c r="AE57" i="8"/>
  <c r="AD57" i="8"/>
  <c r="AC57" i="8"/>
  <c r="AA57" i="8"/>
  <c r="Z57" i="8"/>
  <c r="Y57" i="8"/>
  <c r="X57" i="8"/>
  <c r="W57" i="8"/>
  <c r="AG56" i="8"/>
  <c r="AF56" i="8"/>
  <c r="AE56" i="8"/>
  <c r="AD56" i="8"/>
  <c r="AC56" i="8"/>
  <c r="AA56" i="8"/>
  <c r="Z56" i="8"/>
  <c r="Y56" i="8"/>
  <c r="X56" i="8"/>
  <c r="W56" i="8"/>
  <c r="AG55" i="8"/>
  <c r="AF55" i="8"/>
  <c r="AE55" i="8"/>
  <c r="AD55" i="8"/>
  <c r="AC55" i="8"/>
  <c r="AA55" i="8"/>
  <c r="Z55" i="8"/>
  <c r="Y55" i="8"/>
  <c r="X55" i="8"/>
  <c r="W55" i="8"/>
  <c r="AG54" i="8"/>
  <c r="AF54" i="8"/>
  <c r="AE54" i="8"/>
  <c r="AD54" i="8"/>
  <c r="AC54" i="8"/>
  <c r="AA54" i="8"/>
  <c r="Z54" i="8"/>
  <c r="Y54" i="8"/>
  <c r="X54" i="8"/>
  <c r="W54" i="8"/>
  <c r="AG53" i="8"/>
  <c r="AF53" i="8"/>
  <c r="AE53" i="8"/>
  <c r="AD53" i="8"/>
  <c r="AC53" i="8"/>
  <c r="AA53" i="8"/>
  <c r="Z53" i="8"/>
  <c r="Y53" i="8"/>
  <c r="X53" i="8"/>
  <c r="W53" i="8"/>
  <c r="AG52" i="8"/>
  <c r="AF52" i="8"/>
  <c r="AE52" i="8"/>
  <c r="AD52" i="8"/>
  <c r="AC52" i="8"/>
  <c r="AA52" i="8"/>
  <c r="Z52" i="8"/>
  <c r="Y52" i="8"/>
  <c r="X52" i="8"/>
  <c r="W52" i="8"/>
  <c r="AG51" i="8"/>
  <c r="AF51" i="8"/>
  <c r="AE51" i="8"/>
  <c r="AD51" i="8"/>
  <c r="AC51" i="8"/>
  <c r="AA51" i="8"/>
  <c r="Z51" i="8"/>
  <c r="Y51" i="8"/>
  <c r="X51" i="8"/>
  <c r="W51" i="8"/>
  <c r="AG50" i="8"/>
  <c r="AF50" i="8"/>
  <c r="AE50" i="8"/>
  <c r="AD50" i="8"/>
  <c r="AC50" i="8"/>
  <c r="AA50" i="8"/>
  <c r="Z50" i="8"/>
  <c r="Y50" i="8"/>
  <c r="X50" i="8"/>
  <c r="W50" i="8"/>
  <c r="AG49" i="8"/>
  <c r="AF49" i="8"/>
  <c r="AE49" i="8"/>
  <c r="AD49" i="8"/>
  <c r="AC49" i="8"/>
  <c r="AA49" i="8"/>
  <c r="Z49" i="8"/>
  <c r="Y49" i="8"/>
  <c r="X49" i="8"/>
  <c r="W49" i="8"/>
  <c r="AG48" i="8"/>
  <c r="AF48" i="8"/>
  <c r="AE48" i="8"/>
  <c r="AD48" i="8"/>
  <c r="AC48" i="8"/>
  <c r="AA48" i="8"/>
  <c r="Z48" i="8"/>
  <c r="Y48" i="8"/>
  <c r="X48" i="8"/>
  <c r="W48" i="8"/>
  <c r="AG47" i="8"/>
  <c r="AF47" i="8"/>
  <c r="AE47" i="8"/>
  <c r="AD47" i="8"/>
  <c r="AC47" i="8"/>
  <c r="AA47" i="8"/>
  <c r="Z47" i="8"/>
  <c r="Y47" i="8"/>
  <c r="X47" i="8"/>
  <c r="W47" i="8"/>
  <c r="AG46" i="8"/>
  <c r="AF46" i="8"/>
  <c r="AE46" i="8"/>
  <c r="AD46" i="8"/>
  <c r="AC46" i="8"/>
  <c r="AA46" i="8"/>
  <c r="Z46" i="8"/>
  <c r="Y46" i="8"/>
  <c r="X46" i="8"/>
  <c r="W46" i="8"/>
  <c r="AG45" i="8"/>
  <c r="AF45" i="8"/>
  <c r="AE45" i="8"/>
  <c r="AD45" i="8"/>
  <c r="AC45" i="8"/>
  <c r="AA45" i="8"/>
  <c r="Z45" i="8"/>
  <c r="Y45" i="8"/>
  <c r="X45" i="8"/>
  <c r="W45" i="8"/>
  <c r="AG44" i="8"/>
  <c r="AF44" i="8"/>
  <c r="AE44" i="8"/>
  <c r="AD44" i="8"/>
  <c r="AC44" i="8"/>
  <c r="AA44" i="8"/>
  <c r="Z44" i="8"/>
  <c r="Y44" i="8"/>
  <c r="X44" i="8"/>
  <c r="W44" i="8"/>
  <c r="AG43" i="8"/>
  <c r="AF43" i="8"/>
  <c r="AE43" i="8"/>
  <c r="AD43" i="8"/>
  <c r="AC43" i="8"/>
  <c r="AA43" i="8"/>
  <c r="Z43" i="8"/>
  <c r="Y43" i="8"/>
  <c r="X43" i="8"/>
  <c r="W43" i="8"/>
  <c r="AG42" i="8"/>
  <c r="AF42" i="8"/>
  <c r="AE42" i="8"/>
  <c r="AD42" i="8"/>
  <c r="AC42" i="8"/>
  <c r="AA42" i="8"/>
  <c r="Z42" i="8"/>
  <c r="Y42" i="8"/>
  <c r="X42" i="8"/>
  <c r="W42" i="8"/>
  <c r="AG41" i="8"/>
  <c r="AF41" i="8"/>
  <c r="AE41" i="8"/>
  <c r="AD41" i="8"/>
  <c r="AC41" i="8"/>
  <c r="AA41" i="8"/>
  <c r="Z41" i="8"/>
  <c r="Y41" i="8"/>
  <c r="X41" i="8"/>
  <c r="W41" i="8"/>
  <c r="AG40" i="8"/>
  <c r="AF40" i="8"/>
  <c r="AE40" i="8"/>
  <c r="AD40" i="8"/>
  <c r="AC40" i="8"/>
  <c r="AA40" i="8"/>
  <c r="Z40" i="8"/>
  <c r="Y40" i="8"/>
  <c r="X40" i="8"/>
  <c r="W40" i="8"/>
  <c r="AG39" i="8"/>
  <c r="AF39" i="8"/>
  <c r="AE39" i="8"/>
  <c r="AD39" i="8"/>
  <c r="AC39" i="8"/>
  <c r="AA39" i="8"/>
  <c r="Z39" i="8"/>
  <c r="Y39" i="8"/>
  <c r="X39" i="8"/>
  <c r="W39" i="8"/>
  <c r="AG38" i="8"/>
  <c r="AF38" i="8"/>
  <c r="AE38" i="8"/>
  <c r="AD38" i="8"/>
  <c r="AC38" i="8"/>
  <c r="AA38" i="8"/>
  <c r="Z38" i="8"/>
  <c r="Y38" i="8"/>
  <c r="X38" i="8"/>
  <c r="W38" i="8"/>
  <c r="AG37" i="8"/>
  <c r="AF37" i="8"/>
  <c r="AE37" i="8"/>
  <c r="AD37" i="8"/>
  <c r="AC37" i="8"/>
  <c r="AA37" i="8"/>
  <c r="Z37" i="8"/>
  <c r="Y37" i="8"/>
  <c r="X37" i="8"/>
  <c r="W37" i="8"/>
  <c r="AG36" i="8"/>
  <c r="AF36" i="8"/>
  <c r="AE36" i="8"/>
  <c r="AD36" i="8"/>
  <c r="AC36" i="8"/>
  <c r="AA36" i="8"/>
  <c r="Z36" i="8"/>
  <c r="Y36" i="8"/>
  <c r="X36" i="8"/>
  <c r="W36" i="8"/>
  <c r="AG35" i="8"/>
  <c r="AF35" i="8"/>
  <c r="AE35" i="8"/>
  <c r="AD35" i="8"/>
  <c r="AC35" i="8"/>
  <c r="AA35" i="8"/>
  <c r="Z35" i="8"/>
  <c r="Y35" i="8"/>
  <c r="X35" i="8"/>
  <c r="W35" i="8"/>
  <c r="AG34" i="8"/>
  <c r="AF34" i="8"/>
  <c r="AE34" i="8"/>
  <c r="AD34" i="8"/>
  <c r="AC34" i="8"/>
  <c r="AA34" i="8"/>
  <c r="Z34" i="8"/>
  <c r="Y34" i="8"/>
  <c r="X34" i="8"/>
  <c r="W34" i="8"/>
  <c r="AG33" i="8"/>
  <c r="AF33" i="8"/>
  <c r="AE33" i="8"/>
  <c r="AD33" i="8"/>
  <c r="AC33" i="8"/>
  <c r="AA33" i="8"/>
  <c r="Z33" i="8"/>
  <c r="Y33" i="8"/>
  <c r="X33" i="8"/>
  <c r="W33" i="8"/>
  <c r="AG32" i="8"/>
  <c r="AF32" i="8"/>
  <c r="AE32" i="8"/>
  <c r="AD32" i="8"/>
  <c r="AC32" i="8"/>
  <c r="AA32" i="8"/>
  <c r="Z32" i="8"/>
  <c r="Y32" i="8"/>
  <c r="X32" i="8"/>
  <c r="W32" i="8"/>
  <c r="AG31" i="8"/>
  <c r="AF31" i="8"/>
  <c r="AE31" i="8"/>
  <c r="AD31" i="8"/>
  <c r="AC31" i="8"/>
  <c r="AA31" i="8"/>
  <c r="Z31" i="8"/>
  <c r="Y31" i="8"/>
  <c r="X31" i="8"/>
  <c r="W31" i="8"/>
  <c r="AG30" i="8"/>
  <c r="AF30" i="8"/>
  <c r="AE30" i="8"/>
  <c r="AD30" i="8"/>
  <c r="AC30" i="8"/>
  <c r="AA30" i="8"/>
  <c r="Z30" i="8"/>
  <c r="Y30" i="8"/>
  <c r="X30" i="8"/>
  <c r="W30" i="8"/>
  <c r="AG29" i="8"/>
  <c r="AF29" i="8"/>
  <c r="AE29" i="8"/>
  <c r="AD29" i="8"/>
  <c r="AC29" i="8"/>
  <c r="AA29" i="8"/>
  <c r="Z29" i="8"/>
  <c r="Y29" i="8"/>
  <c r="X29" i="8"/>
  <c r="W29" i="8"/>
  <c r="AG28" i="8"/>
  <c r="AF28" i="8"/>
  <c r="AE28" i="8"/>
  <c r="AD28" i="8"/>
  <c r="AC28" i="8"/>
  <c r="AA28" i="8"/>
  <c r="Z28" i="8"/>
  <c r="Y28" i="8"/>
  <c r="X28" i="8"/>
  <c r="W28" i="8"/>
  <c r="AG27" i="8"/>
  <c r="AF27" i="8"/>
  <c r="AE27" i="8"/>
  <c r="AD27" i="8"/>
  <c r="AC27" i="8"/>
  <c r="AA27" i="8"/>
  <c r="Z27" i="8"/>
  <c r="Y27" i="8"/>
  <c r="X27" i="8"/>
  <c r="W27" i="8"/>
  <c r="AG26" i="8"/>
  <c r="AF26" i="8"/>
  <c r="AE26" i="8"/>
  <c r="AD26" i="8"/>
  <c r="AC26" i="8"/>
  <c r="AA26" i="8"/>
  <c r="Z26" i="8"/>
  <c r="Y26" i="8"/>
  <c r="X26" i="8"/>
  <c r="W26" i="8"/>
  <c r="AG25" i="8"/>
  <c r="AF25" i="8"/>
  <c r="AE25" i="8"/>
  <c r="AD25" i="8"/>
  <c r="AC25" i="8"/>
  <c r="AA25" i="8"/>
  <c r="Z25" i="8"/>
  <c r="Y25" i="8"/>
  <c r="X25" i="8"/>
  <c r="W25" i="8"/>
  <c r="AG24" i="8"/>
  <c r="AF24" i="8"/>
  <c r="AE24" i="8"/>
  <c r="AD24" i="8"/>
  <c r="AC24" i="8"/>
  <c r="AA24" i="8"/>
  <c r="Z24" i="8"/>
  <c r="Y24" i="8"/>
  <c r="X24" i="8"/>
  <c r="W24" i="8"/>
  <c r="AG23" i="8"/>
  <c r="AF23" i="8"/>
  <c r="AE23" i="8"/>
  <c r="AD23" i="8"/>
  <c r="AC23" i="8"/>
  <c r="AA23" i="8"/>
  <c r="Z23" i="8"/>
  <c r="Y23" i="8"/>
  <c r="X23" i="8"/>
  <c r="W23" i="8"/>
  <c r="AG22" i="8"/>
  <c r="AF22" i="8"/>
  <c r="AE22" i="8"/>
  <c r="AD22" i="8"/>
  <c r="AC22" i="8"/>
  <c r="AA22" i="8"/>
  <c r="Z22" i="8"/>
  <c r="Y22" i="8"/>
  <c r="X22" i="8"/>
  <c r="W22" i="8"/>
  <c r="AG21" i="8"/>
  <c r="AF21" i="8"/>
  <c r="AE21" i="8"/>
  <c r="AD21" i="8"/>
  <c r="AC21" i="8"/>
  <c r="AA21" i="8"/>
  <c r="Z21" i="8"/>
  <c r="Y21" i="8"/>
  <c r="X21" i="8"/>
  <c r="W21" i="8"/>
  <c r="AG20" i="8"/>
  <c r="AF20" i="8"/>
  <c r="AE20" i="8"/>
  <c r="AD20" i="8"/>
  <c r="AC20" i="8"/>
  <c r="AA20" i="8"/>
  <c r="Z20" i="8"/>
  <c r="Y20" i="8"/>
  <c r="X20" i="8"/>
  <c r="W20" i="8"/>
  <c r="AG19" i="8"/>
  <c r="AF19" i="8"/>
  <c r="AE19" i="8"/>
  <c r="AD19" i="8"/>
  <c r="AC19" i="8"/>
  <c r="AA19" i="8"/>
  <c r="Z19" i="8"/>
  <c r="Y19" i="8"/>
  <c r="X19" i="8"/>
  <c r="W19" i="8"/>
  <c r="AG18" i="8"/>
  <c r="AF18" i="8"/>
  <c r="AE18" i="8"/>
  <c r="AD18" i="8"/>
  <c r="AC18" i="8"/>
  <c r="AA18" i="8"/>
  <c r="Z18" i="8"/>
  <c r="Y18" i="8"/>
  <c r="X18" i="8"/>
  <c r="W18" i="8"/>
  <c r="AG17" i="8"/>
  <c r="AF17" i="8"/>
  <c r="AE17" i="8"/>
  <c r="AD17" i="8"/>
  <c r="AC17" i="8"/>
  <c r="AA17" i="8"/>
  <c r="Z17" i="8"/>
  <c r="Y17" i="8"/>
  <c r="X17" i="8"/>
  <c r="W17" i="8"/>
  <c r="AG16" i="8"/>
  <c r="AF16" i="8"/>
  <c r="AE16" i="8"/>
  <c r="AD16" i="8"/>
  <c r="AC16" i="8"/>
  <c r="AA16" i="8"/>
  <c r="Z16" i="8"/>
  <c r="Y16" i="8"/>
  <c r="X16" i="8"/>
  <c r="W16" i="8"/>
  <c r="AG15" i="8"/>
  <c r="AF15" i="8"/>
  <c r="AE15" i="8"/>
  <c r="AD15" i="8"/>
  <c r="AC15" i="8"/>
  <c r="AA15" i="8"/>
  <c r="Z15" i="8"/>
  <c r="Y15" i="8"/>
  <c r="X15" i="8"/>
  <c r="W15" i="8"/>
  <c r="AG14" i="8"/>
  <c r="AF14" i="8"/>
  <c r="AE14" i="8"/>
  <c r="AD14" i="8"/>
  <c r="AC14" i="8"/>
  <c r="AA14" i="8"/>
  <c r="Z14" i="8"/>
  <c r="Y14" i="8"/>
  <c r="X14" i="8"/>
  <c r="W14" i="8"/>
  <c r="AG13" i="8"/>
  <c r="AF13" i="8"/>
  <c r="AE13" i="8"/>
  <c r="AD13" i="8"/>
  <c r="AC13" i="8"/>
  <c r="AA13" i="8"/>
  <c r="Z13" i="8"/>
  <c r="Y13" i="8"/>
  <c r="X13" i="8"/>
  <c r="W13" i="8"/>
  <c r="AG12" i="8"/>
  <c r="AF12" i="8"/>
  <c r="AE12" i="8"/>
  <c r="AD12" i="8"/>
  <c r="AC12" i="8"/>
  <c r="AA12" i="8"/>
  <c r="Z12" i="8"/>
  <c r="Y12" i="8"/>
  <c r="X12" i="8"/>
  <c r="W12" i="8"/>
  <c r="AG11" i="8"/>
  <c r="AF11" i="8"/>
  <c r="AE11" i="8"/>
  <c r="AD11" i="8"/>
  <c r="AC11" i="8"/>
  <c r="AA11" i="8"/>
  <c r="Z11" i="8"/>
  <c r="Y11" i="8"/>
  <c r="X11" i="8"/>
  <c r="W11" i="8"/>
  <c r="AG10" i="8"/>
  <c r="AF10" i="8"/>
  <c r="AE10" i="8"/>
  <c r="AD10" i="8"/>
  <c r="AC10" i="8"/>
  <c r="AA10" i="8"/>
  <c r="Z10" i="8"/>
  <c r="Y10" i="8"/>
  <c r="X10" i="8"/>
  <c r="W10" i="8"/>
  <c r="AG9" i="8"/>
  <c r="AF9" i="8"/>
  <c r="AE9" i="8"/>
  <c r="AD9" i="8"/>
  <c r="AC9" i="8"/>
  <c r="AA9" i="8"/>
  <c r="Z9" i="8"/>
  <c r="Y9" i="8"/>
  <c r="X9" i="8"/>
  <c r="W9" i="8"/>
  <c r="AG8" i="8"/>
  <c r="AF8" i="8"/>
  <c r="AE8" i="8"/>
  <c r="AD8" i="8"/>
  <c r="AC8" i="8"/>
  <c r="AA8" i="8"/>
  <c r="Z8" i="8"/>
  <c r="Y8" i="8"/>
  <c r="X8" i="8"/>
  <c r="W8" i="8"/>
  <c r="AT63" i="8"/>
  <c r="AX63" i="8"/>
  <c r="AS63" i="8"/>
  <c r="AW63" i="8"/>
  <c r="AR63" i="8"/>
  <c r="AV63" i="8"/>
  <c r="AT62" i="8"/>
  <c r="AX62" i="8"/>
  <c r="AS62" i="8"/>
  <c r="AW62" i="8"/>
  <c r="AR62" i="8"/>
  <c r="AV62" i="8"/>
  <c r="AT61" i="8"/>
  <c r="AX61" i="8"/>
  <c r="AS61" i="8"/>
  <c r="AW61" i="8"/>
  <c r="AR61" i="8"/>
  <c r="AV61" i="8"/>
  <c r="AT60" i="8"/>
  <c r="AX60" i="8"/>
  <c r="AS60" i="8"/>
  <c r="AW60" i="8"/>
  <c r="AR60" i="8"/>
  <c r="AV60" i="8"/>
  <c r="AT59" i="8"/>
  <c r="AX59" i="8"/>
  <c r="AS59" i="8"/>
  <c r="AW59" i="8"/>
  <c r="AR59" i="8"/>
  <c r="AV59" i="8"/>
  <c r="AT58" i="8"/>
  <c r="AX58" i="8"/>
  <c r="AS58" i="8"/>
  <c r="AW58" i="8"/>
  <c r="AR58" i="8"/>
  <c r="AV58" i="8"/>
  <c r="AT57" i="8"/>
  <c r="AX57" i="8"/>
  <c r="AS57" i="8"/>
  <c r="AW57" i="8"/>
  <c r="AR57" i="8"/>
  <c r="AV57" i="8"/>
  <c r="AT56" i="8"/>
  <c r="AX56" i="8"/>
  <c r="AS56" i="8"/>
  <c r="AW56" i="8"/>
  <c r="AR56" i="8"/>
  <c r="AV56" i="8"/>
  <c r="AT55" i="8"/>
  <c r="AX55" i="8"/>
  <c r="AS55" i="8"/>
  <c r="AW55" i="8"/>
  <c r="AR55" i="8"/>
  <c r="AV55" i="8"/>
  <c r="AT54" i="8"/>
  <c r="AX54" i="8"/>
  <c r="AS54" i="8"/>
  <c r="AW54" i="8"/>
  <c r="AR54" i="8"/>
  <c r="AV54" i="8"/>
  <c r="AT53" i="8"/>
  <c r="AX53" i="8"/>
  <c r="AS53" i="8"/>
  <c r="AW53" i="8"/>
  <c r="AR53" i="8"/>
  <c r="AV53" i="8"/>
  <c r="AT52" i="8"/>
  <c r="AX52" i="8"/>
  <c r="AS52" i="8"/>
  <c r="AW52" i="8"/>
  <c r="AR52" i="8"/>
  <c r="AV52" i="8"/>
  <c r="AT51" i="8"/>
  <c r="AX51" i="8"/>
  <c r="AS51" i="8"/>
  <c r="AW51" i="8"/>
  <c r="AR51" i="8"/>
  <c r="AV51" i="8"/>
  <c r="AT50" i="8"/>
  <c r="AX50" i="8"/>
  <c r="AS50" i="8"/>
  <c r="AW50" i="8"/>
  <c r="AR50" i="8"/>
  <c r="AV50" i="8"/>
  <c r="AT49" i="8"/>
  <c r="AX49" i="8"/>
  <c r="AS49" i="8"/>
  <c r="AW49" i="8"/>
  <c r="AR49" i="8"/>
  <c r="AV49" i="8"/>
  <c r="AT48" i="8"/>
  <c r="AX48" i="8"/>
  <c r="AS48" i="8"/>
  <c r="AW48" i="8"/>
  <c r="AR48" i="8"/>
  <c r="AV48" i="8"/>
  <c r="AT47" i="8"/>
  <c r="AX47" i="8"/>
  <c r="AS47" i="8"/>
  <c r="AW47" i="8"/>
  <c r="AR47" i="8"/>
  <c r="AV47" i="8"/>
  <c r="AT46" i="8"/>
  <c r="AX46" i="8"/>
  <c r="AS46" i="8"/>
  <c r="AW46" i="8"/>
  <c r="AR46" i="8"/>
  <c r="AV46" i="8"/>
  <c r="AT45" i="8"/>
  <c r="AX45" i="8"/>
  <c r="AS45" i="8"/>
  <c r="AW45" i="8"/>
  <c r="AR45" i="8"/>
  <c r="AV45" i="8"/>
  <c r="AT44" i="8"/>
  <c r="AX44" i="8"/>
  <c r="AS44" i="8"/>
  <c r="AW44" i="8"/>
  <c r="AR44" i="8"/>
  <c r="AV44" i="8"/>
  <c r="AT43" i="8"/>
  <c r="AX43" i="8"/>
  <c r="AS43" i="8"/>
  <c r="AW43" i="8"/>
  <c r="AR43" i="8"/>
  <c r="AV43" i="8"/>
  <c r="AT42" i="8"/>
  <c r="AX42" i="8"/>
  <c r="AS42" i="8"/>
  <c r="AW42" i="8"/>
  <c r="AR42" i="8"/>
  <c r="AV42" i="8"/>
  <c r="AT41" i="8"/>
  <c r="AX41" i="8"/>
  <c r="AS41" i="8"/>
  <c r="AW41" i="8"/>
  <c r="AR41" i="8"/>
  <c r="AV41" i="8"/>
  <c r="AT40" i="8"/>
  <c r="AX40" i="8"/>
  <c r="AS40" i="8"/>
  <c r="AW40" i="8"/>
  <c r="AR40" i="8"/>
  <c r="AV40" i="8"/>
  <c r="AT39" i="8"/>
  <c r="AX39" i="8"/>
  <c r="AS39" i="8"/>
  <c r="AW39" i="8"/>
  <c r="AR39" i="8"/>
  <c r="AV39" i="8"/>
  <c r="AT38" i="8"/>
  <c r="AX38" i="8"/>
  <c r="AS38" i="8"/>
  <c r="AW38" i="8"/>
  <c r="AR38" i="8"/>
  <c r="AV38" i="8"/>
  <c r="AT37" i="8"/>
  <c r="AX37" i="8"/>
  <c r="AS37" i="8"/>
  <c r="AW37" i="8"/>
  <c r="AR37" i="8"/>
  <c r="AV37" i="8"/>
  <c r="AT36" i="8"/>
  <c r="AX36" i="8"/>
  <c r="AS36" i="8"/>
  <c r="AW36" i="8"/>
  <c r="AR36" i="8"/>
  <c r="AV36" i="8"/>
  <c r="AT35" i="8"/>
  <c r="AX35" i="8"/>
  <c r="AS35" i="8"/>
  <c r="AW35" i="8"/>
  <c r="AR35" i="8"/>
  <c r="AV35" i="8"/>
  <c r="AT34" i="8"/>
  <c r="AX34" i="8"/>
  <c r="AS34" i="8"/>
  <c r="AW34" i="8"/>
  <c r="AR34" i="8"/>
  <c r="AV34" i="8"/>
  <c r="AT33" i="8"/>
  <c r="AX33" i="8"/>
  <c r="AS33" i="8"/>
  <c r="AW33" i="8"/>
  <c r="AR33" i="8"/>
  <c r="AV33" i="8"/>
  <c r="AT32" i="8"/>
  <c r="AX32" i="8"/>
  <c r="AS32" i="8"/>
  <c r="AW32" i="8"/>
  <c r="AR32" i="8"/>
  <c r="AV32" i="8"/>
  <c r="AT31" i="8"/>
  <c r="AX31" i="8"/>
  <c r="AS31" i="8"/>
  <c r="AW31" i="8"/>
  <c r="AR31" i="8"/>
  <c r="AV31" i="8"/>
  <c r="AT30" i="8"/>
  <c r="AX30" i="8"/>
  <c r="AS30" i="8"/>
  <c r="AW30" i="8"/>
  <c r="AR30" i="8"/>
  <c r="AV30" i="8"/>
  <c r="AT29" i="8"/>
  <c r="AX29" i="8"/>
  <c r="AS29" i="8"/>
  <c r="AW29" i="8"/>
  <c r="AR29" i="8"/>
  <c r="AV29" i="8"/>
  <c r="AT28" i="8"/>
  <c r="AX28" i="8"/>
  <c r="AS28" i="8"/>
  <c r="AW28" i="8"/>
  <c r="AR28" i="8"/>
  <c r="AV28" i="8"/>
  <c r="AT27" i="8"/>
  <c r="AX27" i="8"/>
  <c r="AS27" i="8"/>
  <c r="AW27" i="8"/>
  <c r="AR27" i="8"/>
  <c r="AV27" i="8"/>
  <c r="AT26" i="8"/>
  <c r="AX26" i="8"/>
  <c r="AS26" i="8"/>
  <c r="AW26" i="8"/>
  <c r="AR26" i="8"/>
  <c r="AV26" i="8"/>
  <c r="AT25" i="8"/>
  <c r="AX25" i="8"/>
  <c r="AS25" i="8"/>
  <c r="AW25" i="8"/>
  <c r="AR25" i="8"/>
  <c r="AV25" i="8"/>
  <c r="AT24" i="8"/>
  <c r="AX24" i="8"/>
  <c r="AS24" i="8"/>
  <c r="AW24" i="8"/>
  <c r="AR24" i="8"/>
  <c r="AV24" i="8"/>
  <c r="AT23" i="8"/>
  <c r="AX23" i="8"/>
  <c r="AS23" i="8"/>
  <c r="AW23" i="8"/>
  <c r="AR23" i="8"/>
  <c r="AV23" i="8"/>
  <c r="AT22" i="8"/>
  <c r="AX22" i="8"/>
  <c r="AS22" i="8"/>
  <c r="AW22" i="8"/>
  <c r="AR22" i="8"/>
  <c r="AV22" i="8"/>
  <c r="AT21" i="8"/>
  <c r="AX21" i="8"/>
  <c r="AS21" i="8"/>
  <c r="AW21" i="8"/>
  <c r="AR21" i="8"/>
  <c r="AV21" i="8"/>
  <c r="AT20" i="8"/>
  <c r="AX20" i="8"/>
  <c r="AS20" i="8"/>
  <c r="AW20" i="8"/>
  <c r="AR20" i="8"/>
  <c r="AV20" i="8"/>
  <c r="AT19" i="8"/>
  <c r="AX19" i="8"/>
  <c r="AS19" i="8"/>
  <c r="AW19" i="8"/>
  <c r="AR19" i="8"/>
  <c r="AV19" i="8"/>
  <c r="AT18" i="8"/>
  <c r="AX18" i="8"/>
  <c r="AS18" i="8"/>
  <c r="AW18" i="8"/>
  <c r="AR18" i="8"/>
  <c r="AV18" i="8"/>
  <c r="AT17" i="8"/>
  <c r="AX17" i="8"/>
  <c r="AS17" i="8"/>
  <c r="AW17" i="8"/>
  <c r="AR17" i="8"/>
  <c r="AV17" i="8"/>
  <c r="AT16" i="8"/>
  <c r="AX16" i="8"/>
  <c r="AS16" i="8"/>
  <c r="AW16" i="8"/>
  <c r="AR16" i="8"/>
  <c r="AV16" i="8"/>
  <c r="AT15" i="8"/>
  <c r="AX15" i="8"/>
  <c r="AS15" i="8"/>
  <c r="AW15" i="8"/>
  <c r="AR15" i="8"/>
  <c r="AV15" i="8"/>
  <c r="AT14" i="8"/>
  <c r="AX14" i="8"/>
  <c r="AS14" i="8"/>
  <c r="AW14" i="8"/>
  <c r="AR14" i="8"/>
  <c r="AV14" i="8"/>
  <c r="AT13" i="8"/>
  <c r="AX13" i="8"/>
  <c r="AS13" i="8"/>
  <c r="AW13" i="8"/>
  <c r="AR13" i="8"/>
  <c r="AV13" i="8"/>
  <c r="AT12" i="8"/>
  <c r="AX12" i="8"/>
  <c r="AS12" i="8"/>
  <c r="AW12" i="8"/>
  <c r="AR12" i="8"/>
  <c r="AV12" i="8"/>
  <c r="AT11" i="8"/>
  <c r="AX11" i="8"/>
  <c r="AS11" i="8"/>
  <c r="AW11" i="8"/>
  <c r="AR11" i="8"/>
  <c r="AV11" i="8"/>
  <c r="AT10" i="8"/>
  <c r="AX10" i="8"/>
  <c r="AS10" i="8"/>
  <c r="AW10" i="8"/>
  <c r="AR10" i="8"/>
  <c r="AV10" i="8"/>
  <c r="AT9" i="8"/>
  <c r="AX9" i="8"/>
  <c r="AS9" i="8"/>
  <c r="AW9" i="8"/>
  <c r="AR9" i="8"/>
  <c r="AV9" i="8"/>
  <c r="AT8" i="8"/>
  <c r="AX8" i="8"/>
  <c r="AS8" i="8"/>
  <c r="AW8" i="8"/>
  <c r="AR8" i="8"/>
  <c r="AV8" i="8"/>
  <c r="H8" i="4"/>
  <c r="P8" i="4"/>
  <c r="N8" i="4"/>
  <c r="M8" i="4"/>
  <c r="L8" i="4"/>
  <c r="K8" i="4"/>
  <c r="J8" i="4"/>
  <c r="I8" i="4"/>
  <c r="S7" i="4"/>
  <c r="H32" i="13" l="1"/>
  <c r="H24" i="13"/>
  <c r="H12" i="13"/>
  <c r="H35" i="13"/>
  <c r="H33" i="13"/>
  <c r="H23" i="13"/>
  <c r="H27" i="13"/>
  <c r="H11" i="13"/>
  <c r="H19" i="13"/>
  <c r="AE58" i="4"/>
  <c r="C49" i="4"/>
  <c r="C22" i="4"/>
  <c r="C20" i="4"/>
  <c r="C15" i="4"/>
  <c r="C14" i="4"/>
  <c r="AE19" i="4"/>
  <c r="AE9" i="4"/>
  <c r="C45" i="4"/>
  <c r="H20" i="13"/>
  <c r="H29" i="13"/>
  <c r="H15" i="13"/>
  <c r="H25" i="13"/>
  <c r="H7" i="13"/>
  <c r="H31" i="13"/>
  <c r="H26" i="13"/>
  <c r="H30" i="13"/>
  <c r="H13" i="13"/>
  <c r="H37" i="13"/>
  <c r="H16" i="13"/>
  <c r="H14" i="13"/>
  <c r="H21" i="13"/>
  <c r="H8" i="13"/>
  <c r="H28" i="13"/>
  <c r="H22" i="13"/>
  <c r="H10" i="13"/>
  <c r="H17" i="13"/>
  <c r="H36" i="13"/>
  <c r="H9" i="13"/>
  <c r="H18" i="13"/>
  <c r="H34" i="13"/>
  <c r="AE43" i="4"/>
  <c r="C29" i="4"/>
  <c r="AE23" i="4"/>
  <c r="AE24" i="4"/>
  <c r="C43" i="4"/>
  <c r="C39" i="4"/>
  <c r="C12" i="4"/>
  <c r="AE38" i="4"/>
  <c r="AE36" i="4"/>
  <c r="C65" i="4"/>
  <c r="AE60" i="4"/>
  <c r="AE14" i="4"/>
  <c r="AE21" i="4"/>
  <c r="AE65" i="4"/>
  <c r="C36" i="4"/>
  <c r="B10" i="8"/>
  <c r="B49" i="8"/>
  <c r="B33" i="8"/>
  <c r="B58" i="8"/>
  <c r="B57" i="8"/>
  <c r="AE45" i="4"/>
  <c r="AE44" i="4"/>
  <c r="AE15" i="4"/>
  <c r="C48" i="4"/>
  <c r="C46" i="4"/>
  <c r="C42" i="4"/>
  <c r="AE17" i="4"/>
  <c r="C62" i="4"/>
  <c r="C28" i="4"/>
  <c r="AE34" i="4"/>
  <c r="C33" i="4"/>
  <c r="AE29" i="4"/>
  <c r="C25" i="4"/>
  <c r="C52" i="4"/>
  <c r="AE27" i="4"/>
  <c r="AE18" i="4"/>
  <c r="AE50" i="4"/>
  <c r="AE32" i="4"/>
  <c r="C35" i="4"/>
  <c r="AE26" i="4"/>
  <c r="C40" i="4"/>
  <c r="AE47" i="4"/>
  <c r="AE31" i="4"/>
  <c r="C31" i="4"/>
  <c r="C10" i="4"/>
  <c r="AE30" i="4"/>
  <c r="C13" i="4"/>
  <c r="AE63" i="4"/>
  <c r="AE49" i="4"/>
  <c r="C24" i="4"/>
  <c r="C51" i="4"/>
  <c r="AE56" i="4"/>
  <c r="C58" i="4"/>
  <c r="C32" i="4"/>
  <c r="C54" i="4"/>
  <c r="C55" i="4"/>
  <c r="AE64" i="4"/>
  <c r="AE61" i="4"/>
  <c r="C37" i="4"/>
  <c r="C11" i="4"/>
  <c r="C53" i="4"/>
  <c r="AE12" i="4"/>
  <c r="AE16" i="4"/>
  <c r="C41" i="4"/>
  <c r="C21" i="4"/>
  <c r="C38" i="4"/>
  <c r="AE57" i="4"/>
  <c r="AE42" i="4"/>
  <c r="AE55" i="4"/>
  <c r="AE46" i="4"/>
  <c r="AE25" i="4"/>
  <c r="C60" i="4"/>
  <c r="C27" i="4"/>
  <c r="AE51" i="4"/>
  <c r="AE41" i="4"/>
  <c r="AE10" i="4"/>
  <c r="C61" i="4"/>
  <c r="AE11" i="4"/>
  <c r="C26" i="4"/>
  <c r="C57" i="4"/>
  <c r="AE48" i="4"/>
  <c r="C44" i="4"/>
  <c r="C64" i="4"/>
  <c r="C50" i="4"/>
  <c r="AE37" i="4"/>
  <c r="C56" i="4"/>
  <c r="C63" i="4"/>
  <c r="C18" i="4"/>
  <c r="C30" i="4"/>
  <c r="AE52" i="4"/>
  <c r="C47" i="4"/>
  <c r="AE53" i="4"/>
  <c r="AE22" i="4"/>
  <c r="C19" i="4"/>
  <c r="AE62" i="4"/>
  <c r="AE33" i="4"/>
  <c r="AE54" i="4"/>
  <c r="C34" i="4"/>
  <c r="C9" i="4"/>
  <c r="AE20" i="4"/>
  <c r="AE39" i="4"/>
  <c r="C23" i="4"/>
  <c r="C16" i="4"/>
  <c r="AE28" i="4"/>
  <c r="C17" i="4"/>
  <c r="C59" i="4"/>
  <c r="AE59" i="4"/>
  <c r="AE40" i="4"/>
  <c r="AE35" i="4"/>
  <c r="AE13" i="4"/>
  <c r="B28" i="8"/>
  <c r="B25" i="8"/>
  <c r="B17" i="8"/>
  <c r="B53" i="8"/>
  <c r="B62" i="8"/>
  <c r="B48" i="8"/>
  <c r="B15" i="8"/>
  <c r="B41" i="8"/>
  <c r="B47" i="8"/>
  <c r="B18" i="8"/>
  <c r="B26" i="8"/>
  <c r="B34" i="8"/>
  <c r="B42" i="8"/>
  <c r="B50" i="8"/>
  <c r="B59" i="8"/>
  <c r="B11" i="8"/>
  <c r="B19" i="8"/>
  <c r="B27" i="8"/>
  <c r="B35" i="8"/>
  <c r="B43" i="8"/>
  <c r="B51" i="8"/>
  <c r="B60" i="8"/>
  <c r="B12" i="8"/>
  <c r="B20" i="8"/>
  <c r="B36" i="8"/>
  <c r="B44" i="8"/>
  <c r="B52" i="8"/>
  <c r="B61" i="8"/>
  <c r="B13" i="8"/>
  <c r="B21" i="8"/>
  <c r="B29" i="8"/>
  <c r="B37" i="8"/>
  <c r="B45" i="8"/>
  <c r="B54" i="8"/>
  <c r="B7" i="8"/>
  <c r="B14" i="8"/>
  <c r="B22" i="8"/>
  <c r="B30" i="8"/>
  <c r="B38" i="8"/>
  <c r="B46" i="8"/>
  <c r="B55" i="8"/>
  <c r="B63" i="8"/>
  <c r="B8" i="8"/>
  <c r="B23" i="8"/>
  <c r="B31" i="8"/>
  <c r="B39" i="8"/>
  <c r="B56" i="8"/>
  <c r="B9" i="8"/>
  <c r="B16" i="8"/>
  <c r="B24" i="8"/>
  <c r="B32" i="8"/>
  <c r="B40" i="8"/>
  <c r="AD34" i="4" l="1"/>
  <c r="AD33" i="4"/>
  <c r="AD13" i="4"/>
  <c r="AD29" i="4"/>
  <c r="B29" i="4"/>
  <c r="B30" i="4"/>
  <c r="B23" i="4"/>
  <c r="B37" i="4"/>
  <c r="AD62" i="4"/>
  <c r="B57" i="4"/>
  <c r="AD41" i="4"/>
  <c r="AD17" i="4"/>
  <c r="B22" i="4"/>
  <c r="AD14" i="4"/>
  <c r="AD61" i="4"/>
  <c r="B15" i="4"/>
  <c r="B40" i="4"/>
  <c r="B14" i="4"/>
  <c r="AD39" i="4"/>
  <c r="B63" i="4"/>
  <c r="B26" i="4"/>
  <c r="AD51" i="4"/>
  <c r="AD42" i="4"/>
  <c r="B42" i="4"/>
  <c r="B49" i="4"/>
  <c r="B54" i="4"/>
  <c r="B58" i="4"/>
  <c r="AD18" i="4"/>
  <c r="AD58" i="4"/>
  <c r="B55" i="4"/>
  <c r="AD48" i="4"/>
  <c r="B18" i="4"/>
  <c r="B56" i="4"/>
  <c r="B27" i="4"/>
  <c r="AD57" i="4"/>
  <c r="B46" i="4"/>
  <c r="B20" i="4"/>
  <c r="B32" i="4"/>
  <c r="B41" i="4"/>
  <c r="B35" i="4"/>
  <c r="AD27" i="4"/>
  <c r="AD50" i="4"/>
  <c r="AD32" i="4"/>
  <c r="AD20" i="4"/>
  <c r="B59" i="4"/>
  <c r="B31" i="4"/>
  <c r="B65" i="4"/>
  <c r="B36" i="4"/>
  <c r="B9" i="4"/>
  <c r="AD22" i="4"/>
  <c r="AD37" i="4"/>
  <c r="AD11" i="4"/>
  <c r="B60" i="4"/>
  <c r="B38" i="4"/>
  <c r="B48" i="4"/>
  <c r="AD60" i="4"/>
  <c r="B24" i="4"/>
  <c r="AD16" i="4"/>
  <c r="AD64" i="4"/>
  <c r="B52" i="4"/>
  <c r="AD23" i="4"/>
  <c r="AD26" i="4"/>
  <c r="B62" i="4"/>
  <c r="B19" i="4"/>
  <c r="B17" i="4"/>
  <c r="B34" i="4"/>
  <c r="AD53" i="4"/>
  <c r="B50" i="4"/>
  <c r="B61" i="4"/>
  <c r="AD25" i="4"/>
  <c r="AD15" i="4"/>
  <c r="AD45" i="4"/>
  <c r="AD63" i="4"/>
  <c r="AD12" i="4"/>
  <c r="AD47" i="4"/>
  <c r="B25" i="4"/>
  <c r="AD19" i="4"/>
  <c r="AD38" i="4"/>
  <c r="AD24" i="4"/>
  <c r="AD35" i="4"/>
  <c r="B47" i="4"/>
  <c r="B64" i="4"/>
  <c r="AD10" i="4"/>
  <c r="AD44" i="4"/>
  <c r="B21" i="4"/>
  <c r="B13" i="4"/>
  <c r="B53" i="4"/>
  <c r="B51" i="4"/>
  <c r="B39" i="4"/>
  <c r="B10" i="4"/>
  <c r="AD55" i="4"/>
  <c r="AD56" i="4"/>
  <c r="AD40" i="4"/>
  <c r="AD21" i="4"/>
  <c r="AD43" i="4"/>
  <c r="AD59" i="4"/>
  <c r="AD31" i="4"/>
  <c r="AD36" i="4"/>
  <c r="AD49" i="4"/>
  <c r="AD65" i="4"/>
  <c r="AD28" i="4"/>
  <c r="B16" i="4"/>
  <c r="AD54" i="4"/>
  <c r="AD52" i="4"/>
  <c r="B44" i="4"/>
  <c r="AD46" i="4"/>
  <c r="B28" i="4"/>
  <c r="B12" i="4"/>
  <c r="B43" i="4"/>
  <c r="AD30" i="4"/>
  <c r="B11" i="4"/>
  <c r="B33" i="4"/>
  <c r="AD9" i="4"/>
  <c r="B45" i="4"/>
</calcChain>
</file>

<file path=xl/sharedStrings.xml><?xml version="1.0" encoding="utf-8"?>
<sst xmlns="http://schemas.openxmlformats.org/spreadsheetml/2006/main" count="1593" uniqueCount="505">
  <si>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</si>
  <si>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</si>
  <si>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</si>
  <si>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</si>
  <si>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</si>
  <si>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</si>
  <si>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</si>
  <si>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</si>
  <si>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</si>
  <si>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</si>
  <si>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</si>
  <si>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Pacific Sanddab</t>
  </si>
  <si>
    <t>Kelp Greenling</t>
  </si>
  <si>
    <t>Rex Sole</t>
  </si>
  <si>
    <t>Widow Rockfish</t>
  </si>
  <si>
    <t>Leopard Shark</t>
  </si>
  <si>
    <t>Darkblotched rockfish</t>
  </si>
  <si>
    <t>Tiger Rockfish</t>
  </si>
  <si>
    <t>Canary rockfish</t>
  </si>
  <si>
    <t>Sand Sole</t>
  </si>
  <si>
    <t>English sole</t>
  </si>
  <si>
    <t>Pacific ocean perch</t>
  </si>
  <si>
    <t>Rosy Rockfish</t>
  </si>
  <si>
    <t>Starry flounder</t>
  </si>
  <si>
    <t>Splitnose Rockfish</t>
  </si>
  <si>
    <t>Rock Sole</t>
  </si>
  <si>
    <t>Greenblotched Rockfish</t>
  </si>
  <si>
    <t>Big Skate</t>
  </si>
  <si>
    <t>Calico Rockfish</t>
  </si>
  <si>
    <t>Yellowmouth Rockfish</t>
  </si>
  <si>
    <t>Butter Sole</t>
  </si>
  <si>
    <t>Curlfin sole</t>
  </si>
  <si>
    <t>Rosethorn Rockfish</t>
  </si>
  <si>
    <t>Flathead Sole</t>
  </si>
  <si>
    <t>Redstripe Rockfish</t>
  </si>
  <si>
    <t>Silvergray Rockfish</t>
  </si>
  <si>
    <t>Stripetail Rockfish</t>
  </si>
  <si>
    <t>Shortbelly Rockfish</t>
  </si>
  <si>
    <t>Total</t>
  </si>
  <si>
    <t>CA</t>
  </si>
  <si>
    <t>OR</t>
  </si>
  <si>
    <t>WA</t>
  </si>
  <si>
    <t>Halfbanded Rockfish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</si>
  <si>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</si>
  <si>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</si>
  <si>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</si>
  <si>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</si>
  <si>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</si>
  <si>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</si>
  <si>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</si>
  <si>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</si>
  <si>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</si>
  <si>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</si>
  <si>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</si>
  <si>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</si>
  <si>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</si>
  <si>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</si>
  <si>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</si>
  <si>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</si>
  <si>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</si>
  <si>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</si>
  <si>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</si>
  <si>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</si>
  <si>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</si>
  <si>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</si>
  <si>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</si>
  <si>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</si>
  <si>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Unexp</t>
  </si>
  <si>
    <t>Weighted</t>
  </si>
  <si>
    <t>Last</t>
  </si>
  <si>
    <t>Factor</t>
  </si>
  <si>
    <t>Status</t>
  </si>
  <si>
    <t>Info</t>
  </si>
  <si>
    <t>Trend</t>
  </si>
  <si>
    <t>Assessment</t>
  </si>
  <si>
    <t>score</t>
  </si>
  <si>
    <t>Pink shading indicates no prior benchmark</t>
  </si>
  <si>
    <t>Max value</t>
  </si>
  <si>
    <t>* not including revenue from tribal landings</t>
  </si>
  <si>
    <t>California</t>
  </si>
  <si>
    <t>Oregon</t>
  </si>
  <si>
    <t>Washington</t>
  </si>
  <si>
    <t>All HKL+POT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</si>
  <si>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</si>
  <si>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</si>
  <si>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</si>
  <si>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</si>
  <si>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</si>
  <si>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</si>
  <si>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</si>
  <si>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</si>
  <si>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</si>
  <si>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Greater</t>
  </si>
  <si>
    <t>Choke</t>
  </si>
  <si>
    <t>stock</t>
  </si>
  <si>
    <t>*</t>
  </si>
  <si>
    <t>**</t>
  </si>
  <si>
    <t>#</t>
  </si>
  <si>
    <t>*#</t>
  </si>
  <si>
    <t>Rebuilding</t>
  </si>
  <si>
    <t>Not in rebuilding</t>
  </si>
  <si>
    <t>Projected to rebuild in over 20 years</t>
  </si>
  <si>
    <t>Projected to rebuild within 20 years</t>
  </si>
  <si>
    <t>In rebuilding and projected to be rebuilt by next assessment</t>
  </si>
  <si>
    <t>Stock</t>
  </si>
  <si>
    <t>PSA</t>
  </si>
  <si>
    <t>Scoring of Stock Spawning Biomass Status</t>
  </si>
  <si>
    <t>• 5 points = stock is overfished and show signs of decline</t>
  </si>
  <si>
    <t>As expanded and used here, providing a 10-point range</t>
  </si>
  <si>
    <t>25% for flatfish, 40% for all other groundfish stocks</t>
  </si>
  <si>
    <t>12.5% for flatfish, 25% for all other groundfish stocks</t>
  </si>
  <si>
    <t>no OFLc</t>
  </si>
  <si>
    <t>Yellowtail Rockfish</t>
  </si>
  <si>
    <t>Bronzespotted Rockfish</t>
  </si>
  <si>
    <t>Freckled Rockfish</t>
  </si>
  <si>
    <t>Harlequin Rockfish</t>
  </si>
  <si>
    <t>Mexican Rockfish</t>
  </si>
  <si>
    <t>Pink Rockfish</t>
  </si>
  <si>
    <t>Pinkrose Rockfish</t>
  </si>
  <si>
    <t>Pygmy Rockfish</t>
  </si>
  <si>
    <t>Swordspine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</si>
  <si>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</si>
  <si>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</si>
  <si>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</si>
  <si>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</si>
  <si>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</si>
  <si>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</si>
  <si>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</si>
  <si>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</si>
  <si>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</si>
  <si>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</si>
  <si>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</si>
  <si>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</si>
  <si>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</si>
  <si>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</si>
  <si>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</si>
  <si>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</si>
  <si>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</si>
  <si>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>Demand</t>
  </si>
  <si>
    <t xml:space="preserve">Cowcod </t>
  </si>
  <si>
    <t>Pacific cod</t>
  </si>
  <si>
    <t>Bocaccio</t>
  </si>
  <si>
    <t xml:space="preserve">"*" =  </t>
  </si>
  <si>
    <t xml:space="preserve">"#" =  </t>
  </si>
  <si>
    <t>Greater sub-area/fleet importance: commercial</t>
  </si>
  <si>
    <t>Greater sub-area/fleet importance: recreational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</si>
  <si>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</si>
  <si>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</si>
  <si>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</si>
  <si>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</si>
  <si>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</si>
  <si>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</si>
  <si>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</si>
  <si>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</si>
  <si>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</si>
  <si>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</si>
  <si>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</si>
  <si>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</si>
  <si>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</si>
  <si>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</si>
  <si>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</si>
  <si>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</si>
  <si>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</si>
  <si>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</si>
  <si>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</si>
  <si>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</si>
  <si>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</si>
  <si>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</si>
  <si>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r>
      <t>• 1 point = stock biomass is above target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1.25*SBMSY)</t>
    </r>
  </si>
  <si>
    <r>
      <t>• 2 points = stock biomass is near target (MSST &lt;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1.25*SBMSY)</t>
    </r>
  </si>
  <si>
    <r>
      <t>• 3 points = caution -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or MSST is unknown not determinable</t>
    </r>
  </si>
  <si>
    <r>
      <t>• 4 points = stock is overfished (SB</t>
    </r>
    <r>
      <rPr>
        <b/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≤ MSST)</t>
    </r>
  </si>
  <si>
    <r>
      <t xml:space="preserve"> points = stock biomass is above target ( 2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1.5*SB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</t>
    </r>
  </si>
  <si>
    <r>
      <t xml:space="preserve"> points 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is unknown and Vulnerability is high (PSA &gt;= 2)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</si>
  <si>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increasing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</si>
  <si>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stable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</si>
  <si>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declining</t>
    </r>
  </si>
  <si>
    <r>
      <rPr>
        <b/>
        <sz val="14"/>
        <color theme="1"/>
        <rFont val="Calibri"/>
        <family val="2"/>
        <scheme val="minor"/>
      </rPr>
      <t>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= Current Spawning Biomass</t>
    </r>
  </si>
  <si>
    <r>
      <rPr>
        <b/>
        <sz val="14"/>
        <color theme="1"/>
        <rFont val="Calibri"/>
        <family val="2"/>
        <scheme val="minor"/>
      </rPr>
      <t>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= Spawning Biomass @ MSY, or target proxy</t>
    </r>
  </si>
  <si>
    <r>
      <rPr>
        <b/>
        <sz val="14"/>
        <color theme="1"/>
        <rFont val="Calibri"/>
        <family val="2"/>
        <scheme val="minor"/>
      </rPr>
      <t>MSST</t>
    </r>
    <r>
      <rPr>
        <sz val="14"/>
        <color theme="1"/>
        <rFont val="Calibri"/>
        <family val="2"/>
        <scheme val="minor"/>
      </rPr>
      <t xml:space="preserve"> = Minimum Stock Size Threshold; level below which stocks are considered overfished</t>
    </r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</si>
  <si>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</si>
  <si>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</si>
  <si>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</si>
  <si>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</si>
  <si>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</si>
  <si>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</si>
  <si>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</si>
  <si>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Const.</t>
  </si>
  <si>
    <t xml:space="preserve">"@" =  </t>
  </si>
  <si>
    <t>Industry concern expressed</t>
  </si>
  <si>
    <t>Importance related to rebuilding status of a stock</t>
  </si>
  <si>
    <t>Importance of relative stock abundance</t>
  </si>
  <si>
    <t>Based on the % of OFL attainment, calculated at a coastwide level, except where benchmark-dervied OFLs do not cover the entire coast (e.g. bocaccio, yellowtail).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</si>
  <si>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</si>
  <si>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</si>
  <si>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</si>
  <si>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</si>
  <si>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</si>
  <si>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</si>
  <si>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</si>
  <si>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</si>
  <si>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</si>
  <si>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Meaning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</si>
  <si>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</si>
  <si>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</si>
  <si>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</si>
  <si>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</si>
  <si>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</si>
  <si>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</si>
  <si>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</si>
  <si>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</si>
  <si>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</si>
  <si>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</si>
  <si>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</si>
  <si>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</si>
  <si>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</si>
  <si>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</si>
  <si>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</si>
  <si>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</si>
  <si>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>Component</t>
  </si>
  <si>
    <t>Scores</t>
  </si>
  <si>
    <t>In rebuilding, with declining spawning biomass</t>
  </si>
  <si>
    <t>As described in the tech memo (not used)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</si>
  <si>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</si>
  <si>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</si>
  <si>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</si>
  <si>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</si>
  <si>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</si>
  <si>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Pacific Spiny Dogfish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</si>
  <si>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</si>
  <si>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</si>
  <si>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</si>
  <si>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</si>
  <si>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</si>
  <si>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</si>
  <si>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</si>
  <si>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or SBC is unknown and Vulnerability is intermediate (2 &gt; PSA &gt;= 1.8)</t>
  </si>
  <si>
    <r>
      <t xml:space="preserve"> points = stock biomass is near target ( 1.1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0.9*SB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), </t>
    </r>
  </si>
  <si>
    <t>or SBC is unknown and Vulnerability is low (1.8 &gt; PSA)</t>
  </si>
  <si>
    <r>
      <t xml:space="preserve"> points = stock biomass is above target ( 1.5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1.1*SB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), </t>
    </r>
  </si>
  <si>
    <r>
      <t xml:space="preserve"> point = stock biomass is way above target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2 * SB</t>
    </r>
    <r>
      <rPr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</t>
    </r>
  </si>
  <si>
    <t>Canary Rockfish</t>
  </si>
  <si>
    <t>Area outside of Benchmark Asessment</t>
  </si>
  <si>
    <t>Cabezon (WA)</t>
  </si>
  <si>
    <t>No target Fishing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</si>
  <si>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</si>
  <si>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</si>
  <si>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</si>
  <si>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All TWL</t>
  </si>
  <si>
    <t>TWL</t>
  </si>
  <si>
    <t>NTWL</t>
  </si>
  <si>
    <t>Rank difference, max of 0</t>
  </si>
  <si>
    <t>Score difference, min of 0</t>
  </si>
  <si>
    <t>[Fleet value - Coastwide value]</t>
  </si>
  <si>
    <t>State-level scores and ranks</t>
  </si>
  <si>
    <t>Eco-</t>
  </si>
  <si>
    <t>system</t>
  </si>
  <si>
    <t>Rank difference</t>
  </si>
  <si>
    <t>Score difference</t>
  </si>
  <si>
    <t>(max of 0)</t>
  </si>
  <si>
    <t>(min of 0)</t>
  </si>
  <si>
    <t>Commercial fleet scores and rankings used to evaluate Consituent Demand</t>
  </si>
  <si>
    <t>Recreational state scores and rankings used to evaluate Consituent Demand</t>
  </si>
  <si>
    <t>Gear Group scores/ranks</t>
  </si>
  <si>
    <t>[State/Fleet value - Coastwide value]</t>
  </si>
  <si>
    <t>**#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</si>
  <si>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</si>
  <si>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</si>
  <si>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</si>
  <si>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</si>
  <si>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</si>
  <si>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</si>
  <si>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</si>
  <si>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</si>
  <si>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</si>
  <si>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</si>
  <si>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</si>
  <si>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</si>
  <si>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</si>
  <si>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</si>
  <si>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</si>
  <si>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</si>
  <si>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</si>
  <si>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</si>
  <si>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</si>
  <si>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</si>
  <si>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</si>
  <si>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</si>
  <si>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value to a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</si>
  <si>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</si>
  <si>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</si>
  <si>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</si>
  <si>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</si>
  <si>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</si>
  <si>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</si>
  <si>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</si>
  <si>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</si>
  <si>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</si>
  <si>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Average -&gt; </t>
  </si>
  <si>
    <t xml:space="preserve"> Weights -&gt;</t>
  </si>
  <si>
    <t>Bocaccio Rockfish N. of 40°10'</t>
  </si>
  <si>
    <t>Chilipepper Rockfish N. of 40°10'</t>
  </si>
  <si>
    <t>Cowcod Rockfish N. of 40°10'</t>
  </si>
  <si>
    <t>Yellowtail Rockfish S. of 40°10'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</si>
  <si>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</si>
  <si>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</si>
  <si>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</si>
  <si>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</si>
  <si>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</si>
  <si>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</si>
  <si>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>Removed from detailed analysis</t>
  </si>
  <si>
    <t xml:space="preserve">of </t>
  </si>
  <si>
    <t>managed or protected species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</si>
  <si>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</si>
  <si>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</si>
  <si>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</si>
  <si>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</si>
  <si>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</si>
  <si>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</si>
  <si>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</si>
  <si>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</si>
  <si>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</si>
  <si>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</si>
  <si>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</si>
  <si>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</si>
  <si>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</si>
  <si>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</si>
  <si>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</si>
  <si>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"$" =</t>
  </si>
  <si>
    <t>5-year landings history was greatly reduced by prior rebuilding restricitions</t>
  </si>
  <si>
    <t>Update</t>
  </si>
  <si>
    <t>F</t>
  </si>
  <si>
    <t>U</t>
  </si>
  <si>
    <t>$$*</t>
  </si>
  <si>
    <t>Total adjust-ments</t>
  </si>
  <si>
    <t>Commercial importance of species, based on coastwide ex-vessel revenue</t>
  </si>
  <si>
    <t>Recreational importance of species, based on coastwide landed tonnage and weighting reflecting relative species desirability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</si>
  <si>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</si>
  <si>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</si>
  <si>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</si>
  <si>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All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</si>
  <si>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</si>
  <si>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</si>
  <si>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</si>
  <si>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</si>
  <si>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</si>
  <si>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</si>
  <si>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</si>
  <si>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</si>
  <si>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</si>
  <si>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</si>
  <si>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</si>
  <si>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</si>
  <si>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</si>
  <si>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Tribal Factor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</si>
  <si>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</si>
  <si>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</si>
  <si>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</si>
  <si>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</si>
  <si>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</si>
  <si>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</si>
  <si>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</si>
  <si>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</si>
  <si>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</si>
  <si>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Gopher/B&amp;Y rockfish</t>
  </si>
  <si>
    <t>Kelp rockfish</t>
  </si>
  <si>
    <t>Treefish rockfish</t>
  </si>
  <si>
    <t>Blue/Deacon rockfish</t>
  </si>
  <si>
    <t>Rougheye/Blcksptd rockfish</t>
  </si>
  <si>
    <t>Tribal fishery importance, based on commercial ex-vessel revenue and subsistence importance</t>
  </si>
  <si>
    <t>Rather than relying entirely on PSA for species w/o estimated abundance, we could also factor in 5-year attainment of OFL.</t>
  </si>
  <si>
    <t>Pacific spiny dogfish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</si>
  <si>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</si>
  <si>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</si>
  <si>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</si>
  <si>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</si>
  <si>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</si>
  <si>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</si>
  <si>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</si>
  <si>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</si>
  <si>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</si>
  <si>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</si>
  <si>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</si>
  <si>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</si>
  <si>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</si>
  <si>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Rougheye/Blksptd rockfish</t>
  </si>
  <si>
    <t>Kelp greenling</t>
  </si>
  <si>
    <t>Pacific Ocean perch</t>
  </si>
  <si>
    <t>adjusted,</t>
  </si>
  <si>
    <t>$$$</t>
  </si>
  <si>
    <r>
      <rPr>
        <b/>
        <sz val="16"/>
        <color theme="1"/>
        <rFont val="Calibri"/>
        <family val="2"/>
      </rPr>
      <t>Σ</t>
    </r>
    <r>
      <rPr>
        <sz val="14"/>
        <color theme="1"/>
        <rFont val="Calibri"/>
        <family val="2"/>
        <scheme val="minor"/>
      </rPr>
      <t xml:space="preserve"> of *,#,@,$</t>
    </r>
  </si>
  <si>
    <t>Year of</t>
  </si>
  <si>
    <t xml:space="preserve"> last asmt</t>
  </si>
  <si>
    <t xml:space="preserve"> F or G</t>
  </si>
  <si>
    <t>B or C</t>
  </si>
  <si>
    <t>modi-fier</t>
  </si>
  <si>
    <t>Final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</si>
  <si>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</si>
  <si>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</si>
  <si>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</si>
  <si>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</si>
  <si>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</si>
  <si>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</si>
  <si>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</si>
  <si>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</si>
  <si>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</si>
  <si>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</si>
  <si>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</si>
  <si>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</si>
  <si>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</si>
  <si>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</si>
  <si>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r>
      <rPr>
        <b/>
        <sz val="14"/>
        <color theme="1"/>
        <rFont val="Calibri"/>
        <family val="2"/>
        <scheme val="minor"/>
      </rPr>
      <t xml:space="preserve">by rebuilding </t>
    </r>
    <r>
      <rPr>
        <sz val="14"/>
        <color theme="1"/>
        <rFont val="Calibri"/>
        <family val="2"/>
        <scheme val="minor"/>
      </rPr>
      <t xml:space="preserve">
(see legend, below)</t>
    </r>
  </si>
  <si>
    <t>state/fleet; 5-yr catch suppresed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</si>
  <si>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</si>
  <si>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</si>
  <si>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</si>
  <si>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</si>
  <si>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</si>
  <si>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</si>
  <si>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</si>
  <si>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</si>
  <si>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</si>
  <si>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</si>
  <si>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</si>
  <si>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</si>
  <si>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</si>
  <si>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</si>
  <si>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</si>
  <si>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</si>
  <si>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</si>
  <si>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</si>
  <si>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</si>
  <si>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</si>
  <si>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</si>
  <si>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</si>
  <si>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</si>
  <si>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</si>
  <si>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</si>
  <si>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cover the entire coast (e.g. bocaccio, yellowtail); or, on the stock's PSA (Vulnerability) score, where relative abundance has not been estimated</t>
  </si>
  <si>
    <t>% of Unfished</t>
  </si>
  <si>
    <t>Est.</t>
  </si>
  <si>
    <t>Target</t>
  </si>
  <si>
    <r>
      <t xml:space="preserve"> points = stock biomass is below target ( 0.9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MSST)) </t>
    </r>
    <r>
      <rPr>
        <u/>
        <sz val="14"/>
        <color theme="1"/>
        <rFont val="Calibri"/>
        <family val="2"/>
        <scheme val="minor"/>
      </rPr>
      <t>and is declining</t>
    </r>
    <r>
      <rPr>
        <sz val="14"/>
        <color theme="1"/>
        <rFont val="Calibri"/>
        <family val="2"/>
        <scheme val="minor"/>
      </rPr>
      <t xml:space="preserve"> or recent trend unknown</t>
    </r>
  </si>
  <si>
    <r>
      <t xml:space="preserve"> points = stock biomass is below target ((0.9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 &gt;= SB</t>
    </r>
    <r>
      <rPr>
        <b/>
        <vertAlign val="subscript"/>
        <sz val="14"/>
        <color theme="1"/>
        <rFont val="Calibri"/>
        <family val="2"/>
        <scheme val="minor"/>
      </rPr>
      <t>C)</t>
    </r>
    <r>
      <rPr>
        <sz val="14"/>
        <color theme="1"/>
        <rFont val="Calibri"/>
        <family val="2"/>
        <scheme val="minor"/>
      </rPr>
      <t xml:space="preserve"> &gt; MSST) </t>
    </r>
    <r>
      <rPr>
        <b/>
        <u/>
        <sz val="14"/>
        <color theme="1"/>
        <rFont val="Calibri"/>
        <family val="2"/>
        <scheme val="minor"/>
      </rPr>
      <t>and</t>
    </r>
    <r>
      <rPr>
        <u/>
        <sz val="14"/>
        <color theme="1"/>
        <rFont val="Calibri"/>
        <family val="2"/>
        <scheme val="minor"/>
      </rPr>
      <t xml:space="preserve"> is not declining</t>
    </r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</si>
  <si>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</si>
  <si>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</si>
  <si>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</si>
  <si>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</si>
  <si>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</si>
  <si>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</si>
  <si>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</si>
  <si>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</si>
  <si>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</si>
  <si>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</si>
  <si>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</si>
  <si>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</si>
  <si>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</si>
  <si>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</si>
  <si>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</si>
  <si>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</si>
  <si>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</si>
  <si>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</si>
  <si>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</si>
  <si>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</si>
  <si>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</si>
  <si>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</si>
  <si>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</si>
  <si>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</si>
  <si>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</si>
  <si>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</si>
  <si>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</si>
  <si>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</si>
  <si>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</si>
  <si>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</si>
  <si>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</si>
  <si>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</si>
  <si>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</si>
  <si>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</si>
  <si>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</si>
  <si>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</si>
  <si>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</si>
  <si>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</si>
  <si>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</si>
  <si>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</si>
  <si>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</si>
  <si>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</si>
  <si>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</si>
  <si>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</si>
  <si>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</si>
  <si>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</si>
  <si>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</si>
  <si>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</si>
  <si>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</si>
  <si>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</si>
  <si>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</si>
  <si>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</si>
  <si>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2023 draft 
spex values</t>
  </si>
  <si>
    <t>2020 mts</t>
  </si>
  <si>
    <t>Avg mts, 2018-20</t>
  </si>
  <si>
    <t xml:space="preserve">/ OFL (2023) </t>
  </si>
  <si>
    <t>New forward look at degree to which recent catches would be constrained by 2023 draft SPEX.</t>
  </si>
  <si>
    <t>to Initial</t>
  </si>
  <si>
    <t>Score Sdded</t>
  </si>
  <si>
    <t>Max Value</t>
  </si>
  <si>
    <t>Very low average fishing mortality during 2018-20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</si>
</sst>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0.0%"/>
    <numFmt numFmtId="170" formatCode="#,##0.000"/>
    <numFmt numFmtId="171" formatCode="\+0"/>
    <numFmt numFmtId="172" formatCode="#,##0\ "/>
    <numFmt numFmtId="173" formatCode="0.000"/>
    <numFmt numFmtId="174" formatCode="\+\ 0;\-\ 0"/>
  </numFmts>
  <fonts count="9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b/>
      <sz val="16"/>
      <color theme="1"/>
      <name val="Calibri"/>
      <family val="2"/>
    </font>
    <font>
      <i/>
      <sz val="14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EFB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</fills>
  <borders count="1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9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0" fillId="0" borderId="0"/>
    <xf numFmtId="0" fontId="31" fillId="0" borderId="0"/>
    <xf numFmtId="0" fontId="9" fillId="0" borderId="0"/>
    <xf numFmtId="0" fontId="30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8" fillId="0" borderId="0"/>
    <xf numFmtId="9" fontId="18" fillId="0" borderId="0" applyFont="0" applyFill="0" applyBorder="0" applyAlignment="0" applyProtection="0"/>
    <xf numFmtId="0" fontId="2" fillId="0" borderId="0"/>
    <xf numFmtId="0" fontId="1" fillId="0" borderId="0"/>
    <xf numFmtId="49" fontId="62" fillId="68" borderId="0" applyBorder="0" applyProtection="0">
      <alignment horizontal="left" vertical="top" wrapText="1"/>
    </xf>
    <xf numFmtId="0" fontId="1" fillId="0" borderId="0"/>
  </cellStyleXfs>
  <cellXfs count="1379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3" fontId="7" fillId="0" borderId="0" xfId="0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4" fillId="0" borderId="0" xfId="0" applyFont="1" applyBorder="1" applyAlignment="1">
      <alignment horizontal="center"/>
    </xf>
    <xf numFmtId="3" fontId="15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8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8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7" fontId="8" fillId="0" borderId="54" xfId="0" applyNumberFormat="1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167" fontId="8" fillId="0" borderId="44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8" fillId="0" borderId="0" xfId="2" applyFont="1" applyAlignment="1">
      <alignment horizontal="center"/>
    </xf>
    <xf numFmtId="0" fontId="18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21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6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0" fontId="8" fillId="17" borderId="38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3" fontId="8" fillId="17" borderId="30" xfId="0" applyNumberFormat="1" applyFont="1" applyFill="1" applyBorder="1" applyAlignment="1">
      <alignment horizont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5" fillId="16" borderId="32" xfId="0" applyNumberFormat="1" applyFont="1" applyFill="1" applyBorder="1" applyAlignment="1">
      <alignment horizontal="center"/>
    </xf>
    <xf numFmtId="4" fontId="6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32" fillId="17" borderId="0" xfId="0" applyFont="1" applyFill="1" applyAlignment="1">
      <alignment vertical="center"/>
    </xf>
    <xf numFmtId="0" fontId="32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8" fillId="17" borderId="47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8" borderId="7" xfId="0" applyFont="1" applyFill="1" applyBorder="1"/>
    <xf numFmtId="165" fontId="7" fillId="17" borderId="0" xfId="1" applyNumberFormat="1" applyFont="1" applyFill="1" applyBorder="1"/>
    <xf numFmtId="0" fontId="7" fillId="28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5" borderId="0" xfId="0" applyFont="1" applyFill="1"/>
    <xf numFmtId="0" fontId="32" fillId="45" borderId="0" xfId="0" applyFont="1" applyFill="1" applyAlignment="1">
      <alignment horizontal="centerContinuous"/>
    </xf>
    <xf numFmtId="0" fontId="7" fillId="45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8" fillId="25" borderId="0" xfId="0" applyFont="1" applyFill="1" applyAlignment="1">
      <alignment horizontal="left" indent="2"/>
    </xf>
    <xf numFmtId="0" fontId="7" fillId="25" borderId="0" xfId="0" applyFont="1" applyFill="1"/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3" fontId="7" fillId="0" borderId="47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167" fontId="7" fillId="0" borderId="47" xfId="0" applyNumberFormat="1" applyFont="1" applyBorder="1" applyAlignment="1">
      <alignment horizontal="center"/>
    </xf>
    <xf numFmtId="3" fontId="7" fillId="0" borderId="46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3" fontId="7" fillId="0" borderId="51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3" fontId="7" fillId="0" borderId="64" xfId="0" applyNumberFormat="1" applyFont="1" applyBorder="1" applyAlignment="1">
      <alignment horizontal="center"/>
    </xf>
    <xf numFmtId="167" fontId="7" fillId="0" borderId="24" xfId="0" applyNumberFormat="1" applyFont="1" applyBorder="1" applyAlignment="1">
      <alignment horizontal="center"/>
    </xf>
    <xf numFmtId="167" fontId="7" fillId="0" borderId="68" xfId="0" applyNumberFormat="1" applyFont="1" applyBorder="1" applyAlignment="1">
      <alignment horizontal="center"/>
    </xf>
    <xf numFmtId="167" fontId="7" fillId="0" borderId="64" xfId="0" applyNumberFormat="1" applyFont="1" applyBorder="1" applyAlignment="1">
      <alignment horizontal="center"/>
    </xf>
    <xf numFmtId="3" fontId="7" fillId="0" borderId="62" xfId="0" applyNumberFormat="1" applyFont="1" applyBorder="1" applyAlignment="1">
      <alignment horizontal="center"/>
    </xf>
    <xf numFmtId="167" fontId="7" fillId="0" borderId="46" xfId="0" applyNumberFormat="1" applyFont="1" applyBorder="1" applyAlignment="1">
      <alignment horizontal="center"/>
    </xf>
    <xf numFmtId="167" fontId="7" fillId="0" borderId="51" xfId="0" applyNumberFormat="1" applyFont="1" applyBorder="1" applyAlignment="1">
      <alignment horizontal="center"/>
    </xf>
    <xf numFmtId="167" fontId="7" fillId="0" borderId="62" xfId="0" applyNumberFormat="1" applyFont="1" applyBorder="1" applyAlignment="1">
      <alignment horizontal="center"/>
    </xf>
    <xf numFmtId="0" fontId="7" fillId="0" borderId="0" xfId="1819" applyFont="1"/>
    <xf numFmtId="0" fontId="7" fillId="47" borderId="0" xfId="1819" applyFont="1" applyFill="1"/>
    <xf numFmtId="0" fontId="7" fillId="15" borderId="0" xfId="1819" applyFont="1" applyFill="1"/>
    <xf numFmtId="0" fontId="32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9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3" fillId="17" borderId="7" xfId="0" quotePrefix="1" applyFont="1" applyFill="1" applyBorder="1" applyAlignment="1">
      <alignment horizontal="centerContinuous" vertical="center"/>
    </xf>
    <xf numFmtId="0" fontId="13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40" borderId="0" xfId="0" applyFont="1" applyFill="1" applyAlignment="1">
      <alignment vertical="center"/>
    </xf>
    <xf numFmtId="0" fontId="7" fillId="40" borderId="0" xfId="0" applyFont="1" applyFill="1" applyAlignment="1">
      <alignment wrapText="1"/>
    </xf>
    <xf numFmtId="0" fontId="7" fillId="40" borderId="0" xfId="0" applyFont="1" applyFill="1" applyAlignment="1">
      <alignment horizontal="center" vertical="center"/>
    </xf>
    <xf numFmtId="0" fontId="7" fillId="53" borderId="0" xfId="0" applyFont="1" applyFill="1" applyAlignment="1">
      <alignment vertical="center"/>
    </xf>
    <xf numFmtId="0" fontId="7" fillId="53" borderId="0" xfId="0" applyFont="1" applyFill="1" applyAlignment="1">
      <alignment vertical="center" wrapText="1"/>
    </xf>
    <xf numFmtId="0" fontId="7" fillId="53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3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37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46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5" borderId="0" xfId="1819" applyFont="1" applyFill="1"/>
    <xf numFmtId="0" fontId="23" fillId="17" borderId="0" xfId="0" applyFont="1" applyFill="1" applyAlignment="1">
      <alignment horizontal="center"/>
    </xf>
    <xf numFmtId="0" fontId="6" fillId="55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9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0" fontId="0" fillId="0" borderId="69" xfId="0" applyFont="1" applyBorder="1"/>
    <xf numFmtId="0" fontId="19" fillId="0" borderId="69" xfId="0" applyFont="1" applyBorder="1" applyAlignment="1">
      <alignment horizontal="center"/>
    </xf>
    <xf numFmtId="0" fontId="0" fillId="0" borderId="69" xfId="0" quotePrefix="1" applyFont="1" applyBorder="1" applyAlignment="1">
      <alignment horizontal="center"/>
    </xf>
    <xf numFmtId="0" fontId="0" fillId="0" borderId="69" xfId="0" applyBorder="1"/>
    <xf numFmtId="3" fontId="8" fillId="0" borderId="18" xfId="0" applyNumberFormat="1" applyFont="1" applyBorder="1" applyAlignment="1">
      <alignment horizontal="center"/>
    </xf>
    <xf numFmtId="3" fontId="8" fillId="0" borderId="3" xfId="0" applyNumberFormat="1" applyFont="1" applyFill="1" applyBorder="1"/>
    <xf numFmtId="3" fontId="44" fillId="0" borderId="9" xfId="0" applyNumberFormat="1" applyFont="1" applyFill="1" applyBorder="1"/>
    <xf numFmtId="3" fontId="8" fillId="0" borderId="9" xfId="0" applyNumberFormat="1" applyFont="1" applyFill="1" applyBorder="1"/>
    <xf numFmtId="3" fontId="46" fillId="0" borderId="9" xfId="0" applyNumberFormat="1" applyFont="1" applyFill="1" applyBorder="1"/>
    <xf numFmtId="3" fontId="44" fillId="0" borderId="9" xfId="0" applyNumberFormat="1" applyFont="1" applyBorder="1"/>
    <xf numFmtId="3" fontId="45" fillId="0" borderId="9" xfId="0" applyNumberFormat="1" applyFont="1" applyFill="1" applyBorder="1"/>
    <xf numFmtId="3" fontId="28" fillId="0" borderId="9" xfId="0" applyNumberFormat="1" applyFont="1" applyFill="1" applyBorder="1"/>
    <xf numFmtId="0" fontId="7" fillId="45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5" borderId="32" xfId="1819" applyFont="1" applyFill="1" applyBorder="1" applyAlignment="1">
      <alignment horizontal="centerContinuous" vertical="center"/>
    </xf>
    <xf numFmtId="0" fontId="8" fillId="45" borderId="47" xfId="1819" applyFont="1" applyFill="1" applyBorder="1" applyAlignment="1">
      <alignment horizontal="centerContinuous" vertical="center"/>
    </xf>
    <xf numFmtId="0" fontId="8" fillId="45" borderId="3" xfId="1819" applyFont="1" applyFill="1" applyBorder="1" applyAlignment="1">
      <alignment horizontal="centerContinuous" vertical="center"/>
    </xf>
    <xf numFmtId="2" fontId="7" fillId="45" borderId="9" xfId="1819" applyNumberFormat="1" applyFont="1" applyFill="1" applyBorder="1" applyAlignment="1">
      <alignment horizontal="center"/>
    </xf>
    <xf numFmtId="0" fontId="7" fillId="0" borderId="9" xfId="1819" applyFont="1" applyBorder="1"/>
    <xf numFmtId="9" fontId="7" fillId="0" borderId="9" xfId="2302" applyFont="1" applyBorder="1"/>
    <xf numFmtId="170" fontId="7" fillId="47" borderId="9" xfId="1819" applyNumberFormat="1" applyFont="1" applyFill="1" applyBorder="1"/>
    <xf numFmtId="11" fontId="7" fillId="47" borderId="9" xfId="1819" applyNumberFormat="1" applyFont="1" applyFill="1" applyBorder="1"/>
    <xf numFmtId="168" fontId="8" fillId="47" borderId="9" xfId="1" applyNumberFormat="1" applyFont="1" applyFill="1" applyBorder="1"/>
    <xf numFmtId="0" fontId="7" fillId="0" borderId="9" xfId="1819" applyFont="1" applyFill="1" applyBorder="1"/>
    <xf numFmtId="3" fontId="7" fillId="47" borderId="9" xfId="1819" applyNumberFormat="1" applyFont="1" applyFill="1" applyBorder="1" applyAlignment="1">
      <alignment horizontal="center"/>
    </xf>
    <xf numFmtId="3" fontId="8" fillId="47" borderId="9" xfId="1819" applyNumberFormat="1" applyFont="1" applyFill="1" applyBorder="1" applyAlignment="1">
      <alignment horizontal="center"/>
    </xf>
    <xf numFmtId="168" fontId="8" fillId="45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5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5" borderId="46" xfId="1819" applyFont="1" applyFill="1" applyBorder="1" applyAlignment="1">
      <alignment horizontal="centerContinuous" vertical="center"/>
    </xf>
    <xf numFmtId="2" fontId="7" fillId="45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8" fillId="0" borderId="27" xfId="1819" applyFont="1" applyBorder="1"/>
    <xf numFmtId="0" fontId="8" fillId="45" borderId="18" xfId="1819" applyFont="1" applyFill="1" applyBorder="1" applyAlignment="1">
      <alignment horizontal="centerContinuous" vertical="center"/>
    </xf>
    <xf numFmtId="0" fontId="7" fillId="45" borderId="20" xfId="1819" applyFont="1" applyFill="1" applyBorder="1" applyAlignment="1">
      <alignment horizontal="center"/>
    </xf>
    <xf numFmtId="168" fontId="8" fillId="45" borderId="47" xfId="1" applyNumberFormat="1" applyFont="1" applyFill="1" applyBorder="1"/>
    <xf numFmtId="2" fontId="7" fillId="45" borderId="3" xfId="1819" applyNumberFormat="1" applyFont="1" applyFill="1" applyBorder="1" applyAlignment="1">
      <alignment horizontal="center"/>
    </xf>
    <xf numFmtId="2" fontId="7" fillId="45" borderId="46" xfId="1819" applyNumberFormat="1" applyFont="1" applyFill="1" applyBorder="1" applyAlignment="1">
      <alignment horizontal="center"/>
    </xf>
    <xf numFmtId="0" fontId="7" fillId="45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70" fontId="7" fillId="47" borderId="3" xfId="1819" applyNumberFormat="1" applyFont="1" applyFill="1" applyBorder="1"/>
    <xf numFmtId="11" fontId="7" fillId="47" borderId="3" xfId="1819" applyNumberFormat="1" applyFont="1" applyFill="1" applyBorder="1"/>
    <xf numFmtId="168" fontId="8" fillId="47" borderId="3" xfId="1" applyNumberFormat="1" applyFont="1" applyFill="1" applyBorder="1"/>
    <xf numFmtId="0" fontId="8" fillId="45" borderId="6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7" fillId="45" borderId="52" xfId="1819" applyFont="1" applyFill="1" applyBorder="1" applyAlignment="1">
      <alignment horizontal="center"/>
    </xf>
    <xf numFmtId="0" fontId="8" fillId="45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7" borderId="5" xfId="1819" applyFont="1" applyFill="1" applyBorder="1" applyAlignment="1">
      <alignment horizontal="center" wrapText="1"/>
    </xf>
    <xf numFmtId="0" fontId="7" fillId="47" borderId="6" xfId="1819" applyFont="1" applyFill="1" applyBorder="1" applyAlignment="1">
      <alignment horizontal="center" wrapText="1"/>
    </xf>
    <xf numFmtId="0" fontId="8" fillId="47" borderId="6" xfId="1819" applyFont="1" applyFill="1" applyBorder="1" applyAlignment="1">
      <alignment horizontal="center" wrapText="1"/>
    </xf>
    <xf numFmtId="0" fontId="8" fillId="47" borderId="22" xfId="1819" applyFont="1" applyFill="1" applyBorder="1" applyAlignment="1">
      <alignment horizontal="center" wrapText="1"/>
    </xf>
    <xf numFmtId="0" fontId="8" fillId="47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5" borderId="28" xfId="1" applyNumberFormat="1" applyFont="1" applyFill="1" applyBorder="1"/>
    <xf numFmtId="2" fontId="7" fillId="45" borderId="6" xfId="1819" applyNumberFormat="1" applyFont="1" applyFill="1" applyBorder="1" applyAlignment="1">
      <alignment horizontal="center"/>
    </xf>
    <xf numFmtId="2" fontId="7" fillId="45" borderId="52" xfId="1819" applyNumberFormat="1" applyFont="1" applyFill="1" applyBorder="1" applyAlignment="1">
      <alignment horizontal="center"/>
    </xf>
    <xf numFmtId="0" fontId="7" fillId="45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70" fontId="7" fillId="47" borderId="6" xfId="1819" applyNumberFormat="1" applyFont="1" applyFill="1" applyBorder="1"/>
    <xf numFmtId="11" fontId="7" fillId="47" borderId="6" xfId="1819" applyNumberFormat="1" applyFont="1" applyFill="1" applyBorder="1"/>
    <xf numFmtId="168" fontId="8" fillId="47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7" borderId="62" xfId="1819" applyFont="1" applyFill="1" applyBorder="1" applyAlignment="1">
      <alignment horizontal="centerContinuous" vertical="center"/>
    </xf>
    <xf numFmtId="0" fontId="8" fillId="47" borderId="64" xfId="1819" applyFont="1" applyFill="1" applyBorder="1" applyAlignment="1">
      <alignment horizontal="centerContinuous" vertical="center"/>
    </xf>
    <xf numFmtId="0" fontId="15" fillId="0" borderId="63" xfId="0" applyFont="1" applyBorder="1" applyAlignment="1">
      <alignment horizontal="center"/>
    </xf>
    <xf numFmtId="4" fontId="15" fillId="16" borderId="48" xfId="0" applyNumberFormat="1" applyFont="1" applyFill="1" applyBorder="1" applyAlignment="1">
      <alignment horizontal="center"/>
    </xf>
    <xf numFmtId="4" fontId="7" fillId="0" borderId="3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0" fontId="8" fillId="17" borderId="43" xfId="0" applyFont="1" applyFill="1" applyBorder="1" applyAlignment="1">
      <alignment horizontal="center"/>
    </xf>
    <xf numFmtId="4" fontId="8" fillId="56" borderId="57" xfId="0" applyNumberFormat="1" applyFont="1" applyFill="1" applyBorder="1" applyAlignment="1">
      <alignment horizontal="center"/>
    </xf>
    <xf numFmtId="4" fontId="8" fillId="29" borderId="57" xfId="0" applyNumberFormat="1" applyFont="1" applyFill="1" applyBorder="1" applyAlignment="1">
      <alignment horizontal="center"/>
    </xf>
    <xf numFmtId="4" fontId="8" fillId="29" borderId="65" xfId="0" applyNumberFormat="1" applyFont="1" applyFill="1" applyBorder="1" applyAlignment="1">
      <alignment horizontal="center"/>
    </xf>
    <xf numFmtId="4" fontId="7" fillId="0" borderId="66" xfId="0" applyNumberFormat="1" applyFont="1" applyFill="1" applyBorder="1" applyAlignment="1">
      <alignment horizontal="center"/>
    </xf>
    <xf numFmtId="4" fontId="10" fillId="56" borderId="57" xfId="0" quotePrefix="1" applyNumberFormat="1" applyFont="1" applyFill="1" applyBorder="1" applyAlignment="1">
      <alignment horizontal="center" wrapText="1"/>
    </xf>
    <xf numFmtId="0" fontId="7" fillId="28" borderId="4" xfId="0" applyFont="1" applyFill="1" applyBorder="1"/>
    <xf numFmtId="3" fontId="15" fillId="52" borderId="32" xfId="0" applyNumberFormat="1" applyFont="1" applyFill="1" applyBorder="1"/>
    <xf numFmtId="0" fontId="6" fillId="59" borderId="2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3" fontId="6" fillId="60" borderId="2" xfId="0" applyNumberFormat="1" applyFont="1" applyFill="1" applyBorder="1" applyAlignment="1">
      <alignment horizontal="center"/>
    </xf>
    <xf numFmtId="3" fontId="6" fillId="60" borderId="3" xfId="0" applyNumberFormat="1" applyFont="1" applyFill="1" applyBorder="1" applyAlignment="1">
      <alignment horizontal="center"/>
    </xf>
    <xf numFmtId="0" fontId="6" fillId="61" borderId="2" xfId="0" applyFont="1" applyFill="1" applyBorder="1" applyAlignment="1">
      <alignment horizontal="center"/>
    </xf>
    <xf numFmtId="3" fontId="6" fillId="61" borderId="2" xfId="0" applyNumberFormat="1" applyFont="1" applyFill="1" applyBorder="1" applyAlignment="1">
      <alignment horizontal="center"/>
    </xf>
    <xf numFmtId="0" fontId="6" fillId="61" borderId="3" xfId="0" applyFont="1" applyFill="1" applyBorder="1" applyAlignment="1">
      <alignment horizontal="center"/>
    </xf>
    <xf numFmtId="3" fontId="6" fillId="61" borderId="3" xfId="0" applyNumberFormat="1" applyFont="1" applyFill="1" applyBorder="1" applyAlignment="1">
      <alignment horizontal="center"/>
    </xf>
    <xf numFmtId="0" fontId="6" fillId="61" borderId="3" xfId="0" applyFont="1" applyFill="1" applyBorder="1" applyAlignment="1">
      <alignment horizontal="center" wrapText="1"/>
    </xf>
    <xf numFmtId="0" fontId="6" fillId="62" borderId="32" xfId="0" applyFont="1" applyFill="1" applyBorder="1" applyAlignment="1">
      <alignment horizontal="center"/>
    </xf>
    <xf numFmtId="0" fontId="6" fillId="62" borderId="2" xfId="0" applyFont="1" applyFill="1" applyBorder="1" applyAlignment="1">
      <alignment horizontal="center"/>
    </xf>
    <xf numFmtId="0" fontId="6" fillId="62" borderId="2" xfId="0" quotePrefix="1" applyFont="1" applyFill="1" applyBorder="1" applyAlignment="1">
      <alignment horizontal="center"/>
    </xf>
    <xf numFmtId="0" fontId="6" fillId="62" borderId="47" xfId="0" applyFont="1" applyFill="1" applyBorder="1" applyAlignment="1">
      <alignment horizontal="center"/>
    </xf>
    <xf numFmtId="0" fontId="6" fillId="62" borderId="3" xfId="0" applyFont="1" applyFill="1" applyBorder="1" applyAlignment="1">
      <alignment horizontal="center"/>
    </xf>
    <xf numFmtId="0" fontId="0" fillId="0" borderId="70" xfId="0" applyBorder="1"/>
    <xf numFmtId="164" fontId="6" fillId="0" borderId="18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164" fontId="6" fillId="0" borderId="22" xfId="0" applyNumberFormat="1" applyFont="1" applyFill="1" applyBorder="1" applyAlignment="1">
      <alignment horizontal="center"/>
    </xf>
    <xf numFmtId="2" fontId="18" fillId="0" borderId="71" xfId="0" applyNumberFormat="1" applyFont="1" applyFill="1" applyBorder="1"/>
    <xf numFmtId="0" fontId="16" fillId="59" borderId="11" xfId="0" applyFont="1" applyFill="1" applyBorder="1" applyAlignment="1">
      <alignment horizontal="center"/>
    </xf>
    <xf numFmtId="0" fontId="16" fillId="59" borderId="18" xfId="0" applyFont="1" applyFill="1" applyBorder="1" applyAlignment="1">
      <alignment horizontal="center"/>
    </xf>
    <xf numFmtId="0" fontId="41" fillId="0" borderId="16" xfId="0" applyFont="1" applyBorder="1"/>
    <xf numFmtId="0" fontId="0" fillId="26" borderId="26" xfId="0" applyFill="1" applyBorder="1"/>
    <xf numFmtId="0" fontId="0" fillId="26" borderId="43" xfId="0" applyFill="1" applyBorder="1"/>
    <xf numFmtId="0" fontId="6" fillId="59" borderId="13" xfId="0" applyFont="1" applyFill="1" applyBorder="1" applyAlignment="1">
      <alignment horizontal="center"/>
    </xf>
    <xf numFmtId="3" fontId="6" fillId="59" borderId="46" xfId="0" applyNumberFormat="1" applyFont="1" applyFill="1" applyBorder="1" applyAlignment="1">
      <alignment horizontal="center"/>
    </xf>
    <xf numFmtId="0" fontId="6" fillId="55" borderId="30" xfId="0" applyFont="1" applyFill="1" applyBorder="1" applyAlignment="1">
      <alignment horizontal="centerContinuous"/>
    </xf>
    <xf numFmtId="0" fontId="6" fillId="59" borderId="68" xfId="0" applyFont="1" applyFill="1" applyBorder="1" applyAlignment="1">
      <alignment horizontal="center"/>
    </xf>
    <xf numFmtId="0" fontId="6" fillId="59" borderId="11" xfId="0" applyFont="1" applyFill="1" applyBorder="1" applyAlignment="1">
      <alignment horizontal="center"/>
    </xf>
    <xf numFmtId="3" fontId="6" fillId="59" borderId="18" xfId="0" applyNumberFormat="1" applyFont="1" applyFill="1" applyBorder="1" applyAlignment="1">
      <alignment horizontal="center"/>
    </xf>
    <xf numFmtId="0" fontId="0" fillId="26" borderId="25" xfId="0" applyFill="1" applyBorder="1"/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7" fillId="0" borderId="47" xfId="0" applyFont="1" applyFill="1" applyBorder="1"/>
    <xf numFmtId="0" fontId="11" fillId="0" borderId="47" xfId="3" applyFont="1" applyBorder="1"/>
    <xf numFmtId="0" fontId="11" fillId="0" borderId="27" xfId="3" applyFont="1" applyFill="1" applyBorder="1"/>
    <xf numFmtId="0" fontId="8" fillId="17" borderId="41" xfId="0" applyFont="1" applyFill="1" applyBorder="1" applyAlignment="1">
      <alignment horizontal="center"/>
    </xf>
    <xf numFmtId="0" fontId="8" fillId="17" borderId="10" xfId="0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46" fillId="17" borderId="0" xfId="0" applyFont="1" applyFill="1" applyAlignment="1">
      <alignment horizontal="left"/>
    </xf>
    <xf numFmtId="0" fontId="8" fillId="17" borderId="7" xfId="0" applyFont="1" applyFill="1" applyBorder="1" applyAlignment="1">
      <alignment horizontal="centerContinuous"/>
    </xf>
    <xf numFmtId="167" fontId="8" fillId="29" borderId="0" xfId="0" applyNumberFormat="1" applyFont="1" applyFill="1" applyBorder="1" applyAlignment="1">
      <alignment horizontal="centerContinuous"/>
    </xf>
    <xf numFmtId="0" fontId="8" fillId="29" borderId="0" xfId="0" applyFont="1" applyFill="1" applyAlignment="1">
      <alignment horizontal="centerContinuous"/>
    </xf>
    <xf numFmtId="0" fontId="7" fillId="29" borderId="0" xfId="0" applyFont="1" applyFill="1" applyBorder="1" applyAlignment="1">
      <alignment horizontal="centerContinuous"/>
    </xf>
    <xf numFmtId="0" fontId="8" fillId="29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44" fillId="0" borderId="9" xfId="2" applyFont="1" applyFill="1" applyBorder="1" applyAlignment="1">
      <alignment horizontal="right" indent="1"/>
    </xf>
    <xf numFmtId="9" fontId="8" fillId="0" borderId="9" xfId="2" applyFont="1" applyFill="1" applyBorder="1" applyAlignment="1">
      <alignment horizontal="right" indent="1"/>
    </xf>
    <xf numFmtId="9" fontId="46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8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46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8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4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8" borderId="30" xfId="0" applyNumberFormat="1" applyFont="1" applyFill="1" applyBorder="1" applyAlignment="1">
      <alignment horizontal="center"/>
    </xf>
    <xf numFmtId="4" fontId="8" fillId="38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8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28" fillId="17" borderId="48" xfId="0" applyFont="1" applyFill="1" applyBorder="1" applyAlignment="1">
      <alignment horizontal="center" vertical="center" wrapText="1"/>
    </xf>
    <xf numFmtId="0" fontId="8" fillId="38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8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70" fontId="0" fillId="17" borderId="0" xfId="0" applyNumberFormat="1" applyFill="1"/>
    <xf numFmtId="170" fontId="6" fillId="55" borderId="7" xfId="0" applyNumberFormat="1" applyFont="1" applyFill="1" applyBorder="1" applyAlignment="1">
      <alignment horizontal="centerContinuous"/>
    </xf>
    <xf numFmtId="170" fontId="6" fillId="60" borderId="2" xfId="0" applyNumberFormat="1" applyFont="1" applyFill="1" applyBorder="1" applyAlignment="1">
      <alignment horizontal="center"/>
    </xf>
    <xf numFmtId="170" fontId="6" fillId="60" borderId="3" xfId="0" applyNumberFormat="1" applyFont="1" applyFill="1" applyBorder="1" applyAlignment="1">
      <alignment horizontal="center"/>
    </xf>
    <xf numFmtId="170" fontId="0" fillId="17" borderId="4" xfId="0" applyNumberFormat="1" applyFill="1" applyBorder="1" applyAlignment="1">
      <alignment horizontal="centerContinuous"/>
    </xf>
    <xf numFmtId="170" fontId="0" fillId="17" borderId="69" xfId="0" applyNumberFormat="1" applyFill="1" applyBorder="1"/>
    <xf numFmtId="170" fontId="6" fillId="0" borderId="3" xfId="0" applyNumberFormat="1" applyFont="1" applyFill="1" applyBorder="1" applyAlignment="1">
      <alignment horizontal="center"/>
    </xf>
    <xf numFmtId="170" fontId="6" fillId="0" borderId="9" xfId="0" applyNumberFormat="1" applyFont="1" applyFill="1" applyBorder="1" applyAlignment="1">
      <alignment horizontal="center"/>
    </xf>
    <xf numFmtId="170" fontId="6" fillId="0" borderId="6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7" borderId="25" xfId="1819" applyFont="1" applyFill="1" applyBorder="1" applyAlignment="1">
      <alignment horizontal="centerContinuous" vertical="center"/>
    </xf>
    <xf numFmtId="0" fontId="7" fillId="47" borderId="32" xfId="1819" applyFont="1" applyFill="1" applyBorder="1" applyAlignment="1">
      <alignment horizontal="center" wrapText="1"/>
    </xf>
    <xf numFmtId="0" fontId="7" fillId="47" borderId="48" xfId="1819" applyFont="1" applyFill="1" applyBorder="1" applyAlignment="1">
      <alignment horizontal="center" wrapText="1"/>
    </xf>
    <xf numFmtId="168" fontId="7" fillId="47" borderId="47" xfId="1" applyNumberFormat="1" applyFont="1" applyFill="1" applyBorder="1"/>
    <xf numFmtId="168" fontId="7" fillId="47" borderId="27" xfId="1" applyNumberFormat="1" applyFont="1" applyFill="1" applyBorder="1"/>
    <xf numFmtId="170" fontId="7" fillId="47" borderId="27" xfId="1819" applyNumberFormat="1" applyFont="1" applyFill="1" applyBorder="1"/>
    <xf numFmtId="3" fontId="7" fillId="47" borderId="27" xfId="1819" applyNumberFormat="1" applyFont="1" applyFill="1" applyBorder="1" applyAlignment="1">
      <alignment horizontal="center"/>
    </xf>
    <xf numFmtId="168" fontId="7" fillId="47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7" borderId="3" xfId="1819" applyFont="1" applyFill="1" applyBorder="1" applyAlignment="1">
      <alignment horizontal="centerContinuous" vertical="center" wrapText="1"/>
    </xf>
    <xf numFmtId="0" fontId="8" fillId="47" borderId="3" xfId="1819" applyFont="1" applyFill="1" applyBorder="1" applyAlignment="1">
      <alignment horizontal="centerContinuous" vertical="center" wrapText="1"/>
    </xf>
    <xf numFmtId="0" fontId="8" fillId="47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51" xfId="0" applyFont="1" applyFill="1" applyBorder="1" applyAlignment="1">
      <alignment horizontal="right"/>
    </xf>
    <xf numFmtId="167" fontId="7" fillId="0" borderId="7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167" fontId="7" fillId="0" borderId="8" xfId="0" applyNumberFormat="1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7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4" borderId="7" xfId="0" applyFont="1" applyFill="1" applyBorder="1" applyAlignment="1">
      <alignment horizontal="centerContinuous"/>
    </xf>
    <xf numFmtId="0" fontId="7" fillId="64" borderId="25" xfId="0" applyFont="1" applyFill="1" applyBorder="1" applyAlignment="1">
      <alignment horizontal="centerContinuous"/>
    </xf>
    <xf numFmtId="0" fontId="7" fillId="64" borderId="57" xfId="0" applyFont="1" applyFill="1" applyBorder="1" applyAlignment="1">
      <alignment horizontal="left"/>
    </xf>
    <xf numFmtId="0" fontId="28" fillId="64" borderId="15" xfId="0" applyFont="1" applyFill="1" applyBorder="1" applyAlignment="1">
      <alignment horizontal="center" vertical="center" wrapText="1"/>
    </xf>
    <xf numFmtId="0" fontId="7" fillId="64" borderId="5" xfId="0" applyFont="1" applyFill="1" applyBorder="1" applyAlignment="1">
      <alignment horizontal="center" vertical="center" wrapText="1"/>
    </xf>
    <xf numFmtId="0" fontId="7" fillId="64" borderId="16" xfId="0" applyFont="1" applyFill="1" applyBorder="1" applyAlignment="1">
      <alignment horizontal="center" vertical="center" wrapText="1"/>
    </xf>
    <xf numFmtId="0" fontId="7" fillId="64" borderId="65" xfId="0" applyFont="1" applyFill="1" applyBorder="1" applyAlignment="1">
      <alignment horizontal="center" vertical="center" wrapText="1"/>
    </xf>
    <xf numFmtId="0" fontId="8" fillId="64" borderId="38" xfId="0" applyFont="1" applyFill="1" applyBorder="1" applyAlignment="1">
      <alignment horizontal="centerContinuous"/>
    </xf>
    <xf numFmtId="167" fontId="7" fillId="38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56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8" fillId="17" borderId="55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5" fillId="17" borderId="0" xfId="0" applyNumberFormat="1" applyFont="1" applyFill="1"/>
    <xf numFmtId="0" fontId="0" fillId="17" borderId="32" xfId="0" applyFill="1" applyBorder="1"/>
    <xf numFmtId="2" fontId="8" fillId="17" borderId="0" xfId="0" applyNumberFormat="1" applyFon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2" fontId="6" fillId="17" borderId="0" xfId="0" applyNumberFormat="1" applyFont="1" applyFill="1" applyAlignment="1">
      <alignment horizontal="center"/>
    </xf>
    <xf numFmtId="2" fontId="15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8" fillId="17" borderId="34" xfId="0" applyFont="1" applyFill="1" applyBorder="1" applyAlignment="1">
      <alignment horizontal="center"/>
    </xf>
    <xf numFmtId="167" fontId="8" fillId="17" borderId="0" xfId="0" applyNumberFormat="1" applyFont="1" applyFill="1" applyAlignment="1">
      <alignment horizontal="center"/>
    </xf>
    <xf numFmtId="0" fontId="7" fillId="17" borderId="32" xfId="0" applyFont="1" applyFill="1" applyBorder="1"/>
    <xf numFmtId="167" fontId="7" fillId="17" borderId="8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0" fontId="7" fillId="17" borderId="27" xfId="0" applyFont="1" applyFill="1" applyBorder="1"/>
    <xf numFmtId="0" fontId="8" fillId="17" borderId="51" xfId="0" applyFont="1" applyFill="1" applyBorder="1" applyAlignment="1">
      <alignment horizontal="right" indent="1"/>
    </xf>
    <xf numFmtId="167" fontId="7" fillId="17" borderId="8" xfId="0" applyNumberFormat="1" applyFont="1" applyFill="1" applyBorder="1" applyAlignment="1">
      <alignment horizontal="left"/>
    </xf>
    <xf numFmtId="167" fontId="7" fillId="17" borderId="0" xfId="0" applyNumberFormat="1" applyFont="1" applyFill="1" applyBorder="1" applyAlignment="1">
      <alignment horizontal="center"/>
    </xf>
    <xf numFmtId="167" fontId="7" fillId="17" borderId="7" xfId="0" applyNumberFormat="1" applyFont="1" applyFill="1" applyBorder="1" applyAlignment="1">
      <alignment horizontal="centerContinuous"/>
    </xf>
    <xf numFmtId="167" fontId="8" fillId="17" borderId="7" xfId="0" applyNumberFormat="1" applyFont="1" applyFill="1" applyBorder="1" applyAlignment="1">
      <alignment horizontal="centerContinuous"/>
    </xf>
    <xf numFmtId="0" fontId="7" fillId="17" borderId="53" xfId="0" applyFont="1" applyFill="1" applyBorder="1" applyAlignment="1">
      <alignment horizontal="left"/>
    </xf>
    <xf numFmtId="0" fontId="8" fillId="17" borderId="25" xfId="0" applyFont="1" applyFill="1" applyBorder="1" applyAlignment="1">
      <alignment horizontal="centerContinuous"/>
    </xf>
    <xf numFmtId="0" fontId="8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167" fontId="7" fillId="17" borderId="20" xfId="0" applyNumberFormat="1" applyFont="1" applyFill="1" applyBorder="1" applyAlignment="1">
      <alignment horizontal="centerContinuous"/>
    </xf>
    <xf numFmtId="167" fontId="8" fillId="17" borderId="20" xfId="0" applyNumberFormat="1" applyFont="1" applyFill="1" applyBorder="1" applyAlignment="1">
      <alignment horizontal="centerContinuous"/>
    </xf>
    <xf numFmtId="167" fontId="7" fillId="17" borderId="30" xfId="0" applyNumberFormat="1" applyFont="1" applyFill="1" applyBorder="1" applyAlignment="1">
      <alignment horizontal="left"/>
    </xf>
    <xf numFmtId="167" fontId="8" fillId="17" borderId="8" xfId="0" applyNumberFormat="1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Continuous"/>
    </xf>
    <xf numFmtId="0" fontId="8" fillId="17" borderId="8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167" fontId="7" fillId="17" borderId="25" xfId="0" applyNumberFormat="1" applyFont="1" applyFill="1" applyBorder="1" applyAlignment="1">
      <alignment horizontal="centerContinuous"/>
    </xf>
    <xf numFmtId="167" fontId="8" fillId="17" borderId="25" xfId="0" applyNumberFormat="1" applyFont="1" applyFill="1" applyBorder="1" applyAlignment="1">
      <alignment horizontal="centerContinuous"/>
    </xf>
    <xf numFmtId="167" fontId="8" fillId="17" borderId="4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167" fontId="8" fillId="17" borderId="28" xfId="0" applyNumberFormat="1" applyFont="1" applyFill="1" applyBorder="1" applyAlignment="1">
      <alignment horizontal="center"/>
    </xf>
    <xf numFmtId="167" fontId="8" fillId="17" borderId="21" xfId="0" applyNumberFormat="1" applyFont="1" applyFill="1" applyBorder="1" applyAlignment="1">
      <alignment horizontal="center"/>
    </xf>
    <xf numFmtId="167" fontId="8" fillId="17" borderId="10" xfId="0" applyNumberFormat="1" applyFont="1" applyFill="1" applyBorder="1" applyAlignment="1">
      <alignment horizontal="center"/>
    </xf>
    <xf numFmtId="3" fontId="7" fillId="17" borderId="0" xfId="0" applyNumberFormat="1" applyFont="1" applyFill="1" applyBorder="1" applyAlignment="1">
      <alignment horizontal="center"/>
    </xf>
    <xf numFmtId="0" fontId="51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5" fillId="17" borderId="47" xfId="0" applyFont="1" applyFill="1" applyBorder="1" applyAlignment="1">
      <alignment horizontal="centerContinuous"/>
    </xf>
    <xf numFmtId="0" fontId="6" fillId="17" borderId="0" xfId="0" applyFont="1" applyFill="1" applyBorder="1"/>
    <xf numFmtId="0" fontId="6" fillId="17" borderId="48" xfId="0" applyFont="1" applyFill="1" applyBorder="1" applyAlignment="1">
      <alignment horizontal="center"/>
    </xf>
    <xf numFmtId="0" fontId="15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42" fillId="17" borderId="30" xfId="0" applyFont="1" applyFill="1" applyBorder="1" applyAlignment="1">
      <alignment horizontal="left" indent="1"/>
    </xf>
    <xf numFmtId="0" fontId="42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15" fillId="17" borderId="30" xfId="0" applyFont="1" applyFill="1" applyBorder="1" applyAlignment="1">
      <alignment horizontal="centerContinuous"/>
    </xf>
    <xf numFmtId="0" fontId="15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59" fillId="17" borderId="26" xfId="0" applyFont="1" applyFill="1" applyBorder="1" applyAlignment="1">
      <alignment horizontal="center"/>
    </xf>
    <xf numFmtId="0" fontId="22" fillId="17" borderId="26" xfId="0" applyFont="1" applyFill="1" applyBorder="1" applyAlignment="1">
      <alignment horizontal="center"/>
    </xf>
    <xf numFmtId="0" fontId="58" fillId="17" borderId="26" xfId="0" applyFont="1" applyFill="1" applyBorder="1" applyAlignment="1">
      <alignment horizontal="center"/>
    </xf>
    <xf numFmtId="172" fontId="7" fillId="0" borderId="26" xfId="1" applyNumberFormat="1" applyFont="1" applyFill="1" applyBorder="1"/>
    <xf numFmtId="172" fontId="7" fillId="0" borderId="27" xfId="1" applyNumberFormat="1" applyFont="1" applyFill="1" applyBorder="1"/>
    <xf numFmtId="172" fontId="7" fillId="0" borderId="26" xfId="1" applyNumberFormat="1" applyFont="1" applyBorder="1"/>
    <xf numFmtId="172" fontId="7" fillId="0" borderId="27" xfId="1" applyNumberFormat="1" applyFont="1" applyBorder="1"/>
    <xf numFmtId="172" fontId="7" fillId="0" borderId="9" xfId="1" applyNumberFormat="1" applyFont="1" applyBorder="1"/>
    <xf numFmtId="172" fontId="7" fillId="0" borderId="30" xfId="1" applyNumberFormat="1" applyFont="1" applyBorder="1"/>
    <xf numFmtId="172" fontId="7" fillId="0" borderId="32" xfId="1" applyNumberFormat="1" applyFont="1" applyBorder="1"/>
    <xf numFmtId="172" fontId="7" fillId="0" borderId="2" xfId="1" applyNumberFormat="1" applyFont="1" applyBorder="1"/>
    <xf numFmtId="172" fontId="7" fillId="0" borderId="30" xfId="1" applyNumberFormat="1" applyFont="1" applyFill="1" applyBorder="1"/>
    <xf numFmtId="172" fontId="7" fillId="0" borderId="32" xfId="1" applyNumberFormat="1" applyFont="1" applyFill="1" applyBorder="1"/>
    <xf numFmtId="172" fontId="7" fillId="0" borderId="48" xfId="1" applyNumberFormat="1" applyFont="1" applyBorder="1"/>
    <xf numFmtId="172" fontId="7" fillId="0" borderId="5" xfId="1" applyNumberFormat="1" applyFont="1" applyBorder="1"/>
    <xf numFmtId="172" fontId="7" fillId="0" borderId="49" xfId="1" applyNumberFormat="1" applyFont="1" applyBorder="1"/>
    <xf numFmtId="172" fontId="7" fillId="0" borderId="40" xfId="1" applyNumberFormat="1" applyFont="1" applyBorder="1"/>
    <xf numFmtId="172" fontId="7" fillId="0" borderId="50" xfId="1" applyNumberFormat="1" applyFont="1" applyBorder="1"/>
    <xf numFmtId="172" fontId="7" fillId="0" borderId="51" xfId="1" applyNumberFormat="1" applyFont="1" applyBorder="1"/>
    <xf numFmtId="172" fontId="7" fillId="0" borderId="13" xfId="1" applyNumberFormat="1" applyFont="1" applyBorder="1"/>
    <xf numFmtId="172" fontId="7" fillId="0" borderId="17" xfId="1" applyNumberFormat="1" applyFont="1" applyBorder="1"/>
    <xf numFmtId="3" fontId="7" fillId="17" borderId="0" xfId="0" applyNumberFormat="1" applyFont="1" applyFill="1"/>
    <xf numFmtId="4" fontId="7" fillId="17" borderId="0" xfId="0" applyNumberFormat="1" applyFont="1" applyFill="1"/>
    <xf numFmtId="0" fontId="7" fillId="17" borderId="26" xfId="0" applyFont="1" applyFill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4" fontId="8" fillId="0" borderId="19" xfId="0" applyNumberFormat="1" applyFont="1" applyFill="1" applyBorder="1" applyAlignment="1">
      <alignment horizontal="center"/>
    </xf>
    <xf numFmtId="4" fontId="7" fillId="0" borderId="59" xfId="0" applyNumberFormat="1" applyFont="1" applyFill="1" applyBorder="1" applyAlignment="1">
      <alignment horizontal="center"/>
    </xf>
    <xf numFmtId="4" fontId="7" fillId="0" borderId="72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46" fillId="17" borderId="30" xfId="0" quotePrefix="1" applyFont="1" applyFill="1" applyBorder="1" applyAlignment="1">
      <alignment horizontal="centerContinuous"/>
    </xf>
    <xf numFmtId="0" fontId="8" fillId="17" borderId="30" xfId="0" quotePrefix="1" applyFont="1" applyFill="1" applyBorder="1" applyAlignment="1">
      <alignment horizontal="center"/>
    </xf>
    <xf numFmtId="167" fontId="7" fillId="0" borderId="22" xfId="0" applyNumberFormat="1" applyFont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8" fillId="17" borderId="0" xfId="3" applyFont="1" applyFill="1"/>
    <xf numFmtId="9" fontId="18" fillId="17" borderId="0" xfId="2" applyFont="1" applyFill="1" applyAlignment="1">
      <alignment horizontal="center"/>
    </xf>
    <xf numFmtId="0" fontId="18" fillId="17" borderId="0" xfId="0" applyFont="1" applyFill="1"/>
    <xf numFmtId="0" fontId="34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9" fontId="8" fillId="17" borderId="48" xfId="2" applyFont="1" applyFill="1" applyBorder="1" applyAlignment="1">
      <alignment horizontal="center"/>
    </xf>
    <xf numFmtId="3" fontId="8" fillId="17" borderId="0" xfId="0" applyNumberFormat="1" applyFont="1" applyFill="1" applyAlignment="1">
      <alignment horizontal="center"/>
    </xf>
    <xf numFmtId="0" fontId="8" fillId="17" borderId="0" xfId="0" applyFont="1" applyFill="1" applyAlignment="1">
      <alignment horizontal="left" vertical="center"/>
    </xf>
    <xf numFmtId="0" fontId="21" fillId="17" borderId="0" xfId="3" applyFont="1" applyFill="1"/>
    <xf numFmtId="0" fontId="8" fillId="17" borderId="0" xfId="0" applyFont="1" applyFill="1" applyAlignment="1">
      <alignment horizontal="left" indent="2"/>
    </xf>
    <xf numFmtId="0" fontId="8" fillId="17" borderId="0" xfId="0" applyFont="1" applyFill="1" applyAlignment="1">
      <alignment vertical="center"/>
    </xf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6" fillId="17" borderId="0" xfId="3" applyFont="1" applyFill="1"/>
    <xf numFmtId="0" fontId="11" fillId="17" borderId="4" xfId="3" applyFont="1" applyFill="1" applyBorder="1" applyAlignment="1">
      <alignment horizontal="centerContinuous"/>
    </xf>
    <xf numFmtId="0" fontId="11" fillId="17" borderId="48" xfId="3" applyFont="1" applyFill="1" applyBorder="1" applyAlignment="1">
      <alignment horizontal="centerContinuous"/>
    </xf>
    <xf numFmtId="3" fontId="26" fillId="17" borderId="0" xfId="3" applyNumberFormat="1" applyFont="1" applyFill="1" applyAlignment="1">
      <alignment horizontal="center"/>
    </xf>
    <xf numFmtId="0" fontId="11" fillId="17" borderId="5" xfId="3" applyFont="1" applyFill="1" applyBorder="1" applyAlignment="1">
      <alignment horizontal="center" wrapText="1"/>
    </xf>
    <xf numFmtId="0" fontId="10" fillId="17" borderId="0" xfId="3" applyFont="1" applyFill="1"/>
    <xf numFmtId="3" fontId="26" fillId="17" borderId="0" xfId="5" applyNumberFormat="1" applyFont="1" applyFill="1" applyAlignment="1">
      <alignment horizontal="center"/>
    </xf>
    <xf numFmtId="3" fontId="40" fillId="17" borderId="7" xfId="5" applyNumberFormat="1" applyFont="1" applyFill="1" applyBorder="1" applyAlignment="1">
      <alignment horizontal="centerContinuous" vertical="center"/>
    </xf>
    <xf numFmtId="3" fontId="40" fillId="17" borderId="0" xfId="5" applyNumberFormat="1" applyFont="1" applyFill="1" applyAlignment="1">
      <alignment horizontal="centerContinuous" vertical="center"/>
    </xf>
    <xf numFmtId="168" fontId="11" fillId="17" borderId="0" xfId="3" applyNumberFormat="1" applyFont="1" applyFill="1"/>
    <xf numFmtId="4" fontId="25" fillId="17" borderId="0" xfId="3" applyNumberFormat="1" applyFont="1" applyFill="1" applyAlignment="1">
      <alignment horizontal="center"/>
    </xf>
    <xf numFmtId="9" fontId="11" fillId="17" borderId="0" xfId="2" applyFont="1" applyFill="1" applyAlignment="1">
      <alignment horizontal="center"/>
    </xf>
    <xf numFmtId="49" fontId="50" fillId="17" borderId="0" xfId="5" applyNumberFormat="1" applyFont="1" applyFill="1" applyAlignment="1">
      <alignment horizontal="center"/>
    </xf>
    <xf numFmtId="9" fontId="11" fillId="17" borderId="0" xfId="5" applyFont="1" applyFill="1" applyAlignment="1">
      <alignment horizontal="center"/>
    </xf>
    <xf numFmtId="3" fontId="26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0" fontId="55" fillId="17" borderId="0" xfId="3" applyFont="1" applyFill="1"/>
    <xf numFmtId="3" fontId="11" fillId="17" borderId="0" xfId="3" applyNumberFormat="1" applyFont="1" applyFill="1" applyAlignment="1">
      <alignment horizontal="right" indent="1"/>
    </xf>
    <xf numFmtId="9" fontId="11" fillId="17" borderId="0" xfId="5" applyFont="1" applyFill="1" applyAlignment="1">
      <alignment horizontal="right" indent="1"/>
    </xf>
    <xf numFmtId="0" fontId="55" fillId="17" borderId="0" xfId="3" applyFont="1" applyFill="1" applyAlignment="1">
      <alignment horizontal="left"/>
    </xf>
    <xf numFmtId="3" fontId="11" fillId="17" borderId="0" xfId="3" applyNumberFormat="1" applyFont="1" applyFill="1"/>
    <xf numFmtId="4" fontId="15" fillId="16" borderId="57" xfId="0" applyNumberFormat="1" applyFont="1" applyFill="1" applyBorder="1" applyAlignment="1">
      <alignment horizontal="center"/>
    </xf>
    <xf numFmtId="4" fontId="15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4" fontId="6" fillId="16" borderId="72" xfId="0" applyNumberFormat="1" applyFont="1" applyFill="1" applyBorder="1" applyAlignment="1">
      <alignment horizontal="center"/>
    </xf>
    <xf numFmtId="0" fontId="18" fillId="17" borderId="32" xfId="0" applyFont="1" applyFill="1" applyBorder="1" applyAlignment="1">
      <alignment horizontal="center"/>
    </xf>
    <xf numFmtId="0" fontId="15" fillId="17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63" borderId="38" xfId="0" applyFont="1" applyFill="1" applyBorder="1" applyAlignment="1">
      <alignment horizontal="centerContinuous"/>
    </xf>
    <xf numFmtId="0" fontId="14" fillId="63" borderId="7" xfId="0" applyFont="1" applyFill="1" applyBorder="1" applyAlignment="1">
      <alignment horizontal="centerContinuous"/>
    </xf>
    <xf numFmtId="0" fontId="6" fillId="63" borderId="7" xfId="0" applyFont="1" applyFill="1" applyBorder="1" applyAlignment="1">
      <alignment horizontal="centerContinuous"/>
    </xf>
    <xf numFmtId="0" fontId="6" fillId="63" borderId="47" xfId="0" applyFont="1" applyFill="1" applyBorder="1" applyAlignment="1">
      <alignment horizontal="centerContinuous"/>
    </xf>
    <xf numFmtId="3" fontId="6" fillId="57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8" borderId="46" xfId="0" applyFont="1" applyFill="1" applyBorder="1" applyAlignment="1">
      <alignment horizontal="centerContinuous"/>
    </xf>
    <xf numFmtId="0" fontId="6" fillId="20" borderId="7" xfId="0" applyFont="1" applyFill="1" applyBorder="1" applyAlignment="1">
      <alignment horizontal="centerContinuous"/>
    </xf>
    <xf numFmtId="0" fontId="6" fillId="20" borderId="25" xfId="0" applyFont="1" applyFill="1" applyBorder="1" applyAlignment="1">
      <alignment horizontal="centerContinuous"/>
    </xf>
    <xf numFmtId="9" fontId="0" fillId="17" borderId="0" xfId="0" applyNumberFormat="1" applyFill="1"/>
    <xf numFmtId="9" fontId="14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8" fillId="17" borderId="16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Continuous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29" borderId="0" xfId="0" applyFont="1" applyFill="1" applyAlignment="1">
      <alignment horizontal="centerContinuous"/>
    </xf>
    <xf numFmtId="4" fontId="7" fillId="29" borderId="0" xfId="0" applyNumberFormat="1" applyFont="1" applyFill="1" applyAlignment="1">
      <alignment horizontal="centerContinuous"/>
    </xf>
    <xf numFmtId="4" fontId="7" fillId="17" borderId="7" xfId="0" applyNumberFormat="1" applyFont="1" applyFill="1" applyBorder="1" applyAlignment="1">
      <alignment horizontal="centerContinuous"/>
    </xf>
    <xf numFmtId="4" fontId="7" fillId="17" borderId="25" xfId="0" applyNumberFormat="1" applyFont="1" applyFill="1" applyBorder="1" applyAlignment="1">
      <alignment horizontal="centerContinuous"/>
    </xf>
    <xf numFmtId="0" fontId="7" fillId="17" borderId="31" xfId="0" applyFont="1" applyFill="1" applyBorder="1" applyAlignment="1">
      <alignment horizontal="centerContinuous"/>
    </xf>
    <xf numFmtId="0" fontId="7" fillId="17" borderId="64" xfId="0" applyFont="1" applyFill="1" applyBorder="1" applyAlignment="1">
      <alignment horizontal="centerContinuous"/>
    </xf>
    <xf numFmtId="0" fontId="7" fillId="17" borderId="64" xfId="0" applyFont="1" applyFill="1" applyBorder="1"/>
    <xf numFmtId="4" fontId="7" fillId="17" borderId="0" xfId="0" applyNumberFormat="1" applyFont="1" applyFill="1" applyBorder="1" applyAlignment="1">
      <alignment horizontal="centerContinuous"/>
    </xf>
    <xf numFmtId="4" fontId="7" fillId="17" borderId="30" xfId="0" applyNumberFormat="1" applyFont="1" applyFill="1" applyBorder="1" applyAlignment="1">
      <alignment horizontal="centerContinuous"/>
    </xf>
    <xf numFmtId="0" fontId="7" fillId="17" borderId="31" xfId="0" applyFont="1" applyFill="1" applyBorder="1"/>
    <xf numFmtId="0" fontId="7" fillId="17" borderId="2" xfId="0" applyFont="1" applyFill="1" applyBorder="1" applyAlignment="1">
      <alignment horizontal="center"/>
    </xf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69" xfId="0" applyFont="1" applyFill="1" applyBorder="1"/>
    <xf numFmtId="0" fontId="7" fillId="17" borderId="89" xfId="0" applyFont="1" applyFill="1" applyBorder="1"/>
    <xf numFmtId="0" fontId="7" fillId="17" borderId="2" xfId="0" applyFont="1" applyFill="1" applyBorder="1"/>
    <xf numFmtId="0" fontId="36" fillId="17" borderId="0" xfId="0" quotePrefix="1" applyFont="1" applyFill="1" applyBorder="1"/>
    <xf numFmtId="0" fontId="6" fillId="17" borderId="43" xfId="0" applyFont="1" applyFill="1" applyBorder="1" applyAlignment="1">
      <alignment horizontal="center"/>
    </xf>
    <xf numFmtId="0" fontId="32" fillId="45" borderId="4" xfId="0" applyFont="1" applyFill="1" applyBorder="1" applyAlignment="1">
      <alignment horizontal="center" vertical="center"/>
    </xf>
    <xf numFmtId="0" fontId="32" fillId="45" borderId="4" xfId="0" applyFont="1" applyFill="1" applyBorder="1"/>
    <xf numFmtId="0" fontId="32" fillId="45" borderId="5" xfId="0" applyFont="1" applyFill="1" applyBorder="1" applyAlignment="1">
      <alignment horizontal="center"/>
    </xf>
    <xf numFmtId="0" fontId="36" fillId="40" borderId="7" xfId="0" applyFont="1" applyFill="1" applyBorder="1" applyAlignment="1">
      <alignment vertical="center" wrapText="1"/>
    </xf>
    <xf numFmtId="0" fontId="36" fillId="40" borderId="3" xfId="0" applyFont="1" applyFill="1" applyBorder="1" applyAlignment="1">
      <alignment horizontal="center" vertical="center"/>
    </xf>
    <xf numFmtId="0" fontId="36" fillId="40" borderId="8" xfId="0" applyFont="1" applyFill="1" applyBorder="1" applyAlignment="1">
      <alignment vertical="center" wrapText="1"/>
    </xf>
    <xf numFmtId="0" fontId="36" fillId="40" borderId="9" xfId="0" applyFont="1" applyFill="1" applyBorder="1" applyAlignment="1">
      <alignment horizontal="center" vertical="center"/>
    </xf>
    <xf numFmtId="0" fontId="36" fillId="40" borderId="8" xfId="0" applyFont="1" applyFill="1" applyBorder="1" applyAlignment="1">
      <alignment vertical="center"/>
    </xf>
    <xf numFmtId="0" fontId="36" fillId="51" borderId="8" xfId="0" applyFont="1" applyFill="1" applyBorder="1" applyAlignment="1">
      <alignment vertical="center"/>
    </xf>
    <xf numFmtId="0" fontId="36" fillId="51" borderId="9" xfId="0" applyFont="1" applyFill="1" applyBorder="1" applyAlignment="1">
      <alignment horizontal="center" vertical="center"/>
    </xf>
    <xf numFmtId="0" fontId="36" fillId="51" borderId="7" xfId="0" applyFont="1" applyFill="1" applyBorder="1" applyAlignment="1">
      <alignment vertical="center"/>
    </xf>
    <xf numFmtId="0" fontId="36" fillId="51" borderId="7" xfId="0" applyFont="1" applyFill="1" applyBorder="1" applyAlignment="1">
      <alignment vertical="center" wrapText="1"/>
    </xf>
    <xf numFmtId="16" fontId="36" fillId="51" borderId="3" xfId="0" quotePrefix="1" applyNumberFormat="1" applyFont="1" applyFill="1" applyBorder="1" applyAlignment="1">
      <alignment horizontal="center" vertical="center"/>
    </xf>
    <xf numFmtId="0" fontId="36" fillId="51" borderId="23" xfId="0" applyFont="1" applyFill="1" applyBorder="1" applyAlignment="1">
      <alignment vertical="center"/>
    </xf>
    <xf numFmtId="0" fontId="32" fillId="52" borderId="0" xfId="0" applyFont="1" applyFill="1" applyAlignment="1">
      <alignment horizontal="center" vertical="center" wrapText="1"/>
    </xf>
    <xf numFmtId="0" fontId="36" fillId="53" borderId="0" xfId="0" applyFont="1" applyFill="1" applyAlignment="1">
      <alignment vertical="center"/>
    </xf>
    <xf numFmtId="0" fontId="36" fillId="53" borderId="0" xfId="0" applyFont="1" applyFill="1" applyAlignment="1">
      <alignment vertical="center" wrapText="1"/>
    </xf>
    <xf numFmtId="16" fontId="36" fillId="53" borderId="2" xfId="0" quotePrefix="1" applyNumberFormat="1" applyFont="1" applyFill="1" applyBorder="1" applyAlignment="1">
      <alignment horizontal="center" vertical="center"/>
    </xf>
    <xf numFmtId="0" fontId="36" fillId="25" borderId="7" xfId="0" applyFont="1" applyFill="1" applyBorder="1" applyAlignment="1">
      <alignment vertical="center"/>
    </xf>
    <xf numFmtId="0" fontId="36" fillId="25" borderId="7" xfId="0" applyFont="1" applyFill="1" applyBorder="1" applyAlignment="1">
      <alignment vertical="center" wrapText="1"/>
    </xf>
    <xf numFmtId="0" fontId="60" fillId="25" borderId="3" xfId="0" applyFont="1" applyFill="1" applyBorder="1" applyAlignment="1">
      <alignment horizontal="center" vertical="center"/>
    </xf>
    <xf numFmtId="0" fontId="36" fillId="43" borderId="8" xfId="0" applyFont="1" applyFill="1" applyBorder="1" applyAlignment="1">
      <alignment vertical="center" wrapText="1"/>
    </xf>
    <xf numFmtId="0" fontId="36" fillId="43" borderId="9" xfId="0" applyFont="1" applyFill="1" applyBorder="1" applyAlignment="1">
      <alignment horizontal="center" vertical="center"/>
    </xf>
    <xf numFmtId="0" fontId="36" fillId="44" borderId="23" xfId="0" applyFont="1" applyFill="1" applyBorder="1" applyAlignment="1">
      <alignment vertical="center" wrapText="1"/>
    </xf>
    <xf numFmtId="0" fontId="36" fillId="44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0" fontId="61" fillId="17" borderId="4" xfId="3" applyFont="1" applyFill="1" applyBorder="1"/>
    <xf numFmtId="0" fontId="0" fillId="0" borderId="28" xfId="0" applyFill="1" applyBorder="1" applyAlignment="1">
      <alignment horizontal="center" vertical="center"/>
    </xf>
    <xf numFmtId="1" fontId="7" fillId="0" borderId="0" xfId="0" applyNumberFormat="1" applyFont="1"/>
    <xf numFmtId="0" fontId="11" fillId="0" borderId="0" xfId="0" applyFont="1"/>
    <xf numFmtId="9" fontId="7" fillId="0" borderId="49" xfId="2" applyFont="1" applyBorder="1" applyAlignment="1">
      <alignment horizontal="center" vertical="center"/>
    </xf>
    <xf numFmtId="9" fontId="18" fillId="17" borderId="0" xfId="2" applyFont="1" applyFill="1" applyAlignment="1">
      <alignment horizontal="left"/>
    </xf>
    <xf numFmtId="0" fontId="7" fillId="17" borderId="61" xfId="0" applyFont="1" applyFill="1" applyBorder="1" applyAlignment="1">
      <alignment horizontal="center"/>
    </xf>
    <xf numFmtId="3" fontId="7" fillId="0" borderId="56" xfId="0" applyNumberFormat="1" applyFont="1" applyBorder="1" applyAlignment="1">
      <alignment horizontal="center"/>
    </xf>
    <xf numFmtId="3" fontId="7" fillId="0" borderId="60" xfId="0" applyNumberFormat="1" applyFont="1" applyBorder="1" applyAlignment="1">
      <alignment horizontal="center"/>
    </xf>
    <xf numFmtId="3" fontId="7" fillId="0" borderId="97" xfId="0" applyNumberFormat="1" applyFont="1" applyBorder="1" applyAlignment="1">
      <alignment horizontal="center"/>
    </xf>
    <xf numFmtId="0" fontId="8" fillId="66" borderId="50" xfId="0" applyFont="1" applyFill="1" applyBorder="1" applyAlignment="1">
      <alignment horizontal="center"/>
    </xf>
    <xf numFmtId="0" fontId="8" fillId="66" borderId="46" xfId="0" applyFont="1" applyFill="1" applyBorder="1" applyAlignment="1">
      <alignment horizontal="center"/>
    </xf>
    <xf numFmtId="0" fontId="8" fillId="66" borderId="51" xfId="0" quotePrefix="1" applyFont="1" applyFill="1" applyBorder="1" applyAlignment="1">
      <alignment horizontal="center"/>
    </xf>
    <xf numFmtId="0" fontId="8" fillId="66" borderId="51" xfId="0" applyFont="1" applyFill="1" applyBorder="1" applyAlignment="1">
      <alignment horizontal="center"/>
    </xf>
    <xf numFmtId="0" fontId="8" fillId="66" borderId="46" xfId="0" quotePrefix="1" applyFont="1" applyFill="1" applyBorder="1" applyAlignment="1">
      <alignment horizontal="center"/>
    </xf>
    <xf numFmtId="0" fontId="8" fillId="66" borderId="52" xfId="0" applyFont="1" applyFill="1" applyBorder="1" applyAlignment="1">
      <alignment horizontal="center"/>
    </xf>
    <xf numFmtId="0" fontId="28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28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28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0" fontId="11" fillId="17" borderId="30" xfId="3" applyFont="1" applyFill="1" applyBorder="1"/>
    <xf numFmtId="0" fontId="11" fillId="17" borderId="33" xfId="3" applyFont="1" applyFill="1" applyBorder="1" applyAlignment="1">
      <alignment horizontal="centerContinuous"/>
    </xf>
    <xf numFmtId="0" fontId="11" fillId="17" borderId="48" xfId="3" applyFont="1" applyFill="1" applyBorder="1" applyAlignment="1">
      <alignment horizontal="center" wrapText="1"/>
    </xf>
    <xf numFmtId="0" fontId="11" fillId="17" borderId="16" xfId="3" applyFont="1" applyFill="1" applyBorder="1" applyAlignment="1">
      <alignment horizontal="center" wrapText="1"/>
    </xf>
    <xf numFmtId="3" fontId="10" fillId="17" borderId="48" xfId="3" applyNumberFormat="1" applyFont="1" applyFill="1" applyBorder="1" applyAlignment="1">
      <alignment horizontal="center" wrapText="1"/>
    </xf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46" fillId="0" borderId="20" xfId="0" applyNumberFormat="1" applyFont="1" applyFill="1" applyBorder="1" applyAlignment="1">
      <alignment horizontal="right" indent="1"/>
    </xf>
    <xf numFmtId="3" fontId="46" fillId="0" borderId="27" xfId="0" applyNumberFormat="1" applyFont="1" applyFill="1" applyBorder="1" applyAlignment="1">
      <alignment horizontal="right" indent="1"/>
    </xf>
    <xf numFmtId="9" fontId="46" fillId="0" borderId="20" xfId="2" applyFont="1" applyFill="1" applyBorder="1" applyAlignment="1">
      <alignment horizontal="right" indent="1"/>
    </xf>
    <xf numFmtId="3" fontId="28" fillId="0" borderId="20" xfId="0" applyNumberFormat="1" applyFont="1" applyFill="1" applyBorder="1" applyAlignment="1">
      <alignment horizontal="right" indent="1"/>
    </xf>
    <xf numFmtId="3" fontId="28" fillId="0" borderId="27" xfId="0" applyNumberFormat="1" applyFont="1" applyFill="1" applyBorder="1" applyAlignment="1">
      <alignment horizontal="right" indent="1"/>
    </xf>
    <xf numFmtId="9" fontId="28" fillId="0" borderId="20" xfId="2" applyFont="1" applyFill="1" applyBorder="1" applyAlignment="1">
      <alignment horizontal="right" indent="1"/>
    </xf>
    <xf numFmtId="3" fontId="11" fillId="46" borderId="9" xfId="3" applyNumberFormat="1" applyFont="1" applyFill="1" applyBorder="1" applyAlignment="1">
      <alignment horizontal="right" indent="1"/>
    </xf>
    <xf numFmtId="3" fontId="8" fillId="46" borderId="9" xfId="0" applyNumberFormat="1" applyFont="1" applyFill="1" applyBorder="1" applyAlignment="1">
      <alignment horizontal="right" indent="1"/>
    </xf>
    <xf numFmtId="9" fontId="8" fillId="46" borderId="9" xfId="2" applyFont="1" applyFill="1" applyBorder="1" applyAlignment="1">
      <alignment horizontal="right" indent="1"/>
    </xf>
    <xf numFmtId="3" fontId="8" fillId="46" borderId="20" xfId="0" applyNumberFormat="1" applyFont="1" applyFill="1" applyBorder="1" applyAlignment="1">
      <alignment horizontal="right" indent="1"/>
    </xf>
    <xf numFmtId="3" fontId="8" fillId="46" borderId="27" xfId="0" applyNumberFormat="1" applyFont="1" applyFill="1" applyBorder="1" applyAlignment="1">
      <alignment horizontal="right" indent="1"/>
    </xf>
    <xf numFmtId="9" fontId="8" fillId="46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63" fillId="17" borderId="7" xfId="3" applyFont="1" applyFill="1" applyBorder="1"/>
    <xf numFmtId="167" fontId="11" fillId="17" borderId="13" xfId="5" applyNumberFormat="1" applyFont="1" applyFill="1" applyBorder="1" applyAlignment="1">
      <alignment horizontal="right"/>
    </xf>
    <xf numFmtId="167" fontId="64" fillId="17" borderId="0" xfId="5" applyNumberFormat="1" applyFont="1" applyFill="1" applyBorder="1" applyAlignment="1">
      <alignment horizontal="right"/>
    </xf>
    <xf numFmtId="3" fontId="11" fillId="17" borderId="0" xfId="5" applyNumberFormat="1" applyFont="1" applyFill="1" applyBorder="1" applyAlignment="1">
      <alignment horizontal="center"/>
    </xf>
    <xf numFmtId="167" fontId="47" fillId="17" borderId="13" xfId="5" applyNumberFormat="1" applyFont="1" applyFill="1" applyBorder="1" applyAlignment="1">
      <alignment horizontal="right"/>
    </xf>
    <xf numFmtId="167" fontId="65" fillId="17" borderId="0" xfId="5" applyNumberFormat="1" applyFont="1" applyFill="1" applyBorder="1" applyAlignment="1">
      <alignment horizontal="right"/>
    </xf>
    <xf numFmtId="167" fontId="45" fillId="0" borderId="9" xfId="0" applyNumberFormat="1" applyFont="1" applyFill="1" applyBorder="1" applyAlignment="1">
      <alignment horizontal="right" indent="1"/>
    </xf>
    <xf numFmtId="167" fontId="44" fillId="0" borderId="9" xfId="0" applyNumberFormat="1" applyFont="1" applyFill="1" applyBorder="1" applyAlignment="1">
      <alignment horizontal="right" indent="1"/>
    </xf>
    <xf numFmtId="167" fontId="64" fillId="0" borderId="9" xfId="5" applyNumberFormat="1" applyFont="1" applyBorder="1" applyAlignment="1">
      <alignment horizontal="right"/>
    </xf>
    <xf numFmtId="167" fontId="64" fillId="0" borderId="9" xfId="5" applyNumberFormat="1" applyFont="1" applyFill="1" applyBorder="1" applyAlignment="1">
      <alignment horizontal="right"/>
    </xf>
    <xf numFmtId="9" fontId="11" fillId="17" borderId="0" xfId="5" applyFont="1" applyFill="1" applyBorder="1" applyAlignment="1">
      <alignment horizontal="center"/>
    </xf>
    <xf numFmtId="3" fontId="11" fillId="17" borderId="13" xfId="5" applyNumberFormat="1" applyFont="1" applyFill="1" applyBorder="1" applyAlignment="1">
      <alignment horizontal="right"/>
    </xf>
    <xf numFmtId="3" fontId="64" fillId="17" borderId="0" xfId="5" applyNumberFormat="1" applyFont="1" applyFill="1" applyBorder="1" applyAlignment="1">
      <alignment horizontal="right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3" fontId="11" fillId="17" borderId="0" xfId="3" applyNumberFormat="1" applyFont="1" applyFill="1" applyBorder="1"/>
    <xf numFmtId="167" fontId="11" fillId="17" borderId="13" xfId="5" applyNumberFormat="1" applyFont="1" applyFill="1" applyBorder="1" applyAlignment="1"/>
    <xf numFmtId="167" fontId="64" fillId="17" borderId="0" xfId="5" applyNumberFormat="1" applyFont="1" applyFill="1" applyBorder="1" applyAlignment="1"/>
    <xf numFmtId="167" fontId="64" fillId="0" borderId="9" xfId="3" applyNumberFormat="1" applyFont="1" applyBorder="1" applyAlignment="1">
      <alignment horizontal="right" indent="1"/>
    </xf>
    <xf numFmtId="167" fontId="64" fillId="0" borderId="9" xfId="5" applyNumberFormat="1" applyFont="1" applyBorder="1" applyAlignment="1"/>
    <xf numFmtId="167" fontId="65" fillId="0" borderId="9" xfId="3" applyNumberFormat="1" applyFont="1" applyBorder="1" applyAlignment="1"/>
    <xf numFmtId="167" fontId="47" fillId="17" borderId="13" xfId="3" applyNumberFormat="1" applyFont="1" applyFill="1" applyBorder="1" applyAlignment="1"/>
    <xf numFmtId="167" fontId="65" fillId="17" borderId="0" xfId="3" applyNumberFormat="1" applyFont="1" applyFill="1" applyBorder="1" applyAlignment="1"/>
    <xf numFmtId="167" fontId="64" fillId="0" borderId="9" xfId="3" applyNumberFormat="1" applyFont="1" applyFill="1" applyBorder="1" applyAlignment="1">
      <alignment horizontal="right" indent="1"/>
    </xf>
    <xf numFmtId="167" fontId="64" fillId="0" borderId="9" xfId="5" applyNumberFormat="1" applyFont="1" applyFill="1" applyBorder="1" applyAlignment="1"/>
    <xf numFmtId="167" fontId="64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64" fillId="17" borderId="0" xfId="3" applyNumberFormat="1" applyFont="1" applyFill="1" applyBorder="1" applyAlignment="1"/>
    <xf numFmtId="167" fontId="65" fillId="0" borderId="9" xfId="5" applyNumberFormat="1" applyFont="1" applyFill="1" applyBorder="1" applyAlignment="1"/>
    <xf numFmtId="167" fontId="47" fillId="17" borderId="13" xfId="5" applyNumberFormat="1" applyFont="1" applyFill="1" applyBorder="1" applyAlignment="1"/>
    <xf numFmtId="167" fontId="65" fillId="17" borderId="0" xfId="5" applyNumberFormat="1" applyFont="1" applyFill="1" applyBorder="1" applyAlignment="1"/>
    <xf numFmtId="167" fontId="64" fillId="17" borderId="9" xfId="3" applyNumberFormat="1" applyFont="1" applyFill="1" applyBorder="1" applyAlignment="1">
      <alignment horizontal="right" indent="1"/>
    </xf>
    <xf numFmtId="167" fontId="64" fillId="17" borderId="9" xfId="5" applyNumberFormat="1" applyFont="1" applyFill="1" applyBorder="1" applyAlignment="1"/>
    <xf numFmtId="0" fontId="66" fillId="17" borderId="26" xfId="3" applyFont="1" applyFill="1" applyBorder="1"/>
    <xf numFmtId="0" fontId="66" fillId="17" borderId="26" xfId="4" applyFont="1" applyFill="1" applyBorder="1"/>
    <xf numFmtId="0" fontId="66" fillId="17" borderId="26" xfId="4" applyFont="1" applyFill="1" applyBorder="1" applyAlignment="1"/>
    <xf numFmtId="0" fontId="66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9" borderId="20" xfId="0" applyNumberFormat="1" applyFont="1" applyFill="1" applyBorder="1" applyAlignment="1">
      <alignment horizontal="center"/>
    </xf>
    <xf numFmtId="3" fontId="7" fillId="48" borderId="20" xfId="0" applyNumberFormat="1" applyFont="1" applyFill="1" applyBorder="1" applyAlignment="1">
      <alignment horizontal="center"/>
    </xf>
    <xf numFmtId="3" fontId="7" fillId="30" borderId="20" xfId="0" applyNumberFormat="1" applyFont="1" applyFill="1" applyBorder="1" applyAlignment="1">
      <alignment horizontal="center"/>
    </xf>
    <xf numFmtId="3" fontId="7" fillId="30" borderId="20" xfId="0" applyNumberFormat="1" applyFont="1" applyFill="1" applyBorder="1" applyAlignment="1">
      <alignment horizontal="center" vertical="center"/>
    </xf>
    <xf numFmtId="3" fontId="7" fillId="48" borderId="20" xfId="0" applyNumberFormat="1" applyFont="1" applyFill="1" applyBorder="1" applyAlignment="1">
      <alignment horizontal="center" vertical="center"/>
    </xf>
    <xf numFmtId="3" fontId="7" fillId="48" borderId="2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vertical="center"/>
    </xf>
    <xf numFmtId="0" fontId="8" fillId="17" borderId="77" xfId="0" applyFont="1" applyFill="1" applyBorder="1" applyAlignment="1">
      <alignment horizontal="center"/>
    </xf>
    <xf numFmtId="172" fontId="8" fillId="0" borderId="98" xfId="0" applyNumberFormat="1" applyFont="1" applyBorder="1"/>
    <xf numFmtId="4" fontId="8" fillId="0" borderId="95" xfId="0" applyNumberFormat="1" applyFont="1" applyFill="1" applyBorder="1" applyAlignment="1">
      <alignment horizontal="center"/>
    </xf>
    <xf numFmtId="4" fontId="7" fillId="0" borderId="95" xfId="0" applyNumberFormat="1" applyFont="1" applyFill="1" applyBorder="1" applyAlignment="1">
      <alignment horizontal="center"/>
    </xf>
    <xf numFmtId="3" fontId="7" fillId="49" borderId="9" xfId="0" applyNumberFormat="1" applyFont="1" applyFill="1" applyBorder="1" applyAlignment="1">
      <alignment horizontal="center"/>
    </xf>
    <xf numFmtId="3" fontId="7" fillId="30" borderId="9" xfId="0" applyNumberFormat="1" applyFont="1" applyFill="1" applyBorder="1" applyAlignment="1">
      <alignment horizontal="center"/>
    </xf>
    <xf numFmtId="3" fontId="7" fillId="48" borderId="9" xfId="0" applyNumberFormat="1" applyFont="1" applyFill="1" applyBorder="1" applyAlignment="1">
      <alignment horizontal="center"/>
    </xf>
    <xf numFmtId="3" fontId="7" fillId="49" borderId="9" xfId="0" applyNumberFormat="1" applyFont="1" applyFill="1" applyBorder="1" applyAlignment="1">
      <alignment horizontal="center" vertical="center"/>
    </xf>
    <xf numFmtId="3" fontId="7" fillId="48" borderId="9" xfId="0" applyNumberFormat="1" applyFont="1" applyFill="1" applyBorder="1" applyAlignment="1">
      <alignment horizontal="center" vertical="center"/>
    </xf>
    <xf numFmtId="3" fontId="7" fillId="48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1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1" fontId="7" fillId="70" borderId="0" xfId="0" quotePrefix="1" applyNumberFormat="1" applyFont="1" applyFill="1" applyAlignment="1">
      <alignment horizontal="left"/>
    </xf>
    <xf numFmtId="0" fontId="7" fillId="70" borderId="10" xfId="0" quotePrefix="1" applyFont="1" applyFill="1" applyBorder="1"/>
    <xf numFmtId="0" fontId="7" fillId="70" borderId="10" xfId="0" applyFont="1" applyFill="1" applyBorder="1"/>
    <xf numFmtId="0" fontId="7" fillId="70" borderId="4" xfId="0" applyFont="1" applyFill="1" applyBorder="1"/>
    <xf numFmtId="0" fontId="7" fillId="70" borderId="11" xfId="0" applyFont="1" applyFill="1" applyBorder="1" applyAlignment="1">
      <alignment horizontal="center"/>
    </xf>
    <xf numFmtId="0" fontId="7" fillId="70" borderId="16" xfId="0" applyFont="1" applyFill="1" applyBorder="1" applyAlignment="1">
      <alignment horizontal="center" vertical="center" wrapText="1"/>
    </xf>
    <xf numFmtId="0" fontId="7" fillId="70" borderId="7" xfId="0" applyFont="1" applyFill="1" applyBorder="1" applyAlignment="1">
      <alignment horizontal="center"/>
    </xf>
    <xf numFmtId="0" fontId="7" fillId="70" borderId="8" xfId="0" applyFont="1" applyFill="1" applyBorder="1" applyAlignment="1">
      <alignment horizontal="center"/>
    </xf>
    <xf numFmtId="0" fontId="7" fillId="70" borderId="8" xfId="0" applyFont="1" applyFill="1" applyBorder="1" applyAlignment="1">
      <alignment horizontal="center" vertical="center"/>
    </xf>
    <xf numFmtId="0" fontId="7" fillId="71" borderId="23" xfId="0" quotePrefix="1" applyFont="1" applyFill="1" applyBorder="1" applyAlignment="1">
      <alignment horizontal="left" indent="1"/>
    </xf>
    <xf numFmtId="0" fontId="7" fillId="71" borderId="8" xfId="0" quotePrefix="1" applyFont="1" applyFill="1" applyBorder="1" applyAlignment="1">
      <alignment horizontal="left" indent="1"/>
    </xf>
    <xf numFmtId="0" fontId="0" fillId="71" borderId="7" xfId="0" applyFill="1" applyBorder="1"/>
    <xf numFmtId="0" fontId="7" fillId="71" borderId="7" xfId="0" quotePrefix="1" applyFont="1" applyFill="1" applyBorder="1"/>
    <xf numFmtId="0" fontId="7" fillId="71" borderId="7" xfId="0" applyFont="1" applyFill="1" applyBorder="1"/>
    <xf numFmtId="0" fontId="7" fillId="71" borderId="11" xfId="0" applyFont="1" applyFill="1" applyBorder="1" applyAlignment="1">
      <alignment horizontal="center"/>
    </xf>
    <xf numFmtId="0" fontId="7" fillId="71" borderId="11" xfId="0" applyFont="1" applyFill="1" applyBorder="1"/>
    <xf numFmtId="0" fontId="7" fillId="71" borderId="16" xfId="0" applyFont="1" applyFill="1" applyBorder="1" applyAlignment="1">
      <alignment horizontal="center" vertical="center" wrapText="1"/>
    </xf>
    <xf numFmtId="0" fontId="7" fillId="71" borderId="20" xfId="0" applyFont="1" applyFill="1" applyBorder="1" applyAlignment="1">
      <alignment horizontal="center"/>
    </xf>
    <xf numFmtId="0" fontId="7" fillId="71" borderId="20" xfId="0" applyFont="1" applyFill="1" applyBorder="1"/>
    <xf numFmtId="0" fontId="7" fillId="71" borderId="20" xfId="0" applyFont="1" applyFill="1" applyBorder="1" applyAlignment="1">
      <alignment horizontal="center" vertical="center"/>
    </xf>
    <xf numFmtId="0" fontId="7" fillId="71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0" fontId="17" fillId="0" borderId="80" xfId="3" applyFont="1" applyBorder="1" applyAlignment="1">
      <alignment horizontal="right"/>
    </xf>
    <xf numFmtId="2" fontId="18" fillId="16" borderId="93" xfId="0" applyNumberFormat="1" applyFont="1" applyFill="1" applyBorder="1" applyAlignment="1">
      <alignment horizontal="center"/>
    </xf>
    <xf numFmtId="2" fontId="18" fillId="16" borderId="94" xfId="0" applyNumberFormat="1" applyFont="1" applyFill="1" applyBorder="1" applyAlignment="1">
      <alignment horizontal="center"/>
    </xf>
    <xf numFmtId="2" fontId="0" fillId="16" borderId="94" xfId="0" applyNumberFormat="1" applyFont="1" applyFill="1" applyBorder="1" applyAlignment="1">
      <alignment horizontal="center"/>
    </xf>
    <xf numFmtId="0" fontId="0" fillId="0" borderId="92" xfId="0" applyBorder="1"/>
    <xf numFmtId="2" fontId="53" fillId="15" borderId="48" xfId="0" applyNumberFormat="1" applyFont="1" applyFill="1" applyBorder="1" applyAlignment="1">
      <alignment horizontal="center"/>
    </xf>
    <xf numFmtId="2" fontId="53" fillId="15" borderId="6" xfId="0" applyNumberFormat="1" applyFont="1" applyFill="1" applyBorder="1" applyAlignment="1">
      <alignment horizontal="center"/>
    </xf>
    <xf numFmtId="2" fontId="53" fillId="15" borderId="5" xfId="0" applyNumberFormat="1" applyFont="1" applyFill="1" applyBorder="1" applyAlignment="1">
      <alignment horizontal="center"/>
    </xf>
    <xf numFmtId="2" fontId="53" fillId="15" borderId="5" xfId="0" applyNumberFormat="1" applyFont="1" applyFill="1" applyBorder="1" applyAlignment="1">
      <alignment horizontal="center" wrapText="1"/>
    </xf>
    <xf numFmtId="2" fontId="53" fillId="24" borderId="5" xfId="0" applyNumberFormat="1" applyFont="1" applyFill="1" applyBorder="1" applyAlignment="1">
      <alignment horizontal="center"/>
    </xf>
    <xf numFmtId="2" fontId="52" fillId="24" borderId="48" xfId="0" applyNumberFormat="1" applyFont="1" applyFill="1" applyBorder="1" applyAlignment="1">
      <alignment horizontal="center"/>
    </xf>
    <xf numFmtId="0" fontId="41" fillId="17" borderId="12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69" borderId="9" xfId="0" applyNumberFormat="1" applyFont="1" applyFill="1" applyBorder="1"/>
    <xf numFmtId="9" fontId="7" fillId="67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91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0" fontId="7" fillId="39" borderId="7" xfId="0" quotePrefix="1" applyFont="1" applyFill="1" applyBorder="1"/>
    <xf numFmtId="0" fontId="0" fillId="39" borderId="7" xfId="0" applyFill="1" applyBorder="1"/>
    <xf numFmtId="0" fontId="7" fillId="39" borderId="7" xfId="0" applyFont="1" applyFill="1" applyBorder="1"/>
    <xf numFmtId="0" fontId="7" fillId="39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100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0" fontId="10" fillId="17" borderId="36" xfId="4" applyFont="1" applyFill="1" applyBorder="1" applyAlignment="1"/>
    <xf numFmtId="2" fontId="7" fillId="0" borderId="0" xfId="0" applyNumberFormat="1" applyFont="1"/>
    <xf numFmtId="173" fontId="7" fillId="0" borderId="0" xfId="0" applyNumberFormat="1" applyFont="1"/>
    <xf numFmtId="0" fontId="10" fillId="17" borderId="43" xfId="3" applyFont="1" applyFill="1" applyBorder="1"/>
    <xf numFmtId="0" fontId="7" fillId="17" borderId="21" xfId="0" applyFont="1" applyFill="1" applyBorder="1" applyAlignment="1">
      <alignment horizontal="center"/>
    </xf>
    <xf numFmtId="172" fontId="7" fillId="0" borderId="19" xfId="1" applyNumberFormat="1" applyFont="1" applyBorder="1"/>
    <xf numFmtId="172" fontId="7" fillId="0" borderId="12" xfId="1" applyNumberFormat="1" applyFont="1" applyBorder="1"/>
    <xf numFmtId="172" fontId="7" fillId="0" borderId="19" xfId="1" applyNumberFormat="1" applyFont="1" applyFill="1" applyBorder="1"/>
    <xf numFmtId="172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0" fontId="8" fillId="17" borderId="68" xfId="0" applyFont="1" applyFill="1" applyBorder="1" applyAlignment="1">
      <alignment horizontal="center"/>
    </xf>
    <xf numFmtId="9" fontId="8" fillId="0" borderId="91" xfId="2" applyFont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8" fillId="17" borderId="13" xfId="0" applyFont="1" applyFill="1" applyBorder="1" applyAlignment="1">
      <alignment horizontal="center" wrapText="1"/>
    </xf>
    <xf numFmtId="0" fontId="7" fillId="17" borderId="13" xfId="0" applyFont="1" applyFill="1" applyBorder="1" applyAlignment="1">
      <alignment horizontal="center" wrapText="1"/>
    </xf>
    <xf numFmtId="0" fontId="8" fillId="17" borderId="31" xfId="0" applyFont="1" applyFill="1" applyBorder="1" applyAlignment="1">
      <alignment horizontal="center" wrapText="1"/>
    </xf>
    <xf numFmtId="0" fontId="8" fillId="17" borderId="34" xfId="0" quotePrefix="1" applyFont="1" applyFill="1" applyBorder="1" applyAlignment="1">
      <alignment horizontal="center" wrapText="1"/>
    </xf>
    <xf numFmtId="0" fontId="10" fillId="17" borderId="36" xfId="3" applyFont="1" applyFill="1" applyBorder="1"/>
    <xf numFmtId="0" fontId="38" fillId="17" borderId="4" xfId="3" applyFont="1" applyFill="1" applyBorder="1" applyAlignment="1">
      <alignment horizontal="centerContinuous"/>
    </xf>
    <xf numFmtId="3" fontId="21" fillId="17" borderId="0" xfId="3" applyNumberFormat="1" applyFont="1" applyFill="1" applyAlignment="1">
      <alignment horizontal="centerContinuous"/>
    </xf>
    <xf numFmtId="0" fontId="7" fillId="27" borderId="19" xfId="0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/>
    </xf>
    <xf numFmtId="0" fontId="54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9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left"/>
    </xf>
    <xf numFmtId="0" fontId="0" fillId="39" borderId="0" xfId="0" applyFill="1"/>
    <xf numFmtId="0" fontId="7" fillId="70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56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95" xfId="0" applyFont="1" applyFill="1" applyBorder="1" applyAlignment="1">
      <alignment horizontal="center" wrapText="1"/>
    </xf>
    <xf numFmtId="0" fontId="7" fillId="17" borderId="90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72" borderId="9" xfId="0" applyNumberFormat="1" applyFont="1" applyFill="1" applyBorder="1"/>
    <xf numFmtId="9" fontId="7" fillId="72" borderId="40" xfId="0" applyNumberFormat="1" applyFont="1" applyFill="1" applyBorder="1"/>
    <xf numFmtId="0" fontId="15" fillId="0" borderId="67" xfId="0" applyFont="1" applyBorder="1"/>
    <xf numFmtId="0" fontId="0" fillId="0" borderId="69" xfId="0" applyBorder="1" applyAlignment="1">
      <alignment horizontal="center"/>
    </xf>
    <xf numFmtId="4" fontId="6" fillId="16" borderId="110" xfId="0" applyNumberFormat="1" applyFont="1" applyFill="1" applyBorder="1" applyAlignment="1">
      <alignment horizontal="center"/>
    </xf>
    <xf numFmtId="0" fontId="20" fillId="17" borderId="71" xfId="3" applyFont="1" applyFill="1" applyBorder="1" applyAlignment="1">
      <alignment horizontal="right"/>
    </xf>
    <xf numFmtId="0" fontId="6" fillId="17" borderId="90" xfId="0" applyFont="1" applyFill="1" applyBorder="1"/>
    <xf numFmtId="9" fontId="7" fillId="0" borderId="32" xfId="2" applyFont="1" applyBorder="1" applyAlignment="1">
      <alignment horizontal="center" vertical="center"/>
    </xf>
    <xf numFmtId="3" fontId="8" fillId="17" borderId="25" xfId="0" applyNumberFormat="1" applyFont="1" applyFill="1" applyBorder="1" applyAlignment="1">
      <alignment horizontal="center"/>
    </xf>
    <xf numFmtId="3" fontId="8" fillId="17" borderId="12" xfId="0" applyNumberFormat="1" applyFont="1" applyFill="1" applyBorder="1" applyAlignment="1">
      <alignment horizontal="center"/>
    </xf>
    <xf numFmtId="3" fontId="8" fillId="17" borderId="15" xfId="0" applyNumberFormat="1" applyFont="1" applyFill="1" applyBorder="1" applyAlignment="1">
      <alignment horizont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7" fillId="17" borderId="0" xfId="0" applyFont="1" applyFill="1" applyAlignment="1">
      <alignment vertical="top"/>
    </xf>
    <xf numFmtId="0" fontId="7" fillId="17" borderId="0" xfId="0" applyFont="1" applyFill="1" applyAlignment="1">
      <alignment vertical="top" wrapText="1"/>
    </xf>
    <xf numFmtId="0" fontId="7" fillId="17" borderId="0" xfId="0" applyFont="1" applyFill="1" applyAlignment="1">
      <alignment horizontal="left" vertical="top" wrapText="1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8" borderId="30" xfId="0" applyNumberFormat="1" applyFont="1" applyFill="1" applyBorder="1" applyAlignment="1">
      <alignment horizontal="right"/>
    </xf>
    <xf numFmtId="167" fontId="7" fillId="38" borderId="111" xfId="0" applyNumberFormat="1" applyFont="1" applyFill="1" applyBorder="1" applyAlignment="1">
      <alignment horizontal="center" vertical="center" wrapText="1"/>
    </xf>
    <xf numFmtId="0" fontId="66" fillId="17" borderId="25" xfId="3" applyFont="1" applyFill="1" applyBorder="1"/>
    <xf numFmtId="0" fontId="6" fillId="18" borderId="14" xfId="0" applyFont="1" applyFill="1" applyBorder="1" applyAlignment="1">
      <alignment horizontal="center"/>
    </xf>
    <xf numFmtId="4" fontId="15" fillId="17" borderId="82" xfId="0" applyNumberFormat="1" applyFont="1" applyFill="1" applyBorder="1" applyAlignment="1">
      <alignment horizontal="center"/>
    </xf>
    <xf numFmtId="4" fontId="15" fillId="17" borderId="108" xfId="0" applyNumberFormat="1" applyFont="1" applyFill="1" applyBorder="1" applyAlignment="1">
      <alignment horizontal="center"/>
    </xf>
    <xf numFmtId="4" fontId="6" fillId="17" borderId="112" xfId="0" applyNumberFormat="1" applyFont="1" applyFill="1" applyBorder="1" applyAlignment="1">
      <alignment horizontal="center"/>
    </xf>
    <xf numFmtId="4" fontId="0" fillId="17" borderId="100" xfId="0" applyNumberFormat="1" applyFont="1" applyFill="1" applyBorder="1" applyAlignment="1">
      <alignment horizontal="center"/>
    </xf>
    <xf numFmtId="4" fontId="0" fillId="17" borderId="109" xfId="0" applyNumberFormat="1" applyFont="1" applyFill="1" applyBorder="1" applyAlignment="1">
      <alignment horizontal="center"/>
    </xf>
    <xf numFmtId="4" fontId="0" fillId="17" borderId="113" xfId="0" applyNumberFormat="1" applyFont="1" applyFill="1" applyBorder="1" applyAlignment="1">
      <alignment horizontal="center"/>
    </xf>
    <xf numFmtId="0" fontId="15" fillId="17" borderId="82" xfId="0" applyNumberFormat="1" applyFont="1" applyFill="1" applyBorder="1" applyAlignment="1">
      <alignment horizontal="center"/>
    </xf>
    <xf numFmtId="0" fontId="7" fillId="0" borderId="6" xfId="1819" applyFont="1" applyFill="1" applyBorder="1"/>
    <xf numFmtId="0" fontId="68" fillId="36" borderId="54" xfId="0" applyFont="1" applyFill="1" applyBorder="1" applyAlignment="1">
      <alignment horizontal="center" vertical="center"/>
    </xf>
    <xf numFmtId="0" fontId="68" fillId="32" borderId="54" xfId="0" applyFont="1" applyFill="1" applyBorder="1" applyAlignment="1">
      <alignment horizontal="center" vertical="center"/>
    </xf>
    <xf numFmtId="0" fontId="68" fillId="33" borderId="54" xfId="0" applyFont="1" applyFill="1" applyBorder="1" applyAlignment="1">
      <alignment horizontal="center" vertical="center"/>
    </xf>
    <xf numFmtId="0" fontId="68" fillId="32" borderId="31" xfId="0" applyFont="1" applyFill="1" applyBorder="1" applyAlignment="1">
      <alignment horizontal="center" vertical="center"/>
    </xf>
    <xf numFmtId="0" fontId="68" fillId="33" borderId="31" xfId="0" applyFont="1" applyFill="1" applyBorder="1" applyAlignment="1">
      <alignment horizontal="center" vertical="center"/>
    </xf>
    <xf numFmtId="0" fontId="68" fillId="31" borderId="54" xfId="0" applyFont="1" applyFill="1" applyBorder="1" applyAlignment="1">
      <alignment horizontal="center" vertical="center"/>
    </xf>
    <xf numFmtId="0" fontId="68" fillId="35" borderId="54" xfId="0" applyFont="1" applyFill="1" applyBorder="1" applyAlignment="1">
      <alignment horizontal="center" vertical="center"/>
    </xf>
    <xf numFmtId="0" fontId="68" fillId="37" borderId="31" xfId="0" applyFont="1" applyFill="1" applyBorder="1" applyAlignment="1">
      <alignment horizontal="center" vertical="center"/>
    </xf>
    <xf numFmtId="0" fontId="68" fillId="34" borderId="54" xfId="0" applyFont="1" applyFill="1" applyBorder="1" applyAlignment="1">
      <alignment horizontal="center" vertical="center"/>
    </xf>
    <xf numFmtId="0" fontId="68" fillId="31" borderId="31" xfId="0" applyFont="1" applyFill="1" applyBorder="1" applyAlignment="1">
      <alignment horizontal="center" vertical="center"/>
    </xf>
    <xf numFmtId="0" fontId="68" fillId="32" borderId="44" xfId="0" applyFont="1" applyFill="1" applyBorder="1" applyAlignment="1">
      <alignment horizontal="center" vertical="center"/>
    </xf>
    <xf numFmtId="0" fontId="10" fillId="32" borderId="91" xfId="0" applyFont="1" applyFill="1" applyBorder="1" applyAlignment="1">
      <alignment horizontal="center" vertical="center"/>
    </xf>
    <xf numFmtId="0" fontId="10" fillId="32" borderId="54" xfId="0" applyFont="1" applyFill="1" applyBorder="1" applyAlignment="1">
      <alignment horizontal="center" vertical="center"/>
    </xf>
    <xf numFmtId="0" fontId="10" fillId="33" borderId="54" xfId="0" applyFont="1" applyFill="1" applyBorder="1" applyAlignment="1">
      <alignment horizontal="center" vertical="center"/>
    </xf>
    <xf numFmtId="0" fontId="10" fillId="33" borderId="31" xfId="0" applyFont="1" applyFill="1" applyBorder="1" applyAlignment="1">
      <alignment horizontal="center" vertical="center"/>
    </xf>
    <xf numFmtId="0" fontId="10" fillId="31" borderId="31" xfId="0" applyFont="1" applyFill="1" applyBorder="1" applyAlignment="1">
      <alignment horizontal="center" vertical="center"/>
    </xf>
    <xf numFmtId="0" fontId="10" fillId="31" borderId="54" xfId="0" applyFont="1" applyFill="1" applyBorder="1" applyAlignment="1">
      <alignment horizontal="center" vertic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70" fillId="0" borderId="9" xfId="0" applyNumberFormat="1" applyFont="1" applyFill="1" applyBorder="1" applyAlignment="1">
      <alignment horizontal="right" indent="1"/>
    </xf>
    <xf numFmtId="9" fontId="70" fillId="0" borderId="9" xfId="2" applyFont="1" applyFill="1" applyBorder="1" applyAlignment="1">
      <alignment horizontal="right" indent="1"/>
    </xf>
    <xf numFmtId="3" fontId="70" fillId="0" borderId="20" xfId="0" applyNumberFormat="1" applyFont="1" applyFill="1" applyBorder="1" applyAlignment="1">
      <alignment horizontal="right" indent="1"/>
    </xf>
    <xf numFmtId="3" fontId="70" fillId="0" borderId="27" xfId="0" applyNumberFormat="1" applyFont="1" applyFill="1" applyBorder="1" applyAlignment="1">
      <alignment horizontal="right" indent="1"/>
    </xf>
    <xf numFmtId="9" fontId="70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70" fillId="0" borderId="9" xfId="2" applyNumberFormat="1" applyFont="1" applyFill="1" applyBorder="1" applyAlignment="1">
      <alignment horizontal="right" indent="1"/>
    </xf>
    <xf numFmtId="3" fontId="11" fillId="73" borderId="9" xfId="3" applyNumberFormat="1" applyFont="1" applyFill="1" applyBorder="1" applyAlignment="1">
      <alignment horizontal="right" indent="1"/>
    </xf>
    <xf numFmtId="3" fontId="70" fillId="73" borderId="9" xfId="0" applyNumberFormat="1" applyFont="1" applyFill="1" applyBorder="1" applyAlignment="1">
      <alignment horizontal="right" indent="1"/>
    </xf>
    <xf numFmtId="9" fontId="71" fillId="73" borderId="9" xfId="2" applyFont="1" applyFill="1" applyBorder="1" applyAlignment="1">
      <alignment horizontal="right" indent="1"/>
    </xf>
    <xf numFmtId="3" fontId="71" fillId="73" borderId="20" xfId="0" applyNumberFormat="1" applyFont="1" applyFill="1" applyBorder="1" applyAlignment="1">
      <alignment horizontal="right" indent="1"/>
    </xf>
    <xf numFmtId="3" fontId="70" fillId="73" borderId="27" xfId="0" applyNumberFormat="1" applyFont="1" applyFill="1" applyBorder="1" applyAlignment="1">
      <alignment horizontal="right" indent="1"/>
    </xf>
    <xf numFmtId="9" fontId="71" fillId="73" borderId="20" xfId="2" applyFont="1" applyFill="1" applyBorder="1" applyAlignment="1">
      <alignment horizontal="right" indent="1"/>
    </xf>
    <xf numFmtId="3" fontId="70" fillId="0" borderId="9" xfId="0" applyNumberFormat="1" applyFont="1" applyBorder="1" applyAlignment="1">
      <alignment horizontal="right" indent="1"/>
    </xf>
    <xf numFmtId="9" fontId="70" fillId="0" borderId="9" xfId="2" applyFont="1" applyBorder="1" applyAlignment="1">
      <alignment horizontal="right" indent="1"/>
    </xf>
    <xf numFmtId="3" fontId="70" fillId="0" borderId="20" xfId="0" applyNumberFormat="1" applyFont="1" applyBorder="1" applyAlignment="1">
      <alignment horizontal="right" indent="1"/>
    </xf>
    <xf numFmtId="3" fontId="70" fillId="0" borderId="27" xfId="0" applyNumberFormat="1" applyFont="1" applyBorder="1" applyAlignment="1">
      <alignment horizontal="right" indent="1"/>
    </xf>
    <xf numFmtId="9" fontId="70" fillId="0" borderId="20" xfId="2" applyFont="1" applyBorder="1" applyAlignment="1">
      <alignment horizontal="right" indent="1"/>
    </xf>
    <xf numFmtId="3" fontId="70" fillId="46" borderId="9" xfId="0" applyNumberFormat="1" applyFont="1" applyFill="1" applyBorder="1" applyAlignment="1">
      <alignment horizontal="right" indent="1"/>
    </xf>
    <xf numFmtId="9" fontId="70" fillId="46" borderId="9" xfId="2" applyFont="1" applyFill="1" applyBorder="1" applyAlignment="1">
      <alignment horizontal="right" indent="1"/>
    </xf>
    <xf numFmtId="3" fontId="70" fillId="46" borderId="20" xfId="0" applyNumberFormat="1" applyFont="1" applyFill="1" applyBorder="1" applyAlignment="1">
      <alignment horizontal="right" indent="1"/>
    </xf>
    <xf numFmtId="3" fontId="70" fillId="46" borderId="27" xfId="0" applyNumberFormat="1" applyFont="1" applyFill="1" applyBorder="1" applyAlignment="1">
      <alignment horizontal="right" indent="1"/>
    </xf>
    <xf numFmtId="9" fontId="70" fillId="46" borderId="20" xfId="2" applyFont="1" applyFill="1" applyBorder="1" applyAlignment="1">
      <alignment horizontal="right" indent="1"/>
    </xf>
    <xf numFmtId="167" fontId="45" fillId="73" borderId="9" xfId="0" applyNumberFormat="1" applyFont="1" applyFill="1" applyBorder="1" applyAlignment="1">
      <alignment horizontal="right" indent="1"/>
    </xf>
    <xf numFmtId="167" fontId="44" fillId="73" borderId="9" xfId="0" applyNumberFormat="1" applyFont="1" applyFill="1" applyBorder="1" applyAlignment="1">
      <alignment horizontal="right" indent="1"/>
    </xf>
    <xf numFmtId="167" fontId="72" fillId="73" borderId="9" xfId="5" applyNumberFormat="1" applyFont="1" applyFill="1" applyBorder="1" applyAlignment="1">
      <alignment horizontal="right"/>
    </xf>
    <xf numFmtId="167" fontId="43" fillId="0" borderId="9" xfId="3" applyNumberFormat="1" applyFont="1" applyBorder="1" applyAlignment="1">
      <alignment horizontal="right"/>
    </xf>
    <xf numFmtId="9" fontId="43" fillId="0" borderId="9" xfId="2" applyFont="1" applyBorder="1" applyAlignment="1">
      <alignment horizontal="right" indent="1"/>
    </xf>
    <xf numFmtId="167" fontId="69" fillId="0" borderId="9" xfId="5" applyNumberFormat="1" applyFont="1" applyFill="1" applyBorder="1" applyAlignment="1">
      <alignment horizontal="right"/>
    </xf>
    <xf numFmtId="167" fontId="44" fillId="0" borderId="9" xfId="0" applyNumberFormat="1" applyFont="1" applyFill="1" applyBorder="1" applyAlignment="1">
      <alignment horizontal="right"/>
    </xf>
    <xf numFmtId="9" fontId="43" fillId="0" borderId="9" xfId="5" applyFont="1" applyFill="1" applyBorder="1" applyAlignment="1">
      <alignment horizontal="right" indent="1"/>
    </xf>
    <xf numFmtId="49" fontId="69" fillId="0" borderId="9" xfId="5" applyNumberFormat="1" applyFont="1" applyFill="1" applyBorder="1" applyAlignment="1">
      <alignment horizontal="right" indent="1"/>
    </xf>
    <xf numFmtId="167" fontId="44" fillId="0" borderId="9" xfId="0" applyNumberFormat="1" applyFont="1" applyBorder="1" applyAlignment="1">
      <alignment horizontal="right"/>
    </xf>
    <xf numFmtId="9" fontId="43" fillId="17" borderId="9" xfId="5" applyFont="1" applyFill="1" applyBorder="1" applyAlignment="1">
      <alignment horizontal="right" indent="1"/>
    </xf>
    <xf numFmtId="167" fontId="64" fillId="73" borderId="9" xfId="3" applyNumberFormat="1" applyFont="1" applyFill="1" applyBorder="1" applyAlignment="1">
      <alignment horizontal="right" indent="1"/>
    </xf>
    <xf numFmtId="167" fontId="70" fillId="73" borderId="9" xfId="0" applyNumberFormat="1" applyFont="1" applyFill="1" applyBorder="1" applyAlignment="1">
      <alignment horizontal="right"/>
    </xf>
    <xf numFmtId="9" fontId="71" fillId="73" borderId="9" xfId="5" applyFont="1" applyFill="1" applyBorder="1" applyAlignment="1">
      <alignment horizontal="right" indent="1"/>
    </xf>
    <xf numFmtId="167" fontId="72" fillId="73" borderId="9" xfId="5" applyNumberFormat="1" applyFont="1" applyFill="1" applyBorder="1" applyAlignment="1"/>
    <xf numFmtId="0" fontId="73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74" fillId="17" borderId="4" xfId="0" applyFont="1" applyFill="1" applyBorder="1" applyAlignment="1">
      <alignment horizontal="center" vertical="center" wrapText="1"/>
    </xf>
    <xf numFmtId="0" fontId="74" fillId="17" borderId="0" xfId="0" applyFont="1" applyFill="1" applyAlignment="1">
      <alignment horizontal="center"/>
    </xf>
    <xf numFmtId="3" fontId="70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8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75" fillId="17" borderId="0" xfId="2306" applyFont="1" applyFill="1"/>
    <xf numFmtId="4" fontId="76" fillId="17" borderId="0" xfId="2306" applyNumberFormat="1" applyFont="1" applyFill="1"/>
    <xf numFmtId="4" fontId="75" fillId="17" borderId="0" xfId="2306" applyNumberFormat="1" applyFont="1" applyFill="1"/>
    <xf numFmtId="0" fontId="77" fillId="17" borderId="0" xfId="2306" applyFont="1" applyFill="1"/>
    <xf numFmtId="0" fontId="75" fillId="0" borderId="0" xfId="2306" applyFont="1"/>
    <xf numFmtId="0" fontId="78" fillId="0" borderId="0" xfId="2306" applyFont="1"/>
    <xf numFmtId="0" fontId="18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75" fillId="17" borderId="0" xfId="2306" applyFont="1" applyFill="1" applyAlignment="1">
      <alignment vertical="center"/>
    </xf>
    <xf numFmtId="4" fontId="76" fillId="17" borderId="0" xfId="2306" applyNumberFormat="1" applyFont="1" applyFill="1" applyAlignment="1">
      <alignment vertical="center"/>
    </xf>
    <xf numFmtId="4" fontId="75" fillId="17" borderId="0" xfId="2306" applyNumberFormat="1" applyFont="1" applyFill="1" applyAlignment="1">
      <alignment vertical="center"/>
    </xf>
    <xf numFmtId="0" fontId="77" fillId="17" borderId="0" xfId="2306" applyFont="1" applyFill="1" applyAlignment="1">
      <alignment vertical="center"/>
    </xf>
    <xf numFmtId="0" fontId="75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76" fillId="74" borderId="4" xfId="2306" applyNumberFormat="1" applyFont="1" applyFill="1" applyBorder="1" applyAlignment="1">
      <alignment horizontal="centerContinuous"/>
    </xf>
    <xf numFmtId="0" fontId="75" fillId="74" borderId="4" xfId="2306" applyFont="1" applyFill="1" applyBorder="1" applyAlignment="1">
      <alignment horizontal="centerContinuous"/>
    </xf>
    <xf numFmtId="4" fontId="75" fillId="74" borderId="4" xfId="2306" applyNumberFormat="1" applyFont="1" applyFill="1" applyBorder="1" applyAlignment="1">
      <alignment horizontal="centerContinuous"/>
    </xf>
    <xf numFmtId="4" fontId="76" fillId="74" borderId="65" xfId="2306" applyNumberFormat="1" applyFont="1" applyFill="1" applyBorder="1" applyAlignment="1">
      <alignment horizontal="centerContinuous"/>
    </xf>
    <xf numFmtId="4" fontId="76" fillId="75" borderId="4" xfId="2306" applyNumberFormat="1" applyFont="1" applyFill="1" applyBorder="1" applyAlignment="1">
      <alignment horizontal="centerContinuous"/>
    </xf>
    <xf numFmtId="0" fontId="75" fillId="75" borderId="4" xfId="2306" applyFont="1" applyFill="1" applyBorder="1" applyAlignment="1">
      <alignment horizontal="centerContinuous"/>
    </xf>
    <xf numFmtId="4" fontId="75" fillId="75" borderId="65" xfId="2306" applyNumberFormat="1" applyFont="1" applyFill="1" applyBorder="1" applyAlignment="1">
      <alignment horizontal="centerContinuous"/>
    </xf>
    <xf numFmtId="0" fontId="76" fillId="65" borderId="85" xfId="2306" applyFont="1" applyFill="1" applyBorder="1" applyAlignment="1">
      <alignment horizontal="centerContinuous"/>
    </xf>
    <xf numFmtId="0" fontId="76" fillId="65" borderId="4" xfId="2306" applyFont="1" applyFill="1" applyBorder="1" applyAlignment="1">
      <alignment horizontal="centerContinuous"/>
    </xf>
    <xf numFmtId="0" fontId="76" fillId="65" borderId="65" xfId="2306" applyFont="1" applyFill="1" applyBorder="1" applyAlignment="1">
      <alignment horizontal="centerContinuous"/>
    </xf>
    <xf numFmtId="0" fontId="18" fillId="17" borderId="30" xfId="2306" applyFont="1" applyFill="1" applyBorder="1"/>
    <xf numFmtId="0" fontId="6" fillId="17" borderId="87" xfId="0" applyFont="1" applyFill="1" applyBorder="1"/>
    <xf numFmtId="0" fontId="18" fillId="17" borderId="0" xfId="1819" applyFont="1" applyFill="1" applyBorder="1" applyAlignment="1">
      <alignment horizontal="center"/>
    </xf>
    <xf numFmtId="4" fontId="15" fillId="17" borderId="57" xfId="1819" applyNumberFormat="1" applyFont="1" applyFill="1" applyBorder="1" applyAlignment="1">
      <alignment horizontal="center"/>
    </xf>
    <xf numFmtId="0" fontId="77" fillId="76" borderId="0" xfId="2306" applyFont="1" applyFill="1"/>
    <xf numFmtId="0" fontId="79" fillId="76" borderId="114" xfId="2306" applyFont="1" applyFill="1" applyBorder="1" applyAlignment="1">
      <alignment horizontal="center"/>
    </xf>
    <xf numFmtId="0" fontId="77" fillId="77" borderId="0" xfId="2306" applyFont="1" applyFill="1"/>
    <xf numFmtId="0" fontId="79" fillId="77" borderId="114" xfId="2306" applyFont="1" applyFill="1" applyBorder="1" applyAlignment="1">
      <alignment horizontal="center"/>
    </xf>
    <xf numFmtId="0" fontId="77" fillId="78" borderId="0" xfId="2306" applyFont="1" applyFill="1"/>
    <xf numFmtId="0" fontId="77" fillId="78" borderId="57" xfId="2306" applyFont="1" applyFill="1" applyBorder="1"/>
    <xf numFmtId="0" fontId="77" fillId="0" borderId="0" xfId="2306" applyFont="1"/>
    <xf numFmtId="0" fontId="15" fillId="17" borderId="30" xfId="2306" applyFont="1" applyFill="1" applyBorder="1"/>
    <xf numFmtId="0" fontId="15" fillId="17" borderId="102" xfId="0" applyFont="1" applyFill="1" applyBorder="1" applyAlignment="1">
      <alignment horizontal="centerContinuous"/>
    </xf>
    <xf numFmtId="171" fontId="15" fillId="76" borderId="0" xfId="2306" applyNumberFormat="1" applyFont="1" applyFill="1" applyBorder="1" applyAlignment="1">
      <alignment horizontal="center"/>
    </xf>
    <xf numFmtId="4" fontId="79" fillId="76" borderId="55" xfId="2306" applyNumberFormat="1" applyFont="1" applyFill="1" applyBorder="1" applyAlignment="1">
      <alignment horizontal="center"/>
    </xf>
    <xf numFmtId="4" fontId="77" fillId="77" borderId="0" xfId="2306" applyNumberFormat="1" applyFont="1" applyFill="1"/>
    <xf numFmtId="4" fontId="79" fillId="77" borderId="55" xfId="2306" applyNumberFormat="1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Continuous"/>
    </xf>
    <xf numFmtId="0" fontId="77" fillId="0" borderId="115" xfId="2306" applyFont="1" applyBorder="1"/>
    <xf numFmtId="0" fontId="77" fillId="0" borderId="57" xfId="2306" applyFont="1" applyBorder="1"/>
    <xf numFmtId="0" fontId="18" fillId="76" borderId="88" xfId="2306" applyFont="1" applyFill="1" applyBorder="1" applyAlignment="1">
      <alignment horizontal="left" indent="1"/>
    </xf>
    <xf numFmtId="0" fontId="15" fillId="76" borderId="35" xfId="2306" applyFont="1" applyFill="1" applyBorder="1" applyAlignment="1">
      <alignment horizontal="centerContinuous"/>
    </xf>
    <xf numFmtId="0" fontId="15" fillId="76" borderId="34" xfId="2306" applyFont="1" applyFill="1" applyBorder="1" applyAlignment="1">
      <alignment horizontal="centerContinuous"/>
    </xf>
    <xf numFmtId="0" fontId="77" fillId="76" borderId="34" xfId="2306" applyFont="1" applyFill="1" applyBorder="1" applyAlignment="1">
      <alignment horizontal="centerContinuous"/>
    </xf>
    <xf numFmtId="0" fontId="77" fillId="76" borderId="7" xfId="2306" applyFont="1" applyFill="1" applyBorder="1"/>
    <xf numFmtId="4" fontId="79" fillId="76" borderId="56" xfId="2306" applyNumberFormat="1" applyFont="1" applyFill="1" applyBorder="1" applyAlignment="1">
      <alignment horizontal="center"/>
    </xf>
    <xf numFmtId="4" fontId="77" fillId="77" borderId="88" xfId="2306" applyNumberFormat="1" applyFont="1" applyFill="1" applyBorder="1" applyAlignment="1">
      <alignment horizontal="center"/>
    </xf>
    <xf numFmtId="0" fontId="77" fillId="77" borderId="7" xfId="2306" applyFont="1" applyFill="1" applyBorder="1"/>
    <xf numFmtId="4" fontId="79" fillId="77" borderId="56" xfId="2306" applyNumberFormat="1" applyFont="1" applyFill="1" applyBorder="1" applyAlignment="1">
      <alignment horizontal="center"/>
    </xf>
    <xf numFmtId="0" fontId="77" fillId="78" borderId="88" xfId="2306" applyFont="1" applyFill="1" applyBorder="1"/>
    <xf numFmtId="0" fontId="77" fillId="78" borderId="7" xfId="2306" applyFont="1" applyFill="1" applyBorder="1"/>
    <xf numFmtId="0" fontId="77" fillId="78" borderId="58" xfId="2306" applyFont="1" applyFill="1" applyBorder="1"/>
    <xf numFmtId="0" fontId="15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7" xfId="0" applyFont="1" applyFill="1" applyBorder="1" applyAlignment="1">
      <alignment horizontal="center" vertical="center"/>
    </xf>
    <xf numFmtId="0" fontId="15" fillId="17" borderId="116" xfId="1819" applyFont="1" applyFill="1" applyBorder="1" applyAlignment="1">
      <alignment horizontal="center" vertical="center"/>
    </xf>
    <xf numFmtId="4" fontId="15" fillId="17" borderId="65" xfId="1819" applyNumberFormat="1" applyFont="1" applyFill="1" applyBorder="1" applyAlignment="1">
      <alignment horizontal="center" vertical="center" wrapText="1"/>
    </xf>
    <xf numFmtId="0" fontId="15" fillId="76" borderId="73" xfId="2306" applyFont="1" applyFill="1" applyBorder="1" applyAlignment="1">
      <alignment horizontal="center" vertical="center" wrapText="1"/>
    </xf>
    <xf numFmtId="0" fontId="15" fillId="30" borderId="4" xfId="2306" applyFont="1" applyFill="1" applyBorder="1" applyAlignment="1">
      <alignment horizontal="center" wrapText="1"/>
    </xf>
    <xf numFmtId="0" fontId="80" fillId="76" borderId="117" xfId="2306" applyFont="1" applyFill="1" applyBorder="1" applyAlignment="1">
      <alignment horizontal="center" vertical="center" wrapText="1"/>
    </xf>
    <xf numFmtId="0" fontId="15" fillId="76" borderId="118" xfId="2306" applyFont="1" applyFill="1" applyBorder="1" applyAlignment="1">
      <alignment horizontal="center" vertical="center" wrapText="1"/>
    </xf>
    <xf numFmtId="0" fontId="15" fillId="76" borderId="33" xfId="2306" applyFont="1" applyFill="1" applyBorder="1" applyAlignment="1">
      <alignment horizontal="center" vertical="center" wrapText="1"/>
    </xf>
    <xf numFmtId="0" fontId="15" fillId="76" borderId="28" xfId="2306" applyFont="1" applyFill="1" applyBorder="1" applyAlignment="1">
      <alignment horizontal="center" vertical="center" wrapText="1"/>
    </xf>
    <xf numFmtId="4" fontId="82" fillId="76" borderId="61" xfId="2306" applyNumberFormat="1" applyFont="1" applyFill="1" applyBorder="1" applyAlignment="1">
      <alignment horizontal="center" vertical="center" wrapText="1"/>
    </xf>
    <xf numFmtId="0" fontId="15" fillId="77" borderId="73" xfId="2306" applyFont="1" applyFill="1" applyBorder="1" applyAlignment="1">
      <alignment horizontal="center" vertical="center" wrapText="1"/>
    </xf>
    <xf numFmtId="0" fontId="15" fillId="77" borderId="5" xfId="2306" applyFont="1" applyFill="1" applyBorder="1" applyAlignment="1">
      <alignment horizontal="center" vertical="center" wrapText="1"/>
    </xf>
    <xf numFmtId="4" fontId="82" fillId="77" borderId="4" xfId="2306" applyNumberFormat="1" applyFont="1" applyFill="1" applyBorder="1" applyAlignment="1">
      <alignment horizontal="center" vertical="center" wrapText="1"/>
    </xf>
    <xf numFmtId="0" fontId="83" fillId="65" borderId="73" xfId="2306" applyFont="1" applyFill="1" applyBorder="1" applyAlignment="1">
      <alignment horizontal="center" vertical="center" wrapText="1"/>
    </xf>
    <xf numFmtId="0" fontId="77" fillId="78" borderId="5" xfId="2306" applyFont="1" applyFill="1" applyBorder="1" applyAlignment="1">
      <alignment horizontal="center" vertical="center" wrapText="1"/>
    </xf>
    <xf numFmtId="0" fontId="83" fillId="78" borderId="5" xfId="2306" applyFont="1" applyFill="1" applyBorder="1" applyAlignment="1">
      <alignment horizontal="center" vertical="center" wrapText="1"/>
    </xf>
    <xf numFmtId="0" fontId="84" fillId="78" borderId="17" xfId="2306" applyFont="1" applyFill="1" applyBorder="1" applyAlignment="1">
      <alignment horizontal="center" vertical="center" wrapText="1"/>
    </xf>
    <xf numFmtId="0" fontId="77" fillId="17" borderId="31" xfId="2306" applyFont="1" applyFill="1" applyBorder="1"/>
    <xf numFmtId="0" fontId="18" fillId="17" borderId="34" xfId="0" applyFont="1" applyFill="1" applyBorder="1" applyAlignment="1">
      <alignment horizontal="center" vertical="center"/>
    </xf>
    <xf numFmtId="0" fontId="18" fillId="0" borderId="105" xfId="1819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3" fontId="15" fillId="30" borderId="0" xfId="2306" applyNumberFormat="1" applyFont="1" applyFill="1" applyBorder="1" applyAlignment="1">
      <alignment horizontal="center"/>
    </xf>
    <xf numFmtId="0" fontId="80" fillId="0" borderId="12" xfId="2306" applyFont="1" applyBorder="1" applyAlignment="1">
      <alignment horizontal="center"/>
    </xf>
    <xf numFmtId="0" fontId="79" fillId="0" borderId="30" xfId="2306" applyFont="1" applyBorder="1" applyAlignment="1">
      <alignment horizontal="center"/>
    </xf>
    <xf numFmtId="0" fontId="79" fillId="0" borderId="32" xfId="2306" applyFont="1" applyBorder="1" applyAlignment="1">
      <alignment horizontal="center"/>
    </xf>
    <xf numFmtId="4" fontId="82" fillId="0" borderId="55" xfId="2306" applyNumberFormat="1" applyFont="1" applyBorder="1" applyAlignment="1">
      <alignment horizontal="right" indent="2"/>
    </xf>
    <xf numFmtId="0" fontId="79" fillId="0" borderId="86" xfId="2306" applyFont="1" applyBorder="1" applyAlignment="1">
      <alignment horizontal="center"/>
    </xf>
    <xf numFmtId="0" fontId="79" fillId="0" borderId="2" xfId="2306" applyFont="1" applyBorder="1" applyAlignment="1">
      <alignment horizontal="center"/>
    </xf>
    <xf numFmtId="4" fontId="82" fillId="0" borderId="0" xfId="2306" applyNumberFormat="1" applyFont="1" applyBorder="1" applyAlignment="1">
      <alignment horizontal="right" indent="2"/>
    </xf>
    <xf numFmtId="4" fontId="79" fillId="65" borderId="86" xfId="2306" applyNumberFormat="1" applyFont="1" applyFill="1" applyBorder="1" applyAlignment="1">
      <alignment horizontal="center"/>
    </xf>
    <xf numFmtId="4" fontId="77" fillId="78" borderId="2" xfId="2306" applyNumberFormat="1" applyFont="1" applyFill="1" applyBorder="1" applyAlignment="1">
      <alignment horizontal="right" indent="2"/>
    </xf>
    <xf numFmtId="0" fontId="18" fillId="0" borderId="3" xfId="1819" applyFont="1" applyBorder="1" applyAlignment="1">
      <alignment horizontal="center"/>
    </xf>
    <xf numFmtId="174" fontId="77" fillId="0" borderId="3" xfId="2306" applyNumberFormat="1" applyFont="1" applyBorder="1" applyAlignment="1">
      <alignment horizontal="center"/>
    </xf>
    <xf numFmtId="3" fontId="86" fillId="78" borderId="13" xfId="2306" applyNumberFormat="1" applyFont="1" applyFill="1" applyBorder="1" applyAlignment="1">
      <alignment horizontal="center"/>
    </xf>
    <xf numFmtId="0" fontId="77" fillId="17" borderId="29" xfId="2306" applyFont="1" applyFill="1" applyBorder="1"/>
    <xf numFmtId="0" fontId="0" fillId="17" borderId="91" xfId="0" applyFill="1" applyBorder="1"/>
    <xf numFmtId="0" fontId="6" fillId="17" borderId="84" xfId="0" applyFont="1" applyFill="1" applyBorder="1" applyAlignment="1">
      <alignment horizontal="center"/>
    </xf>
    <xf numFmtId="0" fontId="18" fillId="0" borderId="106" xfId="1819" applyFont="1" applyBorder="1" applyAlignment="1">
      <alignment horizontal="center"/>
    </xf>
    <xf numFmtId="4" fontId="15" fillId="17" borderId="58" xfId="1819" applyNumberFormat="1" applyFont="1" applyFill="1" applyBorder="1" applyAlignment="1">
      <alignment horizontal="center"/>
    </xf>
    <xf numFmtId="3" fontId="15" fillId="30" borderId="7" xfId="2306" applyNumberFormat="1" applyFont="1" applyFill="1" applyBorder="1" applyAlignment="1">
      <alignment horizontal="center"/>
    </xf>
    <xf numFmtId="0" fontId="80" fillId="0" borderId="14" xfId="2306" applyFont="1" applyBorder="1" applyAlignment="1">
      <alignment horizontal="center"/>
    </xf>
    <xf numFmtId="0" fontId="85" fillId="0" borderId="99" xfId="2306" applyFont="1" applyBorder="1" applyAlignment="1">
      <alignment horizontal="center"/>
    </xf>
    <xf numFmtId="0" fontId="79" fillId="0" borderId="25" xfId="2306" applyFont="1" applyBorder="1" applyAlignment="1">
      <alignment horizontal="center"/>
    </xf>
    <xf numFmtId="0" fontId="79" fillId="0" borderId="47" xfId="2306" applyFont="1" applyBorder="1" applyAlignment="1">
      <alignment horizontal="center"/>
    </xf>
    <xf numFmtId="4" fontId="82" fillId="0" borderId="56" xfId="2306" applyNumberFormat="1" applyFont="1" applyBorder="1" applyAlignment="1">
      <alignment horizontal="right" indent="2"/>
    </xf>
    <xf numFmtId="0" fontId="79" fillId="0" borderId="74" xfId="2306" applyFont="1" applyBorder="1" applyAlignment="1">
      <alignment horizontal="center"/>
    </xf>
    <xf numFmtId="0" fontId="79" fillId="0" borderId="3" xfId="2306" applyFont="1" applyBorder="1" applyAlignment="1">
      <alignment horizontal="center"/>
    </xf>
    <xf numFmtId="4" fontId="82" fillId="0" borderId="7" xfId="2306" applyNumberFormat="1" applyFont="1" applyBorder="1" applyAlignment="1">
      <alignment horizontal="right" indent="2"/>
    </xf>
    <xf numFmtId="4" fontId="79" fillId="65" borderId="74" xfId="2306" applyNumberFormat="1" applyFont="1" applyFill="1" applyBorder="1" applyAlignment="1">
      <alignment horizontal="center"/>
    </xf>
    <xf numFmtId="4" fontId="77" fillId="78" borderId="3" xfId="2306" applyNumberFormat="1" applyFont="1" applyFill="1" applyBorder="1" applyAlignment="1">
      <alignment horizontal="right" indent="2"/>
    </xf>
    <xf numFmtId="3" fontId="86" fillId="78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59" fillId="17" borderId="84" xfId="0" applyFont="1" applyFill="1" applyBorder="1" applyAlignment="1">
      <alignment horizontal="center"/>
    </xf>
    <xf numFmtId="0" fontId="18" fillId="0" borderId="96" xfId="1819" applyFont="1" applyBorder="1" applyAlignment="1">
      <alignment horizontal="center"/>
    </xf>
    <xf numFmtId="4" fontId="15" fillId="17" borderId="59" xfId="1819" applyNumberFormat="1" applyFont="1" applyFill="1" applyBorder="1" applyAlignment="1">
      <alignment horizontal="center"/>
    </xf>
    <xf numFmtId="0" fontId="15" fillId="18" borderId="19" xfId="0" applyFont="1" applyFill="1" applyBorder="1" applyAlignment="1">
      <alignment horizontal="center"/>
    </xf>
    <xf numFmtId="0" fontId="85" fillId="0" borderId="81" xfId="2306" applyFont="1" applyFill="1" applyBorder="1" applyAlignment="1">
      <alignment horizontal="center"/>
    </xf>
    <xf numFmtId="0" fontId="79" fillId="0" borderId="27" xfId="2306" applyFont="1" applyBorder="1" applyAlignment="1">
      <alignment horizontal="center"/>
    </xf>
    <xf numFmtId="4" fontId="82" fillId="0" borderId="60" xfId="2306" applyNumberFormat="1" applyFont="1" applyBorder="1" applyAlignment="1">
      <alignment horizontal="right" indent="2"/>
    </xf>
    <xf numFmtId="0" fontId="79" fillId="0" borderId="75" xfId="2306" applyFont="1" applyBorder="1" applyAlignment="1">
      <alignment horizontal="center"/>
    </xf>
    <xf numFmtId="0" fontId="79" fillId="0" borderId="9" xfId="2306" applyFont="1" applyBorder="1" applyAlignment="1">
      <alignment horizontal="center"/>
    </xf>
    <xf numFmtId="4" fontId="82" fillId="0" borderId="8" xfId="2306" applyNumberFormat="1" applyFont="1" applyBorder="1" applyAlignment="1">
      <alignment horizontal="right" indent="2"/>
    </xf>
    <xf numFmtId="4" fontId="79" fillId="65" borderId="75" xfId="2306" applyNumberFormat="1" applyFont="1" applyFill="1" applyBorder="1" applyAlignment="1">
      <alignment horizontal="center"/>
    </xf>
    <xf numFmtId="4" fontId="77" fillId="78" borderId="9" xfId="2306" applyNumberFormat="1" applyFont="1" applyFill="1" applyBorder="1" applyAlignment="1">
      <alignment horizontal="right" indent="2"/>
    </xf>
    <xf numFmtId="174" fontId="77" fillId="0" borderId="9" xfId="2306" applyNumberFormat="1" applyFont="1" applyBorder="1" applyAlignment="1">
      <alignment horizontal="center"/>
    </xf>
    <xf numFmtId="3" fontId="86" fillId="78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5" fillId="30" borderId="8" xfId="2306" applyNumberFormat="1" applyFont="1" applyFill="1" applyBorder="1" applyAlignment="1">
      <alignment horizontal="center"/>
    </xf>
    <xf numFmtId="0" fontId="85" fillId="0" borderId="81" xfId="2306" applyFont="1" applyBorder="1" applyAlignment="1">
      <alignment horizontal="center"/>
    </xf>
    <xf numFmtId="0" fontId="0" fillId="0" borderId="44" xfId="0" applyBorder="1"/>
    <xf numFmtId="0" fontId="22" fillId="17" borderId="84" xfId="0" applyFont="1" applyFill="1" applyBorder="1" applyAlignment="1">
      <alignment horizontal="center"/>
    </xf>
    <xf numFmtId="0" fontId="87" fillId="30" borderId="8" xfId="2306" applyFont="1" applyFill="1" applyBorder="1" applyAlignment="1">
      <alignment horizontal="center" vertical="center" wrapText="1"/>
    </xf>
    <xf numFmtId="0" fontId="58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86" fillId="78" borderId="60" xfId="2306" applyNumberFormat="1" applyFont="1" applyFill="1" applyBorder="1" applyAlignment="1">
      <alignment horizontal="center"/>
    </xf>
    <xf numFmtId="0" fontId="77" fillId="17" borderId="0" xfId="2306" applyFont="1" applyFill="1" applyBorder="1"/>
    <xf numFmtId="0" fontId="0" fillId="0" borderId="53" xfId="0" applyBorder="1"/>
    <xf numFmtId="0" fontId="6" fillId="17" borderId="101" xfId="0" applyFont="1" applyFill="1" applyBorder="1" applyAlignment="1">
      <alignment horizontal="center"/>
    </xf>
    <xf numFmtId="0" fontId="18" fillId="0" borderId="104" xfId="1819" applyFont="1" applyBorder="1" applyAlignment="1">
      <alignment horizontal="center"/>
    </xf>
    <xf numFmtId="4" fontId="15" fillId="17" borderId="72" xfId="1819" applyNumberFormat="1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80" fillId="0" borderId="15" xfId="2306" applyFont="1" applyBorder="1" applyAlignment="1">
      <alignment horizontal="center"/>
    </xf>
    <xf numFmtId="0" fontId="79" fillId="0" borderId="33" xfId="2306" applyFont="1" applyBorder="1" applyAlignment="1">
      <alignment horizontal="center"/>
    </xf>
    <xf numFmtId="0" fontId="79" fillId="0" borderId="28" xfId="2306" applyFont="1" applyBorder="1" applyAlignment="1">
      <alignment horizontal="center"/>
    </xf>
    <xf numFmtId="4" fontId="82" fillId="0" borderId="61" xfId="2306" applyNumberFormat="1" applyFont="1" applyBorder="1" applyAlignment="1">
      <alignment horizontal="right" indent="2"/>
    </xf>
    <xf numFmtId="0" fontId="79" fillId="0" borderId="77" xfId="2306" applyFont="1" applyBorder="1" applyAlignment="1">
      <alignment horizontal="center"/>
    </xf>
    <xf numFmtId="0" fontId="79" fillId="0" borderId="6" xfId="2306" applyFont="1" applyBorder="1" applyAlignment="1">
      <alignment horizontal="center"/>
    </xf>
    <xf numFmtId="4" fontId="82" fillId="0" borderId="10" xfId="2306" applyNumberFormat="1" applyFont="1" applyBorder="1" applyAlignment="1">
      <alignment horizontal="right" indent="2"/>
    </xf>
    <xf numFmtId="4" fontId="79" fillId="65" borderId="77" xfId="2306" applyNumberFormat="1" applyFont="1" applyFill="1" applyBorder="1" applyAlignment="1">
      <alignment horizontal="center"/>
    </xf>
    <xf numFmtId="4" fontId="77" fillId="78" borderId="6" xfId="2306" applyNumberFormat="1" applyFont="1" applyFill="1" applyBorder="1" applyAlignment="1">
      <alignment horizontal="right" indent="2"/>
    </xf>
    <xf numFmtId="0" fontId="18" fillId="0" borderId="5" xfId="1819" applyFont="1" applyBorder="1" applyAlignment="1">
      <alignment horizontal="center"/>
    </xf>
    <xf numFmtId="174" fontId="77" fillId="0" borderId="6" xfId="2306" applyNumberFormat="1" applyFont="1" applyBorder="1" applyAlignment="1">
      <alignment horizontal="center"/>
    </xf>
    <xf numFmtId="3" fontId="86" fillId="78" borderId="61" xfId="2306" applyNumberFormat="1" applyFont="1" applyFill="1" applyBorder="1" applyAlignment="1">
      <alignment horizontal="center"/>
    </xf>
    <xf numFmtId="0" fontId="77" fillId="17" borderId="4" xfId="2306" applyFont="1" applyFill="1" applyBorder="1"/>
    <xf numFmtId="0" fontId="8" fillId="17" borderId="0" xfId="2306" applyFont="1" applyFill="1" applyBorder="1"/>
    <xf numFmtId="0" fontId="75" fillId="17" borderId="0" xfId="2306" applyFont="1" applyFill="1" applyBorder="1"/>
    <xf numFmtId="0" fontId="75" fillId="18" borderId="0" xfId="2306" applyFont="1" applyFill="1" applyBorder="1"/>
    <xf numFmtId="0" fontId="75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76" fillId="0" borderId="0" xfId="2306" applyNumberFormat="1" applyFont="1"/>
    <xf numFmtId="4" fontId="75" fillId="0" borderId="0" xfId="2306" applyNumberFormat="1" applyFont="1"/>
    <xf numFmtId="0" fontId="7" fillId="0" borderId="0" xfId="1819" applyFont="1" applyAlignment="1">
      <alignment horizontal="center"/>
    </xf>
    <xf numFmtId="0" fontId="88" fillId="76" borderId="0" xfId="2306" applyFont="1" applyFill="1" applyAlignment="1">
      <alignment horizontal="center"/>
    </xf>
    <xf numFmtId="0" fontId="89" fillId="76" borderId="0" xfId="2306" quotePrefix="1" applyFont="1" applyFill="1" applyBorder="1" applyAlignment="1">
      <alignment horizontal="center"/>
    </xf>
    <xf numFmtId="0" fontId="88" fillId="76" borderId="25" xfId="2306" applyFont="1" applyFill="1" applyBorder="1" applyAlignment="1">
      <alignment horizontal="center"/>
    </xf>
    <xf numFmtId="0" fontId="66" fillId="17" borderId="36" xfId="3" applyFont="1" applyFill="1" applyBorder="1"/>
    <xf numFmtId="0" fontId="59" fillId="17" borderId="103" xfId="0" applyFont="1" applyFill="1" applyBorder="1" applyAlignment="1">
      <alignment horizontal="center"/>
    </xf>
    <xf numFmtId="3" fontId="15" fillId="30" borderId="10" xfId="2306" applyNumberFormat="1" applyFont="1" applyFill="1" applyBorder="1" applyAlignment="1">
      <alignment horizontal="center"/>
    </xf>
    <xf numFmtId="3" fontId="15" fillId="30" borderId="23" xfId="2306" applyNumberFormat="1" applyFont="1" applyFill="1" applyBorder="1" applyAlignment="1">
      <alignment horizontal="center"/>
    </xf>
    <xf numFmtId="0" fontId="85" fillId="0" borderId="119" xfId="2306" applyFont="1" applyFill="1" applyBorder="1" applyAlignment="1">
      <alignment horizontal="center"/>
    </xf>
    <xf numFmtId="0" fontId="85" fillId="0" borderId="120" xfId="2306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3" fontId="7" fillId="48" borderId="3" xfId="0" applyNumberFormat="1" applyFont="1" applyFill="1" applyBorder="1" applyAlignment="1">
      <alignment horizontal="center"/>
    </xf>
    <xf numFmtId="3" fontId="7" fillId="30" borderId="18" xfId="0" applyNumberFormat="1" applyFont="1" applyFill="1" applyBorder="1" applyAlignment="1">
      <alignment horizontal="center"/>
    </xf>
    <xf numFmtId="167" fontId="7" fillId="0" borderId="47" xfId="0" applyNumberFormat="1" applyFont="1" applyFill="1" applyBorder="1" applyAlignment="1">
      <alignment vertical="center"/>
    </xf>
    <xf numFmtId="166" fontId="8" fillId="0" borderId="19" xfId="1" applyNumberFormat="1" applyFont="1" applyFill="1" applyBorder="1" applyAlignment="1">
      <alignment vertical="center"/>
    </xf>
    <xf numFmtId="166" fontId="8" fillId="0" borderId="21" xfId="1" applyNumberFormat="1" applyFont="1" applyBorder="1" applyAlignment="1">
      <alignment vertical="center"/>
    </xf>
    <xf numFmtId="167" fontId="7" fillId="0" borderId="25" xfId="0" applyNumberFormat="1" applyFont="1" applyFill="1" applyBorder="1" applyAlignment="1">
      <alignment horizontal="center"/>
    </xf>
    <xf numFmtId="167" fontId="8" fillId="0" borderId="74" xfId="0" applyNumberFormat="1" applyFont="1" applyFill="1" applyBorder="1" applyAlignment="1">
      <alignment horizontal="center"/>
    </xf>
    <xf numFmtId="0" fontId="7" fillId="0" borderId="56" xfId="0" applyFont="1" applyFill="1" applyBorder="1" applyAlignment="1">
      <alignment horizontal="center"/>
    </xf>
    <xf numFmtId="0" fontId="7" fillId="39" borderId="25" xfId="0" applyFont="1" applyFill="1" applyBorder="1" applyAlignment="1">
      <alignment horizontal="center"/>
    </xf>
    <xf numFmtId="0" fontId="7" fillId="39" borderId="7" xfId="0" applyFont="1" applyFill="1" applyBorder="1" applyAlignment="1">
      <alignment horizontal="center"/>
    </xf>
    <xf numFmtId="0" fontId="7" fillId="0" borderId="38" xfId="0" applyFont="1" applyFill="1" applyBorder="1"/>
    <xf numFmtId="0" fontId="7" fillId="71" borderId="18" xfId="0" applyFont="1" applyFill="1" applyBorder="1"/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9" fontId="8" fillId="17" borderId="29" xfId="2" applyFont="1" applyFill="1" applyBorder="1" applyAlignment="1">
      <alignment horizontal="center"/>
    </xf>
    <xf numFmtId="9" fontId="8" fillId="17" borderId="0" xfId="2" applyFont="1" applyFill="1" applyBorder="1" applyAlignment="1">
      <alignment horizontal="center"/>
    </xf>
    <xf numFmtId="0" fontId="0" fillId="17" borderId="4" xfId="0" applyFill="1" applyBorder="1" applyAlignment="1">
      <alignment horizontal="centerContinuous"/>
    </xf>
    <xf numFmtId="0" fontId="15" fillId="17" borderId="35" xfId="0" applyFont="1" applyFill="1" applyBorder="1" applyAlignment="1">
      <alignment horizontal="centerContinuous"/>
    </xf>
    <xf numFmtId="0" fontId="14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5" fillId="17" borderId="4" xfId="0" applyNumberFormat="1" applyFont="1" applyFill="1" applyBorder="1" applyAlignment="1">
      <alignment horizontal="centerContinuous"/>
    </xf>
    <xf numFmtId="0" fontId="0" fillId="17" borderId="33" xfId="0" applyFill="1" applyBorder="1" applyAlignment="1">
      <alignment horizontal="centerContinuous"/>
    </xf>
    <xf numFmtId="0" fontId="8" fillId="17" borderId="0" xfId="0" applyFont="1" applyFill="1" applyAlignment="1">
      <alignment horizontal="right" vertical="top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8" borderId="0" xfId="0" applyFont="1" applyFill="1"/>
    <xf numFmtId="0" fontId="8" fillId="28" borderId="32" xfId="0" applyFont="1" applyFill="1" applyBorder="1" applyAlignment="1">
      <alignment horizontal="center"/>
    </xf>
    <xf numFmtId="0" fontId="8" fillId="28" borderId="48" xfId="0" applyFont="1" applyFill="1" applyBorder="1" applyAlignment="1">
      <alignment horizontal="center"/>
    </xf>
    <xf numFmtId="167" fontId="8" fillId="28" borderId="7" xfId="0" applyNumberFormat="1" applyFont="1" applyFill="1" applyBorder="1" applyAlignment="1">
      <alignment horizontal="center"/>
    </xf>
    <xf numFmtId="167" fontId="8" fillId="28" borderId="8" xfId="0" applyNumberFormat="1" applyFont="1" applyFill="1" applyBorder="1" applyAlignment="1">
      <alignment horizontal="center"/>
    </xf>
    <xf numFmtId="167" fontId="8" fillId="28" borderId="10" xfId="0" applyNumberFormat="1" applyFont="1" applyFill="1" applyBorder="1" applyAlignment="1">
      <alignment horizontal="center"/>
    </xf>
    <xf numFmtId="0" fontId="8" fillId="28" borderId="0" xfId="0" applyFont="1" applyFill="1" applyBorder="1" applyAlignment="1">
      <alignment horizontal="centerContinuous"/>
    </xf>
    <xf numFmtId="0" fontId="32" fillId="42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32" fillId="50" borderId="0" xfId="0" applyFont="1" applyFill="1" applyAlignment="1">
      <alignment horizontal="center" vertical="center" wrapText="1"/>
    </xf>
    <xf numFmtId="0" fontId="32" fillId="41" borderId="67" xfId="0" applyFont="1" applyFill="1" applyBorder="1" applyAlignment="1">
      <alignment horizontal="center" vertical="center" wrapText="1"/>
    </xf>
    <xf numFmtId="0" fontId="32" fillId="41" borderId="0" xfId="0" applyFont="1" applyFill="1" applyBorder="1" applyAlignment="1">
      <alignment horizontal="center" vertic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8" xfId="0" applyNumberFormat="1" applyFont="1" applyBorder="1" applyAlignment="1">
      <alignment horizontal="center"/>
    </xf>
    <xf numFmtId="172" fontId="7" fillId="0" borderId="36" xfId="1" applyNumberFormat="1" applyFont="1" applyFill="1" applyBorder="1"/>
    <xf numFmtId="172" fontId="7" fillId="0" borderId="33" xfId="1" applyNumberFormat="1" applyFont="1" applyBorder="1"/>
    <xf numFmtId="172" fontId="7" fillId="0" borderId="39" xfId="1" applyNumberFormat="1" applyFont="1" applyFill="1" applyBorder="1"/>
    <xf numFmtId="172" fontId="7" fillId="0" borderId="15" xfId="1" applyNumberFormat="1" applyFont="1" applyBorder="1"/>
    <xf numFmtId="172" fontId="7" fillId="0" borderId="49" xfId="1" applyNumberFormat="1" applyFont="1" applyFill="1" applyBorder="1"/>
    <xf numFmtId="0" fontId="8" fillId="17" borderId="36" xfId="0" applyFont="1" applyFill="1" applyBorder="1"/>
    <xf numFmtId="0" fontId="8" fillId="27" borderId="26" xfId="0" applyFont="1" applyFill="1" applyBorder="1"/>
    <xf numFmtId="0" fontId="8" fillId="0" borderId="0" xfId="0" applyFont="1" applyFill="1" applyAlignment="1">
      <alignment horizontal="left" vertical="center"/>
    </xf>
    <xf numFmtId="0" fontId="11" fillId="0" borderId="0" xfId="3" applyFont="1" applyFill="1"/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vertical="center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7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169" fontId="64" fillId="17" borderId="9" xfId="2" applyNumberFormat="1" applyFont="1" applyFill="1" applyBorder="1" applyAlignment="1">
      <alignment horizontal="right" indent="1"/>
    </xf>
    <xf numFmtId="3" fontId="64" fillId="17" borderId="9" xfId="5" applyNumberFormat="1" applyFont="1" applyFill="1" applyBorder="1" applyAlignment="1">
      <alignment horizontal="right"/>
    </xf>
    <xf numFmtId="0" fontId="11" fillId="17" borderId="27" xfId="3" applyFont="1" applyFill="1" applyBorder="1"/>
    <xf numFmtId="3" fontId="10" fillId="17" borderId="15" xfId="3" applyNumberFormat="1" applyFont="1" applyFill="1" applyBorder="1" applyAlignment="1">
      <alignment horizontal="center" wrapText="1"/>
    </xf>
    <xf numFmtId="3" fontId="11" fillId="17" borderId="35" xfId="3" applyNumberFormat="1" applyFont="1" applyFill="1" applyBorder="1" applyAlignment="1">
      <alignment horizontal="center"/>
    </xf>
    <xf numFmtId="3" fontId="26" fillId="17" borderId="4" xfId="3" applyNumberFormat="1" applyFont="1" applyFill="1" applyBorder="1" applyAlignment="1">
      <alignment horizontal="center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3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2BC2A"/>
      <color rgb="FF62BC20"/>
      <color rgb="FFE95DAD"/>
      <color rgb="FFFFF9DD"/>
      <color rgb="FFE95DB3"/>
      <color rgb="FFFFFBE7"/>
      <color rgb="FFFFC5E2"/>
      <color rgb="FF2FCB50"/>
      <color rgb="FFF236D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9616</xdr:colOff>
      <xdr:row>36</xdr:row>
      <xdr:rowOff>170621</xdr:rowOff>
    </xdr:from>
    <xdr:to>
      <xdr:col>8</xdr:col>
      <xdr:colOff>6354473</xdr:colOff>
      <xdr:row>54</xdr:row>
      <xdr:rowOff>191472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3833" y="9182099"/>
          <a:ext cx="6348667" cy="43443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9616</xdr:colOff>
      <xdr:row>36</xdr:row>
      <xdr:rowOff>170621</xdr:rowOff>
    </xdr:from>
    <xdr:to>
      <xdr:col>8</xdr:col>
      <xdr:colOff>6354473</xdr:colOff>
      <xdr:row>54</xdr:row>
      <xdr:rowOff>191472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056" y="8484041"/>
          <a:ext cx="6348667" cy="41356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314692</xdr:colOff>
      <xdr:row>6</xdr:row>
      <xdr:rowOff>8485</xdr:rowOff>
    </xdr:from>
    <xdr:to>
      <xdr:col>11</xdr:col>
      <xdr:colOff>4351659</xdr:colOff>
      <xdr:row>27</xdr:row>
      <xdr:rowOff>206506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257" y="1989685"/>
          <a:ext cx="4646567" cy="509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233082</xdr:colOff>
      <xdr:row>28</xdr:row>
      <xdr:rowOff>89647</xdr:rowOff>
    </xdr:from>
    <xdr:to>
      <xdr:col>15</xdr:col>
      <xdr:colOff>459754</xdr:colOff>
      <xdr:row>52</xdr:row>
      <xdr:rowOff>218787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647" y="7198659"/>
          <a:ext cx="8779001" cy="57231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5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54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1305" t="s">
        <v>485</v>
      </c>
    </row>
    <row r="2" spans="1:23" x14ac:dyDescent="0.35">
      <c r="H2" s="1305" t="s">
        <v>484</v>
      </c>
    </row>
    <row r="3" spans="1:23" x14ac:dyDescent="0.35">
      <c r="H3" s="1306" t="s">
        <v>486</v>
      </c>
    </row>
    <row r="5" spans="1:23" ht="21" x14ac:dyDescent="0.35">
      <c r="A5" s="201" t="s">
        <v>227</v>
      </c>
      <c r="B5" s="35"/>
      <c r="C5" s="35"/>
      <c r="D5" s="34"/>
      <c r="E5" s="202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23" x14ac:dyDescent="0.35">
      <c r="A6" s="203" t="s">
        <v>284</v>
      </c>
      <c r="B6" s="35"/>
      <c r="C6" s="35"/>
      <c r="D6" s="34"/>
      <c r="E6" s="202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23" x14ac:dyDescent="0.35">
      <c r="A7" s="204" t="s">
        <v>218</v>
      </c>
      <c r="B7" s="35"/>
      <c r="C7" s="35"/>
      <c r="D7" s="34"/>
      <c r="E7" s="202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23" x14ac:dyDescent="0.35">
      <c r="A8" s="204"/>
      <c r="B8" s="35"/>
      <c r="C8" s="35"/>
      <c r="D8" s="34"/>
      <c r="E8" s="202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23" ht="21.6" thickBot="1" x14ac:dyDescent="0.45">
      <c r="A9" s="710" t="s">
        <v>43</v>
      </c>
      <c r="B9" s="711" t="s">
        <v>70</v>
      </c>
      <c r="C9" s="711" t="s">
        <v>183</v>
      </c>
      <c r="D9" s="712" t="s">
        <v>184</v>
      </c>
      <c r="E9" s="155"/>
      <c r="F9" s="156"/>
      <c r="G9" s="157" t="s">
        <v>146</v>
      </c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 spans="1:23" ht="42.75" customHeight="1" x14ac:dyDescent="0.35">
      <c r="A10" s="1345" t="s">
        <v>44</v>
      </c>
      <c r="B10" s="713" t="s">
        <v>205</v>
      </c>
      <c r="C10" s="713" t="s">
        <v>216</v>
      </c>
      <c r="D10" s="714" t="s">
        <v>45</v>
      </c>
      <c r="E10" s="206"/>
      <c r="F10" s="207"/>
      <c r="G10" s="208" t="s">
        <v>282</v>
      </c>
      <c r="H10" s="208"/>
      <c r="I10" s="35"/>
      <c r="J10" s="123"/>
      <c r="K10" s="35"/>
      <c r="L10" s="35"/>
      <c r="M10" s="35"/>
      <c r="N10" s="35"/>
      <c r="O10" s="35"/>
      <c r="P10" s="35"/>
      <c r="Q10" s="35"/>
      <c r="R10" s="35"/>
      <c r="S10" s="35"/>
      <c r="T10" s="35"/>
      <c r="W10" s="1" t="s">
        <v>46</v>
      </c>
    </row>
    <row r="11" spans="1:23" ht="42.75" customHeight="1" x14ac:dyDescent="0.35">
      <c r="A11" s="1346"/>
      <c r="B11" s="715" t="s">
        <v>185</v>
      </c>
      <c r="C11" s="715" t="s">
        <v>356</v>
      </c>
      <c r="D11" s="716" t="s">
        <v>45</v>
      </c>
      <c r="E11" s="206"/>
      <c r="F11" s="207"/>
      <c r="G11" s="208" t="s">
        <v>283</v>
      </c>
      <c r="H11" s="208"/>
      <c r="I11" s="35"/>
      <c r="J11" s="108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3" ht="63" x14ac:dyDescent="0.35">
      <c r="A12" s="1346"/>
      <c r="B12" s="717" t="s">
        <v>47</v>
      </c>
      <c r="C12" s="715" t="s">
        <v>217</v>
      </c>
      <c r="D12" s="716" t="s">
        <v>45</v>
      </c>
      <c r="E12" s="206"/>
      <c r="F12" s="207"/>
      <c r="G12" s="209" t="s">
        <v>285</v>
      </c>
      <c r="H12" s="210"/>
      <c r="I12" s="212"/>
      <c r="J12" s="219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3" ht="44.25" customHeight="1" x14ac:dyDescent="0.35">
      <c r="A13" s="1346"/>
      <c r="B13" s="715" t="s">
        <v>206</v>
      </c>
      <c r="C13" s="715" t="s">
        <v>359</v>
      </c>
      <c r="D13" s="716" t="s">
        <v>45</v>
      </c>
      <c r="E13" s="206"/>
      <c r="F13" s="207"/>
      <c r="G13" s="220" t="s">
        <v>279</v>
      </c>
      <c r="H13" s="211"/>
      <c r="I13" s="124"/>
      <c r="J13" s="219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3" ht="24" customHeight="1" x14ac:dyDescent="0.35">
      <c r="A14" s="1344" t="s">
        <v>49</v>
      </c>
      <c r="B14" s="718" t="s">
        <v>48</v>
      </c>
      <c r="C14" s="718" t="s">
        <v>208</v>
      </c>
      <c r="D14" s="719" t="s">
        <v>45</v>
      </c>
      <c r="E14" s="205"/>
      <c r="F14" s="35"/>
      <c r="G14" s="35"/>
      <c r="H14" s="35"/>
      <c r="I14" s="162"/>
      <c r="J14" s="202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3" ht="24" customHeight="1" x14ac:dyDescent="0.35">
      <c r="A15" s="1344"/>
      <c r="B15" s="720" t="s">
        <v>50</v>
      </c>
      <c r="C15" s="721" t="s">
        <v>211</v>
      </c>
      <c r="D15" s="722" t="s">
        <v>51</v>
      </c>
      <c r="E15" s="205"/>
      <c r="F15" s="35"/>
      <c r="G15" s="35"/>
      <c r="H15" s="35"/>
      <c r="I15" s="163"/>
      <c r="J15" s="202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3" ht="24" customHeight="1" x14ac:dyDescent="0.35">
      <c r="A16" s="1344"/>
      <c r="B16" s="723" t="s">
        <v>52</v>
      </c>
      <c r="C16" s="723" t="s">
        <v>209</v>
      </c>
      <c r="D16" s="722" t="s">
        <v>51</v>
      </c>
      <c r="E16" s="205"/>
      <c r="F16" s="35"/>
      <c r="G16" s="35"/>
      <c r="H16" s="35"/>
      <c r="I16" s="163"/>
      <c r="J16" s="202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49.5" customHeight="1" x14ac:dyDescent="0.35">
      <c r="A17" s="724" t="s">
        <v>361</v>
      </c>
      <c r="B17" s="725" t="s">
        <v>186</v>
      </c>
      <c r="C17" s="726" t="s">
        <v>280</v>
      </c>
      <c r="D17" s="727" t="s">
        <v>45</v>
      </c>
      <c r="E17" s="205"/>
      <c r="F17" s="35"/>
      <c r="G17" s="35"/>
      <c r="H17" s="35"/>
      <c r="I17" s="163"/>
      <c r="J17" s="202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ht="43.5" customHeight="1" x14ac:dyDescent="0.35">
      <c r="A18" s="1342" t="s">
        <v>215</v>
      </c>
      <c r="B18" s="728" t="s">
        <v>207</v>
      </c>
      <c r="C18" s="729" t="s">
        <v>357</v>
      </c>
      <c r="D18" s="730" t="s">
        <v>45</v>
      </c>
      <c r="E18" s="205"/>
      <c r="F18" s="35"/>
      <c r="G18" s="35"/>
      <c r="H18" s="35"/>
      <c r="I18" s="163"/>
      <c r="J18" s="202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ht="72.75" customHeight="1" x14ac:dyDescent="0.35">
      <c r="A19" s="1342"/>
      <c r="B19" s="731" t="s">
        <v>53</v>
      </c>
      <c r="C19" s="731" t="s">
        <v>210</v>
      </c>
      <c r="D19" s="732" t="s">
        <v>45</v>
      </c>
      <c r="E19" s="205"/>
      <c r="F19" s="35"/>
      <c r="G19" s="35"/>
      <c r="H19" s="35"/>
      <c r="I19" s="163"/>
      <c r="J19" s="202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ht="68.25" customHeight="1" x14ac:dyDescent="0.35">
      <c r="A20" s="1342"/>
      <c r="B20" s="733" t="s">
        <v>360</v>
      </c>
      <c r="C20" s="733" t="s">
        <v>403</v>
      </c>
      <c r="D20" s="734" t="s">
        <v>339</v>
      </c>
      <c r="E20" s="20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ht="28.2" customHeight="1" x14ac:dyDescent="0.35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ht="37.200000000000003" customHeight="1" x14ac:dyDescent="0.35">
      <c r="A22" s="1343" t="s">
        <v>54</v>
      </c>
      <c r="B22" s="153" t="s">
        <v>212</v>
      </c>
      <c r="C22" s="16" t="s">
        <v>55</v>
      </c>
      <c r="D22" s="17" t="s">
        <v>56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ht="39.6" customHeight="1" x14ac:dyDescent="0.35">
      <c r="A23" s="1343"/>
      <c r="B23" s="18" t="s">
        <v>57</v>
      </c>
      <c r="C23" s="19" t="s">
        <v>213</v>
      </c>
      <c r="D23" s="20" t="s">
        <v>58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ht="36" x14ac:dyDescent="0.35">
      <c r="A24" s="1343"/>
      <c r="B24" s="213" t="s">
        <v>59</v>
      </c>
      <c r="C24" s="214" t="s">
        <v>214</v>
      </c>
      <c r="D24" s="215" t="s">
        <v>58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ht="37.200000000000003" customHeight="1" x14ac:dyDescent="0.35">
      <c r="A25" s="1343"/>
      <c r="B25" s="216" t="s">
        <v>60</v>
      </c>
      <c r="C25" s="217" t="s">
        <v>281</v>
      </c>
      <c r="D25" s="218" t="s">
        <v>58</v>
      </c>
      <c r="E25" s="202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30" spans="1:20" x14ac:dyDescent="0.35">
      <c r="A30" s="21"/>
    </row>
    <row r="31" spans="1:20" x14ac:dyDescent="0.35">
      <c r="A31" s="1"/>
    </row>
    <row r="32" spans="1:20" x14ac:dyDescent="0.35">
      <c r="A32" s="1"/>
      <c r="C32" s="22"/>
    </row>
    <row r="33" spans="1:5" x14ac:dyDescent="0.35">
      <c r="A33" s="1"/>
      <c r="C33" s="22"/>
    </row>
    <row r="34" spans="1:5" x14ac:dyDescent="0.35">
      <c r="A34" s="1"/>
    </row>
    <row r="35" spans="1:5" x14ac:dyDescent="0.35">
      <c r="A35" s="1"/>
    </row>
    <row r="37" spans="1:5" x14ac:dyDescent="0.35">
      <c r="A37" s="21"/>
    </row>
    <row r="38" spans="1:5" x14ac:dyDescent="0.35">
      <c r="A38" s="23"/>
    </row>
    <row r="39" spans="1:5" x14ac:dyDescent="0.35">
      <c r="A39" s="23"/>
      <c r="D39" s="1"/>
      <c r="E39" s="69"/>
    </row>
    <row r="40" spans="1:5" x14ac:dyDescent="0.35">
      <c r="A40" s="23"/>
      <c r="D40" s="1"/>
      <c r="E40" s="69"/>
    </row>
    <row r="41" spans="1:5" x14ac:dyDescent="0.35">
      <c r="A41" s="23"/>
      <c r="D41" s="1"/>
      <c r="E41" s="69"/>
    </row>
    <row r="42" spans="1:5" x14ac:dyDescent="0.35">
      <c r="A42" s="23"/>
      <c r="D42" s="1"/>
      <c r="E42" s="69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36"/>
  <sheetViews>
    <sheetView tabSelected="1" zoomScale="95" zoomScaleNormal="95" workbookViewId="0">
      <pane xSplit="1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G10" sqref="G10"/>
    </sheetView>
  </sheetViews>
  <sheetFormatPr defaultColWidth="10.109375" defaultRowHeight="18" x14ac:dyDescent="0.35"/>
  <cols>
    <col min="1" max="1" width="35.5546875" style="198" customWidth="1"/>
    <col min="2" max="2" width="8.109375" style="39" customWidth="1"/>
    <col min="3" max="3" width="13.44140625" style="230" customWidth="1"/>
    <col min="4" max="4" width="14" style="230" customWidth="1"/>
    <col min="5" max="5" width="10.109375" style="230"/>
    <col min="6" max="6" width="14.44140625" style="248" customWidth="1"/>
    <col min="7" max="7" width="26" style="198" customWidth="1"/>
    <col min="8" max="8" width="16.44140625" style="198" customWidth="1"/>
    <col min="9" max="9" width="7.88671875" style="228" bestFit="1" customWidth="1"/>
    <col min="10" max="10" width="10.6640625" style="228" bestFit="1" customWidth="1"/>
    <col min="11" max="11" width="15.109375" style="199" customWidth="1"/>
    <col min="12" max="12" width="7.6640625" style="199" bestFit="1" customWidth="1"/>
    <col min="13" max="13" width="13.109375" style="199" bestFit="1" customWidth="1"/>
    <col min="14" max="14" width="11.88671875" style="199" customWidth="1"/>
    <col min="15" max="15" width="9.44140625" style="199" bestFit="1" customWidth="1"/>
    <col min="16" max="16" width="6.6640625" bestFit="1" customWidth="1"/>
    <col min="17" max="17" width="4.109375" style="202" customWidth="1"/>
    <col min="18" max="18" width="12.33203125" style="200" customWidth="1"/>
    <col min="19" max="19" width="9.6640625" style="200" customWidth="1"/>
    <col min="20" max="20" width="7.33203125" style="229" customWidth="1"/>
    <col min="26" max="16384" width="10.109375" style="198"/>
  </cols>
  <sheetData>
    <row r="1" spans="1:28" x14ac:dyDescent="0.35">
      <c r="A1" s="74" t="s">
        <v>372</v>
      </c>
      <c r="B1" s="121"/>
      <c r="C1" s="251"/>
      <c r="D1" s="251"/>
      <c r="E1" s="251"/>
      <c r="F1" s="469"/>
      <c r="G1" s="251"/>
      <c r="H1" s="251"/>
      <c r="I1" s="253"/>
      <c r="J1" s="253"/>
      <c r="K1" s="251"/>
      <c r="L1" s="251"/>
      <c r="M1" s="251"/>
      <c r="N1" s="251"/>
      <c r="O1" s="251"/>
      <c r="P1" s="251"/>
      <c r="R1" s="251"/>
      <c r="S1" s="251"/>
      <c r="T1" s="251"/>
      <c r="U1" s="202"/>
      <c r="V1" s="202"/>
      <c r="W1" s="202"/>
      <c r="X1" s="202"/>
      <c r="Y1" s="202"/>
      <c r="Z1" s="251"/>
      <c r="AA1" s="251"/>
    </row>
    <row r="2" spans="1:28" x14ac:dyDescent="0.35">
      <c r="A2" s="74"/>
      <c r="B2" s="121"/>
      <c r="C2" s="251"/>
      <c r="D2" s="251"/>
      <c r="E2" s="251"/>
      <c r="F2" s="469"/>
      <c r="G2" s="251"/>
      <c r="H2" s="251"/>
      <c r="I2" s="253"/>
      <c r="J2" s="253"/>
      <c r="K2" s="251"/>
      <c r="L2" s="251"/>
      <c r="M2" s="251"/>
      <c r="N2" s="251"/>
      <c r="O2" s="251"/>
      <c r="P2" s="251"/>
      <c r="R2" s="251"/>
      <c r="S2" s="251"/>
      <c r="T2" s="251"/>
      <c r="U2" s="202"/>
      <c r="V2" s="202"/>
      <c r="W2" s="202"/>
      <c r="X2" s="202"/>
      <c r="Y2" s="202"/>
      <c r="Z2" s="251"/>
      <c r="AA2" s="251"/>
    </row>
    <row r="3" spans="1:28" x14ac:dyDescent="0.35">
      <c r="A3" s="74"/>
      <c r="B3" s="121"/>
      <c r="C3" s="251"/>
      <c r="D3" s="251"/>
      <c r="E3" s="251"/>
      <c r="F3" s="469"/>
      <c r="G3" s="251"/>
      <c r="H3" s="251"/>
      <c r="I3" s="253"/>
      <c r="J3" s="253"/>
      <c r="K3" s="251"/>
      <c r="L3" s="251"/>
      <c r="M3" s="251"/>
      <c r="N3" s="251"/>
      <c r="O3" s="251"/>
      <c r="P3" s="251"/>
      <c r="R3" s="251"/>
      <c r="S3" s="251"/>
      <c r="T3" s="251"/>
      <c r="U3" s="202"/>
      <c r="V3" s="202"/>
      <c r="W3" s="202"/>
      <c r="X3" s="202"/>
      <c r="Y3" s="202"/>
      <c r="Z3" s="251"/>
      <c r="AA3" s="251"/>
    </row>
    <row r="4" spans="1:28" x14ac:dyDescent="0.35">
      <c r="A4" s="252"/>
      <c r="B4" s="121"/>
      <c r="C4" s="251"/>
      <c r="D4" s="251"/>
      <c r="E4" s="251"/>
      <c r="F4" s="469"/>
      <c r="G4" s="251"/>
      <c r="H4" s="251"/>
      <c r="I4" s="253"/>
      <c r="J4" s="455"/>
      <c r="K4" s="298" t="s">
        <v>266</v>
      </c>
      <c r="L4" s="298"/>
      <c r="M4" s="298"/>
      <c r="N4" s="298"/>
      <c r="O4" s="298"/>
      <c r="P4" s="456"/>
      <c r="Q4" s="164"/>
      <c r="R4" s="303" t="s">
        <v>289</v>
      </c>
      <c r="S4" s="303"/>
      <c r="T4" s="305"/>
      <c r="U4" s="251"/>
      <c r="V4" s="251"/>
      <c r="W4" s="251"/>
      <c r="X4" s="251"/>
      <c r="Y4" s="251"/>
      <c r="Z4" s="251"/>
      <c r="AA4" s="251"/>
      <c r="AB4" s="251"/>
    </row>
    <row r="5" spans="1:28" ht="54" x14ac:dyDescent="0.35">
      <c r="A5" s="271"/>
      <c r="B5" s="254" t="s">
        <v>290</v>
      </c>
      <c r="C5" s="255"/>
      <c r="D5" s="256"/>
      <c r="E5" s="272"/>
      <c r="F5" s="276"/>
      <c r="G5" s="270"/>
      <c r="H5" s="1028" t="s">
        <v>337</v>
      </c>
      <c r="I5" s="407" t="s">
        <v>316</v>
      </c>
      <c r="J5" s="464"/>
      <c r="K5" s="457" t="s">
        <v>317</v>
      </c>
      <c r="L5" s="320"/>
      <c r="M5" s="321"/>
      <c r="N5" s="470" t="s">
        <v>306</v>
      </c>
      <c r="O5" s="471"/>
      <c r="P5" s="472"/>
      <c r="Q5" s="164"/>
      <c r="R5" s="1347" t="s">
        <v>327</v>
      </c>
      <c r="S5" s="1348"/>
      <c r="T5" s="1349"/>
      <c r="U5" s="251" t="s">
        <v>326</v>
      </c>
      <c r="V5" s="251"/>
      <c r="W5" s="251"/>
      <c r="X5" s="251"/>
      <c r="Y5" s="251"/>
      <c r="Z5" s="251"/>
      <c r="AA5" s="251"/>
      <c r="AB5" s="251"/>
    </row>
    <row r="6" spans="1:28" ht="54.6" thickBot="1" x14ac:dyDescent="0.4">
      <c r="A6" s="1027" t="s">
        <v>4</v>
      </c>
      <c r="B6" s="268" t="s">
        <v>3</v>
      </c>
      <c r="C6" s="287" t="s">
        <v>304</v>
      </c>
      <c r="D6" s="288" t="s">
        <v>305</v>
      </c>
      <c r="E6" s="289" t="s">
        <v>292</v>
      </c>
      <c r="F6" s="290" t="s">
        <v>293</v>
      </c>
      <c r="G6" s="291" t="s">
        <v>291</v>
      </c>
      <c r="H6" s="292" t="s">
        <v>494</v>
      </c>
      <c r="I6" s="293" t="s">
        <v>314</v>
      </c>
      <c r="J6" s="465" t="s">
        <v>315</v>
      </c>
      <c r="K6" s="458" t="s">
        <v>312</v>
      </c>
      <c r="L6" s="294" t="s">
        <v>267</v>
      </c>
      <c r="M6" s="294" t="s">
        <v>268</v>
      </c>
      <c r="N6" s="295" t="s">
        <v>278</v>
      </c>
      <c r="O6" s="296" t="s">
        <v>277</v>
      </c>
      <c r="P6" s="297" t="s">
        <v>3</v>
      </c>
      <c r="Q6" s="165"/>
      <c r="R6" s="299" t="s">
        <v>278</v>
      </c>
      <c r="S6" s="300" t="s">
        <v>277</v>
      </c>
      <c r="T6" s="304" t="s">
        <v>3</v>
      </c>
      <c r="U6" s="251"/>
      <c r="V6" s="251"/>
      <c r="W6" s="251"/>
      <c r="X6" s="251"/>
      <c r="Y6" s="251"/>
      <c r="Z6" s="251"/>
      <c r="AA6" s="251"/>
      <c r="AB6" s="251"/>
    </row>
    <row r="7" spans="1:28" x14ac:dyDescent="0.35">
      <c r="A7" s="977" t="s">
        <v>371</v>
      </c>
      <c r="B7" s="269">
        <f t="shared" ref="B7:B38" si="0">RANK(C7,C$7:C$63,0)</f>
        <v>4</v>
      </c>
      <c r="C7" s="278">
        <f t="shared" ref="C7:C38" si="1">D7/MAX($D$7:$D$63)*10</f>
        <v>2.5866399727490546</v>
      </c>
      <c r="D7" s="279">
        <f t="shared" ref="D7:D38" si="2">O7+S7</f>
        <v>0.32972618256169589</v>
      </c>
      <c r="E7" s="280">
        <f t="shared" ref="E7:E38" si="3">_xlfn.RANK.EQ(C7,$C$7:$C$63,1)/COUNT($C$7:$C$63)</f>
        <v>0.94736842105263153</v>
      </c>
      <c r="F7" s="281">
        <f t="shared" ref="F7:F38" si="4">IF(E7&gt;0.66,-1,IF(E7&lt;0.335,1,0))</f>
        <v>-1</v>
      </c>
      <c r="G7" s="282" t="s">
        <v>276</v>
      </c>
      <c r="H7" s="241"/>
      <c r="I7" s="283"/>
      <c r="J7" s="466"/>
      <c r="K7" s="459"/>
      <c r="L7" s="284"/>
      <c r="M7" s="285"/>
      <c r="N7" s="285"/>
      <c r="O7" s="286"/>
      <c r="P7" s="82">
        <v>1</v>
      </c>
      <c r="Q7" s="306"/>
      <c r="R7" s="301">
        <v>6.6911334227244953E-3</v>
      </c>
      <c r="S7" s="302">
        <v>0.32972618256169589</v>
      </c>
      <c r="T7" s="45">
        <f t="shared" ref="T7:T38" si="5">RANK(S7,S$7:S$63,0)</f>
        <v>4</v>
      </c>
      <c r="U7" s="251"/>
      <c r="V7" s="251"/>
      <c r="W7" s="251"/>
      <c r="X7" s="251"/>
      <c r="Y7" s="251"/>
      <c r="Z7" s="251"/>
      <c r="AA7" s="251"/>
      <c r="AB7" s="251"/>
    </row>
    <row r="8" spans="1:28" x14ac:dyDescent="0.35">
      <c r="A8" s="98" t="s">
        <v>137</v>
      </c>
      <c r="B8" s="267">
        <f t="shared" si="0"/>
        <v>3</v>
      </c>
      <c r="C8" s="266">
        <f t="shared" si="1"/>
        <v>3.0943321254171092</v>
      </c>
      <c r="D8" s="257">
        <f t="shared" si="2"/>
        <v>0.39444311154267692</v>
      </c>
      <c r="E8" s="273">
        <f t="shared" si="3"/>
        <v>0.96491228070175439</v>
      </c>
      <c r="F8" s="277">
        <f t="shared" si="4"/>
        <v>-1</v>
      </c>
      <c r="G8" s="274" t="s">
        <v>131</v>
      </c>
      <c r="H8" s="243"/>
      <c r="I8" s="259"/>
      <c r="J8" s="467"/>
      <c r="K8" s="460"/>
      <c r="L8" s="260"/>
      <c r="M8" s="261"/>
      <c r="N8" s="261"/>
      <c r="O8" s="262"/>
      <c r="P8" s="45">
        <v>2</v>
      </c>
      <c r="Q8" s="306"/>
      <c r="R8" s="301">
        <v>8.0044340625355422E-3</v>
      </c>
      <c r="S8" s="302">
        <v>0.39444311154267692</v>
      </c>
      <c r="T8" s="45">
        <f t="shared" si="5"/>
        <v>3</v>
      </c>
      <c r="U8" s="251"/>
      <c r="V8" s="251"/>
      <c r="W8" s="251"/>
      <c r="X8" s="251"/>
      <c r="Y8" s="251"/>
      <c r="Z8" s="251"/>
      <c r="AA8" s="251"/>
      <c r="AB8" s="251"/>
    </row>
    <row r="9" spans="1:28" x14ac:dyDescent="0.35">
      <c r="A9" s="97" t="s">
        <v>10</v>
      </c>
      <c r="B9" s="267">
        <f t="shared" si="0"/>
        <v>9</v>
      </c>
      <c r="C9" s="266">
        <f t="shared" si="1"/>
        <v>1.2054212270092182</v>
      </c>
      <c r="D9" s="257">
        <f t="shared" si="2"/>
        <v>0.15365839225710626</v>
      </c>
      <c r="E9" s="273">
        <f t="shared" si="3"/>
        <v>0.85964912280701755</v>
      </c>
      <c r="F9" s="277">
        <f t="shared" si="4"/>
        <v>-1</v>
      </c>
      <c r="G9" s="274" t="s">
        <v>10</v>
      </c>
      <c r="H9" s="243"/>
      <c r="I9" s="259"/>
      <c r="J9" s="467"/>
      <c r="K9" s="460"/>
      <c r="L9" s="260"/>
      <c r="M9" s="261"/>
      <c r="N9" s="261"/>
      <c r="O9" s="262"/>
      <c r="P9" s="45">
        <v>3</v>
      </c>
      <c r="Q9" s="306"/>
      <c r="R9" s="301">
        <v>3.1181897540734573E-3</v>
      </c>
      <c r="S9" s="302">
        <v>0.15365839225710626</v>
      </c>
      <c r="T9" s="45">
        <f t="shared" si="5"/>
        <v>9</v>
      </c>
      <c r="U9" s="251"/>
      <c r="V9" s="251"/>
      <c r="W9" s="251"/>
      <c r="X9" s="251"/>
      <c r="Y9" s="251"/>
      <c r="Z9" s="251"/>
      <c r="AA9" s="251"/>
      <c r="AB9" s="251"/>
    </row>
    <row r="10" spans="1:28" x14ac:dyDescent="0.35">
      <c r="A10" s="97" t="s">
        <v>135</v>
      </c>
      <c r="B10" s="267">
        <f t="shared" si="0"/>
        <v>11</v>
      </c>
      <c r="C10" s="266">
        <f t="shared" si="1"/>
        <v>1.107037654775856</v>
      </c>
      <c r="D10" s="257">
        <f t="shared" si="2"/>
        <v>0.14111716501208971</v>
      </c>
      <c r="E10" s="273">
        <f t="shared" si="3"/>
        <v>0.82456140350877194</v>
      </c>
      <c r="F10" s="277">
        <f t="shared" si="4"/>
        <v>-1</v>
      </c>
      <c r="G10" s="274" t="s">
        <v>134</v>
      </c>
      <c r="H10" s="243"/>
      <c r="I10" s="259"/>
      <c r="J10" s="467"/>
      <c r="K10" s="460"/>
      <c r="L10" s="260"/>
      <c r="M10" s="261"/>
      <c r="N10" s="261"/>
      <c r="O10" s="262"/>
      <c r="P10" s="45">
        <v>4</v>
      </c>
      <c r="Q10" s="306"/>
      <c r="R10" s="301">
        <v>2.8636906295903364E-3</v>
      </c>
      <c r="S10" s="302">
        <v>0.14111716501208971</v>
      </c>
      <c r="T10" s="45">
        <f t="shared" si="5"/>
        <v>11</v>
      </c>
      <c r="U10" s="251"/>
      <c r="V10" s="251"/>
      <c r="W10" s="251"/>
      <c r="X10" s="251"/>
      <c r="Y10" s="251"/>
      <c r="Z10" s="251"/>
      <c r="AA10" s="251"/>
      <c r="AB10" s="251"/>
    </row>
    <row r="11" spans="1:28" x14ac:dyDescent="0.35">
      <c r="A11" s="97" t="s">
        <v>133</v>
      </c>
      <c r="B11" s="267">
        <f t="shared" si="0"/>
        <v>2</v>
      </c>
      <c r="C11" s="266">
        <f t="shared" si="1"/>
        <v>3.6736288928390932</v>
      </c>
      <c r="D11" s="257">
        <f t="shared" si="2"/>
        <v>0.46828767967149104</v>
      </c>
      <c r="E11" s="273">
        <f t="shared" si="3"/>
        <v>0.98245614035087714</v>
      </c>
      <c r="F11" s="277">
        <f t="shared" si="4"/>
        <v>-1</v>
      </c>
      <c r="G11" s="274" t="s">
        <v>232</v>
      </c>
      <c r="H11" s="243"/>
      <c r="I11" s="259"/>
      <c r="J11" s="467"/>
      <c r="K11" s="460"/>
      <c r="L11" s="260"/>
      <c r="M11" s="261"/>
      <c r="N11" s="261"/>
      <c r="O11" s="262"/>
      <c r="P11" s="45">
        <v>7</v>
      </c>
      <c r="Q11" s="306"/>
      <c r="R11" s="301">
        <v>9.5029618835735675E-3</v>
      </c>
      <c r="S11" s="302">
        <v>0.46828767967149104</v>
      </c>
      <c r="T11" s="45">
        <f t="shared" si="5"/>
        <v>2</v>
      </c>
      <c r="U11" s="251"/>
      <c r="V11" s="251"/>
      <c r="W11" s="251"/>
      <c r="X11" s="251"/>
      <c r="Y11" s="251"/>
      <c r="Z11" s="251"/>
      <c r="AA11" s="251"/>
      <c r="AB11" s="251"/>
    </row>
    <row r="12" spans="1:28" x14ac:dyDescent="0.35">
      <c r="A12" s="97" t="s">
        <v>235</v>
      </c>
      <c r="B12" s="267">
        <f t="shared" si="0"/>
        <v>5</v>
      </c>
      <c r="C12" s="266">
        <f t="shared" si="1"/>
        <v>2.3080005396275158</v>
      </c>
      <c r="D12" s="257">
        <f t="shared" si="2"/>
        <v>0.29420724000987397</v>
      </c>
      <c r="E12" s="273">
        <f t="shared" si="3"/>
        <v>0.92982456140350878</v>
      </c>
      <c r="F12" s="277">
        <f t="shared" si="4"/>
        <v>-1</v>
      </c>
      <c r="G12" s="274" t="s">
        <v>112</v>
      </c>
      <c r="H12" s="243"/>
      <c r="I12" s="259"/>
      <c r="J12" s="467"/>
      <c r="K12" s="460"/>
      <c r="L12" s="260"/>
      <c r="M12" s="261"/>
      <c r="N12" s="261"/>
      <c r="O12" s="262"/>
      <c r="P12" s="45">
        <v>6</v>
      </c>
      <c r="Q12" s="306"/>
      <c r="R12" s="301">
        <v>5.9703475215203729E-3</v>
      </c>
      <c r="S12" s="302">
        <v>0.29420724000987397</v>
      </c>
      <c r="T12" s="45">
        <f t="shared" si="5"/>
        <v>5</v>
      </c>
      <c r="U12" s="251"/>
      <c r="V12" s="251"/>
      <c r="W12" s="251"/>
      <c r="X12" s="251"/>
      <c r="Y12" s="251"/>
      <c r="Z12" s="251"/>
      <c r="AA12" s="251"/>
      <c r="AB12" s="251"/>
    </row>
    <row r="13" spans="1:28" x14ac:dyDescent="0.35">
      <c r="A13" s="98" t="s">
        <v>148</v>
      </c>
      <c r="B13" s="267">
        <f t="shared" si="0"/>
        <v>12</v>
      </c>
      <c r="C13" s="266">
        <f t="shared" si="1"/>
        <v>1.0275665924678246</v>
      </c>
      <c r="D13" s="257">
        <f t="shared" si="2"/>
        <v>0.13098676794291395</v>
      </c>
      <c r="E13" s="273">
        <f t="shared" si="3"/>
        <v>0.80701754385964908</v>
      </c>
      <c r="F13" s="277">
        <f t="shared" si="4"/>
        <v>-1</v>
      </c>
      <c r="G13" s="274" t="s">
        <v>271</v>
      </c>
      <c r="H13" s="243"/>
      <c r="I13" s="259"/>
      <c r="J13" s="467"/>
      <c r="K13" s="460"/>
      <c r="L13" s="260"/>
      <c r="M13" s="261"/>
      <c r="N13" s="261"/>
      <c r="O13" s="262"/>
      <c r="P13" s="45">
        <v>5</v>
      </c>
      <c r="Q13" s="306"/>
      <c r="R13" s="301">
        <v>2.6581144818655527E-3</v>
      </c>
      <c r="S13" s="302">
        <v>0.13098676794291395</v>
      </c>
      <c r="T13" s="45">
        <f t="shared" si="5"/>
        <v>12</v>
      </c>
      <c r="U13" s="251"/>
      <c r="V13" s="251"/>
      <c r="W13" s="251"/>
      <c r="X13" s="251"/>
      <c r="Y13" s="251"/>
      <c r="Z13" s="251"/>
      <c r="AA13" s="251"/>
      <c r="AB13" s="251"/>
    </row>
    <row r="14" spans="1:28" x14ac:dyDescent="0.35">
      <c r="A14" s="97" t="s">
        <v>6</v>
      </c>
      <c r="B14" s="267">
        <f t="shared" si="0"/>
        <v>1</v>
      </c>
      <c r="C14" s="266">
        <f t="shared" si="1"/>
        <v>10</v>
      </c>
      <c r="D14" s="257">
        <f>O14+S14</f>
        <v>1.2747277782584727</v>
      </c>
      <c r="E14" s="273">
        <f t="shared" si="3"/>
        <v>1</v>
      </c>
      <c r="F14" s="277">
        <f t="shared" si="4"/>
        <v>-1</v>
      </c>
      <c r="G14" s="274" t="s">
        <v>274</v>
      </c>
      <c r="H14" s="243"/>
      <c r="I14" s="259"/>
      <c r="J14" s="467"/>
      <c r="K14" s="460"/>
      <c r="L14" s="260"/>
      <c r="M14" s="261"/>
      <c r="N14" s="261"/>
      <c r="O14" s="262"/>
      <c r="P14" s="45">
        <v>19</v>
      </c>
      <c r="Q14" s="306"/>
      <c r="R14" s="301">
        <v>2.586805080419919E-2</v>
      </c>
      <c r="S14" s="302">
        <v>1.2747277782584727</v>
      </c>
      <c r="T14" s="45">
        <f t="shared" si="5"/>
        <v>1</v>
      </c>
      <c r="U14" s="251"/>
      <c r="V14" s="251"/>
      <c r="W14" s="251"/>
      <c r="X14" s="251"/>
      <c r="Y14" s="251"/>
      <c r="Z14" s="251"/>
      <c r="AA14" s="251"/>
      <c r="AB14" s="251"/>
    </row>
    <row r="15" spans="1:28" x14ac:dyDescent="0.35">
      <c r="A15" s="97" t="s">
        <v>147</v>
      </c>
      <c r="B15" s="267">
        <f t="shared" si="0"/>
        <v>15</v>
      </c>
      <c r="C15" s="266">
        <f t="shared" si="1"/>
        <v>0.86448894818378907</v>
      </c>
      <c r="D15" s="257">
        <f t="shared" si="2"/>
        <v>0.11019880762473254</v>
      </c>
      <c r="E15" s="273">
        <f t="shared" si="3"/>
        <v>0.75438596491228072</v>
      </c>
      <c r="F15" s="277">
        <f t="shared" si="4"/>
        <v>-1</v>
      </c>
      <c r="G15" s="274" t="s">
        <v>273</v>
      </c>
      <c r="H15" s="243"/>
      <c r="I15" s="259"/>
      <c r="J15" s="467"/>
      <c r="K15" s="460"/>
      <c r="L15" s="260"/>
      <c r="M15" s="261"/>
      <c r="N15" s="261"/>
      <c r="O15" s="262"/>
      <c r="P15" s="45">
        <v>8</v>
      </c>
      <c r="Q15" s="306"/>
      <c r="R15" s="301">
        <v>2.2362644031286975E-3</v>
      </c>
      <c r="S15" s="302">
        <v>0.11019880762473254</v>
      </c>
      <c r="T15" s="45">
        <f t="shared" si="5"/>
        <v>15</v>
      </c>
      <c r="U15" s="251"/>
      <c r="V15" s="251"/>
      <c r="W15" s="251"/>
      <c r="X15" s="251"/>
      <c r="Y15" s="251"/>
      <c r="Z15" s="251"/>
      <c r="AA15" s="251"/>
      <c r="AB15" s="251"/>
    </row>
    <row r="16" spans="1:28" x14ac:dyDescent="0.35">
      <c r="A16" s="97" t="s">
        <v>5</v>
      </c>
      <c r="B16" s="267">
        <f t="shared" si="0"/>
        <v>19</v>
      </c>
      <c r="C16" s="266">
        <f t="shared" si="1"/>
        <v>0.54448769866462232</v>
      </c>
      <c r="D16" s="257">
        <f t="shared" si="2"/>
        <v>6.9407359440782287E-2</v>
      </c>
      <c r="E16" s="273">
        <f t="shared" si="3"/>
        <v>0.68421052631578949</v>
      </c>
      <c r="F16" s="277">
        <f t="shared" si="4"/>
        <v>-1</v>
      </c>
      <c r="G16" s="274" t="s">
        <v>5</v>
      </c>
      <c r="H16" s="243"/>
      <c r="I16" s="259"/>
      <c r="J16" s="467"/>
      <c r="K16" s="460"/>
      <c r="L16" s="260"/>
      <c r="M16" s="261"/>
      <c r="N16" s="261"/>
      <c r="O16" s="262"/>
      <c r="P16" s="45">
        <v>9</v>
      </c>
      <c r="Q16" s="306"/>
      <c r="R16" s="301">
        <v>1.4084835451317948E-3</v>
      </c>
      <c r="S16" s="302">
        <v>6.9407359440782287E-2</v>
      </c>
      <c r="T16" s="45">
        <f t="shared" si="5"/>
        <v>19</v>
      </c>
      <c r="U16" s="251"/>
      <c r="V16" s="251"/>
      <c r="W16" s="251"/>
      <c r="X16" s="251"/>
      <c r="Y16" s="251"/>
      <c r="Z16" s="251"/>
      <c r="AA16" s="251"/>
      <c r="AB16" s="251"/>
    </row>
    <row r="17" spans="1:28" x14ac:dyDescent="0.35">
      <c r="A17" s="97" t="s">
        <v>141</v>
      </c>
      <c r="B17" s="267">
        <f t="shared" si="0"/>
        <v>18</v>
      </c>
      <c r="C17" s="266">
        <f t="shared" si="1"/>
        <v>0.62079729898878888</v>
      </c>
      <c r="D17" s="257">
        <f t="shared" si="2"/>
        <v>7.9134756168883963E-2</v>
      </c>
      <c r="E17" s="273">
        <f t="shared" si="3"/>
        <v>0.70175438596491224</v>
      </c>
      <c r="F17" s="277">
        <f t="shared" si="4"/>
        <v>-1</v>
      </c>
      <c r="G17" s="274" t="s">
        <v>273</v>
      </c>
      <c r="H17" s="243"/>
      <c r="I17" s="259"/>
      <c r="J17" s="467"/>
      <c r="K17" s="460"/>
      <c r="L17" s="260"/>
      <c r="M17" s="261"/>
      <c r="N17" s="261"/>
      <c r="O17" s="262"/>
      <c r="P17" s="45">
        <v>10</v>
      </c>
      <c r="Q17" s="306"/>
      <c r="R17" s="301">
        <v>1.605881606935162E-3</v>
      </c>
      <c r="S17" s="302">
        <v>7.9134756168883963E-2</v>
      </c>
      <c r="T17" s="45">
        <f t="shared" si="5"/>
        <v>18</v>
      </c>
      <c r="U17" s="251"/>
      <c r="V17" s="251"/>
      <c r="W17" s="251"/>
      <c r="X17" s="251"/>
      <c r="Y17" s="251"/>
      <c r="Z17" s="251"/>
      <c r="AA17" s="251"/>
      <c r="AB17" s="251"/>
    </row>
    <row r="18" spans="1:28" x14ac:dyDescent="0.35">
      <c r="A18" s="97" t="s">
        <v>7</v>
      </c>
      <c r="B18" s="267">
        <f t="shared" si="0"/>
        <v>23</v>
      </c>
      <c r="C18" s="266">
        <f t="shared" si="1"/>
        <v>0.31113207689752143</v>
      </c>
      <c r="D18" s="257">
        <f t="shared" si="2"/>
        <v>3.966087011285218E-2</v>
      </c>
      <c r="E18" s="273">
        <f t="shared" si="3"/>
        <v>0.61403508771929827</v>
      </c>
      <c r="F18" s="277">
        <f t="shared" si="4"/>
        <v>0</v>
      </c>
      <c r="G18" s="274" t="s">
        <v>7</v>
      </c>
      <c r="H18" s="243"/>
      <c r="I18" s="259"/>
      <c r="J18" s="467"/>
      <c r="K18" s="460"/>
      <c r="L18" s="260"/>
      <c r="M18" s="261"/>
      <c r="N18" s="261"/>
      <c r="O18" s="262"/>
      <c r="P18" s="45">
        <v>11</v>
      </c>
      <c r="Q18" s="306"/>
      <c r="R18" s="301">
        <v>8.048380372001092E-4</v>
      </c>
      <c r="S18" s="302">
        <v>3.966087011285218E-2</v>
      </c>
      <c r="T18" s="45">
        <f t="shared" si="5"/>
        <v>23</v>
      </c>
      <c r="U18" s="251"/>
      <c r="V18" s="251"/>
      <c r="W18" s="251"/>
      <c r="X18" s="251"/>
      <c r="Y18" s="251"/>
      <c r="Z18" s="251"/>
      <c r="AA18" s="251"/>
      <c r="AB18" s="251"/>
    </row>
    <row r="19" spans="1:28" x14ac:dyDescent="0.35">
      <c r="A19" s="97" t="s">
        <v>149</v>
      </c>
      <c r="B19" s="267">
        <f t="shared" si="0"/>
        <v>7</v>
      </c>
      <c r="C19" s="266">
        <f t="shared" si="1"/>
        <v>1.227769781421761</v>
      </c>
      <c r="D19" s="257">
        <f t="shared" si="2"/>
        <v>0.15650722456846519</v>
      </c>
      <c r="E19" s="273">
        <f t="shared" si="3"/>
        <v>0.89473684210526316</v>
      </c>
      <c r="F19" s="277">
        <f t="shared" si="4"/>
        <v>-1</v>
      </c>
      <c r="G19" s="274" t="s">
        <v>14</v>
      </c>
      <c r="H19" s="243"/>
      <c r="I19" s="259"/>
      <c r="J19" s="467"/>
      <c r="K19" s="460"/>
      <c r="L19" s="260"/>
      <c r="M19" s="261"/>
      <c r="N19" s="261"/>
      <c r="O19" s="262"/>
      <c r="P19" s="45">
        <v>13</v>
      </c>
      <c r="Q19" s="306"/>
      <c r="R19" s="301">
        <v>3.1760011081678639E-3</v>
      </c>
      <c r="S19" s="302">
        <v>0.15650722456846519</v>
      </c>
      <c r="T19" s="45">
        <f t="shared" si="5"/>
        <v>7</v>
      </c>
      <c r="U19" s="251"/>
      <c r="V19" s="251"/>
      <c r="W19" s="251"/>
      <c r="X19" s="251"/>
      <c r="Y19" s="251"/>
      <c r="Z19" s="251"/>
      <c r="AA19" s="251"/>
      <c r="AB19" s="251"/>
    </row>
    <row r="20" spans="1:28" x14ac:dyDescent="0.35">
      <c r="A20" s="97" t="s">
        <v>136</v>
      </c>
      <c r="B20" s="267">
        <f t="shared" si="0"/>
        <v>13</v>
      </c>
      <c r="C20" s="266">
        <f t="shared" si="1"/>
        <v>0.92005386026752833</v>
      </c>
      <c r="D20" s="257">
        <f t="shared" si="2"/>
        <v>0.11728182131769577</v>
      </c>
      <c r="E20" s="273">
        <f t="shared" si="3"/>
        <v>0.77192982456140347</v>
      </c>
      <c r="F20" s="277">
        <f t="shared" si="4"/>
        <v>-1</v>
      </c>
      <c r="G20" s="274" t="s">
        <v>270</v>
      </c>
      <c r="H20" s="243"/>
      <c r="I20" s="406"/>
      <c r="J20" s="467"/>
      <c r="K20" s="461"/>
      <c r="L20" s="260"/>
      <c r="M20" s="261"/>
      <c r="N20" s="261"/>
      <c r="O20" s="262"/>
      <c r="P20" s="45">
        <v>13</v>
      </c>
      <c r="Q20" s="306"/>
      <c r="R20" s="301">
        <v>2.3800000000000002E-3</v>
      </c>
      <c r="S20" s="302">
        <v>0.11728182131769577</v>
      </c>
      <c r="T20" s="45">
        <f t="shared" si="5"/>
        <v>13</v>
      </c>
      <c r="U20" s="251"/>
      <c r="V20" s="251"/>
      <c r="W20" s="251"/>
      <c r="X20" s="251"/>
      <c r="Y20" s="251"/>
      <c r="Z20" s="251"/>
      <c r="AA20" s="251"/>
      <c r="AB20" s="251"/>
    </row>
    <row r="21" spans="1:28" x14ac:dyDescent="0.35">
      <c r="A21" s="97" t="s">
        <v>140</v>
      </c>
      <c r="B21" s="267">
        <f t="shared" si="0"/>
        <v>13</v>
      </c>
      <c r="C21" s="266">
        <f t="shared" si="1"/>
        <v>0.92005386026752833</v>
      </c>
      <c r="D21" s="257">
        <f t="shared" si="2"/>
        <v>0.11728182131769577</v>
      </c>
      <c r="E21" s="273">
        <f t="shared" si="3"/>
        <v>0.77192982456140347</v>
      </c>
      <c r="F21" s="277">
        <f t="shared" si="4"/>
        <v>-1</v>
      </c>
      <c r="G21" s="274" t="s">
        <v>270</v>
      </c>
      <c r="H21" s="243"/>
      <c r="I21" s="406"/>
      <c r="J21" s="467"/>
      <c r="K21" s="461"/>
      <c r="L21" s="260"/>
      <c r="M21" s="261"/>
      <c r="N21" s="261"/>
      <c r="O21" s="262"/>
      <c r="P21" s="45">
        <v>13</v>
      </c>
      <c r="Q21" s="306"/>
      <c r="R21" s="301">
        <v>2.3800000000000002E-3</v>
      </c>
      <c r="S21" s="302">
        <v>0.11728182131769577</v>
      </c>
      <c r="T21" s="45">
        <f t="shared" si="5"/>
        <v>13</v>
      </c>
      <c r="U21" s="251"/>
      <c r="V21" s="251"/>
      <c r="W21" s="251"/>
      <c r="X21" s="251"/>
      <c r="Y21" s="251"/>
      <c r="Z21" s="251"/>
      <c r="AA21" s="251"/>
      <c r="AB21" s="251"/>
    </row>
    <row r="22" spans="1:28" x14ac:dyDescent="0.35">
      <c r="A22" s="221" t="s">
        <v>154</v>
      </c>
      <c r="B22" s="267">
        <f t="shared" si="0"/>
        <v>27</v>
      </c>
      <c r="C22" s="266">
        <f t="shared" si="1"/>
        <v>0.18407777028041605</v>
      </c>
      <c r="D22" s="257">
        <f t="shared" si="2"/>
        <v>2.3464904713632825E-2</v>
      </c>
      <c r="E22" s="273">
        <f t="shared" si="3"/>
        <v>0.54385964912280704</v>
      </c>
      <c r="F22" s="277">
        <f t="shared" si="4"/>
        <v>0</v>
      </c>
      <c r="G22" s="274" t="s">
        <v>271</v>
      </c>
      <c r="H22" s="242"/>
      <c r="I22" s="259"/>
      <c r="J22" s="467"/>
      <c r="K22" s="460"/>
      <c r="L22" s="260"/>
      <c r="M22" s="261"/>
      <c r="N22" s="261"/>
      <c r="O22" s="262"/>
      <c r="P22" s="45">
        <v>12</v>
      </c>
      <c r="Q22" s="306"/>
      <c r="R22" s="301">
        <v>4.7617331135375087E-4</v>
      </c>
      <c r="S22" s="302">
        <v>2.3464904713632825E-2</v>
      </c>
      <c r="T22" s="45">
        <f t="shared" si="5"/>
        <v>27</v>
      </c>
      <c r="U22" s="251"/>
      <c r="V22" s="251"/>
      <c r="W22" s="251"/>
      <c r="X22" s="251"/>
      <c r="Y22" s="251"/>
      <c r="Z22" s="251"/>
      <c r="AA22" s="251"/>
      <c r="AB22" s="251"/>
    </row>
    <row r="23" spans="1:28" x14ac:dyDescent="0.35">
      <c r="A23" s="97" t="s">
        <v>132</v>
      </c>
      <c r="B23" s="267">
        <f t="shared" si="0"/>
        <v>6</v>
      </c>
      <c r="C23" s="266">
        <f t="shared" si="1"/>
        <v>1.3023396130713438</v>
      </c>
      <c r="D23" s="257">
        <f t="shared" si="2"/>
        <v>0.1660128481508433</v>
      </c>
      <c r="E23" s="273">
        <f t="shared" si="3"/>
        <v>0.91228070175438591</v>
      </c>
      <c r="F23" s="277">
        <f t="shared" si="4"/>
        <v>-1</v>
      </c>
      <c r="G23" s="274" t="s">
        <v>132</v>
      </c>
      <c r="H23" s="243"/>
      <c r="I23" s="259"/>
      <c r="J23" s="467"/>
      <c r="K23" s="460"/>
      <c r="L23" s="260"/>
      <c r="M23" s="261"/>
      <c r="N23" s="261"/>
      <c r="O23" s="262"/>
      <c r="P23" s="45">
        <v>27</v>
      </c>
      <c r="Q23" s="306"/>
      <c r="R23" s="301">
        <v>3.3688987275250631E-3</v>
      </c>
      <c r="S23" s="302">
        <v>0.1660128481508433</v>
      </c>
      <c r="T23" s="45">
        <f t="shared" si="5"/>
        <v>6</v>
      </c>
      <c r="U23" s="251"/>
      <c r="V23" s="251"/>
      <c r="W23" s="251"/>
      <c r="X23" s="251"/>
      <c r="Y23" s="251"/>
      <c r="Z23" s="251"/>
      <c r="AA23" s="251"/>
      <c r="AB23" s="251"/>
    </row>
    <row r="24" spans="1:28" x14ac:dyDescent="0.35">
      <c r="A24" s="97" t="s">
        <v>20</v>
      </c>
      <c r="B24" s="267">
        <f t="shared" si="0"/>
        <v>8</v>
      </c>
      <c r="C24" s="266">
        <f t="shared" si="1"/>
        <v>1.206086350838296</v>
      </c>
      <c r="D24" s="257">
        <f t="shared" si="2"/>
        <v>0.15374317743919699</v>
      </c>
      <c r="E24" s="273">
        <f t="shared" si="3"/>
        <v>0.8771929824561403</v>
      </c>
      <c r="F24" s="277">
        <f t="shared" si="4"/>
        <v>-1</v>
      </c>
      <c r="G24" s="274" t="s">
        <v>274</v>
      </c>
      <c r="H24" s="243"/>
      <c r="I24" s="259"/>
      <c r="J24" s="467"/>
      <c r="K24" s="460"/>
      <c r="L24" s="260"/>
      <c r="M24" s="261"/>
      <c r="N24" s="261"/>
      <c r="O24" s="262"/>
      <c r="P24" s="45">
        <v>34</v>
      </c>
      <c r="Q24" s="306"/>
      <c r="R24" s="301">
        <v>3.1199102997736244E-3</v>
      </c>
      <c r="S24" s="302">
        <v>0.15374317743919699</v>
      </c>
      <c r="T24" s="45">
        <f t="shared" si="5"/>
        <v>8</v>
      </c>
      <c r="U24" s="251"/>
      <c r="V24" s="251"/>
      <c r="W24" s="251"/>
      <c r="X24" s="251"/>
      <c r="Y24" s="251"/>
      <c r="Z24" s="251"/>
      <c r="AA24" s="251"/>
      <c r="AB24" s="251"/>
    </row>
    <row r="25" spans="1:28" x14ac:dyDescent="0.35">
      <c r="A25" s="221" t="s">
        <v>233</v>
      </c>
      <c r="B25" s="267">
        <f t="shared" si="0"/>
        <v>10</v>
      </c>
      <c r="C25" s="266">
        <f t="shared" si="1"/>
        <v>1.2045626326563723</v>
      </c>
      <c r="D25" s="257">
        <f t="shared" si="2"/>
        <v>0.15354894484992343</v>
      </c>
      <c r="E25" s="273">
        <f t="shared" si="3"/>
        <v>0.84210526315789469</v>
      </c>
      <c r="F25" s="277">
        <f t="shared" si="4"/>
        <v>-1</v>
      </c>
      <c r="G25" s="274" t="s">
        <v>24</v>
      </c>
      <c r="H25" s="243"/>
      <c r="I25" s="259"/>
      <c r="J25" s="467"/>
      <c r="K25" s="462"/>
      <c r="L25" s="260"/>
      <c r="M25" s="264"/>
      <c r="N25" s="264"/>
      <c r="O25" s="265"/>
      <c r="P25" s="45">
        <v>50</v>
      </c>
      <c r="Q25" s="306"/>
      <c r="R25" s="301">
        <v>3.1159687378394963E-3</v>
      </c>
      <c r="S25" s="302">
        <v>0.15354894484992343</v>
      </c>
      <c r="T25" s="45">
        <f t="shared" si="5"/>
        <v>10</v>
      </c>
      <c r="U25" s="251"/>
      <c r="V25" s="251"/>
      <c r="W25" s="251"/>
      <c r="X25" s="251"/>
      <c r="Y25" s="251"/>
      <c r="Z25" s="251"/>
      <c r="AA25" s="251"/>
      <c r="AB25" s="251"/>
    </row>
    <row r="26" spans="1:28" x14ac:dyDescent="0.35">
      <c r="A26" s="221" t="s">
        <v>9</v>
      </c>
      <c r="B26" s="267">
        <f t="shared" si="0"/>
        <v>36</v>
      </c>
      <c r="C26" s="266">
        <f t="shared" si="1"/>
        <v>5.7653101335499175E-2</v>
      </c>
      <c r="D26" s="257">
        <f t="shared" si="2"/>
        <v>7.3492009775111451E-3</v>
      </c>
      <c r="E26" s="273">
        <f t="shared" si="3"/>
        <v>0.38596491228070173</v>
      </c>
      <c r="F26" s="277">
        <f t="shared" si="4"/>
        <v>0</v>
      </c>
      <c r="G26" s="275" t="s">
        <v>294</v>
      </c>
      <c r="H26" s="243"/>
      <c r="I26" s="259"/>
      <c r="J26" s="467"/>
      <c r="K26" s="460"/>
      <c r="L26" s="260"/>
      <c r="M26" s="261"/>
      <c r="N26" s="261"/>
      <c r="O26" s="262"/>
      <c r="P26" s="45">
        <v>16</v>
      </c>
      <c r="Q26" s="306"/>
      <c r="R26" s="301">
        <v>1.4913733543663366E-4</v>
      </c>
      <c r="S26" s="302">
        <v>7.3492009775111451E-3</v>
      </c>
      <c r="T26" s="45">
        <f t="shared" si="5"/>
        <v>36</v>
      </c>
      <c r="U26" s="251"/>
      <c r="V26" s="251"/>
      <c r="W26" s="251"/>
      <c r="X26" s="251"/>
      <c r="Y26" s="251"/>
      <c r="Z26" s="251"/>
      <c r="AA26" s="251"/>
      <c r="AB26" s="251"/>
    </row>
    <row r="27" spans="1:28" x14ac:dyDescent="0.35">
      <c r="A27" s="221" t="s">
        <v>364</v>
      </c>
      <c r="B27" s="267">
        <f t="shared" si="0"/>
        <v>31</v>
      </c>
      <c r="C27" s="266">
        <f t="shared" si="1"/>
        <v>8.8120791787908048E-2</v>
      </c>
      <c r="D27" s="257">
        <f t="shared" si="2"/>
        <v>1.123300211341775E-2</v>
      </c>
      <c r="E27" s="273">
        <f t="shared" si="3"/>
        <v>0.47368421052631576</v>
      </c>
      <c r="F27" s="277">
        <f t="shared" si="4"/>
        <v>0</v>
      </c>
      <c r="G27" s="274" t="s">
        <v>273</v>
      </c>
      <c r="H27" s="242"/>
      <c r="I27" s="259"/>
      <c r="J27" s="467"/>
      <c r="K27" s="460"/>
      <c r="L27" s="260"/>
      <c r="M27" s="261"/>
      <c r="N27" s="261"/>
      <c r="O27" s="262"/>
      <c r="P27" s="45">
        <v>17</v>
      </c>
      <c r="Q27" s="306"/>
      <c r="R27" s="301">
        <v>2.279513118875864E-4</v>
      </c>
      <c r="S27" s="302">
        <v>1.123300211341775E-2</v>
      </c>
      <c r="T27" s="45">
        <f t="shared" si="5"/>
        <v>31</v>
      </c>
      <c r="U27" s="251"/>
      <c r="V27" s="251"/>
      <c r="W27" s="251"/>
      <c r="X27" s="251"/>
      <c r="Y27" s="251"/>
      <c r="Z27" s="251"/>
      <c r="AA27" s="251"/>
      <c r="AB27" s="251"/>
    </row>
    <row r="28" spans="1:28" x14ac:dyDescent="0.35">
      <c r="A28" s="221" t="s">
        <v>161</v>
      </c>
      <c r="B28" s="267">
        <f t="shared" si="0"/>
        <v>16</v>
      </c>
      <c r="C28" s="266">
        <f t="shared" si="1"/>
        <v>0.70649348101203724</v>
      </c>
      <c r="D28" s="257">
        <f t="shared" si="2"/>
        <v>9.0058686540456873E-2</v>
      </c>
      <c r="E28" s="273">
        <f t="shared" si="3"/>
        <v>0.73684210526315785</v>
      </c>
      <c r="F28" s="277">
        <f t="shared" si="4"/>
        <v>-1</v>
      </c>
      <c r="G28" s="274" t="s">
        <v>274</v>
      </c>
      <c r="H28" s="247"/>
      <c r="I28" s="259"/>
      <c r="J28" s="467"/>
      <c r="K28" s="460"/>
      <c r="L28" s="260"/>
      <c r="M28" s="261"/>
      <c r="N28" s="261"/>
      <c r="O28" s="262"/>
      <c r="P28" s="45">
        <v>40</v>
      </c>
      <c r="Q28" s="306"/>
      <c r="R28" s="301">
        <v>1.8275609259654916E-3</v>
      </c>
      <c r="S28" s="302">
        <v>9.0058686540456873E-2</v>
      </c>
      <c r="T28" s="45">
        <f t="shared" si="5"/>
        <v>16</v>
      </c>
      <c r="U28" s="251"/>
      <c r="V28" s="251"/>
      <c r="W28" s="251"/>
      <c r="X28" s="251"/>
      <c r="Y28" s="251"/>
      <c r="Z28" s="251"/>
      <c r="AA28" s="251"/>
      <c r="AB28" s="251"/>
    </row>
    <row r="29" spans="1:28" x14ac:dyDescent="0.35">
      <c r="A29" s="221" t="s">
        <v>13</v>
      </c>
      <c r="B29" s="267">
        <f t="shared" si="0"/>
        <v>17</v>
      </c>
      <c r="C29" s="266">
        <f t="shared" si="1"/>
        <v>0.69121383653968793</v>
      </c>
      <c r="D29" s="257">
        <f t="shared" si="2"/>
        <v>8.8110947815375151E-2</v>
      </c>
      <c r="E29" s="273">
        <f t="shared" si="3"/>
        <v>0.7192982456140351</v>
      </c>
      <c r="F29" s="277">
        <f t="shared" si="4"/>
        <v>-1</v>
      </c>
      <c r="G29" s="274" t="s">
        <v>274</v>
      </c>
      <c r="H29" s="242"/>
      <c r="I29" s="259"/>
      <c r="J29" s="467"/>
      <c r="K29" s="460"/>
      <c r="L29" s="260"/>
      <c r="M29" s="261"/>
      <c r="N29" s="261"/>
      <c r="O29" s="262"/>
      <c r="P29" s="45">
        <v>41</v>
      </c>
      <c r="Q29" s="306"/>
      <c r="R29" s="301">
        <v>1.7880354640174079E-3</v>
      </c>
      <c r="S29" s="302">
        <v>8.8110947815375151E-2</v>
      </c>
      <c r="T29" s="45">
        <f t="shared" si="5"/>
        <v>17</v>
      </c>
      <c r="U29" s="251"/>
      <c r="V29" s="251"/>
      <c r="W29" s="251"/>
      <c r="X29" s="251"/>
      <c r="Y29" s="251"/>
      <c r="Z29" s="251"/>
      <c r="AA29" s="251"/>
      <c r="AB29" s="251"/>
    </row>
    <row r="30" spans="1:28" x14ac:dyDescent="0.35">
      <c r="A30" s="97" t="s">
        <v>234</v>
      </c>
      <c r="B30" s="267">
        <f t="shared" si="0"/>
        <v>40</v>
      </c>
      <c r="C30" s="266">
        <f t="shared" si="1"/>
        <v>3.2557944810023713E-2</v>
      </c>
      <c r="D30" s="257">
        <f t="shared" si="2"/>
        <v>4.15025166523435E-3</v>
      </c>
      <c r="E30" s="273">
        <f t="shared" si="3"/>
        <v>0.31578947368421051</v>
      </c>
      <c r="F30" s="277">
        <f t="shared" si="4"/>
        <v>1</v>
      </c>
      <c r="G30" s="274" t="s">
        <v>234</v>
      </c>
      <c r="H30" s="243"/>
      <c r="I30" s="259"/>
      <c r="J30" s="467"/>
      <c r="K30" s="460"/>
      <c r="L30" s="260"/>
      <c r="M30" s="261"/>
      <c r="N30" s="261"/>
      <c r="O30" s="262"/>
      <c r="P30" s="45">
        <v>18</v>
      </c>
      <c r="Q30" s="306"/>
      <c r="R30" s="301">
        <v>8.4221057042600656E-5</v>
      </c>
      <c r="S30" s="302">
        <v>4.15025166523435E-3</v>
      </c>
      <c r="T30" s="45">
        <f t="shared" si="5"/>
        <v>40</v>
      </c>
      <c r="U30" s="251"/>
      <c r="V30" s="251"/>
      <c r="W30" s="251"/>
      <c r="X30" s="251"/>
      <c r="Y30" s="251"/>
      <c r="Z30" s="251"/>
      <c r="AA30" s="251"/>
      <c r="AB30" s="251"/>
    </row>
    <row r="31" spans="1:28" x14ac:dyDescent="0.35">
      <c r="A31" s="221" t="s">
        <v>152</v>
      </c>
      <c r="B31" s="267">
        <f t="shared" si="0"/>
        <v>20</v>
      </c>
      <c r="C31" s="266">
        <f t="shared" si="1"/>
        <v>0.45618572044541528</v>
      </c>
      <c r="D31" s="257">
        <f t="shared" si="2"/>
        <v>5.8151260989662494E-2</v>
      </c>
      <c r="E31" s="273">
        <f t="shared" si="3"/>
        <v>0.66666666666666663</v>
      </c>
      <c r="F31" s="277">
        <f t="shared" si="4"/>
        <v>-1</v>
      </c>
      <c r="G31" s="274" t="s">
        <v>152</v>
      </c>
      <c r="H31" s="245"/>
      <c r="I31" s="259"/>
      <c r="J31" s="467"/>
      <c r="K31" s="460"/>
      <c r="L31" s="260"/>
      <c r="M31" s="261"/>
      <c r="N31" s="261"/>
      <c r="O31" s="262"/>
      <c r="P31" s="45">
        <v>28</v>
      </c>
      <c r="Q31" s="306"/>
      <c r="R31" s="301">
        <v>1.180063539263221E-3</v>
      </c>
      <c r="S31" s="302">
        <v>5.8151260989662494E-2</v>
      </c>
      <c r="T31" s="45">
        <f t="shared" si="5"/>
        <v>20</v>
      </c>
      <c r="U31" s="251"/>
      <c r="V31" s="251"/>
      <c r="W31" s="251"/>
      <c r="X31" s="251"/>
      <c r="Y31" s="251"/>
      <c r="Z31" s="251"/>
      <c r="AA31" s="251"/>
      <c r="AB31" s="251"/>
    </row>
    <row r="32" spans="1:28" x14ac:dyDescent="0.35">
      <c r="A32" s="97" t="s">
        <v>387</v>
      </c>
      <c r="B32" s="267">
        <f t="shared" si="0"/>
        <v>21</v>
      </c>
      <c r="C32" s="266">
        <f t="shared" si="1"/>
        <v>0.39382970027953296</v>
      </c>
      <c r="D32" s="257">
        <f t="shared" si="2"/>
        <v>5.0202565884952928E-2</v>
      </c>
      <c r="E32" s="273">
        <f t="shared" si="3"/>
        <v>0.64912280701754388</v>
      </c>
      <c r="F32" s="277">
        <f t="shared" si="4"/>
        <v>0</v>
      </c>
      <c r="G32" s="274" t="s">
        <v>275</v>
      </c>
      <c r="H32" s="246"/>
      <c r="I32" s="259"/>
      <c r="J32" s="467"/>
      <c r="K32" s="460"/>
      <c r="L32" s="260"/>
      <c r="M32" s="261"/>
      <c r="N32" s="261"/>
      <c r="O32" s="262"/>
      <c r="P32" s="45">
        <v>33</v>
      </c>
      <c r="Q32" s="306"/>
      <c r="R32" s="301">
        <v>1.0187606695033497E-3</v>
      </c>
      <c r="S32" s="302">
        <v>5.0202565884952928E-2</v>
      </c>
      <c r="T32" s="45">
        <f t="shared" si="5"/>
        <v>21</v>
      </c>
      <c r="U32" s="251"/>
      <c r="V32" s="251"/>
      <c r="W32" s="251"/>
      <c r="X32" s="251"/>
      <c r="Y32" s="251"/>
      <c r="Z32" s="251"/>
      <c r="AA32" s="251"/>
      <c r="AB32" s="251"/>
    </row>
    <row r="33" spans="1:28" x14ac:dyDescent="0.35">
      <c r="A33" s="97" t="s">
        <v>18</v>
      </c>
      <c r="B33" s="267">
        <f t="shared" si="0"/>
        <v>22</v>
      </c>
      <c r="C33" s="266">
        <f t="shared" si="1"/>
        <v>0.31184269958621463</v>
      </c>
      <c r="D33" s="257">
        <f t="shared" si="2"/>
        <v>3.9751455160965975E-2</v>
      </c>
      <c r="E33" s="273">
        <f t="shared" si="3"/>
        <v>0.63157894736842102</v>
      </c>
      <c r="F33" s="277">
        <f t="shared" si="4"/>
        <v>0</v>
      </c>
      <c r="G33" s="274" t="s">
        <v>241</v>
      </c>
      <c r="H33" s="243"/>
      <c r="I33" s="259"/>
      <c r="J33" s="467"/>
      <c r="K33" s="460"/>
      <c r="L33" s="260"/>
      <c r="M33" s="261"/>
      <c r="N33" s="261"/>
      <c r="O33" s="262"/>
      <c r="P33" s="45">
        <v>29</v>
      </c>
      <c r="Q33" s="306"/>
      <c r="R33" s="301">
        <v>8.0667627958148263E-4</v>
      </c>
      <c r="S33" s="302">
        <v>3.9751455160965975E-2</v>
      </c>
      <c r="T33" s="45">
        <f t="shared" si="5"/>
        <v>22</v>
      </c>
      <c r="U33" s="251"/>
      <c r="V33" s="251"/>
      <c r="W33" s="251"/>
      <c r="X33" s="251"/>
      <c r="Y33" s="251"/>
      <c r="Z33" s="251"/>
      <c r="AA33" s="251"/>
      <c r="AB33" s="251"/>
    </row>
    <row r="34" spans="1:28" x14ac:dyDescent="0.35">
      <c r="A34" s="221" t="s">
        <v>367</v>
      </c>
      <c r="B34" s="267">
        <f t="shared" si="0"/>
        <v>30</v>
      </c>
      <c r="C34" s="266">
        <f t="shared" si="1"/>
        <v>9.1209944220394801E-2</v>
      </c>
      <c r="D34" s="257">
        <f t="shared" si="2"/>
        <v>1.162678495511431E-2</v>
      </c>
      <c r="E34" s="273">
        <f t="shared" si="3"/>
        <v>0.49122807017543857</v>
      </c>
      <c r="F34" s="277">
        <f t="shared" si="4"/>
        <v>0</v>
      </c>
      <c r="G34" s="274" t="s">
        <v>272</v>
      </c>
      <c r="H34" s="242"/>
      <c r="I34" s="259"/>
      <c r="J34" s="467"/>
      <c r="K34" s="460"/>
      <c r="L34" s="260"/>
      <c r="M34" s="261"/>
      <c r="N34" s="261"/>
      <c r="O34" s="262"/>
      <c r="P34" s="45">
        <v>20</v>
      </c>
      <c r="Q34" s="306"/>
      <c r="R34" s="301">
        <v>2.3594234709413471E-4</v>
      </c>
      <c r="S34" s="302">
        <v>1.162678495511431E-2</v>
      </c>
      <c r="T34" s="45">
        <f t="shared" si="5"/>
        <v>30</v>
      </c>
      <c r="U34" s="251"/>
      <c r="V34" s="251"/>
      <c r="W34" s="251"/>
      <c r="X34" s="251"/>
      <c r="Y34" s="251"/>
      <c r="Z34" s="251"/>
      <c r="AA34" s="251"/>
      <c r="AB34" s="251"/>
    </row>
    <row r="35" spans="1:28" x14ac:dyDescent="0.35">
      <c r="A35" s="97" t="s">
        <v>23</v>
      </c>
      <c r="B35" s="267">
        <f t="shared" si="0"/>
        <v>24</v>
      </c>
      <c r="C35" s="266">
        <f t="shared" si="1"/>
        <v>0.27086419510855181</v>
      </c>
      <c r="D35" s="257">
        <f t="shared" si="2"/>
        <v>3.4527811364049373E-2</v>
      </c>
      <c r="E35" s="273">
        <f t="shared" si="3"/>
        <v>0.59649122807017541</v>
      </c>
      <c r="F35" s="277">
        <f t="shared" si="4"/>
        <v>0</v>
      </c>
      <c r="G35" s="274" t="s">
        <v>274</v>
      </c>
      <c r="H35" s="245"/>
      <c r="I35" s="259"/>
      <c r="J35" s="467"/>
      <c r="K35" s="460"/>
      <c r="L35" s="260"/>
      <c r="M35" s="261"/>
      <c r="N35" s="261"/>
      <c r="O35" s="262"/>
      <c r="P35" s="45">
        <v>43</v>
      </c>
      <c r="Q35" s="306"/>
      <c r="R35" s="301">
        <v>7.0067287601065383E-4</v>
      </c>
      <c r="S35" s="302">
        <v>3.4527811364049373E-2</v>
      </c>
      <c r="T35" s="45">
        <f t="shared" si="5"/>
        <v>24</v>
      </c>
      <c r="U35" s="251"/>
      <c r="V35" s="251"/>
      <c r="W35" s="251"/>
      <c r="X35" s="251"/>
      <c r="Y35" s="251"/>
      <c r="Z35" s="251"/>
      <c r="AA35" s="251"/>
      <c r="AB35" s="251"/>
    </row>
    <row r="36" spans="1:28" x14ac:dyDescent="0.35">
      <c r="A36" s="221" t="s">
        <v>167</v>
      </c>
      <c r="B36" s="267">
        <f t="shared" si="0"/>
        <v>41</v>
      </c>
      <c r="C36" s="266">
        <f t="shared" si="1"/>
        <v>3.1702874100460715E-2</v>
      </c>
      <c r="D36" s="257">
        <f t="shared" si="2"/>
        <v>4.0412534266488368E-3</v>
      </c>
      <c r="E36" s="273">
        <f t="shared" si="3"/>
        <v>0.2982456140350877</v>
      </c>
      <c r="F36" s="277">
        <f t="shared" si="4"/>
        <v>1</v>
      </c>
      <c r="G36" s="275" t="s">
        <v>273</v>
      </c>
      <c r="H36" s="242"/>
      <c r="I36" s="259"/>
      <c r="J36" s="467"/>
      <c r="K36" s="460"/>
      <c r="L36" s="260"/>
      <c r="M36" s="261"/>
      <c r="N36" s="261"/>
      <c r="O36" s="262"/>
      <c r="P36" s="45">
        <v>21</v>
      </c>
      <c r="Q36" s="306"/>
      <c r="R36" s="301">
        <v>8.2009155786984841E-5</v>
      </c>
      <c r="S36" s="302">
        <v>4.0412534266488368E-3</v>
      </c>
      <c r="T36" s="45">
        <f t="shared" si="5"/>
        <v>41</v>
      </c>
      <c r="U36" s="251"/>
      <c r="V36" s="251"/>
      <c r="W36" s="251"/>
      <c r="X36" s="251"/>
      <c r="Y36" s="251"/>
      <c r="Z36" s="251"/>
      <c r="AA36" s="251"/>
      <c r="AB36" s="251"/>
    </row>
    <row r="37" spans="1:28" x14ac:dyDescent="0.35">
      <c r="A37" s="97" t="s">
        <v>16</v>
      </c>
      <c r="B37" s="267">
        <f t="shared" si="0"/>
        <v>25</v>
      </c>
      <c r="C37" s="266">
        <f t="shared" si="1"/>
        <v>0.26928269089203882</v>
      </c>
      <c r="D37" s="257">
        <f t="shared" si="2"/>
        <v>3.4326212628427173E-2</v>
      </c>
      <c r="E37" s="273">
        <f t="shared" si="3"/>
        <v>0.57894736842105265</v>
      </c>
      <c r="F37" s="277">
        <f t="shared" si="4"/>
        <v>0</v>
      </c>
      <c r="G37" s="274" t="s">
        <v>269</v>
      </c>
      <c r="H37" s="243"/>
      <c r="I37" s="259"/>
      <c r="J37" s="467"/>
      <c r="K37" s="462"/>
      <c r="L37" s="260"/>
      <c r="M37" s="264"/>
      <c r="N37" s="264"/>
      <c r="O37" s="265"/>
      <c r="P37" s="45">
        <v>50</v>
      </c>
      <c r="Q37" s="306"/>
      <c r="R37" s="301">
        <v>6.9658183286867262E-4</v>
      </c>
      <c r="S37" s="302">
        <v>3.4326212628427173E-2</v>
      </c>
      <c r="T37" s="45">
        <f t="shared" si="5"/>
        <v>25</v>
      </c>
      <c r="U37" s="251"/>
      <c r="V37" s="251"/>
      <c r="W37" s="251"/>
      <c r="X37" s="251"/>
      <c r="Y37" s="251"/>
      <c r="Z37" s="251"/>
      <c r="AA37" s="251"/>
      <c r="AB37" s="251"/>
    </row>
    <row r="38" spans="1:28" x14ac:dyDescent="0.35">
      <c r="A38" s="221" t="s">
        <v>156</v>
      </c>
      <c r="B38" s="267">
        <f t="shared" si="0"/>
        <v>33</v>
      </c>
      <c r="C38" s="266">
        <f t="shared" si="1"/>
        <v>7.3159703340184262E-2</v>
      </c>
      <c r="D38" s="257">
        <f t="shared" si="2"/>
        <v>9.3258706096882044E-3</v>
      </c>
      <c r="E38" s="273">
        <f t="shared" si="3"/>
        <v>0.43859649122807015</v>
      </c>
      <c r="F38" s="277">
        <f t="shared" si="4"/>
        <v>0</v>
      </c>
      <c r="G38" s="274" t="s">
        <v>272</v>
      </c>
      <c r="H38" s="242"/>
      <c r="I38" s="259"/>
      <c r="J38" s="467"/>
      <c r="K38" s="460"/>
      <c r="L38" s="260"/>
      <c r="M38" s="261"/>
      <c r="N38" s="261"/>
      <c r="O38" s="262"/>
      <c r="P38" s="45">
        <v>22</v>
      </c>
      <c r="Q38" s="306"/>
      <c r="R38" s="301">
        <v>1.8924989228240273E-4</v>
      </c>
      <c r="S38" s="302">
        <v>9.3258706096882044E-3</v>
      </c>
      <c r="T38" s="45">
        <f t="shared" si="5"/>
        <v>33</v>
      </c>
      <c r="U38" s="251"/>
      <c r="V38" s="251"/>
      <c r="W38" s="251"/>
      <c r="X38" s="251"/>
      <c r="Y38" s="251"/>
      <c r="Z38" s="251"/>
      <c r="AA38" s="251"/>
      <c r="AB38" s="251"/>
    </row>
    <row r="39" spans="1:28" x14ac:dyDescent="0.35">
      <c r="A39" s="221" t="s">
        <v>153</v>
      </c>
      <c r="B39" s="267">
        <f t="shared" ref="B39:B63" si="6">RANK(C39,C$7:C$63,0)</f>
        <v>26</v>
      </c>
      <c r="C39" s="266">
        <f t="shared" ref="C39:C63" si="7">D39/MAX($D$7:$D$63)*10</f>
        <v>0.2463073128143442</v>
      </c>
      <c r="D39" s="257">
        <f t="shared" ref="D39:D63" si="8">O39+S39</f>
        <v>3.1397477363264363E-2</v>
      </c>
      <c r="E39" s="273">
        <f t="shared" ref="E39:E63" si="9">_xlfn.RANK.EQ(C39,$C$7:$C$63,1)/COUNT($C$7:$C$63)</f>
        <v>0.56140350877192979</v>
      </c>
      <c r="F39" s="277">
        <f t="shared" ref="F39:F63" si="10">IF(E39&gt;0.66,-1,IF(E39&lt;0.335,1,0))</f>
        <v>0</v>
      </c>
      <c r="G39" s="275" t="s">
        <v>269</v>
      </c>
      <c r="H39" s="242"/>
      <c r="I39" s="259"/>
      <c r="J39" s="467"/>
      <c r="K39" s="462"/>
      <c r="L39" s="260"/>
      <c r="M39" s="264"/>
      <c r="N39" s="264"/>
      <c r="O39" s="265"/>
      <c r="P39" s="45">
        <v>49</v>
      </c>
      <c r="Q39" s="306"/>
      <c r="R39" s="301">
        <v>6.3714900813272371E-4</v>
      </c>
      <c r="S39" s="302">
        <v>3.1397477363264363E-2</v>
      </c>
      <c r="T39" s="45">
        <v>49</v>
      </c>
      <c r="U39" s="251"/>
      <c r="V39" s="251"/>
      <c r="W39" s="251"/>
      <c r="X39" s="251"/>
      <c r="Y39" s="251"/>
      <c r="Z39" s="251"/>
      <c r="AA39" s="251"/>
      <c r="AB39" s="251"/>
    </row>
    <row r="40" spans="1:28" x14ac:dyDescent="0.35">
      <c r="A40" s="221" t="s">
        <v>160</v>
      </c>
      <c r="B40" s="267">
        <f t="shared" si="6"/>
        <v>35</v>
      </c>
      <c r="C40" s="266">
        <f t="shared" si="7"/>
        <v>6.3801257355281707E-2</v>
      </c>
      <c r="D40" s="257">
        <f t="shared" si="8"/>
        <v>8.132923503859529E-3</v>
      </c>
      <c r="E40" s="273">
        <f t="shared" si="9"/>
        <v>0.40350877192982454</v>
      </c>
      <c r="F40" s="277">
        <f t="shared" si="10"/>
        <v>0</v>
      </c>
      <c r="G40" s="275" t="s">
        <v>272</v>
      </c>
      <c r="H40" s="242"/>
      <c r="I40" s="259"/>
      <c r="J40" s="467"/>
      <c r="K40" s="460"/>
      <c r="L40" s="260"/>
      <c r="M40" s="261"/>
      <c r="N40" s="261"/>
      <c r="O40" s="262"/>
      <c r="P40" s="45">
        <v>24</v>
      </c>
      <c r="Q40" s="306"/>
      <c r="R40" s="301">
        <v>1.6504141666382141E-4</v>
      </c>
      <c r="S40" s="302">
        <v>8.132923503859529E-3</v>
      </c>
      <c r="T40" s="45">
        <f t="shared" ref="T40:T63" si="11">RANK(S40,S$7:S$63,0)</f>
        <v>35</v>
      </c>
      <c r="U40" s="251"/>
      <c r="V40" s="251"/>
      <c r="W40" s="251"/>
      <c r="X40" s="251"/>
      <c r="Y40" s="251"/>
      <c r="Z40" s="251"/>
      <c r="AA40" s="251"/>
      <c r="AB40" s="251"/>
    </row>
    <row r="41" spans="1:28" x14ac:dyDescent="0.35">
      <c r="A41" s="221" t="s">
        <v>150</v>
      </c>
      <c r="B41" s="267">
        <f t="shared" si="6"/>
        <v>44</v>
      </c>
      <c r="C41" s="266">
        <f t="shared" si="7"/>
        <v>2.5147486999930024E-2</v>
      </c>
      <c r="D41" s="257">
        <f t="shared" si="8"/>
        <v>3.2056200232204626E-3</v>
      </c>
      <c r="E41" s="273">
        <f t="shared" si="9"/>
        <v>0.24561403508771928</v>
      </c>
      <c r="F41" s="277">
        <f t="shared" si="10"/>
        <v>1</v>
      </c>
      <c r="G41" s="274" t="s">
        <v>273</v>
      </c>
      <c r="H41" s="242"/>
      <c r="I41" s="259"/>
      <c r="J41" s="467"/>
      <c r="K41" s="460"/>
      <c r="L41" s="260"/>
      <c r="M41" s="261"/>
      <c r="N41" s="261"/>
      <c r="O41" s="262"/>
      <c r="P41" s="45">
        <v>23</v>
      </c>
      <c r="Q41" s="306"/>
      <c r="R41" s="301">
        <v>6.5051647131212845E-5</v>
      </c>
      <c r="S41" s="302">
        <v>3.2056200232204626E-3</v>
      </c>
      <c r="T41" s="45">
        <f t="shared" si="11"/>
        <v>44</v>
      </c>
      <c r="U41" s="251"/>
      <c r="V41" s="251"/>
      <c r="W41" s="251"/>
      <c r="X41" s="251"/>
      <c r="Y41" s="251"/>
      <c r="Z41" s="251"/>
      <c r="AA41" s="251"/>
      <c r="AB41" s="251"/>
    </row>
    <row r="42" spans="1:28" x14ac:dyDescent="0.35">
      <c r="A42" s="221" t="s">
        <v>155</v>
      </c>
      <c r="B42" s="267">
        <f t="shared" si="6"/>
        <v>37</v>
      </c>
      <c r="C42" s="266">
        <f t="shared" si="7"/>
        <v>5.0850714828280338E-2</v>
      </c>
      <c r="D42" s="257">
        <f t="shared" si="8"/>
        <v>6.4820818735908973E-3</v>
      </c>
      <c r="E42" s="273">
        <f t="shared" si="9"/>
        <v>0.36842105263157893</v>
      </c>
      <c r="F42" s="277">
        <f t="shared" si="10"/>
        <v>0</v>
      </c>
      <c r="G42" s="274" t="s">
        <v>272</v>
      </c>
      <c r="H42" s="244"/>
      <c r="I42" s="259"/>
      <c r="J42" s="467"/>
      <c r="K42" s="460"/>
      <c r="L42" s="260"/>
      <c r="M42" s="261"/>
      <c r="N42" s="261"/>
      <c r="O42" s="262"/>
      <c r="P42" s="45">
        <v>26</v>
      </c>
      <c r="Q42" s="306"/>
      <c r="R42" s="301">
        <v>1.3154088746078008E-4</v>
      </c>
      <c r="S42" s="302">
        <v>6.4820818735908973E-3</v>
      </c>
      <c r="T42" s="45">
        <f t="shared" si="11"/>
        <v>37</v>
      </c>
      <c r="U42" s="251"/>
      <c r="V42" s="251"/>
      <c r="W42" s="251"/>
      <c r="X42" s="251"/>
      <c r="Y42" s="251"/>
      <c r="Z42" s="251"/>
      <c r="AA42" s="251"/>
      <c r="AB42" s="251"/>
    </row>
    <row r="43" spans="1:28" x14ac:dyDescent="0.35">
      <c r="A43" s="221" t="s">
        <v>165</v>
      </c>
      <c r="B43" s="267">
        <f t="shared" si="6"/>
        <v>45</v>
      </c>
      <c r="C43" s="266">
        <f t="shared" si="7"/>
        <v>2.0038669065841175E-2</v>
      </c>
      <c r="D43" s="257">
        <f t="shared" si="8"/>
        <v>2.5543848097556508E-3</v>
      </c>
      <c r="E43" s="273">
        <f t="shared" si="9"/>
        <v>0.22807017543859648</v>
      </c>
      <c r="F43" s="277">
        <f t="shared" si="10"/>
        <v>1</v>
      </c>
      <c r="G43" s="275" t="s">
        <v>273</v>
      </c>
      <c r="H43" s="242"/>
      <c r="I43" s="259"/>
      <c r="J43" s="467"/>
      <c r="K43" s="460"/>
      <c r="L43" s="260"/>
      <c r="M43" s="261"/>
      <c r="N43" s="261"/>
      <c r="O43" s="262"/>
      <c r="P43" s="45">
        <v>25</v>
      </c>
      <c r="Q43" s="306"/>
      <c r="R43" s="301">
        <v>5.1836130944371418E-5</v>
      </c>
      <c r="S43" s="302">
        <v>2.5543848097556508E-3</v>
      </c>
      <c r="T43" s="45">
        <f t="shared" si="11"/>
        <v>45</v>
      </c>
      <c r="U43" s="251"/>
      <c r="V43" s="251"/>
      <c r="W43" s="251"/>
      <c r="X43" s="251"/>
      <c r="Y43" s="251"/>
      <c r="Z43" s="251"/>
      <c r="AA43" s="251"/>
      <c r="AB43" s="251"/>
    </row>
    <row r="44" spans="1:28" x14ac:dyDescent="0.35">
      <c r="A44" s="221" t="s">
        <v>231</v>
      </c>
      <c r="B44" s="267">
        <f t="shared" si="6"/>
        <v>28</v>
      </c>
      <c r="C44" s="266">
        <f t="shared" si="7"/>
        <v>0.16474888350914649</v>
      </c>
      <c r="D44" s="257">
        <f t="shared" si="8"/>
        <v>2.1000997824617822E-2</v>
      </c>
      <c r="E44" s="273">
        <f t="shared" si="9"/>
        <v>0.52631578947368418</v>
      </c>
      <c r="F44" s="277">
        <f t="shared" si="10"/>
        <v>0</v>
      </c>
      <c r="G44" s="274" t="s">
        <v>269</v>
      </c>
      <c r="H44" s="242"/>
      <c r="I44" s="259"/>
      <c r="J44" s="467"/>
      <c r="K44" s="462"/>
      <c r="L44" s="260"/>
      <c r="M44" s="264"/>
      <c r="N44" s="264"/>
      <c r="O44" s="265"/>
      <c r="P44" s="45">
        <v>50</v>
      </c>
      <c r="Q44" s="306"/>
      <c r="R44" s="301">
        <v>4.2617324885496941E-4</v>
      </c>
      <c r="S44" s="302">
        <v>2.1000997824617822E-2</v>
      </c>
      <c r="T44" s="45">
        <f t="shared" si="11"/>
        <v>28</v>
      </c>
      <c r="U44" s="251"/>
      <c r="V44" s="251"/>
      <c r="W44" s="251"/>
      <c r="X44" s="251"/>
      <c r="Y44" s="251"/>
      <c r="Z44" s="251"/>
      <c r="AA44" s="251"/>
      <c r="AB44" s="251"/>
    </row>
    <row r="45" spans="1:28" x14ac:dyDescent="0.35">
      <c r="A45" s="221" t="s">
        <v>386</v>
      </c>
      <c r="B45" s="267">
        <f t="shared" si="6"/>
        <v>39</v>
      </c>
      <c r="C45" s="266">
        <f t="shared" si="7"/>
        <v>3.3721744248822502E-2</v>
      </c>
      <c r="D45" s="257">
        <f t="shared" si="8"/>
        <v>4.2986044125301942E-3</v>
      </c>
      <c r="E45" s="273">
        <f t="shared" si="9"/>
        <v>0.33333333333333331</v>
      </c>
      <c r="F45" s="277">
        <f t="shared" si="10"/>
        <v>1</v>
      </c>
      <c r="G45" s="274" t="s">
        <v>272</v>
      </c>
      <c r="H45" s="242"/>
      <c r="I45" s="259"/>
      <c r="J45" s="467"/>
      <c r="K45" s="460"/>
      <c r="L45" s="260"/>
      <c r="M45" s="261"/>
      <c r="N45" s="261"/>
      <c r="O45" s="262"/>
      <c r="P45" s="45">
        <v>31</v>
      </c>
      <c r="Q45" s="306"/>
      <c r="R45" s="301">
        <v>8.7231579343475231E-5</v>
      </c>
      <c r="S45" s="302">
        <v>4.2986044125301942E-3</v>
      </c>
      <c r="T45" s="45">
        <f t="shared" si="11"/>
        <v>39</v>
      </c>
      <c r="U45" s="251"/>
      <c r="V45" s="251"/>
      <c r="W45" s="251"/>
      <c r="X45" s="251"/>
      <c r="Y45" s="251"/>
      <c r="Z45" s="251"/>
      <c r="AA45" s="251"/>
      <c r="AB45" s="251"/>
    </row>
    <row r="46" spans="1:28" x14ac:dyDescent="0.35">
      <c r="A46" s="221" t="s">
        <v>19</v>
      </c>
      <c r="B46" s="267">
        <f t="shared" si="6"/>
        <v>29</v>
      </c>
      <c r="C46" s="266">
        <f t="shared" si="7"/>
        <v>0.11378062060372993</v>
      </c>
      <c r="D46" s="257">
        <f t="shared" si="8"/>
        <v>1.4503931771106286E-2</v>
      </c>
      <c r="E46" s="273">
        <f t="shared" si="9"/>
        <v>0.50877192982456143</v>
      </c>
      <c r="F46" s="277">
        <f t="shared" si="10"/>
        <v>0</v>
      </c>
      <c r="G46" s="275" t="s">
        <v>274</v>
      </c>
      <c r="H46" s="242"/>
      <c r="I46" s="259"/>
      <c r="J46" s="467"/>
      <c r="K46" s="460"/>
      <c r="L46" s="260"/>
      <c r="M46" s="261"/>
      <c r="N46" s="261"/>
      <c r="O46" s="262"/>
      <c r="P46" s="45">
        <v>46</v>
      </c>
      <c r="Q46" s="306"/>
      <c r="R46" s="301">
        <v>2.9432828743105986E-4</v>
      </c>
      <c r="S46" s="302">
        <v>1.4503931771106286E-2</v>
      </c>
      <c r="T46" s="45">
        <f t="shared" si="11"/>
        <v>29</v>
      </c>
      <c r="U46" s="251"/>
      <c r="V46" s="251"/>
      <c r="W46" s="251"/>
      <c r="X46" s="251"/>
      <c r="Y46" s="251"/>
      <c r="Z46" s="251"/>
      <c r="AA46" s="251"/>
      <c r="AB46" s="251"/>
    </row>
    <row r="47" spans="1:28" x14ac:dyDescent="0.35">
      <c r="A47" s="221" t="s">
        <v>157</v>
      </c>
      <c r="B47" s="267">
        <f t="shared" si="6"/>
        <v>48</v>
      </c>
      <c r="C47" s="266">
        <f t="shared" si="7"/>
        <v>1.1904023455835133E-2</v>
      </c>
      <c r="D47" s="257">
        <f t="shared" si="8"/>
        <v>1.5174389372193467E-3</v>
      </c>
      <c r="E47" s="273">
        <f t="shared" si="9"/>
        <v>0.17543859649122806</v>
      </c>
      <c r="F47" s="277">
        <f t="shared" si="10"/>
        <v>1</v>
      </c>
      <c r="G47" s="275" t="s">
        <v>273</v>
      </c>
      <c r="H47" s="242"/>
      <c r="I47" s="259"/>
      <c r="J47" s="467"/>
      <c r="K47" s="460"/>
      <c r="L47" s="260"/>
      <c r="M47" s="261"/>
      <c r="N47" s="261"/>
      <c r="O47" s="262"/>
      <c r="P47" s="45">
        <v>30</v>
      </c>
      <c r="Q47" s="306"/>
      <c r="R47" s="301">
        <v>3.0793388352992202E-5</v>
      </c>
      <c r="S47" s="302">
        <v>1.5174389372193467E-3</v>
      </c>
      <c r="T47" s="45">
        <f t="shared" si="11"/>
        <v>48</v>
      </c>
      <c r="U47" s="251"/>
      <c r="V47" s="251"/>
      <c r="W47" s="251"/>
      <c r="X47" s="251"/>
      <c r="Y47" s="251"/>
      <c r="Z47" s="251"/>
      <c r="AA47" s="251"/>
      <c r="AB47" s="251"/>
    </row>
    <row r="48" spans="1:28" x14ac:dyDescent="0.35">
      <c r="A48" s="221" t="s">
        <v>151</v>
      </c>
      <c r="B48" s="267">
        <f t="shared" si="6"/>
        <v>42</v>
      </c>
      <c r="C48" s="266">
        <f t="shared" si="7"/>
        <v>2.7659393332926802E-2</v>
      </c>
      <c r="D48" s="257">
        <f t="shared" si="8"/>
        <v>3.5258197011258994E-3</v>
      </c>
      <c r="E48" s="273">
        <f t="shared" si="9"/>
        <v>0.2807017543859649</v>
      </c>
      <c r="F48" s="277">
        <f t="shared" si="10"/>
        <v>1</v>
      </c>
      <c r="G48" s="274" t="s">
        <v>272</v>
      </c>
      <c r="H48" s="245"/>
      <c r="I48" s="259"/>
      <c r="J48" s="467"/>
      <c r="K48" s="460"/>
      <c r="L48" s="260"/>
      <c r="M48" s="261"/>
      <c r="N48" s="261"/>
      <c r="O48" s="262"/>
      <c r="P48" s="45">
        <v>32</v>
      </c>
      <c r="Q48" s="306"/>
      <c r="R48" s="301">
        <v>7.1549459194947883E-5</v>
      </c>
      <c r="S48" s="302">
        <v>3.5258197011258994E-3</v>
      </c>
      <c r="T48" s="45">
        <f t="shared" si="11"/>
        <v>42</v>
      </c>
      <c r="U48" s="251"/>
      <c r="V48" s="251"/>
      <c r="W48" s="251"/>
      <c r="X48" s="251"/>
      <c r="Y48" s="251"/>
      <c r="Z48" s="251"/>
      <c r="AA48" s="251"/>
      <c r="AB48" s="251"/>
    </row>
    <row r="49" spans="1:28" x14ac:dyDescent="0.35">
      <c r="A49" s="221" t="s">
        <v>385</v>
      </c>
      <c r="B49" s="267">
        <f t="shared" si="6"/>
        <v>32</v>
      </c>
      <c r="C49" s="266">
        <f t="shared" si="7"/>
        <v>7.7058256008769935E-2</v>
      </c>
      <c r="D49" s="257">
        <f t="shared" si="8"/>
        <v>9.82282994785319E-3</v>
      </c>
      <c r="E49" s="273">
        <f t="shared" si="9"/>
        <v>0.45614035087719296</v>
      </c>
      <c r="F49" s="277">
        <f t="shared" si="10"/>
        <v>0</v>
      </c>
      <c r="G49" s="274" t="s">
        <v>269</v>
      </c>
      <c r="H49" s="242"/>
      <c r="I49" s="259"/>
      <c r="J49" s="467"/>
      <c r="K49" s="462"/>
      <c r="L49" s="260"/>
      <c r="M49" s="264"/>
      <c r="N49" s="264"/>
      <c r="O49" s="265"/>
      <c r="P49" s="45">
        <v>50</v>
      </c>
      <c r="Q49" s="306"/>
      <c r="R49" s="301">
        <v>1.9933468813178475E-4</v>
      </c>
      <c r="S49" s="302">
        <v>9.82282994785319E-3</v>
      </c>
      <c r="T49" s="45">
        <f t="shared" si="11"/>
        <v>32</v>
      </c>
      <c r="U49" s="251"/>
      <c r="V49" s="251"/>
      <c r="W49" s="251"/>
      <c r="X49" s="251"/>
      <c r="Y49" s="251"/>
      <c r="Z49" s="251"/>
      <c r="AA49" s="251"/>
      <c r="AB49" s="251"/>
    </row>
    <row r="50" spans="1:28" x14ac:dyDescent="0.35">
      <c r="A50" s="221" t="s">
        <v>230</v>
      </c>
      <c r="B50" s="267">
        <f t="shared" si="6"/>
        <v>34</v>
      </c>
      <c r="C50" s="266">
        <f t="shared" si="7"/>
        <v>6.7060381897015645E-2</v>
      </c>
      <c r="D50" s="257">
        <f t="shared" si="8"/>
        <v>8.5483731624747452E-3</v>
      </c>
      <c r="E50" s="273">
        <f t="shared" si="9"/>
        <v>0.42105263157894735</v>
      </c>
      <c r="F50" s="277">
        <f t="shared" si="10"/>
        <v>0</v>
      </c>
      <c r="G50" s="274" t="s">
        <v>269</v>
      </c>
      <c r="H50" s="242"/>
      <c r="I50" s="259"/>
      <c r="J50" s="467"/>
      <c r="K50" s="462"/>
      <c r="L50" s="260"/>
      <c r="M50" s="264"/>
      <c r="N50" s="264"/>
      <c r="O50" s="265"/>
      <c r="P50" s="45">
        <v>50</v>
      </c>
      <c r="Q50" s="306"/>
      <c r="R50" s="301">
        <v>1.7347213658610002E-4</v>
      </c>
      <c r="S50" s="302">
        <v>8.5483731624747452E-3</v>
      </c>
      <c r="T50" s="45">
        <f t="shared" si="11"/>
        <v>34</v>
      </c>
      <c r="U50" s="251"/>
      <c r="V50" s="251"/>
      <c r="W50" s="251"/>
      <c r="X50" s="251"/>
      <c r="Y50" s="251"/>
      <c r="Z50" s="251"/>
      <c r="AA50" s="251"/>
      <c r="AB50" s="251"/>
    </row>
    <row r="51" spans="1:28" x14ac:dyDescent="0.35">
      <c r="A51" s="221" t="s">
        <v>158</v>
      </c>
      <c r="B51" s="267">
        <f t="shared" si="6"/>
        <v>46</v>
      </c>
      <c r="C51" s="266">
        <f t="shared" si="7"/>
        <v>1.7097223263660484E-2</v>
      </c>
      <c r="D51" s="257">
        <f t="shared" si="8"/>
        <v>2.1794305425274999E-3</v>
      </c>
      <c r="E51" s="273">
        <f t="shared" si="9"/>
        <v>0.21052631578947367</v>
      </c>
      <c r="F51" s="277">
        <f t="shared" si="10"/>
        <v>1</v>
      </c>
      <c r="G51" s="275" t="s">
        <v>272</v>
      </c>
      <c r="H51" s="245"/>
      <c r="I51" s="259"/>
      <c r="J51" s="467"/>
      <c r="K51" s="460"/>
      <c r="L51" s="260"/>
      <c r="M51" s="261"/>
      <c r="N51" s="261"/>
      <c r="O51" s="262"/>
      <c r="P51" s="45">
        <v>35</v>
      </c>
      <c r="Q51" s="306"/>
      <c r="R51" s="301">
        <v>4.4227183999510556E-5</v>
      </c>
      <c r="S51" s="302">
        <v>2.1794305425274999E-3</v>
      </c>
      <c r="T51" s="45">
        <f t="shared" si="11"/>
        <v>46</v>
      </c>
      <c r="U51" s="251"/>
      <c r="V51" s="251"/>
      <c r="W51" s="251"/>
      <c r="X51" s="251"/>
      <c r="Y51" s="251"/>
      <c r="Z51" s="251"/>
      <c r="AA51" s="251"/>
      <c r="AB51" s="251"/>
    </row>
    <row r="52" spans="1:28" x14ac:dyDescent="0.35">
      <c r="A52" s="97" t="s">
        <v>139</v>
      </c>
      <c r="B52" s="267">
        <f t="shared" si="6"/>
        <v>47</v>
      </c>
      <c r="C52" s="266">
        <f t="shared" si="7"/>
        <v>1.3897102339716586E-2</v>
      </c>
      <c r="D52" s="257">
        <f t="shared" si="8"/>
        <v>1.7715022389737547E-3</v>
      </c>
      <c r="E52" s="273">
        <f t="shared" si="9"/>
        <v>0.19298245614035087</v>
      </c>
      <c r="F52" s="277">
        <f t="shared" si="10"/>
        <v>1</v>
      </c>
      <c r="G52" s="274" t="s">
        <v>272</v>
      </c>
      <c r="H52" s="258"/>
      <c r="I52" s="259"/>
      <c r="J52" s="467"/>
      <c r="K52" s="460"/>
      <c r="L52" s="260"/>
      <c r="M52" s="261"/>
      <c r="N52" s="261"/>
      <c r="O52" s="262"/>
      <c r="P52" s="45">
        <v>39</v>
      </c>
      <c r="Q52" s="306"/>
      <c r="R52" s="301">
        <v>3.5949094935494407E-5</v>
      </c>
      <c r="S52" s="302">
        <v>1.7715022389737547E-3</v>
      </c>
      <c r="T52" s="45">
        <f t="shared" si="11"/>
        <v>47</v>
      </c>
      <c r="U52" s="251"/>
      <c r="V52" s="251"/>
      <c r="W52" s="251"/>
      <c r="X52" s="251"/>
      <c r="Y52" s="251"/>
      <c r="Z52" s="251"/>
      <c r="AA52" s="251"/>
      <c r="AB52" s="251"/>
    </row>
    <row r="53" spans="1:28" x14ac:dyDescent="0.35">
      <c r="A53" s="221" t="s">
        <v>166</v>
      </c>
      <c r="B53" s="267">
        <f t="shared" si="6"/>
        <v>51</v>
      </c>
      <c r="C53" s="266">
        <f t="shared" si="7"/>
        <v>5.7012644201934288E-3</v>
      </c>
      <c r="D53" s="257">
        <f t="shared" si="8"/>
        <v>7.26756012761725E-4</v>
      </c>
      <c r="E53" s="273">
        <f t="shared" si="9"/>
        <v>0.12280701754385964</v>
      </c>
      <c r="F53" s="277">
        <f t="shared" si="10"/>
        <v>1</v>
      </c>
      <c r="G53" s="275" t="s">
        <v>273</v>
      </c>
      <c r="H53" s="242"/>
      <c r="I53" s="259"/>
      <c r="J53" s="467"/>
      <c r="K53" s="460"/>
      <c r="L53" s="260"/>
      <c r="M53" s="261"/>
      <c r="N53" s="261"/>
      <c r="O53" s="262"/>
      <c r="P53" s="45">
        <v>36</v>
      </c>
      <c r="Q53" s="306"/>
      <c r="R53" s="301">
        <v>1.4748059766973687E-5</v>
      </c>
      <c r="S53" s="302">
        <v>7.26756012761725E-4</v>
      </c>
      <c r="T53" s="45">
        <f t="shared" si="11"/>
        <v>51</v>
      </c>
      <c r="U53" s="251"/>
      <c r="V53" s="251"/>
      <c r="W53" s="251"/>
      <c r="X53" s="251"/>
      <c r="Y53" s="251"/>
      <c r="Z53" s="251"/>
      <c r="AA53" s="251"/>
      <c r="AB53" s="251"/>
    </row>
    <row r="54" spans="1:28" x14ac:dyDescent="0.35">
      <c r="A54" s="221" t="s">
        <v>159</v>
      </c>
      <c r="B54" s="267">
        <f t="shared" si="6"/>
        <v>53</v>
      </c>
      <c r="C54" s="266">
        <f t="shared" si="7"/>
        <v>4.9988594658231791E-3</v>
      </c>
      <c r="D54" s="257">
        <f t="shared" si="8"/>
        <v>6.3721850206951167E-4</v>
      </c>
      <c r="E54" s="273">
        <f t="shared" si="9"/>
        <v>8.771929824561403E-2</v>
      </c>
      <c r="F54" s="277">
        <f t="shared" si="10"/>
        <v>1</v>
      </c>
      <c r="G54" s="275" t="s">
        <v>273</v>
      </c>
      <c r="H54" s="242"/>
      <c r="I54" s="259"/>
      <c r="J54" s="467"/>
      <c r="K54" s="460"/>
      <c r="L54" s="260"/>
      <c r="M54" s="261"/>
      <c r="N54" s="261"/>
      <c r="O54" s="262"/>
      <c r="P54" s="45">
        <v>37</v>
      </c>
      <c r="Q54" s="306"/>
      <c r="R54" s="301">
        <v>1.2931075062496602E-5</v>
      </c>
      <c r="S54" s="302">
        <v>6.3721850206951167E-4</v>
      </c>
      <c r="T54" s="45">
        <f t="shared" si="11"/>
        <v>53</v>
      </c>
      <c r="U54" s="251"/>
      <c r="V54" s="251"/>
      <c r="W54" s="251"/>
      <c r="X54" s="251"/>
      <c r="Y54" s="251"/>
      <c r="Z54" s="251"/>
      <c r="AA54" s="251"/>
      <c r="AB54" s="251"/>
    </row>
    <row r="55" spans="1:28" x14ac:dyDescent="0.35">
      <c r="A55" s="221" t="s">
        <v>414</v>
      </c>
      <c r="B55" s="267">
        <f t="shared" si="6"/>
        <v>54</v>
      </c>
      <c r="C55" s="266">
        <f t="shared" si="7"/>
        <v>4.9143638195249598E-3</v>
      </c>
      <c r="D55" s="257">
        <f t="shared" si="8"/>
        <v>6.2644760732168733E-4</v>
      </c>
      <c r="E55" s="273">
        <f t="shared" si="9"/>
        <v>7.0175438596491224E-2</v>
      </c>
      <c r="F55" s="277">
        <f t="shared" si="10"/>
        <v>1</v>
      </c>
      <c r="G55" s="274" t="s">
        <v>273</v>
      </c>
      <c r="H55" s="263"/>
      <c r="I55" s="259"/>
      <c r="J55" s="467"/>
      <c r="K55" s="460"/>
      <c r="L55" s="260"/>
      <c r="M55" s="261"/>
      <c r="N55" s="261"/>
      <c r="O55" s="262"/>
      <c r="P55" s="45">
        <v>38</v>
      </c>
      <c r="Q55" s="306"/>
      <c r="R55" s="301">
        <v>1.2712501295379001E-5</v>
      </c>
      <c r="S55" s="302">
        <v>6.2644760732168733E-4</v>
      </c>
      <c r="T55" s="45">
        <f t="shared" si="11"/>
        <v>54</v>
      </c>
      <c r="U55" s="251"/>
      <c r="V55" s="251"/>
      <c r="W55" s="251"/>
      <c r="X55" s="251"/>
      <c r="Y55" s="251"/>
      <c r="Z55" s="251"/>
      <c r="AA55" s="251"/>
      <c r="AB55" s="251"/>
    </row>
    <row r="56" spans="1:28" x14ac:dyDescent="0.35">
      <c r="A56" s="221" t="s">
        <v>229</v>
      </c>
      <c r="B56" s="267">
        <f t="shared" si="6"/>
        <v>38</v>
      </c>
      <c r="C56" s="266">
        <f t="shared" si="7"/>
        <v>3.5485224142156109E-2</v>
      </c>
      <c r="D56" s="257">
        <f t="shared" si="8"/>
        <v>4.5234000931734571E-3</v>
      </c>
      <c r="E56" s="273">
        <f t="shared" si="9"/>
        <v>0.35087719298245612</v>
      </c>
      <c r="F56" s="277">
        <f t="shared" si="10"/>
        <v>0</v>
      </c>
      <c r="G56" s="274" t="s">
        <v>269</v>
      </c>
      <c r="H56" s="242"/>
      <c r="I56" s="259"/>
      <c r="J56" s="467"/>
      <c r="K56" s="462"/>
      <c r="L56" s="260"/>
      <c r="M56" s="264"/>
      <c r="N56" s="264"/>
      <c r="O56" s="265"/>
      <c r="P56" s="45">
        <v>50</v>
      </c>
      <c r="Q56" s="306"/>
      <c r="R56" s="301">
        <v>9.1793358090768972E-5</v>
      </c>
      <c r="S56" s="302">
        <v>4.5234000931734571E-3</v>
      </c>
      <c r="T56" s="45">
        <f t="shared" si="11"/>
        <v>38</v>
      </c>
      <c r="U56" s="251"/>
      <c r="V56" s="251"/>
      <c r="W56" s="251"/>
      <c r="X56" s="251"/>
      <c r="Y56" s="251"/>
      <c r="Z56" s="251"/>
      <c r="AA56" s="251"/>
      <c r="AB56" s="251"/>
    </row>
    <row r="57" spans="1:28" x14ac:dyDescent="0.35">
      <c r="A57" s="221" t="s">
        <v>163</v>
      </c>
      <c r="B57" s="267">
        <f t="shared" si="6"/>
        <v>43</v>
      </c>
      <c r="C57" s="266">
        <f t="shared" si="7"/>
        <v>2.6344966813272138E-2</v>
      </c>
      <c r="D57" s="257">
        <f t="shared" si="8"/>
        <v>3.3582661014175588E-3</v>
      </c>
      <c r="E57" s="273">
        <f t="shared" si="9"/>
        <v>0.26315789473684209</v>
      </c>
      <c r="F57" s="277">
        <f t="shared" si="10"/>
        <v>1</v>
      </c>
      <c r="G57" s="275" t="s">
        <v>269</v>
      </c>
      <c r="H57" s="242"/>
      <c r="I57" s="259"/>
      <c r="J57" s="467"/>
      <c r="K57" s="462"/>
      <c r="L57" s="260"/>
      <c r="M57" s="264"/>
      <c r="N57" s="264"/>
      <c r="O57" s="265"/>
      <c r="P57" s="45">
        <v>50</v>
      </c>
      <c r="Q57" s="306"/>
      <c r="R57" s="301">
        <v>6.814929399606652E-5</v>
      </c>
      <c r="S57" s="302">
        <v>3.3582661014175588E-3</v>
      </c>
      <c r="T57" s="45">
        <f t="shared" si="11"/>
        <v>43</v>
      </c>
      <c r="U57" s="251"/>
      <c r="V57" s="251"/>
      <c r="W57" s="251"/>
      <c r="X57" s="251"/>
      <c r="Y57" s="251"/>
      <c r="Z57" s="251"/>
      <c r="AA57" s="251"/>
      <c r="AB57" s="251"/>
    </row>
    <row r="58" spans="1:28" x14ac:dyDescent="0.35">
      <c r="A58" s="221" t="s">
        <v>366</v>
      </c>
      <c r="B58" s="267">
        <f t="shared" si="6"/>
        <v>55</v>
      </c>
      <c r="C58" s="266">
        <f t="shared" si="7"/>
        <v>3.8134769096799504E-3</v>
      </c>
      <c r="D58" s="257">
        <f t="shared" si="8"/>
        <v>4.8611449485163097E-4</v>
      </c>
      <c r="E58" s="273">
        <f t="shared" si="9"/>
        <v>5.2631578947368418E-2</v>
      </c>
      <c r="F58" s="277">
        <f t="shared" si="10"/>
        <v>1</v>
      </c>
      <c r="G58" s="275" t="s">
        <v>272</v>
      </c>
      <c r="H58" s="242"/>
      <c r="I58" s="259"/>
      <c r="J58" s="467"/>
      <c r="K58" s="460"/>
      <c r="L58" s="260"/>
      <c r="M58" s="261"/>
      <c r="N58" s="261"/>
      <c r="O58" s="262"/>
      <c r="P58" s="45">
        <v>44</v>
      </c>
      <c r="Q58" s="306"/>
      <c r="R58" s="301">
        <v>9.8647214440241473E-6</v>
      </c>
      <c r="S58" s="302">
        <v>4.8611449485163097E-4</v>
      </c>
      <c r="T58" s="45">
        <f t="shared" si="11"/>
        <v>55</v>
      </c>
      <c r="U58" s="251"/>
      <c r="V58" s="251"/>
      <c r="W58" s="251"/>
      <c r="X58" s="251"/>
      <c r="Y58" s="251"/>
      <c r="Z58" s="251"/>
      <c r="AA58" s="251"/>
      <c r="AB58" s="251"/>
    </row>
    <row r="59" spans="1:28" x14ac:dyDescent="0.35">
      <c r="A59" s="221" t="s">
        <v>162</v>
      </c>
      <c r="B59" s="267">
        <f t="shared" si="6"/>
        <v>56</v>
      </c>
      <c r="C59" s="266">
        <f t="shared" si="7"/>
        <v>3.6187538314535099E-3</v>
      </c>
      <c r="D59" s="257">
        <f t="shared" si="8"/>
        <v>4.6129260316330687E-4</v>
      </c>
      <c r="E59" s="273">
        <f t="shared" si="9"/>
        <v>3.5087719298245612E-2</v>
      </c>
      <c r="F59" s="277">
        <f t="shared" si="10"/>
        <v>1</v>
      </c>
      <c r="G59" s="275" t="s">
        <v>272</v>
      </c>
      <c r="H59" s="242"/>
      <c r="I59" s="259"/>
      <c r="J59" s="467"/>
      <c r="K59" s="460"/>
      <c r="L59" s="260"/>
      <c r="M59" s="261"/>
      <c r="N59" s="261"/>
      <c r="O59" s="262"/>
      <c r="P59" s="45">
        <v>45</v>
      </c>
      <c r="Q59" s="306"/>
      <c r="R59" s="301">
        <v>9.3610107959929862E-6</v>
      </c>
      <c r="S59" s="302">
        <v>4.6129260316330687E-4</v>
      </c>
      <c r="T59" s="45">
        <f t="shared" si="11"/>
        <v>56</v>
      </c>
      <c r="U59" s="251"/>
      <c r="V59" s="251"/>
      <c r="W59" s="251"/>
      <c r="X59" s="251"/>
      <c r="Y59" s="251"/>
      <c r="Z59" s="251"/>
      <c r="AA59" s="251"/>
      <c r="AB59" s="251"/>
    </row>
    <row r="60" spans="1:28" x14ac:dyDescent="0.35">
      <c r="A60" s="221" t="s">
        <v>25</v>
      </c>
      <c r="B60" s="267">
        <f t="shared" si="6"/>
        <v>49</v>
      </c>
      <c r="C60" s="266">
        <f t="shared" si="7"/>
        <v>9.8152708151432802E-3</v>
      </c>
      <c r="D60" s="257">
        <f t="shared" si="8"/>
        <v>1.2511798359192824E-3</v>
      </c>
      <c r="E60" s="273">
        <f t="shared" si="9"/>
        <v>0.15789473684210525</v>
      </c>
      <c r="F60" s="277">
        <f t="shared" si="10"/>
        <v>1</v>
      </c>
      <c r="G60" s="275" t="s">
        <v>274</v>
      </c>
      <c r="H60" s="242"/>
      <c r="I60" s="259"/>
      <c r="J60" s="467"/>
      <c r="K60" s="460"/>
      <c r="L60" s="260"/>
      <c r="M60" s="261"/>
      <c r="N60" s="261"/>
      <c r="O60" s="262"/>
      <c r="P60" s="45">
        <v>47</v>
      </c>
      <c r="Q60" s="306"/>
      <c r="R60" s="301">
        <v>2.5390192410309998E-5</v>
      </c>
      <c r="S60" s="302">
        <v>1.2511798359192824E-3</v>
      </c>
      <c r="T60" s="45">
        <f t="shared" si="11"/>
        <v>49</v>
      </c>
      <c r="U60" s="251"/>
      <c r="V60" s="251"/>
      <c r="W60" s="251"/>
      <c r="X60" s="251"/>
      <c r="Y60" s="251"/>
      <c r="Z60" s="251"/>
      <c r="AA60" s="251"/>
      <c r="AB60" s="251"/>
    </row>
    <row r="61" spans="1:28" x14ac:dyDescent="0.35">
      <c r="A61" s="221" t="s">
        <v>164</v>
      </c>
      <c r="B61" s="267">
        <f t="shared" si="6"/>
        <v>50</v>
      </c>
      <c r="C61" s="266">
        <f t="shared" si="7"/>
        <v>8.9013646173148418E-3</v>
      </c>
      <c r="D61" s="257">
        <f t="shared" si="8"/>
        <v>1.1346816742098327E-3</v>
      </c>
      <c r="E61" s="273">
        <f t="shared" si="9"/>
        <v>0.14035087719298245</v>
      </c>
      <c r="F61" s="277">
        <f t="shared" si="10"/>
        <v>1</v>
      </c>
      <c r="G61" s="275" t="s">
        <v>269</v>
      </c>
      <c r="H61" s="242"/>
      <c r="I61" s="259"/>
      <c r="J61" s="467"/>
      <c r="K61" s="462"/>
      <c r="L61" s="260"/>
      <c r="M61" s="264"/>
      <c r="N61" s="264"/>
      <c r="O61" s="265"/>
      <c r="P61" s="45">
        <v>50</v>
      </c>
      <c r="Q61" s="306"/>
      <c r="R61" s="301">
        <v>2.3026095214740134E-5</v>
      </c>
      <c r="S61" s="302">
        <v>1.1346816742098327E-3</v>
      </c>
      <c r="T61" s="45">
        <f t="shared" si="11"/>
        <v>50</v>
      </c>
      <c r="U61" s="251"/>
      <c r="V61" s="251"/>
      <c r="W61" s="251"/>
      <c r="X61" s="251"/>
      <c r="Y61" s="251"/>
      <c r="Z61" s="251"/>
      <c r="AA61" s="251"/>
      <c r="AB61" s="251"/>
    </row>
    <row r="62" spans="1:28" x14ac:dyDescent="0.35">
      <c r="A62" s="221" t="s">
        <v>33</v>
      </c>
      <c r="B62" s="267">
        <f t="shared" si="6"/>
        <v>52</v>
      </c>
      <c r="C62" s="266">
        <f t="shared" si="7"/>
        <v>5.1504419569717366E-3</v>
      </c>
      <c r="D62" s="257">
        <f t="shared" si="8"/>
        <v>6.5654114328598016E-4</v>
      </c>
      <c r="E62" s="273">
        <f t="shared" si="9"/>
        <v>0.10526315789473684</v>
      </c>
      <c r="F62" s="277">
        <f t="shared" si="10"/>
        <v>1</v>
      </c>
      <c r="G62" s="275" t="s">
        <v>274</v>
      </c>
      <c r="H62" s="242"/>
      <c r="I62" s="259"/>
      <c r="J62" s="467"/>
      <c r="K62" s="460"/>
      <c r="L62" s="260"/>
      <c r="M62" s="261"/>
      <c r="N62" s="261"/>
      <c r="O62" s="262"/>
      <c r="P62" s="45">
        <v>48</v>
      </c>
      <c r="Q62" s="306"/>
      <c r="R62" s="301">
        <v>1.3323189420702396E-5</v>
      </c>
      <c r="S62" s="302">
        <v>6.5654114328598016E-4</v>
      </c>
      <c r="T62" s="45">
        <f t="shared" si="11"/>
        <v>52</v>
      </c>
      <c r="U62" s="251"/>
      <c r="V62" s="251"/>
      <c r="W62" s="251"/>
      <c r="X62" s="251"/>
      <c r="Y62" s="251"/>
      <c r="Z62" s="251"/>
      <c r="AA62" s="251"/>
      <c r="AB62" s="251"/>
    </row>
    <row r="63" spans="1:28" ht="18.600000000000001" thickBot="1" x14ac:dyDescent="0.4">
      <c r="A63" s="962" t="s">
        <v>365</v>
      </c>
      <c r="B63" s="307">
        <f t="shared" si="6"/>
        <v>57</v>
      </c>
      <c r="C63" s="308">
        <f t="shared" si="7"/>
        <v>2.5525290011724341E-6</v>
      </c>
      <c r="D63" s="309">
        <f t="shared" si="8"/>
        <v>3.2537796226048554E-7</v>
      </c>
      <c r="E63" s="310">
        <f t="shared" si="9"/>
        <v>1.7543859649122806E-2</v>
      </c>
      <c r="F63" s="311">
        <f t="shared" si="10"/>
        <v>1</v>
      </c>
      <c r="G63" s="312" t="s">
        <v>272</v>
      </c>
      <c r="H63" s="1040"/>
      <c r="I63" s="313"/>
      <c r="J63" s="468"/>
      <c r="K63" s="463"/>
      <c r="L63" s="314"/>
      <c r="M63" s="315"/>
      <c r="N63" s="315"/>
      <c r="O63" s="316"/>
      <c r="P63" s="85">
        <v>49</v>
      </c>
      <c r="Q63" s="317"/>
      <c r="R63" s="318">
        <v>6.6028949881520333E-9</v>
      </c>
      <c r="S63" s="319">
        <v>3.2537796226048554E-7</v>
      </c>
      <c r="T63" s="85">
        <f t="shared" si="11"/>
        <v>57</v>
      </c>
      <c r="U63" s="251"/>
      <c r="V63" s="251"/>
      <c r="W63" s="251"/>
      <c r="X63" s="251"/>
      <c r="Y63" s="251"/>
      <c r="Z63" s="251"/>
      <c r="AA63" s="251"/>
      <c r="AB63" s="251"/>
    </row>
    <row r="64" spans="1:28" s="229" customFormat="1" x14ac:dyDescent="0.35">
      <c r="B64" s="59"/>
      <c r="F64" s="249"/>
      <c r="I64" s="250"/>
      <c r="J64" s="250"/>
      <c r="P64" s="154"/>
      <c r="Q64" s="202"/>
      <c r="U64" s="154"/>
      <c r="V64" s="154"/>
      <c r="W64" s="154"/>
      <c r="X64" s="154"/>
      <c r="Y64" s="154"/>
    </row>
    <row r="65" spans="2:25" s="229" customFormat="1" x14ac:dyDescent="0.35">
      <c r="B65" s="59"/>
      <c r="F65" s="249"/>
      <c r="I65" s="250"/>
      <c r="J65" s="250"/>
      <c r="P65" s="154"/>
      <c r="Q65" s="202"/>
      <c r="U65" s="154"/>
      <c r="V65" s="154"/>
      <c r="W65" s="154"/>
      <c r="X65" s="154"/>
      <c r="Y65" s="154"/>
    </row>
    <row r="66" spans="2:25" s="229" customFormat="1" x14ac:dyDescent="0.35">
      <c r="B66" s="59"/>
      <c r="F66" s="249"/>
      <c r="I66" s="250"/>
      <c r="J66" s="250"/>
      <c r="P66" s="154"/>
      <c r="Q66" s="202"/>
      <c r="U66" s="154"/>
      <c r="V66" s="154"/>
      <c r="W66" s="154"/>
      <c r="X66" s="154"/>
      <c r="Y66" s="154"/>
    </row>
    <row r="67" spans="2:25" s="229" customFormat="1" x14ac:dyDescent="0.35">
      <c r="B67" s="59"/>
      <c r="F67" s="249"/>
      <c r="I67" s="250"/>
      <c r="J67" s="250"/>
      <c r="P67" s="154"/>
      <c r="Q67" s="202"/>
      <c r="U67" s="154"/>
      <c r="V67" s="154"/>
      <c r="W67" s="154"/>
      <c r="X67" s="154"/>
      <c r="Y67" s="154"/>
    </row>
    <row r="68" spans="2:25" s="229" customFormat="1" x14ac:dyDescent="0.35">
      <c r="B68" s="59"/>
      <c r="F68" s="249"/>
      <c r="I68" s="250"/>
      <c r="J68" s="250"/>
      <c r="P68" s="154"/>
      <c r="Q68" s="202"/>
      <c r="U68" s="154"/>
      <c r="V68" s="154"/>
      <c r="W68" s="154"/>
      <c r="X68" s="154"/>
      <c r="Y68" s="154"/>
    </row>
    <row r="69" spans="2:25" s="229" customFormat="1" x14ac:dyDescent="0.35">
      <c r="B69" s="59"/>
      <c r="F69" s="249"/>
      <c r="I69" s="250"/>
      <c r="J69" s="250"/>
      <c r="P69" s="154"/>
      <c r="Q69" s="202"/>
      <c r="U69" s="154"/>
      <c r="V69" s="154"/>
      <c r="W69" s="154"/>
      <c r="X69" s="154"/>
      <c r="Y69" s="154"/>
    </row>
    <row r="70" spans="2:25" s="229" customFormat="1" x14ac:dyDescent="0.35">
      <c r="B70" s="59"/>
      <c r="F70" s="249"/>
      <c r="I70" s="250"/>
      <c r="J70" s="250"/>
      <c r="P70" s="154"/>
      <c r="Q70" s="202"/>
      <c r="U70" s="154"/>
      <c r="V70" s="154"/>
      <c r="W70" s="154"/>
      <c r="X70" s="154"/>
      <c r="Y70" s="154"/>
    </row>
    <row r="71" spans="2:25" s="229" customFormat="1" x14ac:dyDescent="0.35">
      <c r="B71" s="59"/>
      <c r="F71" s="249"/>
      <c r="I71" s="250"/>
      <c r="J71" s="250"/>
      <c r="P71" s="154"/>
      <c r="Q71" s="202"/>
      <c r="U71" s="154"/>
      <c r="V71" s="154"/>
      <c r="W71" s="154"/>
      <c r="X71" s="154"/>
      <c r="Y71" s="154"/>
    </row>
    <row r="72" spans="2:25" s="229" customFormat="1" x14ac:dyDescent="0.35">
      <c r="B72" s="59"/>
      <c r="F72" s="249"/>
      <c r="I72" s="250"/>
      <c r="J72" s="250"/>
      <c r="P72" s="154"/>
      <c r="Q72" s="202"/>
      <c r="U72" s="154"/>
      <c r="V72" s="154"/>
      <c r="W72" s="154"/>
      <c r="X72" s="154"/>
      <c r="Y72" s="154"/>
    </row>
    <row r="73" spans="2:25" s="229" customFormat="1" x14ac:dyDescent="0.35">
      <c r="B73" s="59"/>
      <c r="F73" s="249"/>
      <c r="I73" s="250"/>
      <c r="J73" s="250"/>
      <c r="P73" s="154"/>
      <c r="Q73" s="202"/>
      <c r="U73" s="154"/>
      <c r="V73" s="154"/>
      <c r="W73" s="154"/>
      <c r="X73" s="154"/>
      <c r="Y73" s="154"/>
    </row>
    <row r="74" spans="2:25" s="229" customFormat="1" x14ac:dyDescent="0.35">
      <c r="B74" s="59"/>
      <c r="F74" s="249"/>
      <c r="I74" s="250"/>
      <c r="J74" s="250"/>
      <c r="P74" s="154"/>
      <c r="Q74" s="202"/>
      <c r="U74" s="154"/>
      <c r="V74" s="154"/>
      <c r="W74" s="154"/>
      <c r="X74" s="154"/>
      <c r="Y74" s="154"/>
    </row>
    <row r="75" spans="2:25" s="229" customFormat="1" x14ac:dyDescent="0.35">
      <c r="B75" s="59"/>
      <c r="F75" s="249"/>
      <c r="I75" s="250"/>
      <c r="J75" s="250"/>
      <c r="P75" s="154"/>
      <c r="Q75" s="202"/>
      <c r="U75" s="154"/>
      <c r="V75" s="154"/>
      <c r="W75" s="154"/>
      <c r="X75" s="154"/>
      <c r="Y75" s="154"/>
    </row>
    <row r="76" spans="2:25" s="229" customFormat="1" x14ac:dyDescent="0.35">
      <c r="B76" s="59"/>
      <c r="F76" s="249"/>
      <c r="I76" s="250"/>
      <c r="J76" s="250"/>
      <c r="P76" s="154"/>
      <c r="Q76" s="202"/>
      <c r="U76" s="154"/>
      <c r="V76" s="154"/>
      <c r="W76" s="154"/>
      <c r="X76" s="154"/>
      <c r="Y76" s="154"/>
    </row>
    <row r="77" spans="2:25" s="229" customFormat="1" x14ac:dyDescent="0.35">
      <c r="B77" s="59"/>
      <c r="F77" s="249"/>
      <c r="I77" s="250"/>
      <c r="J77" s="250"/>
      <c r="P77" s="154"/>
      <c r="Q77" s="202"/>
      <c r="U77" s="154"/>
      <c r="V77" s="154"/>
      <c r="W77" s="154"/>
      <c r="X77" s="154"/>
      <c r="Y77" s="154"/>
    </row>
    <row r="78" spans="2:25" s="229" customFormat="1" x14ac:dyDescent="0.35">
      <c r="B78" s="59"/>
      <c r="F78" s="249"/>
      <c r="I78" s="250"/>
      <c r="J78" s="250"/>
      <c r="P78" s="154"/>
      <c r="Q78" s="202"/>
      <c r="U78" s="154"/>
      <c r="V78" s="154"/>
      <c r="W78" s="154"/>
      <c r="X78" s="154"/>
      <c r="Y78" s="154"/>
    </row>
    <row r="79" spans="2:25" s="229" customFormat="1" x14ac:dyDescent="0.35">
      <c r="B79" s="59"/>
      <c r="F79" s="249"/>
      <c r="I79" s="250"/>
      <c r="J79" s="250"/>
      <c r="P79" s="154"/>
      <c r="Q79" s="202"/>
      <c r="U79" s="154"/>
      <c r="V79" s="154"/>
      <c r="W79" s="154"/>
      <c r="X79" s="154"/>
      <c r="Y79" s="154"/>
    </row>
    <row r="80" spans="2:25" s="229" customFormat="1" x14ac:dyDescent="0.35">
      <c r="B80" s="59"/>
      <c r="F80" s="249"/>
      <c r="I80" s="250"/>
      <c r="J80" s="250"/>
      <c r="P80" s="154"/>
      <c r="Q80" s="202"/>
      <c r="U80" s="154"/>
      <c r="V80" s="154"/>
      <c r="W80" s="154"/>
      <c r="X80" s="154"/>
      <c r="Y80" s="154"/>
    </row>
    <row r="81" spans="2:25" s="229" customFormat="1" x14ac:dyDescent="0.35">
      <c r="B81" s="59"/>
      <c r="F81" s="249"/>
      <c r="I81" s="250"/>
      <c r="J81" s="250"/>
      <c r="P81" s="154"/>
      <c r="Q81" s="202"/>
      <c r="U81" s="154"/>
      <c r="V81" s="154"/>
      <c r="W81" s="154"/>
      <c r="X81" s="154"/>
      <c r="Y81" s="154"/>
    </row>
    <row r="82" spans="2:25" s="229" customFormat="1" x14ac:dyDescent="0.35">
      <c r="B82" s="59"/>
      <c r="F82" s="249"/>
      <c r="I82" s="250"/>
      <c r="J82" s="250"/>
      <c r="P82" s="154"/>
      <c r="Q82" s="202"/>
      <c r="U82" s="154"/>
      <c r="V82" s="154"/>
      <c r="W82" s="154"/>
      <c r="X82" s="154"/>
      <c r="Y82" s="154"/>
    </row>
    <row r="83" spans="2:25" s="229" customFormat="1" x14ac:dyDescent="0.35">
      <c r="B83" s="59"/>
      <c r="F83" s="249"/>
      <c r="I83" s="250"/>
      <c r="J83" s="250"/>
      <c r="P83" s="154"/>
      <c r="Q83" s="202"/>
      <c r="U83" s="154"/>
      <c r="V83" s="154"/>
      <c r="W83" s="154"/>
      <c r="X83" s="154"/>
      <c r="Y83" s="154"/>
    </row>
    <row r="84" spans="2:25" s="229" customFormat="1" x14ac:dyDescent="0.35">
      <c r="B84" s="59"/>
      <c r="F84" s="249"/>
      <c r="I84" s="250"/>
      <c r="J84" s="250"/>
      <c r="P84" s="154"/>
      <c r="Q84" s="202"/>
      <c r="U84" s="154"/>
      <c r="V84" s="154"/>
      <c r="W84" s="154"/>
      <c r="X84" s="154"/>
      <c r="Y84" s="154"/>
    </row>
    <row r="85" spans="2:25" s="229" customFormat="1" x14ac:dyDescent="0.35">
      <c r="B85" s="59"/>
      <c r="F85" s="249"/>
      <c r="I85" s="250"/>
      <c r="J85" s="250"/>
      <c r="P85" s="154"/>
      <c r="Q85" s="202"/>
      <c r="U85" s="154"/>
      <c r="V85" s="154"/>
      <c r="W85" s="154"/>
      <c r="X85" s="154"/>
      <c r="Y85" s="154"/>
    </row>
    <row r="86" spans="2:25" s="229" customFormat="1" x14ac:dyDescent="0.35">
      <c r="B86" s="59"/>
      <c r="F86" s="249"/>
      <c r="I86" s="250"/>
      <c r="J86" s="250"/>
      <c r="P86" s="154"/>
      <c r="Q86" s="202"/>
      <c r="U86" s="154"/>
      <c r="V86" s="154"/>
      <c r="W86" s="154"/>
      <c r="X86" s="154"/>
      <c r="Y86" s="154"/>
    </row>
    <row r="87" spans="2:25" s="229" customFormat="1" x14ac:dyDescent="0.35">
      <c r="B87" s="59"/>
      <c r="F87" s="249"/>
      <c r="I87" s="250"/>
      <c r="J87" s="250"/>
      <c r="P87" s="154"/>
      <c r="Q87" s="202"/>
      <c r="U87" s="154"/>
      <c r="V87" s="154"/>
      <c r="W87" s="154"/>
      <c r="X87" s="154"/>
      <c r="Y87" s="154"/>
    </row>
    <row r="88" spans="2:25" s="229" customFormat="1" x14ac:dyDescent="0.35">
      <c r="B88" s="59"/>
      <c r="F88" s="249"/>
      <c r="I88" s="250"/>
      <c r="J88" s="250"/>
      <c r="P88" s="154"/>
      <c r="Q88" s="202"/>
      <c r="U88" s="154"/>
      <c r="V88" s="154"/>
      <c r="W88" s="154"/>
      <c r="X88" s="154"/>
      <c r="Y88" s="154"/>
    </row>
    <row r="89" spans="2:25" s="229" customFormat="1" x14ac:dyDescent="0.35">
      <c r="B89" s="59"/>
      <c r="F89" s="249"/>
      <c r="I89" s="250"/>
      <c r="J89" s="250"/>
      <c r="P89" s="154"/>
      <c r="Q89" s="202"/>
      <c r="U89" s="154"/>
      <c r="V89" s="154"/>
      <c r="W89" s="154"/>
      <c r="X89" s="154"/>
      <c r="Y89" s="154"/>
    </row>
    <row r="90" spans="2:25" s="229" customFormat="1" x14ac:dyDescent="0.35">
      <c r="B90" s="59"/>
      <c r="F90" s="249"/>
      <c r="I90" s="250"/>
      <c r="J90" s="250"/>
      <c r="P90" s="154"/>
      <c r="Q90" s="202"/>
      <c r="U90" s="154"/>
      <c r="V90" s="154"/>
      <c r="W90" s="154"/>
      <c r="X90" s="154"/>
      <c r="Y90" s="154"/>
    </row>
    <row r="91" spans="2:25" s="229" customFormat="1" x14ac:dyDescent="0.35">
      <c r="B91" s="59"/>
      <c r="F91" s="249"/>
      <c r="I91" s="250"/>
      <c r="J91" s="250"/>
      <c r="P91" s="154"/>
      <c r="Q91" s="202"/>
      <c r="U91" s="154"/>
      <c r="V91" s="154"/>
      <c r="W91" s="154"/>
      <c r="X91" s="154"/>
      <c r="Y91" s="154"/>
    </row>
    <row r="92" spans="2:25" s="229" customFormat="1" x14ac:dyDescent="0.35">
      <c r="B92" s="59"/>
      <c r="F92" s="249"/>
      <c r="I92" s="250"/>
      <c r="J92" s="250"/>
      <c r="P92" s="154"/>
      <c r="Q92" s="202"/>
      <c r="U92" s="154"/>
      <c r="V92" s="154"/>
      <c r="W92" s="154"/>
      <c r="X92" s="154"/>
      <c r="Y92" s="154"/>
    </row>
    <row r="93" spans="2:25" s="229" customFormat="1" x14ac:dyDescent="0.35">
      <c r="B93" s="59"/>
      <c r="F93" s="249"/>
      <c r="I93" s="250"/>
      <c r="J93" s="250"/>
      <c r="P93" s="154"/>
      <c r="Q93" s="202"/>
      <c r="U93" s="154"/>
      <c r="V93" s="154"/>
      <c r="W93" s="154"/>
      <c r="X93" s="154"/>
      <c r="Y93" s="154"/>
    </row>
    <row r="94" spans="2:25" s="229" customFormat="1" x14ac:dyDescent="0.35">
      <c r="B94" s="59"/>
      <c r="F94" s="249"/>
      <c r="I94" s="250"/>
      <c r="J94" s="250"/>
      <c r="P94" s="154"/>
      <c r="Q94" s="202"/>
      <c r="U94" s="154"/>
      <c r="V94" s="154"/>
      <c r="W94" s="154"/>
      <c r="X94" s="154"/>
      <c r="Y94" s="154"/>
    </row>
    <row r="95" spans="2:25" s="229" customFormat="1" x14ac:dyDescent="0.35">
      <c r="B95" s="59"/>
      <c r="F95" s="249"/>
      <c r="I95" s="250"/>
      <c r="J95" s="250"/>
      <c r="P95" s="154"/>
      <c r="Q95" s="202"/>
      <c r="U95" s="154"/>
      <c r="V95" s="154"/>
      <c r="W95" s="154"/>
      <c r="X95" s="154"/>
      <c r="Y95" s="154"/>
    </row>
    <row r="96" spans="2:25" s="229" customFormat="1" x14ac:dyDescent="0.35">
      <c r="B96" s="59"/>
      <c r="F96" s="249"/>
      <c r="I96" s="250"/>
      <c r="J96" s="250"/>
      <c r="P96" s="154"/>
      <c r="Q96" s="202"/>
      <c r="U96" s="154"/>
      <c r="V96" s="154"/>
      <c r="W96" s="154"/>
      <c r="X96" s="154"/>
      <c r="Y96" s="154"/>
    </row>
    <row r="97" spans="2:25" s="229" customFormat="1" x14ac:dyDescent="0.35">
      <c r="B97" s="59"/>
      <c r="F97" s="249"/>
      <c r="I97" s="250"/>
      <c r="J97" s="250"/>
      <c r="P97" s="154"/>
      <c r="Q97" s="202"/>
      <c r="U97" s="154"/>
      <c r="V97" s="154"/>
      <c r="W97" s="154"/>
      <c r="X97" s="154"/>
      <c r="Y97" s="154"/>
    </row>
    <row r="98" spans="2:25" s="229" customFormat="1" x14ac:dyDescent="0.35">
      <c r="B98" s="59"/>
      <c r="F98" s="249"/>
      <c r="I98" s="250"/>
      <c r="J98" s="250"/>
      <c r="P98" s="154"/>
      <c r="Q98" s="202"/>
      <c r="U98" s="154"/>
      <c r="V98" s="154"/>
      <c r="W98" s="154"/>
      <c r="X98" s="154"/>
      <c r="Y98" s="154"/>
    </row>
    <row r="99" spans="2:25" s="229" customFormat="1" x14ac:dyDescent="0.35">
      <c r="B99" s="59"/>
      <c r="F99" s="249"/>
      <c r="I99" s="250"/>
      <c r="J99" s="250"/>
      <c r="P99" s="154"/>
      <c r="Q99" s="202"/>
      <c r="U99" s="154"/>
      <c r="V99" s="154"/>
      <c r="W99" s="154"/>
      <c r="X99" s="154"/>
      <c r="Y99" s="154"/>
    </row>
    <row r="100" spans="2:25" s="229" customFormat="1" x14ac:dyDescent="0.35">
      <c r="B100" s="59"/>
      <c r="F100" s="249"/>
      <c r="I100" s="250"/>
      <c r="J100" s="250"/>
      <c r="P100" s="154"/>
      <c r="Q100" s="202"/>
      <c r="U100" s="154"/>
      <c r="V100" s="154"/>
      <c r="W100" s="154"/>
      <c r="X100" s="154"/>
      <c r="Y100" s="154"/>
    </row>
    <row r="101" spans="2:25" s="229" customFormat="1" x14ac:dyDescent="0.35">
      <c r="B101" s="59"/>
      <c r="F101" s="249"/>
      <c r="I101" s="250"/>
      <c r="J101" s="250"/>
      <c r="P101" s="154"/>
      <c r="Q101" s="202"/>
      <c r="U101" s="154"/>
      <c r="V101" s="154"/>
      <c r="W101" s="154"/>
      <c r="X101" s="154"/>
      <c r="Y101" s="154"/>
    </row>
    <row r="102" spans="2:25" s="229" customFormat="1" x14ac:dyDescent="0.35">
      <c r="B102" s="59"/>
      <c r="F102" s="249"/>
      <c r="I102" s="250"/>
      <c r="J102" s="250"/>
      <c r="P102" s="154"/>
      <c r="Q102" s="202"/>
      <c r="U102" s="154"/>
      <c r="V102" s="154"/>
      <c r="W102" s="154"/>
      <c r="X102" s="154"/>
      <c r="Y102" s="154"/>
    </row>
    <row r="103" spans="2:25" s="229" customFormat="1" x14ac:dyDescent="0.35">
      <c r="B103" s="59"/>
      <c r="F103" s="249"/>
      <c r="I103" s="250"/>
      <c r="J103" s="250"/>
      <c r="P103" s="154"/>
      <c r="Q103" s="202"/>
      <c r="U103" s="154"/>
      <c r="V103" s="154"/>
      <c r="W103" s="154"/>
      <c r="X103" s="154"/>
      <c r="Y103" s="154"/>
    </row>
    <row r="104" spans="2:25" s="229" customFormat="1" x14ac:dyDescent="0.35">
      <c r="B104" s="59"/>
      <c r="F104" s="249"/>
      <c r="I104" s="250"/>
      <c r="J104" s="250"/>
      <c r="P104" s="154"/>
      <c r="Q104" s="202"/>
      <c r="U104" s="154"/>
      <c r="V104" s="154"/>
      <c r="W104" s="154"/>
      <c r="X104" s="154"/>
      <c r="Y104" s="154"/>
    </row>
    <row r="105" spans="2:25" s="229" customFormat="1" x14ac:dyDescent="0.35">
      <c r="B105" s="59"/>
      <c r="F105" s="249"/>
      <c r="I105" s="250"/>
      <c r="J105" s="250"/>
      <c r="P105" s="154"/>
      <c r="Q105" s="202"/>
      <c r="U105" s="154"/>
      <c r="V105" s="154"/>
      <c r="W105" s="154"/>
      <c r="X105" s="154"/>
      <c r="Y105" s="154"/>
    </row>
    <row r="106" spans="2:25" s="229" customFormat="1" x14ac:dyDescent="0.35">
      <c r="B106" s="59"/>
      <c r="F106" s="249"/>
      <c r="I106" s="250"/>
      <c r="J106" s="250"/>
      <c r="P106" s="154"/>
      <c r="Q106" s="202"/>
      <c r="U106" s="154"/>
      <c r="V106" s="154"/>
      <c r="W106" s="154"/>
      <c r="X106" s="154"/>
      <c r="Y106" s="154"/>
    </row>
    <row r="107" spans="2:25" s="229" customFormat="1" x14ac:dyDescent="0.35">
      <c r="B107" s="59"/>
      <c r="F107" s="249"/>
      <c r="I107" s="250"/>
      <c r="J107" s="250"/>
      <c r="P107" s="154"/>
      <c r="Q107" s="202"/>
      <c r="U107" s="154"/>
      <c r="V107" s="154"/>
      <c r="W107" s="154"/>
      <c r="X107" s="154"/>
      <c r="Y107" s="154"/>
    </row>
    <row r="108" spans="2:25" s="229" customFormat="1" x14ac:dyDescent="0.35">
      <c r="B108" s="59"/>
      <c r="F108" s="249"/>
      <c r="I108" s="250"/>
      <c r="J108" s="250"/>
      <c r="P108" s="154"/>
      <c r="Q108" s="202"/>
      <c r="U108" s="154"/>
      <c r="V108" s="154"/>
      <c r="W108" s="154"/>
      <c r="X108" s="154"/>
      <c r="Y108" s="154"/>
    </row>
    <row r="109" spans="2:25" s="229" customFormat="1" x14ac:dyDescent="0.35">
      <c r="B109" s="59"/>
      <c r="F109" s="249"/>
      <c r="I109" s="250"/>
      <c r="J109" s="250"/>
      <c r="P109" s="154"/>
      <c r="Q109" s="202"/>
      <c r="U109" s="154"/>
      <c r="V109" s="154"/>
      <c r="W109" s="154"/>
      <c r="X109" s="154"/>
      <c r="Y109" s="154"/>
    </row>
    <row r="110" spans="2:25" s="229" customFormat="1" x14ac:dyDescent="0.35">
      <c r="B110" s="59"/>
      <c r="F110" s="249"/>
      <c r="I110" s="250"/>
      <c r="J110" s="250"/>
      <c r="P110" s="154"/>
      <c r="Q110" s="202"/>
      <c r="U110" s="154"/>
      <c r="V110" s="154"/>
      <c r="W110" s="154"/>
      <c r="X110" s="154"/>
      <c r="Y110" s="154"/>
    </row>
    <row r="111" spans="2:25" s="229" customFormat="1" x14ac:dyDescent="0.35">
      <c r="B111" s="59"/>
      <c r="F111" s="249"/>
      <c r="I111" s="250"/>
      <c r="J111" s="250"/>
      <c r="P111" s="154"/>
      <c r="Q111" s="202"/>
      <c r="U111" s="154"/>
      <c r="V111" s="154"/>
      <c r="W111" s="154"/>
      <c r="X111" s="154"/>
      <c r="Y111" s="154"/>
    </row>
    <row r="112" spans="2:25" s="229" customFormat="1" x14ac:dyDescent="0.35">
      <c r="B112" s="59"/>
      <c r="F112" s="249"/>
      <c r="I112" s="250"/>
      <c r="J112" s="250"/>
      <c r="P112" s="154"/>
      <c r="Q112" s="202"/>
      <c r="U112" s="154"/>
      <c r="V112" s="154"/>
      <c r="W112" s="154"/>
      <c r="X112" s="154"/>
      <c r="Y112" s="154"/>
    </row>
    <row r="113" spans="2:25" s="229" customFormat="1" x14ac:dyDescent="0.35">
      <c r="B113" s="59"/>
      <c r="F113" s="249"/>
      <c r="I113" s="250"/>
      <c r="J113" s="250"/>
      <c r="P113" s="154"/>
      <c r="Q113" s="202"/>
      <c r="U113" s="154"/>
      <c r="V113" s="154"/>
      <c r="W113" s="154"/>
      <c r="X113" s="154"/>
      <c r="Y113" s="154"/>
    </row>
    <row r="114" spans="2:25" s="229" customFormat="1" x14ac:dyDescent="0.35">
      <c r="B114" s="59"/>
      <c r="F114" s="249"/>
      <c r="I114" s="250"/>
      <c r="J114" s="250"/>
      <c r="P114" s="154"/>
      <c r="Q114" s="202"/>
      <c r="U114" s="154"/>
      <c r="V114" s="154"/>
      <c r="W114" s="154"/>
      <c r="X114" s="154"/>
      <c r="Y114" s="154"/>
    </row>
    <row r="115" spans="2:25" s="229" customFormat="1" x14ac:dyDescent="0.35">
      <c r="B115" s="59"/>
      <c r="F115" s="249"/>
      <c r="I115" s="250"/>
      <c r="J115" s="250"/>
      <c r="P115" s="154"/>
      <c r="Q115" s="202"/>
      <c r="U115" s="154"/>
      <c r="V115" s="154"/>
      <c r="W115" s="154"/>
      <c r="X115" s="154"/>
      <c r="Y115" s="154"/>
    </row>
    <row r="116" spans="2:25" s="229" customFormat="1" x14ac:dyDescent="0.35">
      <c r="B116" s="59"/>
      <c r="F116" s="249"/>
      <c r="I116" s="250"/>
      <c r="J116" s="250"/>
      <c r="P116" s="154"/>
      <c r="Q116" s="202"/>
      <c r="U116" s="154"/>
      <c r="V116" s="154"/>
      <c r="W116" s="154"/>
      <c r="X116" s="154"/>
      <c r="Y116" s="154"/>
    </row>
    <row r="117" spans="2:25" s="229" customFormat="1" x14ac:dyDescent="0.35">
      <c r="B117" s="59"/>
      <c r="F117" s="249"/>
      <c r="I117" s="250"/>
      <c r="J117" s="250"/>
      <c r="P117" s="154"/>
      <c r="Q117" s="202"/>
      <c r="U117" s="154"/>
      <c r="V117" s="154"/>
      <c r="W117" s="154"/>
      <c r="X117" s="154"/>
      <c r="Y117" s="154"/>
    </row>
    <row r="118" spans="2:25" s="229" customFormat="1" x14ac:dyDescent="0.35">
      <c r="B118" s="59"/>
      <c r="F118" s="249"/>
      <c r="I118" s="250"/>
      <c r="J118" s="250"/>
      <c r="P118" s="154"/>
      <c r="Q118" s="202"/>
      <c r="U118" s="154"/>
      <c r="V118" s="154"/>
      <c r="W118" s="154"/>
      <c r="X118" s="154"/>
      <c r="Y118" s="154"/>
    </row>
    <row r="119" spans="2:25" s="229" customFormat="1" x14ac:dyDescent="0.35">
      <c r="B119" s="59"/>
      <c r="F119" s="249"/>
      <c r="I119" s="250"/>
      <c r="J119" s="250"/>
      <c r="P119" s="154"/>
      <c r="Q119" s="202"/>
      <c r="U119" s="154"/>
      <c r="V119" s="154"/>
      <c r="W119" s="154"/>
      <c r="X119" s="154"/>
      <c r="Y119" s="154"/>
    </row>
    <row r="120" spans="2:25" s="229" customFormat="1" x14ac:dyDescent="0.35">
      <c r="B120" s="59"/>
      <c r="F120" s="249"/>
      <c r="I120" s="250"/>
      <c r="J120" s="250"/>
      <c r="P120" s="154"/>
      <c r="Q120" s="202"/>
      <c r="U120" s="154"/>
      <c r="V120" s="154"/>
      <c r="W120" s="154"/>
      <c r="X120" s="154"/>
      <c r="Y120" s="154"/>
    </row>
    <row r="121" spans="2:25" s="229" customFormat="1" x14ac:dyDescent="0.35">
      <c r="B121" s="59"/>
      <c r="F121" s="249"/>
      <c r="I121" s="250"/>
      <c r="J121" s="250"/>
      <c r="P121" s="154"/>
      <c r="Q121" s="202"/>
      <c r="U121" s="154"/>
      <c r="V121" s="154"/>
      <c r="W121" s="154"/>
      <c r="X121" s="154"/>
      <c r="Y121" s="154"/>
    </row>
    <row r="122" spans="2:25" s="229" customFormat="1" x14ac:dyDescent="0.35">
      <c r="B122" s="59"/>
      <c r="F122" s="249"/>
      <c r="I122" s="250"/>
      <c r="J122" s="250"/>
      <c r="P122" s="154"/>
      <c r="Q122" s="202"/>
      <c r="U122" s="154"/>
      <c r="V122" s="154"/>
      <c r="W122" s="154"/>
      <c r="X122" s="154"/>
      <c r="Y122" s="154"/>
    </row>
    <row r="123" spans="2:25" s="229" customFormat="1" x14ac:dyDescent="0.35">
      <c r="B123" s="59"/>
      <c r="F123" s="249"/>
      <c r="I123" s="250"/>
      <c r="J123" s="250"/>
      <c r="P123" s="154"/>
      <c r="Q123" s="202"/>
      <c r="U123" s="154"/>
      <c r="V123" s="154"/>
      <c r="W123" s="154"/>
      <c r="X123" s="154"/>
      <c r="Y123" s="154"/>
    </row>
    <row r="124" spans="2:25" s="229" customFormat="1" x14ac:dyDescent="0.35">
      <c r="B124" s="59"/>
      <c r="F124" s="249"/>
      <c r="I124" s="250"/>
      <c r="J124" s="250"/>
      <c r="P124" s="154"/>
      <c r="Q124" s="202"/>
      <c r="U124" s="154"/>
      <c r="V124" s="154"/>
      <c r="W124" s="154"/>
      <c r="X124" s="154"/>
      <c r="Y124" s="154"/>
    </row>
    <row r="125" spans="2:25" s="229" customFormat="1" x14ac:dyDescent="0.35">
      <c r="B125" s="59"/>
      <c r="F125" s="249"/>
      <c r="I125" s="250"/>
      <c r="J125" s="250"/>
      <c r="P125" s="154"/>
      <c r="Q125" s="202"/>
      <c r="U125" s="154"/>
      <c r="V125" s="154"/>
      <c r="W125" s="154"/>
      <c r="X125" s="154"/>
      <c r="Y125" s="154"/>
    </row>
    <row r="126" spans="2:25" s="229" customFormat="1" x14ac:dyDescent="0.35">
      <c r="B126" s="59"/>
      <c r="F126" s="249"/>
      <c r="I126" s="250"/>
      <c r="J126" s="250"/>
      <c r="P126" s="154"/>
      <c r="Q126" s="202"/>
      <c r="U126" s="154"/>
      <c r="V126" s="154"/>
      <c r="W126" s="154"/>
      <c r="X126" s="154"/>
      <c r="Y126" s="154"/>
    </row>
    <row r="127" spans="2:25" s="229" customFormat="1" x14ac:dyDescent="0.35">
      <c r="B127" s="59"/>
      <c r="F127" s="249"/>
      <c r="I127" s="250"/>
      <c r="J127" s="250"/>
      <c r="P127" s="154"/>
      <c r="Q127" s="202"/>
      <c r="U127" s="154"/>
      <c r="V127" s="154"/>
      <c r="W127" s="154"/>
      <c r="X127" s="154"/>
      <c r="Y127" s="154"/>
    </row>
    <row r="128" spans="2:25" s="229" customFormat="1" x14ac:dyDescent="0.35">
      <c r="B128" s="59"/>
      <c r="F128" s="249"/>
      <c r="I128" s="250"/>
      <c r="J128" s="250"/>
      <c r="P128" s="154"/>
      <c r="Q128" s="202"/>
      <c r="U128" s="154"/>
      <c r="V128" s="154"/>
      <c r="W128" s="154"/>
      <c r="X128" s="154"/>
      <c r="Y128" s="154"/>
    </row>
    <row r="129" spans="2:25" s="229" customFormat="1" x14ac:dyDescent="0.35">
      <c r="B129" s="59"/>
      <c r="F129" s="249"/>
      <c r="I129" s="250"/>
      <c r="J129" s="250"/>
      <c r="P129" s="154"/>
      <c r="Q129" s="202"/>
      <c r="U129" s="154"/>
      <c r="V129" s="154"/>
      <c r="W129" s="154"/>
      <c r="X129" s="154"/>
      <c r="Y129" s="154"/>
    </row>
    <row r="130" spans="2:25" s="229" customFormat="1" x14ac:dyDescent="0.35">
      <c r="B130" s="59"/>
      <c r="F130" s="249"/>
      <c r="I130" s="250"/>
      <c r="J130" s="250"/>
      <c r="P130" s="154"/>
      <c r="Q130" s="202"/>
      <c r="U130" s="154"/>
      <c r="V130" s="154"/>
      <c r="W130" s="154"/>
      <c r="X130" s="154"/>
      <c r="Y130" s="154"/>
    </row>
    <row r="131" spans="2:25" s="229" customFormat="1" x14ac:dyDescent="0.35">
      <c r="B131" s="59"/>
      <c r="F131" s="249"/>
      <c r="I131" s="250"/>
      <c r="J131" s="250"/>
      <c r="P131" s="154"/>
      <c r="Q131" s="202"/>
      <c r="U131" s="154"/>
      <c r="V131" s="154"/>
      <c r="W131" s="154"/>
      <c r="X131" s="154"/>
      <c r="Y131" s="154"/>
    </row>
    <row r="132" spans="2:25" s="229" customFormat="1" x14ac:dyDescent="0.35">
      <c r="B132" s="59"/>
      <c r="F132" s="249"/>
      <c r="I132" s="250"/>
      <c r="J132" s="250"/>
      <c r="P132" s="154"/>
      <c r="Q132" s="202"/>
      <c r="U132" s="154"/>
      <c r="V132" s="154"/>
      <c r="W132" s="154"/>
      <c r="X132" s="154"/>
      <c r="Y132" s="154"/>
    </row>
    <row r="133" spans="2:25" s="229" customFormat="1" x14ac:dyDescent="0.35">
      <c r="B133" s="59"/>
      <c r="F133" s="249"/>
      <c r="I133" s="250"/>
      <c r="J133" s="250"/>
      <c r="P133" s="154"/>
      <c r="Q133" s="202"/>
      <c r="U133" s="154"/>
      <c r="V133" s="154"/>
      <c r="W133" s="154"/>
      <c r="X133" s="154"/>
      <c r="Y133" s="154"/>
    </row>
    <row r="134" spans="2:25" s="229" customFormat="1" x14ac:dyDescent="0.35">
      <c r="B134" s="59"/>
      <c r="F134" s="249"/>
      <c r="I134" s="250"/>
      <c r="J134" s="250"/>
      <c r="P134" s="154"/>
      <c r="Q134" s="202"/>
      <c r="U134" s="154"/>
      <c r="V134" s="154"/>
      <c r="W134" s="154"/>
      <c r="X134" s="154"/>
      <c r="Y134" s="154"/>
    </row>
    <row r="135" spans="2:25" s="229" customFormat="1" x14ac:dyDescent="0.35">
      <c r="B135" s="59"/>
      <c r="F135" s="249"/>
      <c r="I135" s="250"/>
      <c r="J135" s="250"/>
      <c r="P135" s="154"/>
      <c r="Q135" s="202"/>
      <c r="U135" s="154"/>
      <c r="V135" s="154"/>
      <c r="W135" s="154"/>
      <c r="X135" s="154"/>
      <c r="Y135" s="154"/>
    </row>
    <row r="136" spans="2:25" s="229" customFormat="1" x14ac:dyDescent="0.35">
      <c r="B136" s="59"/>
      <c r="F136" s="249"/>
      <c r="I136" s="250"/>
      <c r="J136" s="250"/>
      <c r="P136" s="154"/>
      <c r="Q136" s="202"/>
      <c r="U136" s="154"/>
      <c r="V136" s="154"/>
      <c r="W136" s="154"/>
      <c r="X136" s="154"/>
      <c r="Y136" s="154"/>
    </row>
    <row r="137" spans="2:25" s="229" customFormat="1" x14ac:dyDescent="0.35">
      <c r="B137" s="59"/>
      <c r="F137" s="249"/>
      <c r="I137" s="250"/>
      <c r="J137" s="250"/>
      <c r="P137" s="154"/>
      <c r="Q137" s="202"/>
      <c r="U137" s="154"/>
      <c r="V137" s="154"/>
      <c r="W137" s="154"/>
      <c r="X137" s="154"/>
      <c r="Y137" s="154"/>
    </row>
    <row r="138" spans="2:25" s="229" customFormat="1" x14ac:dyDescent="0.35">
      <c r="B138" s="59"/>
      <c r="F138" s="249"/>
      <c r="I138" s="250"/>
      <c r="J138" s="250"/>
      <c r="P138" s="154"/>
      <c r="Q138" s="202"/>
      <c r="U138" s="154"/>
      <c r="V138" s="154"/>
      <c r="W138" s="154"/>
      <c r="X138" s="154"/>
      <c r="Y138" s="154"/>
    </row>
    <row r="139" spans="2:25" s="229" customFormat="1" x14ac:dyDescent="0.35">
      <c r="B139" s="59"/>
      <c r="F139" s="249"/>
      <c r="I139" s="250"/>
      <c r="J139" s="250"/>
      <c r="P139" s="154"/>
      <c r="Q139" s="202"/>
      <c r="U139" s="154"/>
      <c r="V139" s="154"/>
      <c r="W139" s="154"/>
      <c r="X139" s="154"/>
      <c r="Y139" s="154"/>
    </row>
    <row r="140" spans="2:25" s="229" customFormat="1" x14ac:dyDescent="0.35">
      <c r="B140" s="59"/>
      <c r="F140" s="249"/>
      <c r="I140" s="250"/>
      <c r="J140" s="250"/>
      <c r="P140" s="154"/>
      <c r="Q140" s="202"/>
      <c r="U140" s="154"/>
      <c r="V140" s="154"/>
      <c r="W140" s="154"/>
      <c r="X140" s="154"/>
      <c r="Y140" s="154"/>
    </row>
    <row r="141" spans="2:25" s="229" customFormat="1" x14ac:dyDescent="0.35">
      <c r="B141" s="59"/>
      <c r="F141" s="249"/>
      <c r="I141" s="250"/>
      <c r="J141" s="250"/>
      <c r="P141" s="154"/>
      <c r="Q141" s="202"/>
      <c r="U141" s="154"/>
      <c r="V141" s="154"/>
      <c r="W141" s="154"/>
      <c r="X141" s="154"/>
      <c r="Y141" s="154"/>
    </row>
    <row r="142" spans="2:25" s="229" customFormat="1" x14ac:dyDescent="0.35">
      <c r="B142" s="59"/>
      <c r="F142" s="249"/>
      <c r="I142" s="250"/>
      <c r="J142" s="250"/>
      <c r="P142" s="154"/>
      <c r="Q142" s="202"/>
      <c r="U142" s="154"/>
      <c r="V142" s="154"/>
      <c r="W142" s="154"/>
      <c r="X142" s="154"/>
      <c r="Y142" s="154"/>
    </row>
    <row r="143" spans="2:25" s="229" customFormat="1" x14ac:dyDescent="0.35">
      <c r="B143" s="59"/>
      <c r="F143" s="249"/>
      <c r="I143" s="250"/>
      <c r="J143" s="250"/>
      <c r="P143" s="154"/>
      <c r="Q143" s="202"/>
      <c r="U143" s="154"/>
      <c r="V143" s="154"/>
      <c r="W143" s="154"/>
      <c r="X143" s="154"/>
      <c r="Y143" s="154"/>
    </row>
    <row r="144" spans="2:25" s="229" customFormat="1" x14ac:dyDescent="0.35">
      <c r="B144" s="59"/>
      <c r="F144" s="249"/>
      <c r="I144" s="250"/>
      <c r="J144" s="250"/>
      <c r="P144" s="154"/>
      <c r="Q144" s="202"/>
      <c r="U144" s="154"/>
      <c r="V144" s="154"/>
      <c r="W144" s="154"/>
      <c r="X144" s="154"/>
      <c r="Y144" s="154"/>
    </row>
    <row r="145" spans="2:25" s="229" customFormat="1" x14ac:dyDescent="0.35">
      <c r="B145" s="59"/>
      <c r="F145" s="249"/>
      <c r="I145" s="250"/>
      <c r="J145" s="250"/>
      <c r="P145" s="154"/>
      <c r="Q145" s="202"/>
      <c r="U145" s="154"/>
      <c r="V145" s="154"/>
      <c r="W145" s="154"/>
      <c r="X145" s="154"/>
      <c r="Y145" s="154"/>
    </row>
    <row r="146" spans="2:25" s="229" customFormat="1" x14ac:dyDescent="0.35">
      <c r="B146" s="59"/>
      <c r="F146" s="249"/>
      <c r="I146" s="250"/>
      <c r="J146" s="250"/>
      <c r="P146" s="154"/>
      <c r="Q146" s="202"/>
      <c r="U146" s="154"/>
      <c r="V146" s="154"/>
      <c r="W146" s="154"/>
      <c r="X146" s="154"/>
      <c r="Y146" s="154"/>
    </row>
    <row r="147" spans="2:25" s="229" customFormat="1" x14ac:dyDescent="0.35">
      <c r="B147" s="59"/>
      <c r="F147" s="249"/>
      <c r="I147" s="250"/>
      <c r="J147" s="250"/>
      <c r="P147" s="154"/>
      <c r="Q147" s="202"/>
      <c r="U147" s="154"/>
      <c r="V147" s="154"/>
      <c r="W147" s="154"/>
      <c r="X147" s="154"/>
      <c r="Y147" s="154"/>
    </row>
    <row r="148" spans="2:25" s="229" customFormat="1" x14ac:dyDescent="0.35">
      <c r="B148" s="59"/>
      <c r="F148" s="249"/>
      <c r="I148" s="250"/>
      <c r="J148" s="250"/>
      <c r="P148" s="154"/>
      <c r="Q148" s="202"/>
      <c r="U148" s="154"/>
      <c r="V148" s="154"/>
      <c r="W148" s="154"/>
      <c r="X148" s="154"/>
      <c r="Y148" s="154"/>
    </row>
    <row r="149" spans="2:25" s="229" customFormat="1" x14ac:dyDescent="0.35">
      <c r="B149" s="59"/>
      <c r="F149" s="249"/>
      <c r="I149" s="250"/>
      <c r="J149" s="250"/>
      <c r="P149" s="154"/>
      <c r="Q149" s="202"/>
      <c r="U149" s="154"/>
      <c r="V149" s="154"/>
      <c r="W149" s="154"/>
      <c r="X149" s="154"/>
      <c r="Y149" s="154"/>
    </row>
    <row r="150" spans="2:25" s="229" customFormat="1" x14ac:dyDescent="0.35">
      <c r="B150" s="59"/>
      <c r="F150" s="249"/>
      <c r="I150" s="250"/>
      <c r="J150" s="250"/>
      <c r="P150" s="154"/>
      <c r="Q150" s="202"/>
      <c r="U150" s="154"/>
      <c r="V150" s="154"/>
      <c r="W150" s="154"/>
      <c r="X150" s="154"/>
      <c r="Y150" s="154"/>
    </row>
    <row r="151" spans="2:25" s="229" customFormat="1" x14ac:dyDescent="0.35">
      <c r="B151" s="59"/>
      <c r="F151" s="249"/>
      <c r="I151" s="250"/>
      <c r="J151" s="250"/>
      <c r="P151" s="154"/>
      <c r="Q151" s="202"/>
      <c r="U151" s="154"/>
      <c r="V151" s="154"/>
      <c r="W151" s="154"/>
      <c r="X151" s="154"/>
      <c r="Y151" s="154"/>
    </row>
    <row r="152" spans="2:25" s="229" customFormat="1" x14ac:dyDescent="0.35">
      <c r="B152" s="59"/>
      <c r="F152" s="249"/>
      <c r="I152" s="250"/>
      <c r="J152" s="250"/>
      <c r="P152" s="154"/>
      <c r="Q152" s="202"/>
      <c r="U152" s="154"/>
      <c r="V152" s="154"/>
      <c r="W152" s="154"/>
      <c r="X152" s="154"/>
      <c r="Y152" s="154"/>
    </row>
    <row r="153" spans="2:25" s="229" customFormat="1" x14ac:dyDescent="0.35">
      <c r="B153" s="59"/>
      <c r="F153" s="249"/>
      <c r="I153" s="250"/>
      <c r="J153" s="250"/>
      <c r="P153" s="154"/>
      <c r="Q153" s="202"/>
      <c r="U153" s="154"/>
      <c r="V153" s="154"/>
      <c r="W153" s="154"/>
      <c r="X153" s="154"/>
      <c r="Y153" s="154"/>
    </row>
    <row r="154" spans="2:25" s="229" customFormat="1" x14ac:dyDescent="0.35">
      <c r="B154" s="59"/>
      <c r="F154" s="249"/>
      <c r="I154" s="250"/>
      <c r="J154" s="250"/>
      <c r="P154" s="154"/>
      <c r="Q154" s="202"/>
      <c r="U154" s="154"/>
      <c r="V154" s="154"/>
      <c r="W154" s="154"/>
      <c r="X154" s="154"/>
      <c r="Y154" s="154"/>
    </row>
    <row r="155" spans="2:25" s="229" customFormat="1" x14ac:dyDescent="0.35">
      <c r="B155" s="59"/>
      <c r="F155" s="249"/>
      <c r="I155" s="250"/>
      <c r="J155" s="250"/>
      <c r="P155" s="154"/>
      <c r="Q155" s="202"/>
      <c r="U155" s="154"/>
      <c r="V155" s="154"/>
      <c r="W155" s="154"/>
      <c r="X155" s="154"/>
      <c r="Y155" s="154"/>
    </row>
    <row r="156" spans="2:25" s="229" customFormat="1" x14ac:dyDescent="0.35">
      <c r="B156" s="59"/>
      <c r="F156" s="249"/>
      <c r="I156" s="250"/>
      <c r="J156" s="250"/>
      <c r="P156" s="154"/>
      <c r="Q156" s="202"/>
      <c r="U156" s="154"/>
      <c r="V156" s="154"/>
      <c r="W156" s="154"/>
      <c r="X156" s="154"/>
      <c r="Y156" s="154"/>
    </row>
    <row r="157" spans="2:25" s="229" customFormat="1" x14ac:dyDescent="0.35">
      <c r="B157" s="59"/>
      <c r="F157" s="249"/>
      <c r="I157" s="250"/>
      <c r="J157" s="250"/>
      <c r="P157" s="154"/>
      <c r="Q157" s="202"/>
      <c r="U157" s="154"/>
      <c r="V157" s="154"/>
      <c r="W157" s="154"/>
      <c r="X157" s="154"/>
      <c r="Y157" s="154"/>
    </row>
    <row r="158" spans="2:25" s="229" customFormat="1" x14ac:dyDescent="0.35">
      <c r="B158" s="59"/>
      <c r="F158" s="249"/>
      <c r="I158" s="250"/>
      <c r="J158" s="250"/>
      <c r="P158" s="154"/>
      <c r="Q158" s="202"/>
      <c r="U158" s="154"/>
      <c r="V158" s="154"/>
      <c r="W158" s="154"/>
      <c r="X158" s="154"/>
      <c r="Y158" s="154"/>
    </row>
    <row r="159" spans="2:25" s="229" customFormat="1" x14ac:dyDescent="0.35">
      <c r="B159" s="59"/>
      <c r="F159" s="249"/>
      <c r="I159" s="250"/>
      <c r="J159" s="250"/>
      <c r="P159" s="154"/>
      <c r="Q159" s="202"/>
      <c r="U159" s="154"/>
      <c r="V159" s="154"/>
      <c r="W159" s="154"/>
      <c r="X159" s="154"/>
      <c r="Y159" s="154"/>
    </row>
    <row r="160" spans="2:25" s="229" customFormat="1" x14ac:dyDescent="0.35">
      <c r="B160" s="59"/>
      <c r="F160" s="249"/>
      <c r="I160" s="250"/>
      <c r="J160" s="250"/>
      <c r="P160" s="154"/>
      <c r="Q160" s="202"/>
      <c r="U160" s="154"/>
      <c r="V160" s="154"/>
      <c r="W160" s="154"/>
      <c r="X160" s="154"/>
      <c r="Y160" s="154"/>
    </row>
    <row r="161" spans="2:25" s="229" customFormat="1" x14ac:dyDescent="0.35">
      <c r="B161" s="59"/>
      <c r="F161" s="249"/>
      <c r="I161" s="250"/>
      <c r="J161" s="250"/>
      <c r="P161" s="154"/>
      <c r="Q161" s="202"/>
      <c r="U161" s="154"/>
      <c r="V161" s="154"/>
      <c r="W161" s="154"/>
      <c r="X161" s="154"/>
      <c r="Y161" s="154"/>
    </row>
    <row r="162" spans="2:25" s="229" customFormat="1" x14ac:dyDescent="0.35">
      <c r="B162" s="59"/>
      <c r="F162" s="249"/>
      <c r="I162" s="250"/>
      <c r="J162" s="250"/>
      <c r="P162" s="154"/>
      <c r="Q162" s="202"/>
      <c r="U162" s="154"/>
      <c r="V162" s="154"/>
      <c r="W162" s="154"/>
      <c r="X162" s="154"/>
      <c r="Y162" s="154"/>
    </row>
    <row r="163" spans="2:25" s="229" customFormat="1" x14ac:dyDescent="0.35">
      <c r="B163" s="59"/>
      <c r="F163" s="249"/>
      <c r="I163" s="250"/>
      <c r="J163" s="250"/>
      <c r="P163" s="154"/>
      <c r="Q163" s="202"/>
      <c r="U163" s="154"/>
      <c r="V163" s="154"/>
      <c r="W163" s="154"/>
      <c r="X163" s="154"/>
      <c r="Y163" s="154"/>
    </row>
    <row r="164" spans="2:25" s="229" customFormat="1" x14ac:dyDescent="0.35">
      <c r="B164" s="59"/>
      <c r="F164" s="249"/>
      <c r="I164" s="250"/>
      <c r="J164" s="250"/>
      <c r="P164" s="154"/>
      <c r="Q164" s="202"/>
      <c r="U164" s="154"/>
      <c r="V164" s="154"/>
      <c r="W164" s="154"/>
      <c r="X164" s="154"/>
      <c r="Y164" s="154"/>
    </row>
    <row r="165" spans="2:25" s="229" customFormat="1" x14ac:dyDescent="0.35">
      <c r="B165" s="59"/>
      <c r="F165" s="249"/>
      <c r="I165" s="250"/>
      <c r="J165" s="250"/>
      <c r="P165" s="154"/>
      <c r="Q165" s="202"/>
      <c r="U165" s="154"/>
      <c r="V165" s="154"/>
      <c r="W165" s="154"/>
      <c r="X165" s="154"/>
      <c r="Y165" s="154"/>
    </row>
    <row r="166" spans="2:25" s="229" customFormat="1" x14ac:dyDescent="0.35">
      <c r="B166" s="59"/>
      <c r="F166" s="249"/>
      <c r="I166" s="250"/>
      <c r="J166" s="250"/>
      <c r="P166" s="154"/>
      <c r="Q166" s="202"/>
      <c r="U166" s="154"/>
      <c r="V166" s="154"/>
      <c r="W166" s="154"/>
      <c r="X166" s="154"/>
      <c r="Y166" s="154"/>
    </row>
    <row r="167" spans="2:25" s="229" customFormat="1" x14ac:dyDescent="0.35">
      <c r="B167" s="59"/>
      <c r="F167" s="249"/>
      <c r="I167" s="250"/>
      <c r="J167" s="250"/>
      <c r="P167" s="154"/>
      <c r="Q167" s="202"/>
      <c r="U167" s="154"/>
      <c r="V167" s="154"/>
      <c r="W167" s="154"/>
      <c r="X167" s="154"/>
      <c r="Y167" s="154"/>
    </row>
    <row r="168" spans="2:25" s="229" customFormat="1" x14ac:dyDescent="0.35">
      <c r="B168" s="59"/>
      <c r="F168" s="249"/>
      <c r="I168" s="250"/>
      <c r="J168" s="250"/>
      <c r="P168" s="154"/>
      <c r="Q168" s="202"/>
      <c r="U168" s="154"/>
      <c r="V168" s="154"/>
      <c r="W168" s="154"/>
      <c r="X168" s="154"/>
      <c r="Y168" s="154"/>
    </row>
    <row r="169" spans="2:25" s="229" customFormat="1" x14ac:dyDescent="0.35">
      <c r="B169" s="59"/>
      <c r="F169" s="249"/>
      <c r="I169" s="250"/>
      <c r="J169" s="250"/>
      <c r="P169" s="154"/>
      <c r="Q169" s="202"/>
      <c r="U169" s="154"/>
      <c r="V169" s="154"/>
      <c r="W169" s="154"/>
      <c r="X169" s="154"/>
      <c r="Y169" s="154"/>
    </row>
    <row r="170" spans="2:25" s="229" customFormat="1" x14ac:dyDescent="0.35">
      <c r="B170" s="59"/>
      <c r="F170" s="249"/>
      <c r="I170" s="250"/>
      <c r="J170" s="250"/>
      <c r="P170" s="154"/>
      <c r="Q170" s="202"/>
      <c r="U170" s="154"/>
      <c r="V170" s="154"/>
      <c r="W170" s="154"/>
      <c r="X170" s="154"/>
      <c r="Y170" s="154"/>
    </row>
    <row r="171" spans="2:25" s="229" customFormat="1" x14ac:dyDescent="0.35">
      <c r="B171" s="59"/>
      <c r="F171" s="249"/>
      <c r="I171" s="250"/>
      <c r="J171" s="250"/>
      <c r="P171" s="154"/>
      <c r="Q171" s="202"/>
      <c r="U171" s="154"/>
      <c r="V171" s="154"/>
      <c r="W171" s="154"/>
      <c r="X171" s="154"/>
      <c r="Y171" s="154"/>
    </row>
    <row r="172" spans="2:25" s="229" customFormat="1" x14ac:dyDescent="0.35">
      <c r="B172" s="59"/>
      <c r="F172" s="249"/>
      <c r="I172" s="250"/>
      <c r="J172" s="250"/>
      <c r="P172" s="154"/>
      <c r="Q172" s="202"/>
      <c r="U172" s="154"/>
      <c r="V172" s="154"/>
      <c r="W172" s="154"/>
      <c r="X172" s="154"/>
      <c r="Y172" s="154"/>
    </row>
    <row r="173" spans="2:25" s="229" customFormat="1" x14ac:dyDescent="0.35">
      <c r="B173" s="59"/>
      <c r="F173" s="249"/>
      <c r="I173" s="250"/>
      <c r="J173" s="250"/>
      <c r="P173" s="154"/>
      <c r="Q173" s="202"/>
      <c r="U173" s="154"/>
      <c r="V173" s="154"/>
      <c r="W173" s="154"/>
      <c r="X173" s="154"/>
      <c r="Y173" s="154"/>
    </row>
    <row r="174" spans="2:25" s="229" customFormat="1" x14ac:dyDescent="0.35">
      <c r="B174" s="59"/>
      <c r="F174" s="249"/>
      <c r="I174" s="250"/>
      <c r="J174" s="250"/>
      <c r="P174" s="154"/>
      <c r="Q174" s="202"/>
      <c r="U174" s="154"/>
      <c r="V174" s="154"/>
      <c r="W174" s="154"/>
      <c r="X174" s="154"/>
      <c r="Y174" s="154"/>
    </row>
    <row r="175" spans="2:25" s="229" customFormat="1" x14ac:dyDescent="0.35">
      <c r="B175" s="59"/>
      <c r="F175" s="249"/>
      <c r="I175" s="250"/>
      <c r="J175" s="250"/>
      <c r="P175" s="154"/>
      <c r="Q175" s="202"/>
      <c r="U175" s="154"/>
      <c r="V175" s="154"/>
      <c r="W175" s="154"/>
      <c r="X175" s="154"/>
      <c r="Y175" s="154"/>
    </row>
    <row r="176" spans="2:25" s="229" customFormat="1" x14ac:dyDescent="0.35">
      <c r="B176" s="59"/>
      <c r="F176" s="249"/>
      <c r="I176" s="250"/>
      <c r="J176" s="250"/>
      <c r="P176" s="154"/>
      <c r="Q176" s="202"/>
      <c r="U176" s="154"/>
      <c r="V176" s="154"/>
      <c r="W176" s="154"/>
      <c r="X176" s="154"/>
      <c r="Y176" s="154"/>
    </row>
    <row r="177" spans="2:25" s="229" customFormat="1" x14ac:dyDescent="0.35">
      <c r="B177" s="59"/>
      <c r="F177" s="249"/>
      <c r="I177" s="250"/>
      <c r="J177" s="250"/>
      <c r="P177" s="154"/>
      <c r="Q177" s="202"/>
      <c r="U177" s="154"/>
      <c r="V177" s="154"/>
      <c r="W177" s="154"/>
      <c r="X177" s="154"/>
      <c r="Y177" s="154"/>
    </row>
    <row r="178" spans="2:25" s="229" customFormat="1" x14ac:dyDescent="0.35">
      <c r="B178" s="59"/>
      <c r="F178" s="249"/>
      <c r="I178" s="250"/>
      <c r="J178" s="250"/>
      <c r="P178" s="154"/>
      <c r="Q178" s="202"/>
      <c r="U178" s="154"/>
      <c r="V178" s="154"/>
      <c r="W178" s="154"/>
      <c r="X178" s="154"/>
      <c r="Y178" s="154"/>
    </row>
    <row r="179" spans="2:25" s="229" customFormat="1" x14ac:dyDescent="0.35">
      <c r="B179" s="59"/>
      <c r="F179" s="249"/>
      <c r="I179" s="250"/>
      <c r="J179" s="250"/>
      <c r="P179" s="154"/>
      <c r="Q179" s="202"/>
      <c r="U179" s="154"/>
      <c r="V179" s="154"/>
      <c r="W179" s="154"/>
      <c r="X179" s="154"/>
      <c r="Y179" s="154"/>
    </row>
    <row r="180" spans="2:25" s="229" customFormat="1" x14ac:dyDescent="0.35">
      <c r="B180" s="59"/>
      <c r="F180" s="249"/>
      <c r="I180" s="250"/>
      <c r="J180" s="250"/>
      <c r="P180" s="154"/>
      <c r="Q180" s="202"/>
      <c r="U180" s="154"/>
      <c r="V180" s="154"/>
      <c r="W180" s="154"/>
      <c r="X180" s="154"/>
      <c r="Y180" s="154"/>
    </row>
    <row r="181" spans="2:25" s="229" customFormat="1" x14ac:dyDescent="0.35">
      <c r="B181" s="59"/>
      <c r="F181" s="249"/>
      <c r="I181" s="250"/>
      <c r="J181" s="250"/>
      <c r="P181" s="154"/>
      <c r="Q181" s="202"/>
      <c r="U181" s="154"/>
      <c r="V181" s="154"/>
      <c r="W181" s="154"/>
      <c r="X181" s="154"/>
      <c r="Y181" s="154"/>
    </row>
    <row r="182" spans="2:25" s="229" customFormat="1" x14ac:dyDescent="0.35">
      <c r="B182" s="59"/>
      <c r="F182" s="249"/>
      <c r="I182" s="250"/>
      <c r="J182" s="250"/>
      <c r="P182" s="154"/>
      <c r="Q182" s="202"/>
      <c r="U182" s="154"/>
      <c r="V182" s="154"/>
      <c r="W182" s="154"/>
      <c r="X182" s="154"/>
      <c r="Y182" s="154"/>
    </row>
    <row r="183" spans="2:25" s="229" customFormat="1" x14ac:dyDescent="0.35">
      <c r="B183" s="59"/>
      <c r="F183" s="249"/>
      <c r="I183" s="250"/>
      <c r="J183" s="250"/>
      <c r="P183" s="154"/>
      <c r="Q183" s="202"/>
      <c r="U183" s="154"/>
      <c r="V183" s="154"/>
      <c r="W183" s="154"/>
      <c r="X183" s="154"/>
      <c r="Y183" s="154"/>
    </row>
    <row r="184" spans="2:25" s="229" customFormat="1" x14ac:dyDescent="0.35">
      <c r="B184" s="59"/>
      <c r="F184" s="249"/>
      <c r="I184" s="250"/>
      <c r="J184" s="250"/>
      <c r="P184" s="154"/>
      <c r="Q184" s="202"/>
      <c r="U184" s="154"/>
      <c r="V184" s="154"/>
      <c r="W184" s="154"/>
      <c r="X184" s="154"/>
      <c r="Y184" s="154"/>
    </row>
    <row r="185" spans="2:25" s="229" customFormat="1" x14ac:dyDescent="0.35">
      <c r="B185" s="59"/>
      <c r="F185" s="249"/>
      <c r="I185" s="250"/>
      <c r="J185" s="250"/>
      <c r="P185" s="154"/>
      <c r="Q185" s="202"/>
      <c r="U185" s="154"/>
      <c r="V185" s="154"/>
      <c r="W185" s="154"/>
      <c r="X185" s="154"/>
      <c r="Y185" s="154"/>
    </row>
    <row r="186" spans="2:25" s="229" customFormat="1" x14ac:dyDescent="0.35">
      <c r="B186" s="59"/>
      <c r="F186" s="249"/>
      <c r="I186" s="250"/>
      <c r="J186" s="250"/>
      <c r="P186" s="154"/>
      <c r="Q186" s="202"/>
      <c r="U186" s="154"/>
      <c r="V186" s="154"/>
      <c r="W186" s="154"/>
      <c r="X186" s="154"/>
      <c r="Y186" s="154"/>
    </row>
    <row r="187" spans="2:25" s="229" customFormat="1" x14ac:dyDescent="0.35">
      <c r="B187" s="59"/>
      <c r="F187" s="249"/>
      <c r="I187" s="250"/>
      <c r="J187" s="250"/>
      <c r="P187" s="154"/>
      <c r="Q187" s="202"/>
      <c r="U187" s="154"/>
      <c r="V187" s="154"/>
      <c r="W187" s="154"/>
      <c r="X187" s="154"/>
      <c r="Y187" s="154"/>
    </row>
    <row r="188" spans="2:25" s="229" customFormat="1" x14ac:dyDescent="0.35">
      <c r="B188" s="59"/>
      <c r="F188" s="249"/>
      <c r="I188" s="250"/>
      <c r="J188" s="250"/>
      <c r="P188" s="154"/>
      <c r="Q188" s="202"/>
      <c r="U188" s="154"/>
      <c r="V188" s="154"/>
      <c r="W188" s="154"/>
      <c r="X188" s="154"/>
      <c r="Y188" s="154"/>
    </row>
    <row r="189" spans="2:25" s="229" customFormat="1" x14ac:dyDescent="0.35">
      <c r="B189" s="59"/>
      <c r="F189" s="249"/>
      <c r="I189" s="250"/>
      <c r="J189" s="250"/>
      <c r="P189" s="154"/>
      <c r="Q189" s="202"/>
      <c r="U189" s="154"/>
      <c r="V189" s="154"/>
      <c r="W189" s="154"/>
      <c r="X189" s="154"/>
      <c r="Y189" s="154"/>
    </row>
    <row r="190" spans="2:25" s="229" customFormat="1" x14ac:dyDescent="0.35">
      <c r="B190" s="59"/>
      <c r="F190" s="249"/>
      <c r="I190" s="250"/>
      <c r="J190" s="250"/>
      <c r="P190" s="154"/>
      <c r="Q190" s="202"/>
      <c r="U190" s="154"/>
      <c r="V190" s="154"/>
      <c r="W190" s="154"/>
      <c r="X190" s="154"/>
      <c r="Y190" s="154"/>
    </row>
    <row r="191" spans="2:25" s="229" customFormat="1" x14ac:dyDescent="0.35">
      <c r="B191" s="59"/>
      <c r="F191" s="249"/>
      <c r="I191" s="250"/>
      <c r="J191" s="250"/>
      <c r="P191" s="154"/>
      <c r="Q191" s="202"/>
      <c r="U191" s="154"/>
      <c r="V191" s="154"/>
      <c r="W191" s="154"/>
      <c r="X191" s="154"/>
      <c r="Y191" s="154"/>
    </row>
    <row r="192" spans="2:25" s="229" customFormat="1" x14ac:dyDescent="0.35">
      <c r="B192" s="59"/>
      <c r="F192" s="249"/>
      <c r="I192" s="250"/>
      <c r="J192" s="250"/>
      <c r="P192" s="154"/>
      <c r="Q192" s="202"/>
      <c r="U192" s="154"/>
      <c r="V192" s="154"/>
      <c r="W192" s="154"/>
      <c r="X192" s="154"/>
      <c r="Y192" s="154"/>
    </row>
    <row r="193" spans="2:25" s="229" customFormat="1" x14ac:dyDescent="0.35">
      <c r="B193" s="59"/>
      <c r="F193" s="249"/>
      <c r="I193" s="250"/>
      <c r="J193" s="250"/>
      <c r="P193" s="154"/>
      <c r="Q193" s="202"/>
      <c r="U193" s="154"/>
      <c r="V193" s="154"/>
      <c r="W193" s="154"/>
      <c r="X193" s="154"/>
      <c r="Y193" s="154"/>
    </row>
    <row r="194" spans="2:25" s="229" customFormat="1" x14ac:dyDescent="0.35">
      <c r="B194" s="59"/>
      <c r="F194" s="249"/>
      <c r="I194" s="250"/>
      <c r="J194" s="250"/>
      <c r="P194" s="154"/>
      <c r="Q194" s="202"/>
      <c r="U194" s="154"/>
      <c r="V194" s="154"/>
      <c r="W194" s="154"/>
      <c r="X194" s="154"/>
      <c r="Y194" s="154"/>
    </row>
    <row r="195" spans="2:25" s="229" customFormat="1" x14ac:dyDescent="0.35">
      <c r="B195" s="59"/>
      <c r="F195" s="249"/>
      <c r="I195" s="250"/>
      <c r="J195" s="250"/>
      <c r="P195" s="154"/>
      <c r="Q195" s="202"/>
      <c r="U195" s="154"/>
      <c r="V195" s="154"/>
      <c r="W195" s="154"/>
      <c r="X195" s="154"/>
      <c r="Y195" s="154"/>
    </row>
    <row r="196" spans="2:25" s="229" customFormat="1" x14ac:dyDescent="0.35">
      <c r="B196" s="59"/>
      <c r="F196" s="249"/>
      <c r="I196" s="250"/>
      <c r="J196" s="250"/>
      <c r="P196" s="154"/>
      <c r="Q196" s="202"/>
      <c r="U196" s="154"/>
      <c r="V196" s="154"/>
      <c r="W196" s="154"/>
      <c r="X196" s="154"/>
      <c r="Y196" s="154"/>
    </row>
    <row r="197" spans="2:25" s="229" customFormat="1" x14ac:dyDescent="0.35">
      <c r="B197" s="59"/>
      <c r="F197" s="249"/>
      <c r="I197" s="250"/>
      <c r="J197" s="250"/>
      <c r="P197" s="154"/>
      <c r="Q197" s="202"/>
      <c r="U197" s="154"/>
      <c r="V197" s="154"/>
      <c r="W197" s="154"/>
      <c r="X197" s="154"/>
      <c r="Y197" s="154"/>
    </row>
    <row r="198" spans="2:25" s="229" customFormat="1" x14ac:dyDescent="0.35">
      <c r="B198" s="59"/>
      <c r="F198" s="249"/>
      <c r="I198" s="250"/>
      <c r="J198" s="250"/>
      <c r="P198" s="154"/>
      <c r="Q198" s="202"/>
      <c r="U198" s="154"/>
      <c r="V198" s="154"/>
      <c r="W198" s="154"/>
      <c r="X198" s="154"/>
      <c r="Y198" s="154"/>
    </row>
    <row r="199" spans="2:25" s="229" customFormat="1" x14ac:dyDescent="0.35">
      <c r="B199" s="59"/>
      <c r="F199" s="249"/>
      <c r="I199" s="250"/>
      <c r="J199" s="250"/>
      <c r="P199" s="154"/>
      <c r="Q199" s="202"/>
      <c r="U199" s="154"/>
      <c r="V199" s="154"/>
      <c r="W199" s="154"/>
      <c r="X199" s="154"/>
      <c r="Y199" s="154"/>
    </row>
    <row r="200" spans="2:25" s="229" customFormat="1" x14ac:dyDescent="0.35">
      <c r="B200" s="59"/>
      <c r="F200" s="249"/>
      <c r="I200" s="250"/>
      <c r="J200" s="250"/>
      <c r="P200" s="154"/>
      <c r="Q200" s="202"/>
      <c r="U200" s="154"/>
      <c r="V200" s="154"/>
      <c r="W200" s="154"/>
      <c r="X200" s="154"/>
      <c r="Y200" s="154"/>
    </row>
    <row r="201" spans="2:25" s="229" customFormat="1" x14ac:dyDescent="0.35">
      <c r="B201" s="59"/>
      <c r="F201" s="249"/>
      <c r="I201" s="250"/>
      <c r="J201" s="250"/>
      <c r="P201" s="154"/>
      <c r="Q201" s="202"/>
      <c r="U201" s="154"/>
      <c r="V201" s="154"/>
      <c r="W201" s="154"/>
      <c r="X201" s="154"/>
      <c r="Y201" s="154"/>
    </row>
    <row r="202" spans="2:25" s="229" customFormat="1" x14ac:dyDescent="0.35">
      <c r="B202" s="59"/>
      <c r="F202" s="249"/>
      <c r="I202" s="250"/>
      <c r="J202" s="250"/>
      <c r="P202" s="154"/>
      <c r="Q202" s="202"/>
      <c r="U202" s="154"/>
      <c r="V202" s="154"/>
      <c r="W202" s="154"/>
      <c r="X202" s="154"/>
      <c r="Y202" s="154"/>
    </row>
    <row r="203" spans="2:25" s="229" customFormat="1" x14ac:dyDescent="0.35">
      <c r="B203" s="59"/>
      <c r="F203" s="249"/>
      <c r="I203" s="250"/>
      <c r="J203" s="250"/>
      <c r="P203" s="154"/>
      <c r="Q203" s="202"/>
      <c r="U203" s="154"/>
      <c r="V203" s="154"/>
      <c r="W203" s="154"/>
      <c r="X203" s="154"/>
      <c r="Y203" s="154"/>
    </row>
    <row r="204" spans="2:25" s="229" customFormat="1" x14ac:dyDescent="0.35">
      <c r="B204" s="59"/>
      <c r="F204" s="249"/>
      <c r="I204" s="250"/>
      <c r="J204" s="250"/>
      <c r="P204" s="154"/>
      <c r="Q204" s="202"/>
      <c r="U204" s="154"/>
      <c r="V204" s="154"/>
      <c r="W204" s="154"/>
      <c r="X204" s="154"/>
      <c r="Y204" s="154"/>
    </row>
    <row r="205" spans="2:25" s="229" customFormat="1" x14ac:dyDescent="0.35">
      <c r="B205" s="59"/>
      <c r="F205" s="249"/>
      <c r="I205" s="250"/>
      <c r="J205" s="250"/>
      <c r="P205" s="154"/>
      <c r="Q205" s="202"/>
      <c r="U205" s="154"/>
      <c r="V205" s="154"/>
      <c r="W205" s="154"/>
      <c r="X205" s="154"/>
      <c r="Y205" s="154"/>
    </row>
    <row r="206" spans="2:25" s="229" customFormat="1" x14ac:dyDescent="0.35">
      <c r="B206" s="59"/>
      <c r="F206" s="249"/>
      <c r="I206" s="250"/>
      <c r="J206" s="250"/>
      <c r="P206" s="154"/>
      <c r="Q206" s="202"/>
      <c r="U206" s="154"/>
      <c r="V206" s="154"/>
      <c r="W206" s="154"/>
      <c r="X206" s="154"/>
      <c r="Y206" s="154"/>
    </row>
    <row r="207" spans="2:25" s="229" customFormat="1" x14ac:dyDescent="0.35">
      <c r="B207" s="59"/>
      <c r="F207" s="249"/>
      <c r="I207" s="250"/>
      <c r="J207" s="250"/>
      <c r="P207" s="154"/>
      <c r="Q207" s="202"/>
      <c r="U207" s="154"/>
      <c r="V207" s="154"/>
      <c r="W207" s="154"/>
      <c r="X207" s="154"/>
      <c r="Y207" s="154"/>
    </row>
    <row r="208" spans="2:25" s="229" customFormat="1" x14ac:dyDescent="0.35">
      <c r="B208" s="59"/>
      <c r="F208" s="249"/>
      <c r="I208" s="250"/>
      <c r="J208" s="250"/>
      <c r="P208" s="154"/>
      <c r="Q208" s="202"/>
      <c r="U208" s="154"/>
      <c r="V208" s="154"/>
      <c r="W208" s="154"/>
      <c r="X208" s="154"/>
      <c r="Y208" s="154"/>
    </row>
    <row r="209" spans="2:25" s="229" customFormat="1" x14ac:dyDescent="0.35">
      <c r="B209" s="59"/>
      <c r="F209" s="249"/>
      <c r="I209" s="250"/>
      <c r="J209" s="250"/>
      <c r="P209" s="154"/>
      <c r="Q209" s="202"/>
      <c r="U209" s="154"/>
      <c r="V209" s="154"/>
      <c r="W209" s="154"/>
      <c r="X209" s="154"/>
      <c r="Y209" s="154"/>
    </row>
    <row r="210" spans="2:25" s="229" customFormat="1" x14ac:dyDescent="0.35">
      <c r="B210" s="59"/>
      <c r="F210" s="249"/>
      <c r="I210" s="250"/>
      <c r="J210" s="250"/>
      <c r="P210" s="154"/>
      <c r="Q210" s="202"/>
      <c r="U210" s="154"/>
      <c r="V210" s="154"/>
      <c r="W210" s="154"/>
      <c r="X210" s="154"/>
      <c r="Y210" s="154"/>
    </row>
    <row r="211" spans="2:25" s="229" customFormat="1" x14ac:dyDescent="0.35">
      <c r="B211" s="59"/>
      <c r="F211" s="249"/>
      <c r="I211" s="250"/>
      <c r="J211" s="250"/>
      <c r="P211" s="154"/>
      <c r="Q211" s="202"/>
      <c r="U211" s="154"/>
      <c r="V211" s="154"/>
      <c r="W211" s="154"/>
      <c r="X211" s="154"/>
      <c r="Y211" s="154"/>
    </row>
    <row r="212" spans="2:25" s="229" customFormat="1" x14ac:dyDescent="0.35">
      <c r="B212" s="59"/>
      <c r="F212" s="249"/>
      <c r="I212" s="250"/>
      <c r="J212" s="250"/>
      <c r="P212" s="154"/>
      <c r="Q212" s="202"/>
      <c r="U212" s="154"/>
      <c r="V212" s="154"/>
      <c r="W212" s="154"/>
      <c r="X212" s="154"/>
      <c r="Y212" s="154"/>
    </row>
    <row r="213" spans="2:25" s="229" customFormat="1" x14ac:dyDescent="0.35">
      <c r="B213" s="59"/>
      <c r="F213" s="249"/>
      <c r="I213" s="250"/>
      <c r="J213" s="250"/>
      <c r="P213" s="154"/>
      <c r="Q213" s="202"/>
      <c r="U213" s="154"/>
      <c r="V213" s="154"/>
      <c r="W213" s="154"/>
      <c r="X213" s="154"/>
      <c r="Y213" s="154"/>
    </row>
    <row r="214" spans="2:25" s="229" customFormat="1" x14ac:dyDescent="0.35">
      <c r="B214" s="59"/>
      <c r="F214" s="249"/>
      <c r="I214" s="250"/>
      <c r="J214" s="250"/>
      <c r="P214" s="154"/>
      <c r="Q214" s="202"/>
      <c r="U214" s="154"/>
      <c r="V214" s="154"/>
      <c r="W214" s="154"/>
      <c r="X214" s="154"/>
      <c r="Y214" s="154"/>
    </row>
    <row r="215" spans="2:25" s="229" customFormat="1" x14ac:dyDescent="0.35">
      <c r="B215" s="59"/>
      <c r="F215" s="249"/>
      <c r="I215" s="250"/>
      <c r="J215" s="250"/>
      <c r="P215" s="154"/>
      <c r="Q215" s="202"/>
      <c r="U215" s="154"/>
      <c r="V215" s="154"/>
      <c r="W215" s="154"/>
      <c r="X215" s="154"/>
      <c r="Y215" s="154"/>
    </row>
    <row r="216" spans="2:25" s="229" customFormat="1" x14ac:dyDescent="0.35">
      <c r="B216" s="59"/>
      <c r="F216" s="249"/>
      <c r="I216" s="250"/>
      <c r="J216" s="250"/>
      <c r="P216" s="154"/>
      <c r="Q216" s="202"/>
      <c r="U216" s="154"/>
      <c r="V216" s="154"/>
      <c r="W216" s="154"/>
      <c r="X216" s="154"/>
      <c r="Y216" s="154"/>
    </row>
    <row r="217" spans="2:25" s="229" customFormat="1" x14ac:dyDescent="0.35">
      <c r="B217" s="59"/>
      <c r="F217" s="249"/>
      <c r="I217" s="250"/>
      <c r="J217" s="250"/>
      <c r="P217" s="154"/>
      <c r="Q217" s="202"/>
      <c r="U217" s="154"/>
      <c r="V217" s="154"/>
      <c r="W217" s="154"/>
      <c r="X217" s="154"/>
      <c r="Y217" s="154"/>
    </row>
    <row r="218" spans="2:25" s="229" customFormat="1" x14ac:dyDescent="0.35">
      <c r="B218" s="59"/>
      <c r="F218" s="249"/>
      <c r="I218" s="250"/>
      <c r="J218" s="250"/>
      <c r="P218" s="154"/>
      <c r="Q218" s="202"/>
      <c r="U218" s="154"/>
      <c r="V218" s="154"/>
      <c r="W218" s="154"/>
      <c r="X218" s="154"/>
      <c r="Y218" s="154"/>
    </row>
    <row r="219" spans="2:25" s="229" customFormat="1" x14ac:dyDescent="0.35">
      <c r="B219" s="59"/>
      <c r="F219" s="249"/>
      <c r="I219" s="250"/>
      <c r="J219" s="250"/>
      <c r="P219" s="154"/>
      <c r="Q219" s="202"/>
      <c r="U219" s="154"/>
      <c r="V219" s="154"/>
      <c r="W219" s="154"/>
      <c r="X219" s="154"/>
      <c r="Y219" s="154"/>
    </row>
    <row r="220" spans="2:25" s="229" customFormat="1" x14ac:dyDescent="0.35">
      <c r="B220" s="59"/>
      <c r="F220" s="249"/>
      <c r="I220" s="250"/>
      <c r="J220" s="250"/>
      <c r="P220" s="154"/>
      <c r="Q220" s="202"/>
      <c r="U220" s="154"/>
      <c r="V220" s="154"/>
      <c r="W220" s="154"/>
      <c r="X220" s="154"/>
      <c r="Y220" s="154"/>
    </row>
    <row r="221" spans="2:25" s="229" customFormat="1" x14ac:dyDescent="0.35">
      <c r="B221" s="59"/>
      <c r="F221" s="249"/>
      <c r="I221" s="250"/>
      <c r="J221" s="250"/>
      <c r="P221" s="154"/>
      <c r="Q221" s="202"/>
      <c r="U221" s="154"/>
      <c r="V221" s="154"/>
      <c r="W221" s="154"/>
      <c r="X221" s="154"/>
      <c r="Y221" s="154"/>
    </row>
    <row r="222" spans="2:25" s="229" customFormat="1" x14ac:dyDescent="0.35">
      <c r="B222" s="59"/>
      <c r="F222" s="249"/>
      <c r="I222" s="250"/>
      <c r="J222" s="250"/>
      <c r="P222" s="154"/>
      <c r="Q222" s="202"/>
      <c r="U222" s="154"/>
      <c r="V222" s="154"/>
      <c r="W222" s="154"/>
      <c r="X222" s="154"/>
      <c r="Y222" s="154"/>
    </row>
    <row r="223" spans="2:25" s="229" customFormat="1" x14ac:dyDescent="0.35">
      <c r="B223" s="59"/>
      <c r="F223" s="249"/>
      <c r="I223" s="250"/>
      <c r="J223" s="250"/>
      <c r="P223" s="154"/>
      <c r="Q223" s="202"/>
      <c r="U223" s="154"/>
      <c r="V223" s="154"/>
      <c r="W223" s="154"/>
      <c r="X223" s="154"/>
      <c r="Y223" s="154"/>
    </row>
    <row r="224" spans="2:25" s="229" customFormat="1" x14ac:dyDescent="0.35">
      <c r="B224" s="59"/>
      <c r="F224" s="249"/>
      <c r="I224" s="250"/>
      <c r="J224" s="250"/>
      <c r="P224" s="154"/>
      <c r="Q224" s="202"/>
      <c r="U224" s="154"/>
      <c r="V224" s="154"/>
      <c r="W224" s="154"/>
      <c r="X224" s="154"/>
      <c r="Y224" s="154"/>
    </row>
    <row r="225" spans="2:25" s="229" customFormat="1" x14ac:dyDescent="0.35">
      <c r="B225" s="59"/>
      <c r="F225" s="249"/>
      <c r="I225" s="250"/>
      <c r="J225" s="250"/>
      <c r="P225" s="154"/>
      <c r="Q225" s="202"/>
      <c r="U225" s="154"/>
      <c r="V225" s="154"/>
      <c r="W225" s="154"/>
      <c r="X225" s="154"/>
      <c r="Y225" s="154"/>
    </row>
    <row r="226" spans="2:25" s="229" customFormat="1" x14ac:dyDescent="0.35">
      <c r="B226" s="59"/>
      <c r="F226" s="249"/>
      <c r="I226" s="250"/>
      <c r="J226" s="250"/>
      <c r="P226" s="154"/>
      <c r="Q226" s="202"/>
      <c r="U226" s="154"/>
      <c r="V226" s="154"/>
      <c r="W226" s="154"/>
      <c r="X226" s="154"/>
      <c r="Y226" s="154"/>
    </row>
    <row r="227" spans="2:25" s="229" customFormat="1" x14ac:dyDescent="0.35">
      <c r="B227" s="59"/>
      <c r="F227" s="249"/>
      <c r="I227" s="250"/>
      <c r="J227" s="250"/>
      <c r="P227" s="154"/>
      <c r="Q227" s="202"/>
      <c r="U227" s="154"/>
      <c r="V227" s="154"/>
      <c r="W227" s="154"/>
      <c r="X227" s="154"/>
      <c r="Y227" s="154"/>
    </row>
    <row r="228" spans="2:25" s="229" customFormat="1" x14ac:dyDescent="0.35">
      <c r="B228" s="59"/>
      <c r="F228" s="249"/>
      <c r="I228" s="250"/>
      <c r="J228" s="250"/>
      <c r="P228" s="154"/>
      <c r="Q228" s="202"/>
      <c r="U228" s="154"/>
      <c r="V228" s="154"/>
      <c r="W228" s="154"/>
      <c r="X228" s="154"/>
      <c r="Y228" s="154"/>
    </row>
    <row r="229" spans="2:25" s="229" customFormat="1" x14ac:dyDescent="0.35">
      <c r="B229" s="59"/>
      <c r="F229" s="249"/>
      <c r="I229" s="250"/>
      <c r="J229" s="250"/>
      <c r="P229" s="154"/>
      <c r="Q229" s="202"/>
      <c r="U229" s="154"/>
      <c r="V229" s="154"/>
      <c r="W229" s="154"/>
      <c r="X229" s="154"/>
      <c r="Y229" s="154"/>
    </row>
    <row r="230" spans="2:25" s="229" customFormat="1" x14ac:dyDescent="0.35">
      <c r="B230" s="59"/>
      <c r="F230" s="249"/>
      <c r="I230" s="250"/>
      <c r="J230" s="250"/>
      <c r="P230" s="154"/>
      <c r="Q230" s="202"/>
      <c r="U230" s="154"/>
      <c r="V230" s="154"/>
      <c r="W230" s="154"/>
      <c r="X230" s="154"/>
      <c r="Y230" s="154"/>
    </row>
    <row r="231" spans="2:25" s="229" customFormat="1" x14ac:dyDescent="0.35">
      <c r="B231" s="59"/>
      <c r="F231" s="249"/>
      <c r="I231" s="250"/>
      <c r="J231" s="250"/>
      <c r="P231" s="154"/>
      <c r="Q231" s="202"/>
      <c r="U231" s="154"/>
      <c r="V231" s="154"/>
      <c r="W231" s="154"/>
      <c r="X231" s="154"/>
      <c r="Y231" s="154"/>
    </row>
    <row r="232" spans="2:25" s="229" customFormat="1" x14ac:dyDescent="0.35">
      <c r="B232" s="59"/>
      <c r="F232" s="249"/>
      <c r="I232" s="250"/>
      <c r="J232" s="250"/>
      <c r="P232" s="154"/>
      <c r="Q232" s="202"/>
      <c r="U232" s="154"/>
      <c r="V232" s="154"/>
      <c r="W232" s="154"/>
      <c r="X232" s="154"/>
      <c r="Y232" s="154"/>
    </row>
    <row r="233" spans="2:25" s="229" customFormat="1" x14ac:dyDescent="0.35">
      <c r="B233" s="59"/>
      <c r="F233" s="249"/>
      <c r="I233" s="250"/>
      <c r="J233" s="250"/>
      <c r="P233" s="154"/>
      <c r="Q233" s="202"/>
      <c r="U233" s="154"/>
      <c r="V233" s="154"/>
      <c r="W233" s="154"/>
      <c r="X233" s="154"/>
      <c r="Y233" s="154"/>
    </row>
    <row r="234" spans="2:25" s="229" customFormat="1" x14ac:dyDescent="0.35">
      <c r="B234" s="59"/>
      <c r="F234" s="249"/>
      <c r="I234" s="250"/>
      <c r="J234" s="250"/>
      <c r="P234" s="154"/>
      <c r="Q234" s="202"/>
      <c r="U234" s="154"/>
      <c r="V234" s="154"/>
      <c r="W234" s="154"/>
      <c r="X234" s="154"/>
      <c r="Y234" s="154"/>
    </row>
    <row r="235" spans="2:25" s="229" customFormat="1" x14ac:dyDescent="0.35">
      <c r="B235" s="59"/>
      <c r="F235" s="249"/>
      <c r="I235" s="250"/>
      <c r="J235" s="250"/>
      <c r="P235" s="154"/>
      <c r="Q235" s="202"/>
      <c r="U235" s="154"/>
      <c r="V235" s="154"/>
      <c r="W235" s="154"/>
      <c r="X235" s="154"/>
      <c r="Y235" s="154"/>
    </row>
    <row r="236" spans="2:25" s="229" customFormat="1" x14ac:dyDescent="0.35">
      <c r="B236" s="59"/>
      <c r="F236" s="249"/>
      <c r="I236" s="250"/>
      <c r="J236" s="250"/>
      <c r="P236" s="154"/>
      <c r="Q236" s="202"/>
      <c r="U236" s="154"/>
      <c r="V236" s="154"/>
      <c r="W236" s="154"/>
      <c r="X236" s="154"/>
      <c r="Y236" s="154"/>
    </row>
    <row r="237" spans="2:25" s="229" customFormat="1" x14ac:dyDescent="0.35">
      <c r="B237" s="59"/>
      <c r="F237" s="249"/>
      <c r="I237" s="250"/>
      <c r="J237" s="250"/>
      <c r="P237" s="154"/>
      <c r="Q237" s="202"/>
      <c r="U237" s="154"/>
      <c r="V237" s="154"/>
      <c r="W237" s="154"/>
      <c r="X237" s="154"/>
      <c r="Y237" s="154"/>
    </row>
    <row r="238" spans="2:25" s="229" customFormat="1" x14ac:dyDescent="0.35">
      <c r="B238" s="59"/>
      <c r="F238" s="249"/>
      <c r="I238" s="250"/>
      <c r="J238" s="250"/>
      <c r="P238" s="154"/>
      <c r="Q238" s="202"/>
      <c r="U238" s="154"/>
      <c r="V238" s="154"/>
      <c r="W238" s="154"/>
      <c r="X238" s="154"/>
      <c r="Y238" s="154"/>
    </row>
    <row r="239" spans="2:25" s="229" customFormat="1" x14ac:dyDescent="0.35">
      <c r="B239" s="59"/>
      <c r="F239" s="249"/>
      <c r="I239" s="250"/>
      <c r="J239" s="250"/>
      <c r="P239" s="154"/>
      <c r="Q239" s="202"/>
      <c r="U239" s="154"/>
      <c r="V239" s="154"/>
      <c r="W239" s="154"/>
      <c r="X239" s="154"/>
      <c r="Y239" s="154"/>
    </row>
    <row r="240" spans="2:25" s="229" customFormat="1" x14ac:dyDescent="0.35">
      <c r="B240" s="59"/>
      <c r="F240" s="249"/>
      <c r="I240" s="250"/>
      <c r="J240" s="250"/>
      <c r="P240" s="154"/>
      <c r="Q240" s="202"/>
      <c r="U240" s="154"/>
      <c r="V240" s="154"/>
      <c r="W240" s="154"/>
      <c r="X240" s="154"/>
      <c r="Y240" s="154"/>
    </row>
    <row r="241" spans="2:25" s="229" customFormat="1" x14ac:dyDescent="0.35">
      <c r="B241" s="59"/>
      <c r="F241" s="249"/>
      <c r="I241" s="250"/>
      <c r="J241" s="250"/>
      <c r="P241" s="154"/>
      <c r="Q241" s="202"/>
      <c r="U241" s="154"/>
      <c r="V241" s="154"/>
      <c r="W241" s="154"/>
      <c r="X241" s="154"/>
      <c r="Y241" s="154"/>
    </row>
    <row r="242" spans="2:25" s="229" customFormat="1" x14ac:dyDescent="0.35">
      <c r="B242" s="59"/>
      <c r="F242" s="249"/>
      <c r="I242" s="250"/>
      <c r="J242" s="250"/>
      <c r="P242" s="154"/>
      <c r="Q242" s="202"/>
      <c r="U242" s="154"/>
      <c r="V242" s="154"/>
      <c r="W242" s="154"/>
      <c r="X242" s="154"/>
      <c r="Y242" s="154"/>
    </row>
    <row r="243" spans="2:25" s="229" customFormat="1" x14ac:dyDescent="0.35">
      <c r="B243" s="59"/>
      <c r="F243" s="249"/>
      <c r="I243" s="250"/>
      <c r="J243" s="250"/>
      <c r="P243" s="154"/>
      <c r="Q243" s="202"/>
      <c r="U243" s="154"/>
      <c r="V243" s="154"/>
      <c r="W243" s="154"/>
      <c r="X243" s="154"/>
      <c r="Y243" s="154"/>
    </row>
    <row r="244" spans="2:25" s="229" customFormat="1" x14ac:dyDescent="0.35">
      <c r="B244" s="59"/>
      <c r="F244" s="249"/>
      <c r="I244" s="250"/>
      <c r="J244" s="250"/>
      <c r="P244" s="154"/>
      <c r="Q244" s="202"/>
      <c r="U244" s="154"/>
      <c r="V244" s="154"/>
      <c r="W244" s="154"/>
      <c r="X244" s="154"/>
      <c r="Y244" s="154"/>
    </row>
    <row r="245" spans="2:25" s="229" customFormat="1" x14ac:dyDescent="0.35">
      <c r="B245" s="59"/>
      <c r="F245" s="249"/>
      <c r="I245" s="250"/>
      <c r="J245" s="250"/>
      <c r="P245" s="154"/>
      <c r="Q245" s="202"/>
      <c r="U245" s="154"/>
      <c r="V245" s="154"/>
      <c r="W245" s="154"/>
      <c r="X245" s="154"/>
      <c r="Y245" s="154"/>
    </row>
    <row r="246" spans="2:25" s="229" customFormat="1" x14ac:dyDescent="0.35">
      <c r="B246" s="59"/>
      <c r="F246" s="249"/>
      <c r="I246" s="250"/>
      <c r="J246" s="250"/>
      <c r="P246" s="154"/>
      <c r="Q246" s="202"/>
      <c r="U246" s="154"/>
      <c r="V246" s="154"/>
      <c r="W246" s="154"/>
      <c r="X246" s="154"/>
      <c r="Y246" s="154"/>
    </row>
    <row r="247" spans="2:25" s="229" customFormat="1" x14ac:dyDescent="0.35">
      <c r="B247" s="59"/>
      <c r="F247" s="249"/>
      <c r="I247" s="250"/>
      <c r="J247" s="250"/>
      <c r="P247" s="154"/>
      <c r="Q247" s="202"/>
      <c r="U247" s="154"/>
      <c r="V247" s="154"/>
      <c r="W247" s="154"/>
      <c r="X247" s="154"/>
      <c r="Y247" s="154"/>
    </row>
    <row r="248" spans="2:25" s="229" customFormat="1" x14ac:dyDescent="0.35">
      <c r="B248" s="59"/>
      <c r="F248" s="249"/>
      <c r="I248" s="250"/>
      <c r="J248" s="250"/>
      <c r="P248" s="154"/>
      <c r="Q248" s="202"/>
      <c r="U248" s="154"/>
      <c r="V248" s="154"/>
      <c r="W248" s="154"/>
      <c r="X248" s="154"/>
      <c r="Y248" s="154"/>
    </row>
    <row r="249" spans="2:25" s="229" customFormat="1" x14ac:dyDescent="0.35">
      <c r="B249" s="59"/>
      <c r="F249" s="249"/>
      <c r="I249" s="250"/>
      <c r="J249" s="250"/>
      <c r="P249" s="154"/>
      <c r="Q249" s="202"/>
      <c r="U249" s="154"/>
      <c r="V249" s="154"/>
      <c r="W249" s="154"/>
      <c r="X249" s="154"/>
      <c r="Y249" s="154"/>
    </row>
    <row r="250" spans="2:25" s="229" customFormat="1" x14ac:dyDescent="0.35">
      <c r="B250" s="59"/>
      <c r="F250" s="249"/>
      <c r="I250" s="250"/>
      <c r="J250" s="250"/>
      <c r="P250" s="154"/>
      <c r="Q250" s="202"/>
      <c r="U250" s="154"/>
      <c r="V250" s="154"/>
      <c r="W250" s="154"/>
      <c r="X250" s="154"/>
      <c r="Y250" s="154"/>
    </row>
    <row r="251" spans="2:25" s="229" customFormat="1" x14ac:dyDescent="0.35">
      <c r="B251" s="59"/>
      <c r="F251" s="249"/>
      <c r="I251" s="250"/>
      <c r="J251" s="250"/>
      <c r="P251" s="154"/>
      <c r="Q251" s="202"/>
      <c r="U251" s="154"/>
      <c r="V251" s="154"/>
      <c r="W251" s="154"/>
      <c r="X251" s="154"/>
      <c r="Y251" s="154"/>
    </row>
    <row r="252" spans="2:25" s="229" customFormat="1" x14ac:dyDescent="0.35">
      <c r="B252" s="59"/>
      <c r="F252" s="249"/>
      <c r="I252" s="250"/>
      <c r="J252" s="250"/>
      <c r="P252" s="154"/>
      <c r="Q252" s="202"/>
      <c r="U252" s="154"/>
      <c r="V252" s="154"/>
      <c r="W252" s="154"/>
      <c r="X252" s="154"/>
      <c r="Y252" s="154"/>
    </row>
    <row r="253" spans="2:25" s="229" customFormat="1" x14ac:dyDescent="0.35">
      <c r="B253" s="59"/>
      <c r="F253" s="249"/>
      <c r="I253" s="250"/>
      <c r="J253" s="250"/>
      <c r="P253" s="154"/>
      <c r="Q253" s="202"/>
      <c r="U253" s="154"/>
      <c r="V253" s="154"/>
      <c r="W253" s="154"/>
      <c r="X253" s="154"/>
      <c r="Y253" s="154"/>
    </row>
    <row r="254" spans="2:25" s="229" customFormat="1" x14ac:dyDescent="0.35">
      <c r="B254" s="59"/>
      <c r="F254" s="249"/>
      <c r="I254" s="250"/>
      <c r="J254" s="250"/>
      <c r="P254" s="154"/>
      <c r="Q254" s="202"/>
      <c r="U254" s="154"/>
      <c r="V254" s="154"/>
      <c r="W254" s="154"/>
      <c r="X254" s="154"/>
      <c r="Y254" s="154"/>
    </row>
    <row r="255" spans="2:25" s="229" customFormat="1" x14ac:dyDescent="0.35">
      <c r="B255" s="59"/>
      <c r="F255" s="249"/>
      <c r="I255" s="250"/>
      <c r="J255" s="250"/>
      <c r="P255" s="154"/>
      <c r="Q255" s="202"/>
      <c r="U255" s="154"/>
      <c r="V255" s="154"/>
      <c r="W255" s="154"/>
      <c r="X255" s="154"/>
      <c r="Y255" s="154"/>
    </row>
    <row r="256" spans="2:25" s="229" customFormat="1" x14ac:dyDescent="0.35">
      <c r="B256" s="59"/>
      <c r="F256" s="249"/>
      <c r="I256" s="250"/>
      <c r="J256" s="250"/>
      <c r="P256" s="154"/>
      <c r="Q256" s="202"/>
      <c r="U256" s="154"/>
      <c r="V256" s="154"/>
      <c r="W256" s="154"/>
      <c r="X256" s="154"/>
      <c r="Y256" s="154"/>
    </row>
    <row r="257" spans="2:25" s="229" customFormat="1" x14ac:dyDescent="0.35">
      <c r="B257" s="59"/>
      <c r="F257" s="249"/>
      <c r="I257" s="250"/>
      <c r="J257" s="250"/>
      <c r="P257" s="154"/>
      <c r="Q257" s="202"/>
      <c r="U257" s="154"/>
      <c r="V257" s="154"/>
      <c r="W257" s="154"/>
      <c r="X257" s="154"/>
      <c r="Y257" s="154"/>
    </row>
    <row r="258" spans="2:25" s="229" customFormat="1" x14ac:dyDescent="0.35">
      <c r="B258" s="59"/>
      <c r="F258" s="249"/>
      <c r="I258" s="250"/>
      <c r="J258" s="250"/>
      <c r="P258" s="154"/>
      <c r="Q258" s="202"/>
      <c r="U258" s="154"/>
      <c r="V258" s="154"/>
      <c r="W258" s="154"/>
      <c r="X258" s="154"/>
      <c r="Y258" s="154"/>
    </row>
    <row r="259" spans="2:25" s="229" customFormat="1" x14ac:dyDescent="0.35">
      <c r="B259" s="59"/>
      <c r="F259" s="249"/>
      <c r="I259" s="250"/>
      <c r="J259" s="250"/>
      <c r="P259" s="154"/>
      <c r="Q259" s="202"/>
      <c r="U259" s="154"/>
      <c r="V259" s="154"/>
      <c r="W259" s="154"/>
      <c r="X259" s="154"/>
      <c r="Y259" s="154"/>
    </row>
    <row r="260" spans="2:25" s="229" customFormat="1" x14ac:dyDescent="0.35">
      <c r="B260" s="59"/>
      <c r="F260" s="249"/>
      <c r="I260" s="250"/>
      <c r="J260" s="250"/>
      <c r="P260" s="154"/>
      <c r="Q260" s="202"/>
      <c r="U260" s="154"/>
      <c r="V260" s="154"/>
      <c r="W260" s="154"/>
      <c r="X260" s="154"/>
      <c r="Y260" s="154"/>
    </row>
    <row r="261" spans="2:25" s="229" customFormat="1" x14ac:dyDescent="0.35">
      <c r="B261" s="59"/>
      <c r="F261" s="249"/>
      <c r="I261" s="250"/>
      <c r="J261" s="250"/>
      <c r="P261" s="154"/>
      <c r="Q261" s="202"/>
      <c r="U261" s="154"/>
      <c r="V261" s="154"/>
      <c r="W261" s="154"/>
      <c r="X261" s="154"/>
      <c r="Y261" s="154"/>
    </row>
    <row r="262" spans="2:25" s="229" customFormat="1" x14ac:dyDescent="0.35">
      <c r="B262" s="59"/>
      <c r="F262" s="249"/>
      <c r="I262" s="250"/>
      <c r="J262" s="250"/>
      <c r="P262" s="154"/>
      <c r="Q262" s="202"/>
      <c r="U262" s="154"/>
      <c r="V262" s="154"/>
      <c r="W262" s="154"/>
      <c r="X262" s="154"/>
      <c r="Y262" s="154"/>
    </row>
    <row r="263" spans="2:25" s="229" customFormat="1" x14ac:dyDescent="0.35">
      <c r="B263" s="59"/>
      <c r="F263" s="249"/>
      <c r="I263" s="250"/>
      <c r="J263" s="250"/>
      <c r="P263" s="154"/>
      <c r="Q263" s="202"/>
      <c r="U263" s="154"/>
      <c r="V263" s="154"/>
      <c r="W263" s="154"/>
      <c r="X263" s="154"/>
      <c r="Y263" s="154"/>
    </row>
    <row r="264" spans="2:25" s="229" customFormat="1" x14ac:dyDescent="0.35">
      <c r="B264" s="59"/>
      <c r="F264" s="249"/>
      <c r="I264" s="250"/>
      <c r="J264" s="250"/>
      <c r="P264" s="154"/>
      <c r="Q264" s="202"/>
      <c r="U264" s="154"/>
      <c r="V264" s="154"/>
      <c r="W264" s="154"/>
      <c r="X264" s="154"/>
      <c r="Y264" s="154"/>
    </row>
    <row r="265" spans="2:25" s="229" customFormat="1" x14ac:dyDescent="0.35">
      <c r="B265" s="59"/>
      <c r="F265" s="249"/>
      <c r="I265" s="250"/>
      <c r="J265" s="250"/>
      <c r="P265" s="154"/>
      <c r="Q265" s="202"/>
      <c r="U265" s="154"/>
      <c r="V265" s="154"/>
      <c r="W265" s="154"/>
      <c r="X265" s="154"/>
      <c r="Y265" s="154"/>
    </row>
    <row r="266" spans="2:25" s="229" customFormat="1" x14ac:dyDescent="0.35">
      <c r="B266" s="59"/>
      <c r="F266" s="249"/>
      <c r="I266" s="250"/>
      <c r="J266" s="250"/>
      <c r="P266" s="154"/>
      <c r="Q266" s="202"/>
      <c r="U266" s="154"/>
      <c r="V266" s="154"/>
      <c r="W266" s="154"/>
      <c r="X266" s="154"/>
      <c r="Y266" s="154"/>
    </row>
    <row r="267" spans="2:25" s="229" customFormat="1" x14ac:dyDescent="0.35">
      <c r="B267" s="59"/>
      <c r="F267" s="249"/>
      <c r="I267" s="250"/>
      <c r="J267" s="250"/>
      <c r="P267" s="154"/>
      <c r="Q267" s="202"/>
      <c r="U267" s="154"/>
      <c r="V267" s="154"/>
      <c r="W267" s="154"/>
      <c r="X267" s="154"/>
      <c r="Y267" s="154"/>
    </row>
    <row r="268" spans="2:25" s="229" customFormat="1" x14ac:dyDescent="0.35">
      <c r="B268" s="59"/>
      <c r="F268" s="249"/>
      <c r="I268" s="250"/>
      <c r="J268" s="250"/>
      <c r="P268" s="154"/>
      <c r="Q268" s="202"/>
      <c r="U268" s="154"/>
      <c r="V268" s="154"/>
      <c r="W268" s="154"/>
      <c r="X268" s="154"/>
      <c r="Y268" s="154"/>
    </row>
    <row r="269" spans="2:25" s="229" customFormat="1" x14ac:dyDescent="0.35">
      <c r="B269" s="59"/>
      <c r="F269" s="249"/>
      <c r="I269" s="250"/>
      <c r="J269" s="250"/>
      <c r="P269" s="154"/>
      <c r="Q269" s="202"/>
      <c r="U269" s="154"/>
      <c r="V269" s="154"/>
      <c r="W269" s="154"/>
      <c r="X269" s="154"/>
      <c r="Y269" s="154"/>
    </row>
    <row r="270" spans="2:25" s="229" customFormat="1" x14ac:dyDescent="0.35">
      <c r="B270" s="59"/>
      <c r="F270" s="249"/>
      <c r="I270" s="250"/>
      <c r="J270" s="250"/>
      <c r="P270" s="154"/>
      <c r="Q270" s="202"/>
      <c r="U270" s="154"/>
      <c r="V270" s="154"/>
      <c r="W270" s="154"/>
      <c r="X270" s="154"/>
      <c r="Y270" s="154"/>
    </row>
    <row r="271" spans="2:25" s="229" customFormat="1" x14ac:dyDescent="0.35">
      <c r="B271" s="59"/>
      <c r="F271" s="249"/>
      <c r="I271" s="250"/>
      <c r="J271" s="250"/>
      <c r="P271" s="154"/>
      <c r="Q271" s="202"/>
      <c r="U271" s="154"/>
      <c r="V271" s="154"/>
      <c r="W271" s="154"/>
      <c r="X271" s="154"/>
      <c r="Y271" s="154"/>
    </row>
    <row r="272" spans="2:25" s="229" customFormat="1" x14ac:dyDescent="0.35">
      <c r="B272" s="59"/>
      <c r="F272" s="249"/>
      <c r="I272" s="250"/>
      <c r="J272" s="250"/>
      <c r="P272" s="154"/>
      <c r="Q272" s="202"/>
      <c r="U272" s="154"/>
      <c r="V272" s="154"/>
      <c r="W272" s="154"/>
      <c r="X272" s="154"/>
      <c r="Y272" s="154"/>
    </row>
    <row r="273" spans="2:25" s="229" customFormat="1" x14ac:dyDescent="0.35">
      <c r="B273" s="59"/>
      <c r="F273" s="249"/>
      <c r="I273" s="250"/>
      <c r="J273" s="250"/>
      <c r="P273" s="154"/>
      <c r="Q273" s="202"/>
      <c r="U273" s="154"/>
      <c r="V273" s="154"/>
      <c r="W273" s="154"/>
      <c r="X273" s="154"/>
      <c r="Y273" s="154"/>
    </row>
    <row r="274" spans="2:25" s="229" customFormat="1" x14ac:dyDescent="0.35">
      <c r="B274" s="59"/>
      <c r="F274" s="249"/>
      <c r="I274" s="250"/>
      <c r="J274" s="250"/>
      <c r="P274" s="154"/>
      <c r="Q274" s="202"/>
      <c r="U274" s="154"/>
      <c r="V274" s="154"/>
      <c r="W274" s="154"/>
      <c r="X274" s="154"/>
      <c r="Y274" s="154"/>
    </row>
    <row r="275" spans="2:25" s="229" customFormat="1" x14ac:dyDescent="0.35">
      <c r="B275" s="59"/>
      <c r="F275" s="249"/>
      <c r="I275" s="250"/>
      <c r="J275" s="250"/>
      <c r="P275" s="154"/>
      <c r="Q275" s="202"/>
      <c r="U275" s="154"/>
      <c r="V275" s="154"/>
      <c r="W275" s="154"/>
      <c r="X275" s="154"/>
      <c r="Y275" s="154"/>
    </row>
    <row r="276" spans="2:25" s="229" customFormat="1" x14ac:dyDescent="0.35">
      <c r="B276" s="59"/>
      <c r="F276" s="249"/>
      <c r="I276" s="250"/>
      <c r="J276" s="250"/>
      <c r="P276" s="154"/>
      <c r="Q276" s="202"/>
      <c r="U276" s="154"/>
      <c r="V276" s="154"/>
      <c r="W276" s="154"/>
      <c r="X276" s="154"/>
      <c r="Y276" s="154"/>
    </row>
    <row r="277" spans="2:25" s="229" customFormat="1" x14ac:dyDescent="0.35">
      <c r="B277" s="59"/>
      <c r="F277" s="249"/>
      <c r="I277" s="250"/>
      <c r="J277" s="250"/>
      <c r="P277" s="154"/>
      <c r="Q277" s="202"/>
      <c r="U277" s="154"/>
      <c r="V277" s="154"/>
      <c r="W277" s="154"/>
      <c r="X277" s="154"/>
      <c r="Y277" s="154"/>
    </row>
    <row r="278" spans="2:25" s="229" customFormat="1" x14ac:dyDescent="0.35">
      <c r="B278" s="59"/>
      <c r="F278" s="249"/>
      <c r="I278" s="250"/>
      <c r="J278" s="250"/>
      <c r="P278" s="154"/>
      <c r="Q278" s="202"/>
      <c r="U278" s="154"/>
      <c r="V278" s="154"/>
      <c r="W278" s="154"/>
      <c r="X278" s="154"/>
      <c r="Y278" s="154"/>
    </row>
    <row r="279" spans="2:25" s="229" customFormat="1" x14ac:dyDescent="0.35">
      <c r="B279" s="59"/>
      <c r="F279" s="249"/>
      <c r="I279" s="250"/>
      <c r="J279" s="250"/>
      <c r="P279" s="154"/>
      <c r="Q279" s="202"/>
      <c r="U279" s="154"/>
      <c r="V279" s="154"/>
      <c r="W279" s="154"/>
      <c r="X279" s="154"/>
      <c r="Y279" s="154"/>
    </row>
    <row r="280" spans="2:25" s="229" customFormat="1" x14ac:dyDescent="0.35">
      <c r="B280" s="59"/>
      <c r="F280" s="249"/>
      <c r="I280" s="250"/>
      <c r="J280" s="250"/>
      <c r="P280" s="154"/>
      <c r="Q280" s="202"/>
      <c r="U280" s="154"/>
      <c r="V280" s="154"/>
      <c r="W280" s="154"/>
      <c r="X280" s="154"/>
      <c r="Y280" s="154"/>
    </row>
    <row r="281" spans="2:25" s="229" customFormat="1" x14ac:dyDescent="0.35">
      <c r="B281" s="59"/>
      <c r="F281" s="249"/>
      <c r="I281" s="250"/>
      <c r="J281" s="250"/>
      <c r="P281" s="154"/>
      <c r="Q281" s="202"/>
      <c r="U281" s="154"/>
      <c r="V281" s="154"/>
      <c r="W281" s="154"/>
      <c r="X281" s="154"/>
      <c r="Y281" s="154"/>
    </row>
    <row r="282" spans="2:25" s="229" customFormat="1" x14ac:dyDescent="0.35">
      <c r="B282" s="59"/>
      <c r="F282" s="249"/>
      <c r="I282" s="250"/>
      <c r="J282" s="250"/>
      <c r="P282" s="154"/>
      <c r="Q282" s="202"/>
      <c r="U282" s="154"/>
      <c r="V282" s="154"/>
      <c r="W282" s="154"/>
      <c r="X282" s="154"/>
      <c r="Y282" s="154"/>
    </row>
    <row r="283" spans="2:25" s="229" customFormat="1" x14ac:dyDescent="0.35">
      <c r="B283" s="59"/>
      <c r="F283" s="249"/>
      <c r="I283" s="250"/>
      <c r="J283" s="250"/>
      <c r="P283" s="154"/>
      <c r="Q283" s="202"/>
      <c r="U283" s="154"/>
      <c r="V283" s="154"/>
      <c r="W283" s="154"/>
      <c r="X283" s="154"/>
      <c r="Y283" s="154"/>
    </row>
    <row r="284" spans="2:25" s="229" customFormat="1" x14ac:dyDescent="0.35">
      <c r="B284" s="59"/>
      <c r="F284" s="249"/>
      <c r="I284" s="250"/>
      <c r="J284" s="250"/>
      <c r="P284" s="154"/>
      <c r="Q284" s="202"/>
      <c r="U284" s="154"/>
      <c r="V284" s="154"/>
      <c r="W284" s="154"/>
      <c r="X284" s="154"/>
      <c r="Y284" s="154"/>
    </row>
    <row r="285" spans="2:25" s="229" customFormat="1" x14ac:dyDescent="0.35">
      <c r="B285" s="59"/>
      <c r="F285" s="249"/>
      <c r="I285" s="250"/>
      <c r="J285" s="250"/>
      <c r="P285" s="154"/>
      <c r="Q285" s="202"/>
      <c r="U285" s="154"/>
      <c r="V285" s="154"/>
      <c r="W285" s="154"/>
      <c r="X285" s="154"/>
      <c r="Y285" s="154"/>
    </row>
    <row r="286" spans="2:25" s="229" customFormat="1" x14ac:dyDescent="0.35">
      <c r="B286" s="59"/>
      <c r="F286" s="249"/>
      <c r="I286" s="250"/>
      <c r="J286" s="250"/>
      <c r="P286" s="154"/>
      <c r="Q286" s="202"/>
      <c r="U286" s="154"/>
      <c r="V286" s="154"/>
      <c r="W286" s="154"/>
      <c r="X286" s="154"/>
      <c r="Y286" s="154"/>
    </row>
    <row r="287" spans="2:25" s="229" customFormat="1" x14ac:dyDescent="0.35">
      <c r="B287" s="59"/>
      <c r="F287" s="249"/>
      <c r="I287" s="250"/>
      <c r="J287" s="250"/>
      <c r="P287" s="154"/>
      <c r="Q287" s="202"/>
      <c r="U287" s="154"/>
      <c r="V287" s="154"/>
      <c r="W287" s="154"/>
      <c r="X287" s="154"/>
      <c r="Y287" s="154"/>
    </row>
    <row r="288" spans="2:25" s="229" customFormat="1" x14ac:dyDescent="0.35">
      <c r="B288" s="59"/>
      <c r="F288" s="249"/>
      <c r="I288" s="250"/>
      <c r="J288" s="250"/>
      <c r="P288" s="154"/>
      <c r="Q288" s="202"/>
      <c r="U288" s="154"/>
      <c r="V288" s="154"/>
      <c r="W288" s="154"/>
      <c r="X288" s="154"/>
      <c r="Y288" s="154"/>
    </row>
    <row r="289" spans="2:25" s="229" customFormat="1" x14ac:dyDescent="0.35">
      <c r="B289" s="59"/>
      <c r="F289" s="249"/>
      <c r="I289" s="250"/>
      <c r="J289" s="250"/>
      <c r="P289" s="154"/>
      <c r="Q289" s="202"/>
      <c r="U289" s="154"/>
      <c r="V289" s="154"/>
      <c r="W289" s="154"/>
      <c r="X289" s="154"/>
      <c r="Y289" s="154"/>
    </row>
    <row r="290" spans="2:25" s="229" customFormat="1" x14ac:dyDescent="0.35">
      <c r="B290" s="59"/>
      <c r="F290" s="249"/>
      <c r="I290" s="250"/>
      <c r="J290" s="250"/>
      <c r="P290" s="154"/>
      <c r="Q290" s="202"/>
      <c r="U290" s="154"/>
      <c r="V290" s="154"/>
      <c r="W290" s="154"/>
      <c r="X290" s="154"/>
      <c r="Y290" s="154"/>
    </row>
    <row r="291" spans="2:25" s="229" customFormat="1" x14ac:dyDescent="0.35">
      <c r="B291" s="59"/>
      <c r="F291" s="249"/>
      <c r="I291" s="250"/>
      <c r="J291" s="250"/>
      <c r="P291" s="154"/>
      <c r="Q291" s="202"/>
      <c r="U291" s="154"/>
      <c r="V291" s="154"/>
      <c r="W291" s="154"/>
      <c r="X291" s="154"/>
      <c r="Y291" s="154"/>
    </row>
    <row r="292" spans="2:25" s="229" customFormat="1" x14ac:dyDescent="0.35">
      <c r="B292" s="59"/>
      <c r="F292" s="249"/>
      <c r="I292" s="250"/>
      <c r="J292" s="250"/>
      <c r="P292" s="154"/>
      <c r="Q292" s="202"/>
      <c r="U292" s="154"/>
      <c r="V292" s="154"/>
      <c r="W292" s="154"/>
      <c r="X292" s="154"/>
      <c r="Y292" s="154"/>
    </row>
    <row r="293" spans="2:25" s="229" customFormat="1" x14ac:dyDescent="0.35">
      <c r="B293" s="59"/>
      <c r="F293" s="249"/>
      <c r="I293" s="250"/>
      <c r="J293" s="250"/>
      <c r="P293" s="154"/>
      <c r="Q293" s="202"/>
      <c r="U293" s="154"/>
      <c r="V293" s="154"/>
      <c r="W293" s="154"/>
      <c r="X293" s="154"/>
      <c r="Y293" s="154"/>
    </row>
    <row r="294" spans="2:25" s="229" customFormat="1" x14ac:dyDescent="0.35">
      <c r="B294" s="59"/>
      <c r="F294" s="249"/>
      <c r="I294" s="250"/>
      <c r="J294" s="250"/>
      <c r="P294" s="154"/>
      <c r="Q294" s="202"/>
      <c r="U294" s="154"/>
      <c r="V294" s="154"/>
      <c r="W294" s="154"/>
      <c r="X294" s="154"/>
      <c r="Y294" s="154"/>
    </row>
    <row r="295" spans="2:25" s="229" customFormat="1" x14ac:dyDescent="0.35">
      <c r="B295" s="59"/>
      <c r="F295" s="249"/>
      <c r="I295" s="250"/>
      <c r="J295" s="250"/>
      <c r="P295" s="154"/>
      <c r="Q295" s="202"/>
      <c r="U295" s="154"/>
      <c r="V295" s="154"/>
      <c r="W295" s="154"/>
      <c r="X295" s="154"/>
      <c r="Y295" s="154"/>
    </row>
    <row r="296" spans="2:25" s="229" customFormat="1" x14ac:dyDescent="0.35">
      <c r="B296" s="59"/>
      <c r="F296" s="249"/>
      <c r="I296" s="250"/>
      <c r="J296" s="250"/>
      <c r="P296" s="154"/>
      <c r="Q296" s="202"/>
      <c r="U296" s="154"/>
      <c r="V296" s="154"/>
      <c r="W296" s="154"/>
      <c r="X296" s="154"/>
      <c r="Y296" s="154"/>
    </row>
    <row r="297" spans="2:25" s="229" customFormat="1" x14ac:dyDescent="0.35">
      <c r="B297" s="59"/>
      <c r="F297" s="249"/>
      <c r="I297" s="250"/>
      <c r="J297" s="250"/>
      <c r="P297" s="154"/>
      <c r="Q297" s="202"/>
      <c r="U297" s="154"/>
      <c r="V297" s="154"/>
      <c r="W297" s="154"/>
      <c r="X297" s="154"/>
      <c r="Y297" s="154"/>
    </row>
    <row r="298" spans="2:25" s="229" customFormat="1" x14ac:dyDescent="0.35">
      <c r="B298" s="59"/>
      <c r="F298" s="249"/>
      <c r="I298" s="250"/>
      <c r="J298" s="250"/>
      <c r="P298" s="154"/>
      <c r="Q298" s="202"/>
      <c r="U298" s="154"/>
      <c r="V298" s="154"/>
      <c r="W298" s="154"/>
      <c r="X298" s="154"/>
      <c r="Y298" s="154"/>
    </row>
    <row r="299" spans="2:25" s="229" customFormat="1" x14ac:dyDescent="0.35">
      <c r="B299" s="59"/>
      <c r="F299" s="249"/>
      <c r="I299" s="250"/>
      <c r="J299" s="250"/>
      <c r="P299" s="154"/>
      <c r="Q299" s="202"/>
      <c r="U299" s="154"/>
      <c r="V299" s="154"/>
      <c r="W299" s="154"/>
      <c r="X299" s="154"/>
      <c r="Y299" s="154"/>
    </row>
    <row r="300" spans="2:25" s="229" customFormat="1" x14ac:dyDescent="0.35">
      <c r="B300" s="59"/>
      <c r="F300" s="249"/>
      <c r="I300" s="250"/>
      <c r="J300" s="250"/>
      <c r="P300" s="154"/>
      <c r="Q300" s="202"/>
      <c r="U300" s="154"/>
      <c r="V300" s="154"/>
      <c r="W300" s="154"/>
      <c r="X300" s="154"/>
      <c r="Y300" s="154"/>
    </row>
    <row r="301" spans="2:25" s="229" customFormat="1" x14ac:dyDescent="0.35">
      <c r="B301" s="59"/>
      <c r="F301" s="249"/>
      <c r="I301" s="250"/>
      <c r="J301" s="250"/>
      <c r="P301" s="154"/>
      <c r="Q301" s="202"/>
      <c r="U301" s="154"/>
      <c r="V301" s="154"/>
      <c r="W301" s="154"/>
      <c r="X301" s="154"/>
      <c r="Y301" s="154"/>
    </row>
    <row r="302" spans="2:25" s="229" customFormat="1" x14ac:dyDescent="0.35">
      <c r="B302" s="59"/>
      <c r="F302" s="249"/>
      <c r="I302" s="250"/>
      <c r="J302" s="250"/>
      <c r="P302" s="154"/>
      <c r="Q302" s="202"/>
      <c r="U302" s="154"/>
      <c r="V302" s="154"/>
      <c r="W302" s="154"/>
      <c r="X302" s="154"/>
      <c r="Y302" s="154"/>
    </row>
    <row r="303" spans="2:25" s="229" customFormat="1" x14ac:dyDescent="0.35">
      <c r="B303" s="59"/>
      <c r="F303" s="249"/>
      <c r="I303" s="250"/>
      <c r="J303" s="250"/>
      <c r="P303" s="154"/>
      <c r="Q303" s="202"/>
      <c r="U303" s="154"/>
      <c r="V303" s="154"/>
      <c r="W303" s="154"/>
      <c r="X303" s="154"/>
      <c r="Y303" s="154"/>
    </row>
    <row r="304" spans="2:25" s="229" customFormat="1" x14ac:dyDescent="0.35">
      <c r="B304" s="59"/>
      <c r="F304" s="249"/>
      <c r="I304" s="250"/>
      <c r="J304" s="250"/>
      <c r="P304" s="154"/>
      <c r="Q304" s="202"/>
      <c r="U304" s="154"/>
      <c r="V304" s="154"/>
      <c r="W304" s="154"/>
      <c r="X304" s="154"/>
      <c r="Y304" s="154"/>
    </row>
    <row r="305" spans="2:25" s="229" customFormat="1" x14ac:dyDescent="0.35">
      <c r="B305" s="59"/>
      <c r="F305" s="249"/>
      <c r="I305" s="250"/>
      <c r="J305" s="250"/>
      <c r="P305" s="154"/>
      <c r="Q305" s="202"/>
      <c r="U305" s="154"/>
      <c r="V305" s="154"/>
      <c r="W305" s="154"/>
      <c r="X305" s="154"/>
      <c r="Y305" s="154"/>
    </row>
    <row r="306" spans="2:25" s="229" customFormat="1" x14ac:dyDescent="0.35">
      <c r="B306" s="59"/>
      <c r="F306" s="249"/>
      <c r="I306" s="250"/>
      <c r="J306" s="250"/>
      <c r="P306" s="154"/>
      <c r="Q306" s="202"/>
      <c r="U306" s="154"/>
      <c r="V306" s="154"/>
      <c r="W306" s="154"/>
      <c r="X306" s="154"/>
      <c r="Y306" s="154"/>
    </row>
    <row r="307" spans="2:25" s="229" customFormat="1" x14ac:dyDescent="0.35">
      <c r="B307" s="59"/>
      <c r="F307" s="249"/>
      <c r="I307" s="250"/>
      <c r="J307" s="250"/>
      <c r="P307" s="154"/>
      <c r="Q307" s="202"/>
      <c r="U307" s="154"/>
      <c r="V307" s="154"/>
      <c r="W307" s="154"/>
      <c r="X307" s="154"/>
      <c r="Y307" s="154"/>
    </row>
    <row r="308" spans="2:25" s="229" customFormat="1" x14ac:dyDescent="0.35">
      <c r="B308" s="59"/>
      <c r="F308" s="249"/>
      <c r="I308" s="250"/>
      <c r="J308" s="250"/>
      <c r="P308" s="154"/>
      <c r="Q308" s="202"/>
      <c r="U308" s="154"/>
      <c r="V308" s="154"/>
      <c r="W308" s="154"/>
      <c r="X308" s="154"/>
      <c r="Y308" s="154"/>
    </row>
    <row r="309" spans="2:25" s="229" customFormat="1" x14ac:dyDescent="0.35">
      <c r="B309" s="59"/>
      <c r="F309" s="249"/>
      <c r="I309" s="250"/>
      <c r="J309" s="250"/>
      <c r="P309" s="154"/>
      <c r="Q309" s="202"/>
      <c r="U309" s="154"/>
      <c r="V309" s="154"/>
      <c r="W309" s="154"/>
      <c r="X309" s="154"/>
      <c r="Y309" s="154"/>
    </row>
    <row r="310" spans="2:25" s="229" customFormat="1" x14ac:dyDescent="0.35">
      <c r="B310" s="59"/>
      <c r="F310" s="249"/>
      <c r="I310" s="250"/>
      <c r="J310" s="250"/>
      <c r="P310" s="154"/>
      <c r="Q310" s="202"/>
      <c r="U310" s="154"/>
      <c r="V310" s="154"/>
      <c r="W310" s="154"/>
      <c r="X310" s="154"/>
      <c r="Y310" s="154"/>
    </row>
    <row r="311" spans="2:25" s="229" customFormat="1" x14ac:dyDescent="0.35">
      <c r="B311" s="59"/>
      <c r="F311" s="249"/>
      <c r="I311" s="250"/>
      <c r="J311" s="250"/>
      <c r="P311" s="154"/>
      <c r="Q311" s="202"/>
      <c r="U311" s="154"/>
      <c r="V311" s="154"/>
      <c r="W311" s="154"/>
      <c r="X311" s="154"/>
      <c r="Y311" s="154"/>
    </row>
    <row r="312" spans="2:25" s="229" customFormat="1" x14ac:dyDescent="0.35">
      <c r="B312" s="59"/>
      <c r="F312" s="249"/>
      <c r="I312" s="250"/>
      <c r="J312" s="250"/>
      <c r="P312" s="154"/>
      <c r="Q312" s="202"/>
      <c r="U312" s="154"/>
      <c r="V312" s="154"/>
      <c r="W312" s="154"/>
      <c r="X312" s="154"/>
      <c r="Y312" s="154"/>
    </row>
    <row r="313" spans="2:25" s="229" customFormat="1" x14ac:dyDescent="0.35">
      <c r="B313" s="59"/>
      <c r="F313" s="249"/>
      <c r="I313" s="250"/>
      <c r="J313" s="250"/>
      <c r="P313" s="154"/>
      <c r="Q313" s="202"/>
      <c r="U313" s="154"/>
      <c r="V313" s="154"/>
      <c r="W313" s="154"/>
      <c r="X313" s="154"/>
      <c r="Y313" s="154"/>
    </row>
    <row r="314" spans="2:25" s="229" customFormat="1" x14ac:dyDescent="0.35">
      <c r="B314" s="59"/>
      <c r="F314" s="249"/>
      <c r="I314" s="250"/>
      <c r="J314" s="250"/>
      <c r="P314" s="154"/>
      <c r="Q314" s="202"/>
      <c r="U314" s="154"/>
      <c r="V314" s="154"/>
      <c r="W314" s="154"/>
      <c r="X314" s="154"/>
      <c r="Y314" s="154"/>
    </row>
    <row r="315" spans="2:25" s="229" customFormat="1" x14ac:dyDescent="0.35">
      <c r="B315" s="59"/>
      <c r="F315" s="249"/>
      <c r="I315" s="250"/>
      <c r="J315" s="250"/>
      <c r="P315" s="154"/>
      <c r="Q315" s="202"/>
      <c r="U315" s="154"/>
      <c r="V315" s="154"/>
      <c r="W315" s="154"/>
      <c r="X315" s="154"/>
      <c r="Y315" s="154"/>
    </row>
    <row r="316" spans="2:25" s="229" customFormat="1" x14ac:dyDescent="0.35">
      <c r="B316" s="59"/>
      <c r="F316" s="249"/>
      <c r="I316" s="250"/>
      <c r="J316" s="250"/>
      <c r="P316" s="154"/>
      <c r="Q316" s="202"/>
      <c r="U316" s="154"/>
      <c r="V316" s="154"/>
      <c r="W316" s="154"/>
      <c r="X316" s="154"/>
      <c r="Y316" s="154"/>
    </row>
    <row r="317" spans="2:25" s="229" customFormat="1" x14ac:dyDescent="0.35">
      <c r="B317" s="59"/>
      <c r="F317" s="249"/>
      <c r="I317" s="250"/>
      <c r="J317" s="250"/>
      <c r="P317" s="154"/>
      <c r="Q317" s="202"/>
      <c r="U317" s="154"/>
      <c r="V317" s="154"/>
      <c r="W317" s="154"/>
      <c r="X317" s="154"/>
      <c r="Y317" s="154"/>
    </row>
    <row r="318" spans="2:25" s="229" customFormat="1" x14ac:dyDescent="0.35">
      <c r="B318" s="59"/>
      <c r="F318" s="249"/>
      <c r="I318" s="250"/>
      <c r="J318" s="250"/>
      <c r="P318" s="154"/>
      <c r="Q318" s="202"/>
      <c r="U318" s="154"/>
      <c r="V318" s="154"/>
      <c r="W318" s="154"/>
      <c r="X318" s="154"/>
      <c r="Y318" s="154"/>
    </row>
    <row r="319" spans="2:25" s="229" customFormat="1" x14ac:dyDescent="0.35">
      <c r="B319" s="59"/>
      <c r="F319" s="249"/>
      <c r="I319" s="250"/>
      <c r="J319" s="250"/>
      <c r="P319" s="154"/>
      <c r="Q319" s="202"/>
      <c r="U319" s="154"/>
      <c r="V319" s="154"/>
      <c r="W319" s="154"/>
      <c r="X319" s="154"/>
      <c r="Y319" s="154"/>
    </row>
    <row r="320" spans="2:25" s="229" customFormat="1" x14ac:dyDescent="0.35">
      <c r="B320" s="59"/>
      <c r="F320" s="249"/>
      <c r="I320" s="250"/>
      <c r="J320" s="250"/>
      <c r="P320" s="154"/>
      <c r="Q320" s="202"/>
      <c r="U320" s="154"/>
      <c r="V320" s="154"/>
      <c r="W320" s="154"/>
      <c r="X320" s="154"/>
      <c r="Y320" s="154"/>
    </row>
    <row r="321" spans="2:25" s="229" customFormat="1" x14ac:dyDescent="0.35">
      <c r="B321" s="59"/>
      <c r="F321" s="249"/>
      <c r="I321" s="250"/>
      <c r="J321" s="250"/>
      <c r="P321" s="154"/>
      <c r="Q321" s="202"/>
      <c r="U321" s="154"/>
      <c r="V321" s="154"/>
      <c r="W321" s="154"/>
      <c r="X321" s="154"/>
      <c r="Y321" s="154"/>
    </row>
    <row r="322" spans="2:25" s="229" customFormat="1" x14ac:dyDescent="0.35">
      <c r="B322" s="59"/>
      <c r="F322" s="249"/>
      <c r="I322" s="250"/>
      <c r="J322" s="250"/>
      <c r="P322" s="154"/>
      <c r="Q322" s="202"/>
      <c r="U322" s="154"/>
      <c r="V322" s="154"/>
      <c r="W322" s="154"/>
      <c r="X322" s="154"/>
      <c r="Y322" s="154"/>
    </row>
    <row r="323" spans="2:25" s="229" customFormat="1" x14ac:dyDescent="0.35">
      <c r="B323" s="59"/>
      <c r="F323" s="249"/>
      <c r="I323" s="250"/>
      <c r="J323" s="250"/>
      <c r="P323" s="154"/>
      <c r="Q323" s="202"/>
      <c r="U323" s="154"/>
      <c r="V323" s="154"/>
      <c r="W323" s="154"/>
      <c r="X323" s="154"/>
      <c r="Y323" s="154"/>
    </row>
    <row r="324" spans="2:25" s="229" customFormat="1" x14ac:dyDescent="0.35">
      <c r="B324" s="59"/>
      <c r="F324" s="249"/>
      <c r="I324" s="250"/>
      <c r="J324" s="250"/>
      <c r="P324" s="154"/>
      <c r="Q324" s="202"/>
      <c r="U324" s="154"/>
      <c r="V324" s="154"/>
      <c r="W324" s="154"/>
      <c r="X324" s="154"/>
      <c r="Y324" s="154"/>
    </row>
    <row r="325" spans="2:25" s="229" customFormat="1" x14ac:dyDescent="0.35">
      <c r="B325" s="59"/>
      <c r="F325" s="249"/>
      <c r="I325" s="250"/>
      <c r="J325" s="250"/>
      <c r="P325" s="154"/>
      <c r="Q325" s="202"/>
      <c r="U325" s="154"/>
      <c r="V325" s="154"/>
      <c r="W325" s="154"/>
      <c r="X325" s="154"/>
      <c r="Y325" s="154"/>
    </row>
    <row r="326" spans="2:25" s="229" customFormat="1" x14ac:dyDescent="0.35">
      <c r="B326" s="59"/>
      <c r="F326" s="249"/>
      <c r="I326" s="250"/>
      <c r="J326" s="250"/>
      <c r="P326" s="154"/>
      <c r="Q326" s="202"/>
      <c r="U326" s="154"/>
      <c r="V326" s="154"/>
      <c r="W326" s="154"/>
      <c r="X326" s="154"/>
      <c r="Y326" s="154"/>
    </row>
    <row r="327" spans="2:25" s="229" customFormat="1" x14ac:dyDescent="0.35">
      <c r="B327" s="59"/>
      <c r="F327" s="249"/>
      <c r="I327" s="250"/>
      <c r="J327" s="250"/>
      <c r="P327" s="154"/>
      <c r="Q327" s="202"/>
      <c r="U327" s="154"/>
      <c r="V327" s="154"/>
      <c r="W327" s="154"/>
      <c r="X327" s="154"/>
      <c r="Y327" s="154"/>
    </row>
    <row r="328" spans="2:25" s="229" customFormat="1" x14ac:dyDescent="0.35">
      <c r="B328" s="59"/>
      <c r="F328" s="249"/>
      <c r="I328" s="250"/>
      <c r="J328" s="250"/>
      <c r="P328" s="154"/>
      <c r="Q328" s="202"/>
      <c r="U328" s="154"/>
      <c r="V328" s="154"/>
      <c r="W328" s="154"/>
      <c r="X328" s="154"/>
      <c r="Y328" s="154"/>
    </row>
    <row r="329" spans="2:25" s="229" customFormat="1" x14ac:dyDescent="0.35">
      <c r="B329" s="59"/>
      <c r="F329" s="249"/>
      <c r="I329" s="250"/>
      <c r="J329" s="250"/>
      <c r="P329" s="154"/>
      <c r="Q329" s="202"/>
      <c r="U329" s="154"/>
      <c r="V329" s="154"/>
      <c r="W329" s="154"/>
      <c r="X329" s="154"/>
      <c r="Y329" s="154"/>
    </row>
    <row r="330" spans="2:25" s="229" customFormat="1" x14ac:dyDescent="0.35">
      <c r="B330" s="59"/>
      <c r="F330" s="249"/>
      <c r="I330" s="250"/>
      <c r="J330" s="250"/>
      <c r="P330" s="154"/>
      <c r="Q330" s="202"/>
      <c r="U330" s="154"/>
      <c r="V330" s="154"/>
      <c r="W330" s="154"/>
      <c r="X330" s="154"/>
      <c r="Y330" s="154"/>
    </row>
    <row r="331" spans="2:25" s="229" customFormat="1" x14ac:dyDescent="0.35">
      <c r="B331" s="59"/>
      <c r="F331" s="249"/>
      <c r="I331" s="250"/>
      <c r="J331" s="250"/>
      <c r="P331" s="154"/>
      <c r="Q331" s="202"/>
      <c r="U331" s="154"/>
      <c r="V331" s="154"/>
      <c r="W331" s="154"/>
      <c r="X331" s="154"/>
      <c r="Y331" s="154"/>
    </row>
    <row r="332" spans="2:25" s="229" customFormat="1" x14ac:dyDescent="0.35">
      <c r="B332" s="59"/>
      <c r="F332" s="249"/>
      <c r="I332" s="250"/>
      <c r="J332" s="250"/>
      <c r="P332" s="154"/>
      <c r="Q332" s="202"/>
      <c r="U332" s="154"/>
      <c r="V332" s="154"/>
      <c r="W332" s="154"/>
      <c r="X332" s="154"/>
      <c r="Y332" s="154"/>
    </row>
    <row r="333" spans="2:25" s="229" customFormat="1" x14ac:dyDescent="0.35">
      <c r="B333" s="59"/>
      <c r="F333" s="249"/>
      <c r="I333" s="250"/>
      <c r="J333" s="250"/>
      <c r="P333" s="154"/>
      <c r="Q333" s="202"/>
      <c r="U333" s="154"/>
      <c r="V333" s="154"/>
      <c r="W333" s="154"/>
      <c r="X333" s="154"/>
      <c r="Y333" s="154"/>
    </row>
    <row r="334" spans="2:25" s="229" customFormat="1" x14ac:dyDescent="0.35">
      <c r="B334" s="59"/>
      <c r="F334" s="249"/>
      <c r="I334" s="250"/>
      <c r="J334" s="250"/>
      <c r="P334" s="154"/>
      <c r="Q334" s="202"/>
      <c r="U334" s="154"/>
      <c r="V334" s="154"/>
      <c r="W334" s="154"/>
      <c r="X334" s="154"/>
      <c r="Y334" s="154"/>
    </row>
    <row r="335" spans="2:25" s="229" customFormat="1" x14ac:dyDescent="0.35">
      <c r="B335" s="59"/>
      <c r="F335" s="249"/>
      <c r="I335" s="250"/>
      <c r="J335" s="250"/>
      <c r="P335" s="154"/>
      <c r="Q335" s="202"/>
      <c r="U335" s="154"/>
      <c r="V335" s="154"/>
      <c r="W335" s="154"/>
      <c r="X335" s="154"/>
      <c r="Y335" s="154"/>
    </row>
    <row r="336" spans="2:25" s="229" customFormat="1" x14ac:dyDescent="0.35">
      <c r="B336" s="59"/>
      <c r="F336" s="249"/>
      <c r="I336" s="250"/>
      <c r="J336" s="250"/>
      <c r="P336" s="154"/>
      <c r="Q336" s="202"/>
      <c r="U336" s="154"/>
      <c r="V336" s="154"/>
      <c r="W336" s="154"/>
      <c r="X336" s="154"/>
      <c r="Y336" s="154"/>
    </row>
  </sheetData>
  <sortState ref="A7:AB63">
    <sortCondition ref="B7:B63"/>
  </sortState>
  <mergeCells count="1">
    <mergeCell ref="R5:T5"/>
  </mergeCells>
  <conditionalFormatting sqref="B7:B63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63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63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74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E8" sqref="E8"/>
    </sheetView>
  </sheetViews>
  <sheetFormatPr defaultColWidth="8.88671875" defaultRowHeight="18" x14ac:dyDescent="0.35"/>
  <cols>
    <col min="1" max="1" width="30.44140625" style="2" customWidth="1"/>
    <col min="2" max="2" width="17.44140625" style="3" customWidth="1"/>
    <col min="3" max="3" width="16.33203125" style="3" bestFit="1" customWidth="1"/>
    <col min="4" max="4" width="15.33203125" style="3" customWidth="1"/>
    <col min="5" max="5" width="14.33203125" style="3" bestFit="1" customWidth="1"/>
    <col min="6" max="6" width="15.6640625" style="3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19" t="s">
        <v>201</v>
      </c>
      <c r="B1" s="38"/>
      <c r="C1" s="34"/>
      <c r="D1" s="34"/>
      <c r="E1" s="34"/>
      <c r="F1" s="34"/>
      <c r="G1" s="436"/>
      <c r="H1" s="35"/>
      <c r="I1" s="35"/>
      <c r="J1" s="35"/>
      <c r="K1" s="35"/>
      <c r="L1" s="35"/>
      <c r="M1" s="35"/>
      <c r="N1" s="35"/>
      <c r="O1" s="35"/>
    </row>
    <row r="2" spans="1:15" ht="21" x14ac:dyDescent="0.4">
      <c r="A2" s="119"/>
      <c r="B2" s="38"/>
      <c r="C2" s="34"/>
      <c r="D2" s="38"/>
      <c r="E2" s="227" t="s">
        <v>121</v>
      </c>
      <c r="F2" s="38"/>
      <c r="G2" s="436"/>
      <c r="H2" s="562"/>
      <c r="I2" s="562"/>
      <c r="J2" s="35"/>
      <c r="K2" s="35"/>
      <c r="L2" s="35"/>
      <c r="M2" s="35"/>
      <c r="N2" s="35"/>
      <c r="O2" s="35"/>
    </row>
    <row r="3" spans="1:15" ht="21" x14ac:dyDescent="0.4">
      <c r="A3" s="119"/>
      <c r="B3" s="528"/>
      <c r="C3" s="227" t="s">
        <v>417</v>
      </c>
      <c r="D3" s="227" t="s">
        <v>66</v>
      </c>
      <c r="E3" s="227" t="s">
        <v>197</v>
      </c>
      <c r="F3" s="79" t="s">
        <v>122</v>
      </c>
      <c r="G3" s="436"/>
      <c r="H3" s="35"/>
      <c r="I3" s="35"/>
      <c r="J3" s="35"/>
      <c r="K3" s="35"/>
      <c r="L3" s="35"/>
      <c r="M3" s="35"/>
      <c r="N3" s="35"/>
      <c r="O3" s="35"/>
    </row>
    <row r="4" spans="1:15" x14ac:dyDescent="0.35">
      <c r="A4" s="99"/>
      <c r="B4" s="528" t="s">
        <v>416</v>
      </c>
      <c r="C4" s="227" t="s">
        <v>418</v>
      </c>
      <c r="D4" s="227" t="s">
        <v>195</v>
      </c>
      <c r="E4" s="227" t="s">
        <v>198</v>
      </c>
      <c r="F4" s="79" t="s">
        <v>193</v>
      </c>
      <c r="G4" s="99"/>
      <c r="H4" s="35"/>
      <c r="I4" s="35"/>
      <c r="J4" s="35"/>
      <c r="K4" s="35"/>
      <c r="L4" s="35"/>
      <c r="M4" s="35"/>
      <c r="N4" s="35"/>
      <c r="O4" s="35"/>
    </row>
    <row r="5" spans="1:15" x14ac:dyDescent="0.35">
      <c r="A5" s="99"/>
      <c r="B5" s="981" t="s">
        <v>415</v>
      </c>
      <c r="C5" s="227" t="s">
        <v>180</v>
      </c>
      <c r="D5" s="227" t="s">
        <v>196</v>
      </c>
      <c r="E5" s="227" t="s">
        <v>199</v>
      </c>
      <c r="F5" s="79" t="s">
        <v>194</v>
      </c>
      <c r="G5" s="528" t="s">
        <v>70</v>
      </c>
      <c r="H5" s="35"/>
      <c r="I5" s="35"/>
      <c r="J5" s="35"/>
      <c r="K5" s="35"/>
      <c r="L5" s="35"/>
      <c r="M5" s="35"/>
      <c r="N5" s="35"/>
      <c r="O5" s="35"/>
    </row>
    <row r="6" spans="1:15" ht="18.600000000000001" thickBot="1" x14ac:dyDescent="0.4">
      <c r="A6" s="563" t="s">
        <v>4</v>
      </c>
      <c r="B6" s="40" t="s">
        <v>74</v>
      </c>
      <c r="C6" s="41" t="s">
        <v>122</v>
      </c>
      <c r="D6" s="41" t="s">
        <v>197</v>
      </c>
      <c r="E6" s="41" t="s">
        <v>200</v>
      </c>
      <c r="F6" s="557" t="s">
        <v>123</v>
      </c>
      <c r="G6" s="40" t="s">
        <v>2</v>
      </c>
      <c r="H6" s="686" t="s">
        <v>3</v>
      </c>
      <c r="I6" s="40" t="s">
        <v>352</v>
      </c>
      <c r="J6" s="35"/>
      <c r="K6" s="35"/>
      <c r="L6" s="35"/>
      <c r="M6" s="35"/>
      <c r="N6" s="35"/>
      <c r="O6" s="35"/>
    </row>
    <row r="7" spans="1:15" x14ac:dyDescent="0.35">
      <c r="A7" s="977" t="s">
        <v>233</v>
      </c>
      <c r="B7" s="146">
        <v>2009</v>
      </c>
      <c r="C7" s="147">
        <v>5</v>
      </c>
      <c r="D7" s="147">
        <v>1</v>
      </c>
      <c r="E7" s="147">
        <v>2</v>
      </c>
      <c r="F7" s="411"/>
      <c r="G7" s="510">
        <f t="shared" ref="G7:G28" si="0">SUM(C7:F7)</f>
        <v>8</v>
      </c>
      <c r="H7" s="269">
        <f t="shared" ref="H7:H37" si="1">RANK(G7,G$7:G$63,0)</f>
        <v>1</v>
      </c>
      <c r="I7" s="147" t="s">
        <v>430</v>
      </c>
      <c r="J7" s="35"/>
      <c r="K7" s="35"/>
      <c r="L7" s="35"/>
      <c r="M7" s="35"/>
      <c r="N7" s="35"/>
      <c r="O7" s="35"/>
    </row>
    <row r="8" spans="1:15" x14ac:dyDescent="0.35">
      <c r="A8" s="221" t="s">
        <v>152</v>
      </c>
      <c r="B8" s="146">
        <v>2009</v>
      </c>
      <c r="C8" s="149"/>
      <c r="D8" s="149">
        <v>1</v>
      </c>
      <c r="E8" s="149">
        <v>1</v>
      </c>
      <c r="F8" s="415"/>
      <c r="G8" s="510">
        <f t="shared" si="0"/>
        <v>2</v>
      </c>
      <c r="H8" s="267">
        <f t="shared" si="1"/>
        <v>22</v>
      </c>
      <c r="I8" s="149" t="s">
        <v>422</v>
      </c>
      <c r="J8" s="35"/>
      <c r="K8" s="35"/>
      <c r="L8" s="35"/>
      <c r="M8" s="35"/>
      <c r="N8" s="35"/>
      <c r="O8" s="35"/>
    </row>
    <row r="9" spans="1:15" x14ac:dyDescent="0.35">
      <c r="A9" s="221" t="s">
        <v>414</v>
      </c>
      <c r="B9" s="148">
        <v>2021</v>
      </c>
      <c r="C9" s="429"/>
      <c r="D9" s="149"/>
      <c r="E9" s="149"/>
      <c r="F9" s="415"/>
      <c r="G9" s="510">
        <f t="shared" si="0"/>
        <v>0</v>
      </c>
      <c r="H9" s="267">
        <f t="shared" si="1"/>
        <v>29</v>
      </c>
      <c r="I9" s="149"/>
      <c r="J9" s="35"/>
      <c r="K9" s="35"/>
      <c r="L9" s="35"/>
      <c r="M9" s="35"/>
      <c r="N9" s="35"/>
      <c r="O9" s="35"/>
    </row>
    <row r="10" spans="1:15" x14ac:dyDescent="0.35">
      <c r="A10" s="221" t="s">
        <v>153</v>
      </c>
      <c r="B10" s="148"/>
      <c r="C10" s="429">
        <v>3</v>
      </c>
      <c r="D10" s="149"/>
      <c r="E10" s="149">
        <v>2</v>
      </c>
      <c r="F10" s="415"/>
      <c r="G10" s="983">
        <f t="shared" si="0"/>
        <v>5</v>
      </c>
      <c r="H10" s="267">
        <f t="shared" si="1"/>
        <v>2</v>
      </c>
      <c r="I10" s="149" t="s">
        <v>429</v>
      </c>
      <c r="J10" s="35"/>
      <c r="K10" s="35"/>
      <c r="L10" s="35"/>
      <c r="M10" s="35"/>
      <c r="N10" s="35"/>
      <c r="O10" s="35"/>
    </row>
    <row r="11" spans="1:15" x14ac:dyDescent="0.35">
      <c r="A11" s="221" t="s">
        <v>155</v>
      </c>
      <c r="B11" s="146"/>
      <c r="C11" s="429">
        <v>3</v>
      </c>
      <c r="D11" s="149">
        <v>1</v>
      </c>
      <c r="E11" s="149">
        <v>1</v>
      </c>
      <c r="F11" s="415"/>
      <c r="G11" s="983">
        <f t="shared" si="0"/>
        <v>5</v>
      </c>
      <c r="H11" s="267">
        <f t="shared" si="1"/>
        <v>2</v>
      </c>
      <c r="I11" s="149" t="s">
        <v>425</v>
      </c>
      <c r="J11" s="35"/>
      <c r="K11" s="35"/>
      <c r="L11" s="35"/>
      <c r="M11" s="35"/>
      <c r="N11" s="35"/>
      <c r="O11" s="35"/>
    </row>
    <row r="12" spans="1:15" x14ac:dyDescent="0.35">
      <c r="A12" s="97" t="s">
        <v>20</v>
      </c>
      <c r="B12" s="148">
        <v>2005</v>
      </c>
      <c r="C12" s="149"/>
      <c r="D12" s="149">
        <v>2</v>
      </c>
      <c r="E12" s="149">
        <v>3</v>
      </c>
      <c r="F12" s="415"/>
      <c r="G12" s="983">
        <f t="shared" si="0"/>
        <v>5</v>
      </c>
      <c r="H12" s="267">
        <f t="shared" si="1"/>
        <v>2</v>
      </c>
      <c r="I12" s="149" t="s">
        <v>419</v>
      </c>
      <c r="J12" s="35"/>
      <c r="K12" s="35"/>
      <c r="L12" s="35"/>
      <c r="M12" s="35"/>
      <c r="N12" s="35"/>
      <c r="O12" s="35"/>
    </row>
    <row r="13" spans="1:15" x14ac:dyDescent="0.35">
      <c r="A13" s="221" t="s">
        <v>162</v>
      </c>
      <c r="B13" s="148"/>
      <c r="C13" s="429">
        <v>3</v>
      </c>
      <c r="D13" s="149"/>
      <c r="E13" s="149">
        <v>2</v>
      </c>
      <c r="F13" s="415"/>
      <c r="G13" s="982">
        <f t="shared" si="0"/>
        <v>5</v>
      </c>
      <c r="H13" s="267">
        <f t="shared" si="1"/>
        <v>2</v>
      </c>
      <c r="I13" s="149"/>
      <c r="J13" s="35"/>
      <c r="K13" s="35"/>
      <c r="L13" s="35"/>
      <c r="M13" s="35"/>
      <c r="N13" s="35"/>
      <c r="O13" s="35"/>
    </row>
    <row r="14" spans="1:15" x14ac:dyDescent="0.35">
      <c r="A14" s="221" t="s">
        <v>163</v>
      </c>
      <c r="B14" s="146"/>
      <c r="C14" s="429">
        <v>3</v>
      </c>
      <c r="D14" s="149">
        <v>1</v>
      </c>
      <c r="E14" s="149">
        <v>1</v>
      </c>
      <c r="F14" s="415"/>
      <c r="G14" s="982">
        <f t="shared" si="0"/>
        <v>5</v>
      </c>
      <c r="H14" s="267">
        <f t="shared" si="1"/>
        <v>2</v>
      </c>
      <c r="I14" s="149" t="s">
        <v>428</v>
      </c>
      <c r="J14" s="35"/>
      <c r="K14" s="35"/>
      <c r="L14" s="35"/>
      <c r="M14" s="35"/>
      <c r="N14" s="35"/>
      <c r="O14" s="35"/>
    </row>
    <row r="15" spans="1:15" x14ac:dyDescent="0.35">
      <c r="A15" s="221" t="s">
        <v>157</v>
      </c>
      <c r="B15" s="148"/>
      <c r="C15" s="429">
        <v>3</v>
      </c>
      <c r="D15" s="149"/>
      <c r="E15" s="149">
        <v>1</v>
      </c>
      <c r="F15" s="415"/>
      <c r="G15" s="982">
        <f t="shared" si="0"/>
        <v>4</v>
      </c>
      <c r="H15" s="267">
        <f t="shared" si="1"/>
        <v>7</v>
      </c>
      <c r="I15" s="149"/>
      <c r="J15" s="35"/>
      <c r="K15" s="35"/>
      <c r="L15" s="35"/>
      <c r="M15" s="35"/>
      <c r="N15" s="35"/>
      <c r="O15" s="35"/>
    </row>
    <row r="16" spans="1:15" x14ac:dyDescent="0.35">
      <c r="A16" s="221" t="s">
        <v>158</v>
      </c>
      <c r="B16" s="146"/>
      <c r="C16" s="429">
        <v>3</v>
      </c>
      <c r="D16" s="149"/>
      <c r="E16" s="149">
        <v>1</v>
      </c>
      <c r="F16" s="415"/>
      <c r="G16" s="982">
        <f t="shared" si="0"/>
        <v>4</v>
      </c>
      <c r="H16" s="267">
        <f t="shared" si="1"/>
        <v>7</v>
      </c>
      <c r="I16" s="149"/>
      <c r="J16" s="35"/>
      <c r="K16" s="35"/>
      <c r="L16" s="35"/>
      <c r="M16" s="35"/>
      <c r="N16" s="35"/>
      <c r="O16" s="35"/>
    </row>
    <row r="17" spans="1:15" x14ac:dyDescent="0.35">
      <c r="A17" s="221" t="s">
        <v>159</v>
      </c>
      <c r="B17" s="148"/>
      <c r="C17" s="429">
        <v>3</v>
      </c>
      <c r="D17" s="149"/>
      <c r="E17" s="149">
        <v>1</v>
      </c>
      <c r="F17" s="415"/>
      <c r="G17" s="982">
        <f t="shared" si="0"/>
        <v>4</v>
      </c>
      <c r="H17" s="267">
        <f t="shared" si="1"/>
        <v>7</v>
      </c>
      <c r="I17" s="149"/>
      <c r="J17" s="35"/>
      <c r="K17" s="35"/>
      <c r="L17" s="35"/>
      <c r="M17" s="35"/>
      <c r="N17" s="35"/>
      <c r="O17" s="35"/>
    </row>
    <row r="18" spans="1:15" x14ac:dyDescent="0.35">
      <c r="A18" s="221" t="s">
        <v>365</v>
      </c>
      <c r="B18" s="148"/>
      <c r="C18" s="429">
        <v>3</v>
      </c>
      <c r="D18" s="149"/>
      <c r="E18" s="149">
        <v>1</v>
      </c>
      <c r="F18" s="415"/>
      <c r="G18" s="982">
        <f t="shared" si="0"/>
        <v>4</v>
      </c>
      <c r="H18" s="267">
        <f t="shared" si="1"/>
        <v>7</v>
      </c>
      <c r="I18" s="149"/>
      <c r="J18" s="35"/>
      <c r="K18" s="35"/>
      <c r="L18" s="35"/>
      <c r="M18" s="35"/>
      <c r="N18" s="35"/>
      <c r="O18" s="35"/>
    </row>
    <row r="19" spans="1:15" x14ac:dyDescent="0.35">
      <c r="A19" s="97" t="s">
        <v>135</v>
      </c>
      <c r="B19" s="146">
        <v>2021</v>
      </c>
      <c r="C19" s="149"/>
      <c r="D19" s="149"/>
      <c r="E19" s="149">
        <v>3</v>
      </c>
      <c r="F19" s="415"/>
      <c r="G19" s="983">
        <f t="shared" si="0"/>
        <v>3</v>
      </c>
      <c r="H19" s="267">
        <f t="shared" si="1"/>
        <v>14</v>
      </c>
      <c r="I19" s="149"/>
      <c r="J19" s="35"/>
      <c r="K19" s="35"/>
      <c r="L19" s="35"/>
      <c r="M19" s="35"/>
      <c r="N19" s="35"/>
      <c r="O19" s="35"/>
    </row>
    <row r="20" spans="1:15" x14ac:dyDescent="0.35">
      <c r="A20" s="221" t="s">
        <v>164</v>
      </c>
      <c r="B20" s="146"/>
      <c r="C20" s="429">
        <v>2</v>
      </c>
      <c r="D20" s="149"/>
      <c r="E20" s="149">
        <v>2</v>
      </c>
      <c r="F20" s="415"/>
      <c r="G20" s="982">
        <f t="shared" si="0"/>
        <v>4</v>
      </c>
      <c r="H20" s="267">
        <f t="shared" si="1"/>
        <v>7</v>
      </c>
      <c r="I20" s="149"/>
      <c r="J20" s="35"/>
      <c r="K20" s="35"/>
      <c r="L20" s="35"/>
      <c r="M20" s="35"/>
      <c r="N20" s="35"/>
      <c r="O20" s="35"/>
    </row>
    <row r="21" spans="1:15" x14ac:dyDescent="0.35">
      <c r="A21" s="221" t="s">
        <v>167</v>
      </c>
      <c r="B21" s="148"/>
      <c r="C21" s="429">
        <v>3</v>
      </c>
      <c r="D21" s="149"/>
      <c r="E21" s="149">
        <v>1</v>
      </c>
      <c r="F21" s="415"/>
      <c r="G21" s="982">
        <f t="shared" si="0"/>
        <v>4</v>
      </c>
      <c r="H21" s="267">
        <f t="shared" si="1"/>
        <v>7</v>
      </c>
      <c r="I21" s="149"/>
      <c r="J21" s="35"/>
      <c r="K21" s="35"/>
      <c r="L21" s="35"/>
      <c r="M21" s="35"/>
      <c r="N21" s="35"/>
      <c r="O21" s="35"/>
    </row>
    <row r="22" spans="1:15" x14ac:dyDescent="0.35">
      <c r="A22" s="221" t="s">
        <v>366</v>
      </c>
      <c r="B22" s="148"/>
      <c r="C22" s="429">
        <v>3</v>
      </c>
      <c r="D22" s="149"/>
      <c r="E22" s="149">
        <v>1</v>
      </c>
      <c r="F22" s="415"/>
      <c r="G22" s="982">
        <f t="shared" si="0"/>
        <v>4</v>
      </c>
      <c r="H22" s="267">
        <f t="shared" si="1"/>
        <v>7</v>
      </c>
      <c r="I22" s="149"/>
      <c r="J22" s="35"/>
      <c r="K22" s="35"/>
      <c r="L22" s="35"/>
      <c r="M22" s="35"/>
      <c r="N22" s="35"/>
      <c r="O22" s="35"/>
    </row>
    <row r="23" spans="1:15" x14ac:dyDescent="0.35">
      <c r="A23" s="221" t="s">
        <v>156</v>
      </c>
      <c r="B23" s="148"/>
      <c r="C23" s="429">
        <v>3</v>
      </c>
      <c r="D23" s="149"/>
      <c r="E23" s="149"/>
      <c r="F23" s="415"/>
      <c r="G23" s="983">
        <f t="shared" si="0"/>
        <v>3</v>
      </c>
      <c r="H23" s="267">
        <f t="shared" si="1"/>
        <v>14</v>
      </c>
      <c r="I23" s="149"/>
      <c r="J23" s="35"/>
      <c r="K23" s="35"/>
      <c r="L23" s="35"/>
      <c r="M23" s="35"/>
      <c r="N23" s="35"/>
      <c r="O23" s="35"/>
    </row>
    <row r="24" spans="1:15" x14ac:dyDescent="0.35">
      <c r="A24" s="97" t="s">
        <v>6</v>
      </c>
      <c r="B24" s="146">
        <v>2021</v>
      </c>
      <c r="C24" s="149"/>
      <c r="D24" s="149"/>
      <c r="E24" s="149"/>
      <c r="F24" s="415"/>
      <c r="G24" s="983">
        <f t="shared" si="0"/>
        <v>0</v>
      </c>
      <c r="H24" s="267">
        <f t="shared" si="1"/>
        <v>29</v>
      </c>
      <c r="I24" s="149"/>
      <c r="J24" s="35"/>
      <c r="K24" s="35"/>
      <c r="L24" s="35"/>
      <c r="M24" s="35"/>
      <c r="N24" s="35"/>
      <c r="O24" s="35"/>
    </row>
    <row r="25" spans="1:15" x14ac:dyDescent="0.35">
      <c r="A25" s="221" t="s">
        <v>160</v>
      </c>
      <c r="B25" s="148"/>
      <c r="C25" s="429">
        <v>3</v>
      </c>
      <c r="D25" s="149"/>
      <c r="E25" s="149"/>
      <c r="F25" s="415"/>
      <c r="G25" s="982">
        <f t="shared" si="0"/>
        <v>3</v>
      </c>
      <c r="H25" s="267">
        <f t="shared" si="1"/>
        <v>14</v>
      </c>
      <c r="I25" s="149"/>
      <c r="J25" s="35"/>
      <c r="K25" s="35"/>
      <c r="L25" s="35"/>
      <c r="M25" s="35"/>
      <c r="N25" s="35"/>
      <c r="O25" s="35"/>
    </row>
    <row r="26" spans="1:15" x14ac:dyDescent="0.35">
      <c r="A26" s="97" t="s">
        <v>140</v>
      </c>
      <c r="B26" s="148"/>
      <c r="C26" s="429"/>
      <c r="D26" s="149">
        <v>1</v>
      </c>
      <c r="E26" s="149">
        <v>2</v>
      </c>
      <c r="F26" s="415"/>
      <c r="G26" s="982">
        <f t="shared" si="0"/>
        <v>3</v>
      </c>
      <c r="H26" s="267">
        <f t="shared" si="1"/>
        <v>14</v>
      </c>
      <c r="I26" s="149"/>
      <c r="J26" s="35"/>
      <c r="K26" s="35"/>
      <c r="L26" s="35"/>
      <c r="M26" s="35"/>
      <c r="N26" s="35"/>
      <c r="O26" s="35"/>
    </row>
    <row r="27" spans="1:15" x14ac:dyDescent="0.35">
      <c r="A27" s="97" t="s">
        <v>7</v>
      </c>
      <c r="B27" s="150">
        <v>2019</v>
      </c>
      <c r="C27" s="149"/>
      <c r="D27" s="149"/>
      <c r="E27" s="149">
        <v>3</v>
      </c>
      <c r="F27" s="415"/>
      <c r="G27" s="982">
        <f t="shared" si="0"/>
        <v>3</v>
      </c>
      <c r="H27" s="267">
        <f t="shared" si="1"/>
        <v>14</v>
      </c>
      <c r="I27" s="149" t="s">
        <v>423</v>
      </c>
      <c r="J27" s="35"/>
      <c r="K27" s="35"/>
      <c r="L27" s="35"/>
      <c r="M27" s="35"/>
      <c r="N27" s="35"/>
      <c r="O27" s="35"/>
    </row>
    <row r="28" spans="1:15" x14ac:dyDescent="0.35">
      <c r="A28" s="221" t="s">
        <v>13</v>
      </c>
      <c r="B28" s="148"/>
      <c r="C28" s="149"/>
      <c r="D28" s="149">
        <v>2</v>
      </c>
      <c r="E28" s="149">
        <v>1</v>
      </c>
      <c r="F28" s="415"/>
      <c r="G28" s="982">
        <f t="shared" si="0"/>
        <v>3</v>
      </c>
      <c r="H28" s="267">
        <f t="shared" si="1"/>
        <v>14</v>
      </c>
      <c r="I28" s="149" t="s">
        <v>424</v>
      </c>
      <c r="J28" s="35"/>
      <c r="K28" s="35"/>
      <c r="L28" s="35"/>
      <c r="M28" s="35"/>
      <c r="N28" s="35"/>
      <c r="O28" s="35"/>
    </row>
    <row r="29" spans="1:15" x14ac:dyDescent="0.35">
      <c r="A29" s="221" t="s">
        <v>165</v>
      </c>
      <c r="B29" s="148"/>
      <c r="C29" s="429">
        <v>3</v>
      </c>
      <c r="D29" s="149"/>
      <c r="E29" s="149"/>
      <c r="F29" s="415"/>
      <c r="G29" s="982">
        <v>3</v>
      </c>
      <c r="H29" s="267">
        <f t="shared" si="1"/>
        <v>14</v>
      </c>
      <c r="I29" s="149"/>
      <c r="J29" s="35"/>
      <c r="K29" s="35"/>
      <c r="L29" s="35"/>
      <c r="M29" s="35"/>
      <c r="N29" s="35"/>
      <c r="O29" s="35"/>
    </row>
    <row r="30" spans="1:15" x14ac:dyDescent="0.35">
      <c r="A30" s="221" t="s">
        <v>166</v>
      </c>
      <c r="B30" s="146"/>
      <c r="C30" s="429">
        <v>3</v>
      </c>
      <c r="D30" s="149"/>
      <c r="E30" s="149"/>
      <c r="F30" s="415"/>
      <c r="G30" s="982">
        <f t="shared" ref="G30:G63" si="2">SUM(C30:F30)</f>
        <v>3</v>
      </c>
      <c r="H30" s="267">
        <f t="shared" si="1"/>
        <v>14</v>
      </c>
      <c r="I30" s="149"/>
      <c r="J30" s="35"/>
      <c r="K30" s="35"/>
      <c r="L30" s="35"/>
      <c r="M30" s="35"/>
      <c r="N30" s="35"/>
      <c r="O30" s="35"/>
    </row>
    <row r="31" spans="1:15" x14ac:dyDescent="0.35">
      <c r="A31" s="221" t="s">
        <v>33</v>
      </c>
      <c r="B31" s="148"/>
      <c r="C31" s="149"/>
      <c r="D31" s="149">
        <v>1</v>
      </c>
      <c r="E31" s="149">
        <v>1</v>
      </c>
      <c r="F31" s="415"/>
      <c r="G31" s="982">
        <f t="shared" si="2"/>
        <v>2</v>
      </c>
      <c r="H31" s="267">
        <f t="shared" si="1"/>
        <v>22</v>
      </c>
      <c r="I31" s="149"/>
      <c r="J31" s="35"/>
      <c r="K31" s="35"/>
      <c r="L31" s="35"/>
      <c r="M31" s="35"/>
      <c r="N31" s="35"/>
      <c r="O31" s="35"/>
    </row>
    <row r="32" spans="1:15" x14ac:dyDescent="0.35">
      <c r="A32" s="97" t="s">
        <v>132</v>
      </c>
      <c r="B32" s="148">
        <v>2013</v>
      </c>
      <c r="C32" s="149"/>
      <c r="D32" s="149"/>
      <c r="E32" s="149">
        <v>2</v>
      </c>
      <c r="F32" s="415"/>
      <c r="G32" s="983">
        <f t="shared" si="2"/>
        <v>2</v>
      </c>
      <c r="H32" s="267">
        <f t="shared" si="1"/>
        <v>22</v>
      </c>
      <c r="I32" s="149" t="s">
        <v>421</v>
      </c>
      <c r="J32" s="35"/>
      <c r="K32" s="35"/>
      <c r="L32" s="35"/>
      <c r="M32" s="35"/>
      <c r="N32" s="35"/>
      <c r="O32" s="35"/>
    </row>
    <row r="33" spans="1:15" x14ac:dyDescent="0.35">
      <c r="A33" s="221" t="s">
        <v>371</v>
      </c>
      <c r="B33" s="148">
        <v>2021</v>
      </c>
      <c r="C33" s="149"/>
      <c r="D33" s="149"/>
      <c r="E33" s="149"/>
      <c r="F33" s="415"/>
      <c r="G33" s="982">
        <f t="shared" si="2"/>
        <v>0</v>
      </c>
      <c r="H33" s="267">
        <f t="shared" si="1"/>
        <v>29</v>
      </c>
      <c r="I33" s="149"/>
      <c r="J33" s="35"/>
      <c r="K33" s="35"/>
      <c r="L33" s="35"/>
      <c r="M33" s="35"/>
      <c r="N33" s="35"/>
      <c r="O33" s="35"/>
    </row>
    <row r="34" spans="1:15" x14ac:dyDescent="0.35">
      <c r="A34" s="221" t="s">
        <v>231</v>
      </c>
      <c r="B34" s="148"/>
      <c r="C34" s="149"/>
      <c r="D34" s="149">
        <v>1</v>
      </c>
      <c r="E34" s="149">
        <v>1</v>
      </c>
      <c r="F34" s="415"/>
      <c r="G34" s="982">
        <f t="shared" si="2"/>
        <v>2</v>
      </c>
      <c r="H34" s="267">
        <f t="shared" si="1"/>
        <v>22</v>
      </c>
      <c r="I34" s="149" t="s">
        <v>426</v>
      </c>
      <c r="J34" s="35"/>
      <c r="K34" s="35"/>
      <c r="L34" s="35"/>
      <c r="M34" s="35"/>
      <c r="N34" s="35"/>
      <c r="O34" s="35"/>
    </row>
    <row r="35" spans="1:15" x14ac:dyDescent="0.35">
      <c r="A35" s="97" t="s">
        <v>133</v>
      </c>
      <c r="B35" s="148">
        <v>2013</v>
      </c>
      <c r="C35" s="149"/>
      <c r="D35" s="149"/>
      <c r="E35" s="149">
        <v>2</v>
      </c>
      <c r="F35" s="415"/>
      <c r="G35" s="982">
        <f t="shared" si="2"/>
        <v>2</v>
      </c>
      <c r="H35" s="267">
        <f t="shared" si="1"/>
        <v>22</v>
      </c>
      <c r="I35" s="149" t="s">
        <v>420</v>
      </c>
      <c r="J35" s="35"/>
      <c r="K35" s="35"/>
      <c r="L35" s="35"/>
      <c r="M35" s="35"/>
      <c r="N35" s="35"/>
      <c r="O35" s="35"/>
    </row>
    <row r="36" spans="1:15" x14ac:dyDescent="0.35">
      <c r="A36" s="221" t="s">
        <v>19</v>
      </c>
      <c r="B36" s="148"/>
      <c r="C36" s="149"/>
      <c r="D36" s="149"/>
      <c r="E36" s="149">
        <v>1</v>
      </c>
      <c r="F36" s="415"/>
      <c r="G36" s="982">
        <f t="shared" si="2"/>
        <v>1</v>
      </c>
      <c r="H36" s="267">
        <f t="shared" si="1"/>
        <v>27</v>
      </c>
      <c r="I36" s="149"/>
      <c r="J36" s="35"/>
      <c r="K36" s="35"/>
      <c r="L36" s="35"/>
      <c r="M36" s="35"/>
      <c r="N36" s="35"/>
      <c r="O36" s="35"/>
    </row>
    <row r="37" spans="1:15" x14ac:dyDescent="0.35">
      <c r="A37" s="97" t="s">
        <v>23</v>
      </c>
      <c r="B37" s="148"/>
      <c r="C37" s="149"/>
      <c r="D37" s="149"/>
      <c r="E37" s="149">
        <v>1</v>
      </c>
      <c r="F37" s="415"/>
      <c r="G37" s="982">
        <f t="shared" si="2"/>
        <v>1</v>
      </c>
      <c r="H37" s="267">
        <f t="shared" si="1"/>
        <v>27</v>
      </c>
      <c r="I37" s="149"/>
      <c r="J37" s="35"/>
      <c r="K37" s="35"/>
      <c r="L37" s="35"/>
      <c r="M37" s="35"/>
      <c r="N37" s="35"/>
      <c r="O37" s="35"/>
    </row>
    <row r="38" spans="1:15" x14ac:dyDescent="0.35">
      <c r="A38" s="97" t="s">
        <v>10</v>
      </c>
      <c r="B38" s="148">
        <v>2017</v>
      </c>
      <c r="C38" s="149"/>
      <c r="D38" s="149"/>
      <c r="E38" s="149"/>
      <c r="F38" s="415"/>
      <c r="G38" s="984">
        <f t="shared" si="2"/>
        <v>0</v>
      </c>
      <c r="H38" s="267"/>
      <c r="I38" s="149"/>
      <c r="J38" s="35"/>
      <c r="K38" s="35"/>
      <c r="L38" s="35"/>
      <c r="M38" s="35"/>
      <c r="N38" s="35"/>
      <c r="O38" s="35"/>
    </row>
    <row r="39" spans="1:15" x14ac:dyDescent="0.35">
      <c r="A39" s="221" t="s">
        <v>229</v>
      </c>
      <c r="B39" s="148">
        <v>2013</v>
      </c>
      <c r="C39" s="149"/>
      <c r="D39" s="149"/>
      <c r="E39" s="149"/>
      <c r="F39" s="415"/>
      <c r="G39" s="984">
        <f t="shared" si="2"/>
        <v>0</v>
      </c>
      <c r="H39" s="267"/>
      <c r="I39" s="149"/>
      <c r="J39" s="35"/>
      <c r="K39" s="35"/>
      <c r="L39" s="35"/>
      <c r="M39" s="35"/>
      <c r="N39" s="35"/>
      <c r="O39" s="35"/>
    </row>
    <row r="40" spans="1:15" x14ac:dyDescent="0.35">
      <c r="A40" s="221" t="s">
        <v>154</v>
      </c>
      <c r="B40" s="148">
        <v>2019</v>
      </c>
      <c r="C40" s="429"/>
      <c r="D40" s="149"/>
      <c r="E40" s="149"/>
      <c r="F40" s="415"/>
      <c r="G40" s="984">
        <f t="shared" si="2"/>
        <v>0</v>
      </c>
      <c r="H40" s="267"/>
      <c r="I40" s="149"/>
      <c r="J40" s="35"/>
      <c r="K40" s="35"/>
      <c r="L40" s="35"/>
      <c r="M40" s="35"/>
      <c r="N40" s="35"/>
      <c r="O40" s="35"/>
    </row>
    <row r="41" spans="1:15" x14ac:dyDescent="0.35">
      <c r="A41" s="97" t="s">
        <v>5</v>
      </c>
      <c r="B41" s="148">
        <v>2015</v>
      </c>
      <c r="C41" s="149"/>
      <c r="D41" s="149"/>
      <c r="E41" s="149"/>
      <c r="F41" s="415"/>
      <c r="G41" s="984">
        <f t="shared" si="2"/>
        <v>0</v>
      </c>
      <c r="H41" s="267"/>
      <c r="I41" s="149"/>
      <c r="J41" s="35"/>
      <c r="K41" s="35"/>
      <c r="L41" s="35"/>
      <c r="M41" s="35"/>
      <c r="N41" s="35"/>
      <c r="O41" s="35"/>
    </row>
    <row r="42" spans="1:15" x14ac:dyDescent="0.35">
      <c r="A42" s="221" t="s">
        <v>230</v>
      </c>
      <c r="B42" s="148">
        <v>2017</v>
      </c>
      <c r="C42" s="149"/>
      <c r="D42" s="149"/>
      <c r="E42" s="149"/>
      <c r="F42" s="415"/>
      <c r="G42" s="984">
        <f t="shared" si="2"/>
        <v>0</v>
      </c>
      <c r="H42" s="267"/>
      <c r="I42" s="149"/>
      <c r="J42" s="35"/>
      <c r="K42" s="35"/>
      <c r="L42" s="35"/>
      <c r="M42" s="35"/>
      <c r="N42" s="35"/>
      <c r="O42" s="35"/>
    </row>
    <row r="43" spans="1:15" x14ac:dyDescent="0.35">
      <c r="A43" s="221" t="s">
        <v>367</v>
      </c>
      <c r="B43" s="148">
        <v>2017</v>
      </c>
      <c r="C43" s="149"/>
      <c r="D43" s="149"/>
      <c r="E43" s="149"/>
      <c r="F43" s="415"/>
      <c r="G43" s="984">
        <f t="shared" si="2"/>
        <v>0</v>
      </c>
      <c r="H43" s="267"/>
      <c r="I43" s="149"/>
      <c r="J43" s="35"/>
      <c r="K43" s="35"/>
      <c r="L43" s="35"/>
      <c r="M43" s="35"/>
      <c r="N43" s="35"/>
      <c r="O43" s="35"/>
    </row>
    <row r="44" spans="1:15" x14ac:dyDescent="0.35">
      <c r="A44" s="97" t="s">
        <v>141</v>
      </c>
      <c r="B44" s="148">
        <v>2017</v>
      </c>
      <c r="C44" s="149"/>
      <c r="D44" s="149"/>
      <c r="E44" s="149"/>
      <c r="F44" s="415"/>
      <c r="G44" s="984">
        <f t="shared" si="2"/>
        <v>0</v>
      </c>
      <c r="H44" s="267"/>
      <c r="I44" s="149"/>
      <c r="J44" s="35"/>
      <c r="K44" s="35"/>
      <c r="L44" s="35"/>
      <c r="M44" s="35"/>
      <c r="N44" s="35"/>
      <c r="O44" s="35"/>
    </row>
    <row r="45" spans="1:15" x14ac:dyDescent="0.35">
      <c r="A45" s="221" t="s">
        <v>9</v>
      </c>
      <c r="B45" s="148">
        <v>2019</v>
      </c>
      <c r="C45" s="149"/>
      <c r="D45" s="149"/>
      <c r="E45" s="149"/>
      <c r="F45" s="415"/>
      <c r="G45" s="984">
        <f t="shared" si="2"/>
        <v>0</v>
      </c>
      <c r="H45" s="267"/>
      <c r="I45" s="149"/>
      <c r="J45" s="35"/>
      <c r="K45" s="35"/>
      <c r="L45" s="35"/>
      <c r="M45" s="35"/>
      <c r="N45" s="35"/>
      <c r="O45" s="35"/>
    </row>
    <row r="46" spans="1:15" x14ac:dyDescent="0.35">
      <c r="A46" s="97" t="s">
        <v>136</v>
      </c>
      <c r="B46" s="148">
        <v>2017</v>
      </c>
      <c r="C46" s="149"/>
      <c r="D46" s="149"/>
      <c r="E46" s="149"/>
      <c r="F46" s="415"/>
      <c r="G46" s="984">
        <f t="shared" si="2"/>
        <v>0</v>
      </c>
      <c r="H46" s="267"/>
      <c r="I46" s="149"/>
      <c r="J46" s="35"/>
      <c r="K46" s="35"/>
      <c r="L46" s="35"/>
      <c r="M46" s="35"/>
      <c r="N46" s="35"/>
      <c r="O46" s="35"/>
    </row>
    <row r="47" spans="1:15" x14ac:dyDescent="0.35">
      <c r="A47" s="97" t="s">
        <v>18</v>
      </c>
      <c r="B47" s="150">
        <v>2015</v>
      </c>
      <c r="C47" s="149"/>
      <c r="D47" s="149"/>
      <c r="E47" s="149"/>
      <c r="F47" s="415"/>
      <c r="G47" s="984">
        <f t="shared" si="2"/>
        <v>0</v>
      </c>
      <c r="H47" s="267"/>
      <c r="I47" s="149"/>
      <c r="J47" s="35"/>
      <c r="K47" s="35"/>
      <c r="L47" s="35"/>
      <c r="M47" s="35"/>
      <c r="N47" s="35"/>
      <c r="O47" s="35"/>
    </row>
    <row r="48" spans="1:15" x14ac:dyDescent="0.35">
      <c r="A48" s="97" t="s">
        <v>147</v>
      </c>
      <c r="B48" s="150">
        <v>2015</v>
      </c>
      <c r="C48" s="149"/>
      <c r="D48" s="149"/>
      <c r="E48" s="149"/>
      <c r="F48" s="415"/>
      <c r="G48" s="984">
        <f t="shared" si="2"/>
        <v>0</v>
      </c>
      <c r="H48" s="267"/>
      <c r="I48" s="149"/>
      <c r="J48" s="35"/>
      <c r="K48" s="35"/>
      <c r="L48" s="35"/>
      <c r="M48" s="35"/>
      <c r="N48" s="35"/>
      <c r="O48" s="35"/>
    </row>
    <row r="49" spans="1:15" x14ac:dyDescent="0.35">
      <c r="A49" s="221" t="s">
        <v>150</v>
      </c>
      <c r="B49" s="980">
        <v>2015</v>
      </c>
      <c r="C49" s="149"/>
      <c r="D49" s="149"/>
      <c r="E49" s="149"/>
      <c r="F49" s="415"/>
      <c r="G49" s="984">
        <f t="shared" si="2"/>
        <v>0</v>
      </c>
      <c r="H49" s="267"/>
      <c r="I49" s="149"/>
      <c r="J49" s="35"/>
      <c r="K49" s="35"/>
      <c r="L49" s="35"/>
      <c r="M49" s="35"/>
      <c r="N49" s="35"/>
      <c r="O49" s="35"/>
    </row>
    <row r="50" spans="1:15" x14ac:dyDescent="0.35">
      <c r="A50" s="97" t="s">
        <v>139</v>
      </c>
      <c r="B50" s="148">
        <v>2019</v>
      </c>
      <c r="C50" s="149"/>
      <c r="D50" s="149"/>
      <c r="E50" s="149"/>
      <c r="F50" s="415"/>
      <c r="G50" s="984">
        <f t="shared" si="2"/>
        <v>0</v>
      </c>
      <c r="H50" s="267"/>
      <c r="I50" s="149"/>
      <c r="J50" s="35"/>
      <c r="K50" s="35"/>
      <c r="L50" s="35"/>
      <c r="M50" s="35"/>
      <c r="N50" s="35"/>
      <c r="O50" s="35"/>
    </row>
    <row r="51" spans="1:15" x14ac:dyDescent="0.35">
      <c r="A51" s="97" t="s">
        <v>16</v>
      </c>
      <c r="B51" s="148">
        <v>2017</v>
      </c>
      <c r="C51" s="149"/>
      <c r="D51" s="149"/>
      <c r="E51" s="149"/>
      <c r="F51" s="415"/>
      <c r="G51" s="984">
        <f t="shared" si="2"/>
        <v>0</v>
      </c>
      <c r="H51" s="267"/>
      <c r="I51" s="149"/>
      <c r="J51" s="35"/>
      <c r="K51" s="35"/>
      <c r="L51" s="35"/>
      <c r="M51" s="35"/>
      <c r="N51" s="35"/>
      <c r="O51" s="35"/>
    </row>
    <row r="52" spans="1:15" x14ac:dyDescent="0.35">
      <c r="A52" s="221" t="s">
        <v>364</v>
      </c>
      <c r="B52" s="148">
        <v>2019</v>
      </c>
      <c r="C52" s="149"/>
      <c r="D52" s="149"/>
      <c r="E52" s="149"/>
      <c r="F52" s="415"/>
      <c r="G52" s="984">
        <f t="shared" si="2"/>
        <v>0</v>
      </c>
      <c r="H52" s="267"/>
      <c r="I52" s="149"/>
      <c r="J52" s="35"/>
      <c r="K52" s="35"/>
      <c r="L52" s="35"/>
      <c r="M52" s="35"/>
      <c r="N52" s="35"/>
      <c r="O52" s="35"/>
    </row>
    <row r="53" spans="1:15" x14ac:dyDescent="0.35">
      <c r="A53" s="221" t="s">
        <v>151</v>
      </c>
      <c r="B53" s="148">
        <v>2011</v>
      </c>
      <c r="C53" s="149"/>
      <c r="D53" s="149"/>
      <c r="E53" s="149"/>
      <c r="F53" s="415"/>
      <c r="G53" s="984">
        <f t="shared" si="2"/>
        <v>0</v>
      </c>
      <c r="H53" s="267"/>
      <c r="I53" s="149"/>
      <c r="J53" s="35"/>
      <c r="K53" s="35"/>
      <c r="L53" s="35"/>
      <c r="M53" s="35"/>
      <c r="N53" s="35"/>
      <c r="O53" s="35"/>
    </row>
    <row r="54" spans="1:15" x14ac:dyDescent="0.35">
      <c r="A54" s="221" t="s">
        <v>386</v>
      </c>
      <c r="B54" s="150">
        <v>2015</v>
      </c>
      <c r="C54" s="149"/>
      <c r="D54" s="149"/>
      <c r="E54" s="149"/>
      <c r="F54" s="415"/>
      <c r="G54" s="984">
        <f t="shared" si="2"/>
        <v>0</v>
      </c>
      <c r="H54" s="267"/>
      <c r="I54" s="149"/>
      <c r="J54" s="35"/>
      <c r="K54" s="35"/>
      <c r="L54" s="35"/>
      <c r="M54" s="35"/>
      <c r="N54" s="35"/>
      <c r="O54" s="35"/>
    </row>
    <row r="55" spans="1:15" x14ac:dyDescent="0.35">
      <c r="A55" s="98" t="s">
        <v>148</v>
      </c>
      <c r="B55" s="148">
        <v>2019</v>
      </c>
      <c r="C55" s="149"/>
      <c r="D55" s="149"/>
      <c r="E55" s="149"/>
      <c r="F55" s="415"/>
      <c r="G55" s="984">
        <f t="shared" si="2"/>
        <v>0</v>
      </c>
      <c r="H55" s="267"/>
      <c r="I55" s="149"/>
      <c r="J55" s="35"/>
      <c r="K55" s="35"/>
      <c r="L55" s="35"/>
      <c r="M55" s="35"/>
      <c r="N55" s="35"/>
      <c r="O55" s="35"/>
    </row>
    <row r="56" spans="1:15" x14ac:dyDescent="0.35">
      <c r="A56" s="97" t="s">
        <v>387</v>
      </c>
      <c r="B56" s="148">
        <v>2017</v>
      </c>
      <c r="C56" s="149"/>
      <c r="D56" s="149"/>
      <c r="E56" s="149"/>
      <c r="F56" s="415"/>
      <c r="G56" s="984">
        <f t="shared" si="2"/>
        <v>0</v>
      </c>
      <c r="H56" s="267"/>
      <c r="I56" s="149"/>
      <c r="J56" s="35"/>
      <c r="K56" s="35"/>
      <c r="L56" s="35"/>
      <c r="M56" s="35"/>
      <c r="N56" s="35"/>
      <c r="O56" s="35"/>
    </row>
    <row r="57" spans="1:15" x14ac:dyDescent="0.35">
      <c r="A57" s="221" t="s">
        <v>161</v>
      </c>
      <c r="B57" s="148"/>
      <c r="C57" s="149"/>
      <c r="D57" s="149"/>
      <c r="E57" s="149"/>
      <c r="F57" s="415"/>
      <c r="G57" s="984">
        <f t="shared" si="2"/>
        <v>0</v>
      </c>
      <c r="H57" s="267"/>
      <c r="I57" s="149"/>
      <c r="J57" s="35"/>
      <c r="K57" s="35"/>
      <c r="L57" s="35"/>
      <c r="M57" s="35"/>
      <c r="N57" s="35"/>
      <c r="O57" s="35"/>
    </row>
    <row r="58" spans="1:15" x14ac:dyDescent="0.35">
      <c r="A58" s="221" t="s">
        <v>25</v>
      </c>
      <c r="B58" s="148"/>
      <c r="C58" s="149"/>
      <c r="D58" s="149"/>
      <c r="E58" s="149"/>
      <c r="F58" s="415"/>
      <c r="G58" s="984">
        <f t="shared" si="2"/>
        <v>0</v>
      </c>
      <c r="H58" s="267"/>
      <c r="I58" s="149"/>
      <c r="J58" s="35"/>
      <c r="K58" s="35"/>
      <c r="L58" s="35"/>
      <c r="M58" s="35"/>
      <c r="N58" s="35"/>
      <c r="O58" s="35"/>
    </row>
    <row r="59" spans="1:15" x14ac:dyDescent="0.35">
      <c r="A59" s="221" t="s">
        <v>385</v>
      </c>
      <c r="B59" s="148">
        <v>2013</v>
      </c>
      <c r="C59" s="149"/>
      <c r="D59" s="149"/>
      <c r="E59" s="149"/>
      <c r="F59" s="415"/>
      <c r="G59" s="984">
        <f t="shared" si="2"/>
        <v>0</v>
      </c>
      <c r="H59" s="267"/>
      <c r="I59" s="149"/>
      <c r="J59" s="35"/>
      <c r="K59" s="35"/>
      <c r="L59" s="35"/>
      <c r="M59" s="35"/>
      <c r="N59" s="35"/>
      <c r="O59" s="35"/>
    </row>
    <row r="60" spans="1:15" x14ac:dyDescent="0.35">
      <c r="A60" s="98" t="s">
        <v>137</v>
      </c>
      <c r="B60" s="150">
        <v>2019</v>
      </c>
      <c r="C60" s="149"/>
      <c r="D60" s="149"/>
      <c r="E60" s="149"/>
      <c r="F60" s="415"/>
      <c r="G60" s="984">
        <f t="shared" si="2"/>
        <v>0</v>
      </c>
      <c r="H60" s="267"/>
      <c r="I60" s="149"/>
      <c r="J60" s="35"/>
      <c r="K60" s="35"/>
      <c r="L60" s="35"/>
      <c r="M60" s="35"/>
      <c r="N60" s="35"/>
      <c r="O60" s="35"/>
    </row>
    <row r="61" spans="1:15" x14ac:dyDescent="0.35">
      <c r="A61" s="97" t="s">
        <v>149</v>
      </c>
      <c r="B61" s="150">
        <v>2019</v>
      </c>
      <c r="C61" s="149"/>
      <c r="D61" s="149"/>
      <c r="E61" s="149"/>
      <c r="F61" s="415"/>
      <c r="G61" s="984">
        <f t="shared" si="2"/>
        <v>0</v>
      </c>
      <c r="H61" s="267"/>
      <c r="I61" s="149"/>
      <c r="J61" s="35"/>
      <c r="K61" s="35"/>
      <c r="L61" s="35"/>
      <c r="M61" s="35"/>
      <c r="N61" s="35"/>
      <c r="O61" s="35"/>
    </row>
    <row r="62" spans="1:15" x14ac:dyDescent="0.35">
      <c r="A62" s="97" t="s">
        <v>234</v>
      </c>
      <c r="B62" s="148">
        <v>2017</v>
      </c>
      <c r="C62" s="149"/>
      <c r="D62" s="149"/>
      <c r="E62" s="149"/>
      <c r="F62" s="415"/>
      <c r="G62" s="984">
        <f t="shared" si="2"/>
        <v>0</v>
      </c>
      <c r="H62" s="267"/>
      <c r="I62" s="149"/>
      <c r="J62" s="35"/>
      <c r="K62" s="35"/>
      <c r="L62" s="35"/>
      <c r="M62" s="35"/>
      <c r="N62" s="35"/>
      <c r="O62" s="35"/>
    </row>
    <row r="63" spans="1:15" ht="18.600000000000001" thickBot="1" x14ac:dyDescent="0.4">
      <c r="A63" s="172" t="s">
        <v>235</v>
      </c>
      <c r="B63" s="151">
        <v>2017</v>
      </c>
      <c r="C63" s="152"/>
      <c r="D63" s="152"/>
      <c r="E63" s="152"/>
      <c r="F63" s="424"/>
      <c r="G63" s="985">
        <f t="shared" si="2"/>
        <v>0</v>
      </c>
      <c r="H63" s="46"/>
      <c r="I63" s="152"/>
      <c r="J63" s="35"/>
      <c r="K63" s="35"/>
      <c r="L63" s="35"/>
      <c r="M63" s="35"/>
      <c r="N63" s="35"/>
      <c r="O63" s="35"/>
    </row>
    <row r="64" spans="1:15" x14ac:dyDescent="0.35">
      <c r="A64" s="436"/>
      <c r="B64" s="34"/>
      <c r="C64" s="34"/>
      <c r="D64" s="34"/>
      <c r="E64" s="34"/>
      <c r="F64" s="34"/>
      <c r="G64" s="436"/>
      <c r="H64" s="35"/>
      <c r="I64" s="35"/>
      <c r="J64" s="35"/>
      <c r="K64" s="35"/>
      <c r="L64" s="35"/>
      <c r="M64" s="35"/>
      <c r="N64" s="35"/>
      <c r="O64" s="35"/>
    </row>
    <row r="65" spans="1:15" x14ac:dyDescent="0.35">
      <c r="A65" s="436"/>
      <c r="B65" s="34"/>
      <c r="C65" s="34"/>
      <c r="D65" s="34"/>
      <c r="E65" s="34"/>
      <c r="F65" s="34"/>
      <c r="G65" s="436"/>
      <c r="H65" s="35"/>
      <c r="I65" s="35"/>
      <c r="J65" s="35"/>
      <c r="K65" s="35"/>
      <c r="L65" s="35"/>
      <c r="M65" s="35"/>
      <c r="N65" s="35"/>
      <c r="O65" s="35"/>
    </row>
    <row r="66" spans="1:15" x14ac:dyDescent="0.35">
      <c r="A66" s="436"/>
      <c r="B66" s="34"/>
      <c r="C66" s="34"/>
      <c r="D66" s="34"/>
      <c r="E66" s="34"/>
      <c r="F66" s="34"/>
      <c r="G66" s="436"/>
      <c r="H66" s="35"/>
      <c r="I66" s="35"/>
      <c r="J66" s="35"/>
      <c r="K66" s="35"/>
      <c r="L66" s="35"/>
      <c r="M66" s="35"/>
      <c r="N66" s="35"/>
      <c r="O66" s="35"/>
    </row>
    <row r="67" spans="1:15" x14ac:dyDescent="0.35">
      <c r="A67" s="436"/>
      <c r="B67" s="34"/>
      <c r="C67" s="34"/>
      <c r="D67" s="34"/>
      <c r="E67" s="34"/>
      <c r="F67" s="34"/>
      <c r="G67" s="436"/>
      <c r="H67" s="35"/>
      <c r="I67" s="35"/>
      <c r="J67" s="35"/>
      <c r="K67" s="35"/>
      <c r="L67" s="35"/>
      <c r="M67" s="35"/>
      <c r="N67" s="35"/>
      <c r="O67" s="35"/>
    </row>
    <row r="68" spans="1:15" x14ac:dyDescent="0.35">
      <c r="A68" s="436"/>
      <c r="B68" s="34"/>
      <c r="C68" s="34"/>
      <c r="D68" s="34"/>
      <c r="E68" s="34"/>
      <c r="F68" s="34"/>
      <c r="G68" s="436"/>
      <c r="H68" s="35"/>
      <c r="I68" s="35"/>
      <c r="J68" s="35"/>
      <c r="K68" s="35"/>
      <c r="L68" s="35"/>
      <c r="M68" s="35"/>
      <c r="N68" s="35"/>
      <c r="O68" s="35"/>
    </row>
    <row r="69" spans="1:15" x14ac:dyDescent="0.35">
      <c r="A69" s="436"/>
      <c r="B69" s="34"/>
      <c r="C69" s="34"/>
      <c r="D69" s="34"/>
      <c r="E69" s="34"/>
      <c r="F69" s="34"/>
      <c r="G69" s="436"/>
      <c r="H69" s="35"/>
      <c r="I69" s="35"/>
      <c r="J69" s="35"/>
      <c r="K69" s="35"/>
      <c r="L69" s="35"/>
      <c r="M69" s="35"/>
      <c r="N69" s="35"/>
      <c r="O69" s="35"/>
    </row>
    <row r="70" spans="1:15" x14ac:dyDescent="0.35">
      <c r="A70" s="436"/>
      <c r="B70" s="34"/>
      <c r="C70" s="34"/>
      <c r="D70" s="34"/>
      <c r="E70" s="34"/>
      <c r="F70" s="34"/>
      <c r="G70" s="436"/>
      <c r="H70" s="35"/>
      <c r="I70" s="35"/>
      <c r="J70" s="35"/>
      <c r="K70" s="35"/>
      <c r="L70" s="35"/>
      <c r="M70" s="35"/>
      <c r="N70" s="35"/>
      <c r="O70" s="35"/>
    </row>
    <row r="71" spans="1:15" x14ac:dyDescent="0.35">
      <c r="A71" s="436"/>
      <c r="B71" s="34"/>
      <c r="C71" s="34"/>
      <c r="D71" s="34"/>
      <c r="E71" s="34"/>
      <c r="F71" s="34"/>
      <c r="G71" s="436"/>
      <c r="H71" s="35"/>
      <c r="I71" s="35"/>
      <c r="J71" s="35"/>
      <c r="K71" s="35"/>
      <c r="L71" s="35"/>
      <c r="M71" s="35"/>
      <c r="N71" s="35"/>
      <c r="O71" s="35"/>
    </row>
    <row r="72" spans="1:15" x14ac:dyDescent="0.35">
      <c r="A72" s="436"/>
      <c r="B72" s="34"/>
      <c r="C72" s="34"/>
      <c r="D72" s="34"/>
      <c r="E72" s="34"/>
      <c r="F72" s="34"/>
      <c r="G72" s="436"/>
      <c r="H72" s="35"/>
      <c r="I72" s="35"/>
      <c r="J72" s="35"/>
      <c r="K72" s="35"/>
      <c r="L72" s="35"/>
      <c r="M72" s="35"/>
      <c r="N72" s="35"/>
      <c r="O72" s="35"/>
    </row>
    <row r="73" spans="1:15" x14ac:dyDescent="0.35">
      <c r="A73" s="436"/>
      <c r="B73" s="34"/>
      <c r="C73" s="34"/>
      <c r="D73" s="34"/>
      <c r="E73" s="34"/>
      <c r="F73" s="34"/>
      <c r="G73" s="436"/>
      <c r="H73" s="35"/>
      <c r="I73" s="35"/>
      <c r="J73" s="35"/>
      <c r="K73" s="35"/>
      <c r="L73" s="35"/>
      <c r="M73" s="35"/>
      <c r="N73" s="35"/>
      <c r="O73" s="35"/>
    </row>
    <row r="74" spans="1:15" x14ac:dyDescent="0.35">
      <c r="A74" s="436"/>
      <c r="B74" s="34"/>
      <c r="C74" s="34"/>
      <c r="D74" s="34"/>
      <c r="E74" s="34"/>
      <c r="F74" s="34"/>
      <c r="G74" s="436"/>
      <c r="H74" s="35"/>
      <c r="I74" s="35"/>
      <c r="J74" s="35"/>
      <c r="K74" s="35"/>
      <c r="L74" s="35"/>
      <c r="M74" s="35"/>
      <c r="N74" s="35"/>
      <c r="O74" s="35"/>
    </row>
  </sheetData>
  <sortState ref="A7:O63">
    <sortCondition descending="1" ref="G7:G63"/>
  </sortState>
  <conditionalFormatting sqref="H7:H36 H43:H52 H54:H63 H38:H41">
    <cfRule type="colorScale" priority="179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42">
    <cfRule type="colorScale" priority="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53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37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72"/>
  <sheetViews>
    <sheetView zoomScale="70" zoomScaleNormal="7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P7" sqref="P7"/>
    </sheetView>
  </sheetViews>
  <sheetFormatPr defaultColWidth="8.88671875" defaultRowHeight="18" x14ac:dyDescent="0.35"/>
  <cols>
    <col min="1" max="1" width="31.44140625" style="2" customWidth="1"/>
    <col min="2" max="2" width="19.88671875" customWidth="1"/>
    <col min="3" max="3" width="10" style="1" customWidth="1"/>
    <col min="4" max="4" width="9.44140625" style="3" bestFit="1" customWidth="1"/>
    <col min="5" max="5" width="10.88671875" customWidth="1"/>
    <col min="6" max="6" width="11.33203125" style="96" customWidth="1"/>
    <col min="7" max="7" width="14.5546875" style="73" customWidth="1"/>
    <col min="8" max="8" width="9.5546875" style="3" bestFit="1" customWidth="1"/>
    <col min="9" max="9" width="9.33203125" style="3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3" customWidth="1"/>
    <col min="14" max="14" width="8.109375" style="15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442" t="s">
        <v>324</v>
      </c>
      <c r="B1" s="202"/>
      <c r="C1" s="35"/>
      <c r="D1" s="34"/>
      <c r="E1" s="202"/>
      <c r="F1" s="438"/>
      <c r="G1" s="433"/>
      <c r="H1" s="34"/>
      <c r="I1" s="34"/>
      <c r="J1" s="35"/>
      <c r="K1" s="35"/>
      <c r="L1" s="436"/>
      <c r="M1" s="34"/>
      <c r="N1" s="492"/>
      <c r="O1" s="35"/>
      <c r="P1" s="38">
        <v>-2</v>
      </c>
      <c r="Q1" s="38"/>
      <c r="R1" s="432" t="s">
        <v>405</v>
      </c>
      <c r="S1" s="35"/>
      <c r="T1" s="35"/>
      <c r="U1" s="35"/>
      <c r="V1" s="202"/>
      <c r="W1" s="202"/>
      <c r="X1" s="202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65" x14ac:dyDescent="0.35">
      <c r="A2" s="436"/>
      <c r="B2" s="1317"/>
      <c r="C2" s="35"/>
      <c r="D2" s="34"/>
      <c r="E2" s="164"/>
      <c r="F2" s="443" t="s">
        <v>325</v>
      </c>
      <c r="G2" s="501"/>
      <c r="H2" s="34"/>
      <c r="I2" s="34"/>
      <c r="J2" s="35"/>
      <c r="K2" s="35"/>
      <c r="L2" s="436"/>
      <c r="M2" s="34"/>
      <c r="N2" s="492"/>
      <c r="O2" s="484" t="s">
        <v>322</v>
      </c>
      <c r="P2" s="482">
        <v>4</v>
      </c>
      <c r="Q2" s="482"/>
      <c r="R2" s="945" t="s">
        <v>362</v>
      </c>
      <c r="S2" s="945"/>
      <c r="T2" s="945"/>
      <c r="U2" s="945"/>
      <c r="V2" s="946"/>
      <c r="W2" s="945"/>
      <c r="X2" s="946"/>
      <c r="Y2" s="947"/>
      <c r="Z2" s="947"/>
      <c r="AA2" s="207"/>
      <c r="AB2" s="77"/>
      <c r="AC2" s="35"/>
      <c r="AD2" s="35"/>
      <c r="AE2" s="35"/>
      <c r="AF2" s="35"/>
      <c r="AG2" s="35"/>
      <c r="AH2" s="35"/>
      <c r="AI2" s="35"/>
    </row>
    <row r="3" spans="1:65" x14ac:dyDescent="0.35">
      <c r="A3" s="35"/>
      <c r="B3" s="1317"/>
      <c r="C3" s="35"/>
      <c r="D3" s="34"/>
      <c r="E3" s="431"/>
      <c r="F3" s="440"/>
      <c r="G3" s="1029" t="s">
        <v>323</v>
      </c>
      <c r="I3" s="34"/>
      <c r="J3" s="77"/>
      <c r="K3" s="77"/>
      <c r="L3" s="99"/>
      <c r="M3" s="34"/>
      <c r="N3" s="492"/>
      <c r="O3" s="502" t="s">
        <v>321</v>
      </c>
      <c r="P3" s="508"/>
      <c r="Q3" s="39" t="s">
        <v>431</v>
      </c>
      <c r="R3" s="515"/>
      <c r="S3" s="870" t="s">
        <v>401</v>
      </c>
      <c r="T3" s="871"/>
      <c r="U3" s="871"/>
      <c r="V3" s="872"/>
      <c r="W3" s="873"/>
      <c r="X3" s="874"/>
      <c r="Y3" s="874"/>
      <c r="Z3" s="207"/>
      <c r="AA3" s="207"/>
      <c r="AB3" s="77"/>
      <c r="AC3" s="77"/>
      <c r="AD3" s="35"/>
      <c r="AE3" s="35"/>
      <c r="AF3" s="35"/>
      <c r="AG3" s="35"/>
      <c r="AH3" s="35"/>
      <c r="AI3" s="35"/>
    </row>
    <row r="4" spans="1:65" ht="18.600000000000001" thickBot="1" x14ac:dyDescent="0.4">
      <c r="A4" s="436"/>
      <c r="B4" s="1318"/>
      <c r="C4" s="35"/>
      <c r="D4" s="34"/>
      <c r="E4" s="164"/>
      <c r="F4" s="440"/>
      <c r="G4" s="1029" t="s">
        <v>444</v>
      </c>
      <c r="H4" s="441"/>
      <c r="I4" s="102"/>
      <c r="J4" s="117"/>
      <c r="K4" s="437"/>
      <c r="L4" s="382" t="s">
        <v>307</v>
      </c>
      <c r="M4" s="951"/>
      <c r="N4" s="492"/>
      <c r="O4" s="485">
        <v>2021</v>
      </c>
      <c r="P4" s="954" t="s">
        <v>90</v>
      </c>
      <c r="Q4" s="994" t="s">
        <v>432</v>
      </c>
      <c r="R4" s="502"/>
      <c r="S4" s="875"/>
      <c r="T4" s="856">
        <v>1</v>
      </c>
      <c r="U4" s="861" t="s">
        <v>407</v>
      </c>
      <c r="V4" s="862"/>
      <c r="W4" s="862"/>
      <c r="X4" s="863"/>
      <c r="Y4" s="863"/>
      <c r="Z4" s="863"/>
      <c r="AA4" s="863"/>
      <c r="AB4" s="864"/>
      <c r="AC4" s="77"/>
      <c r="AD4" s="35"/>
      <c r="AE4" s="35"/>
      <c r="AF4" s="35"/>
      <c r="AG4" s="35"/>
      <c r="AH4" s="35"/>
      <c r="AI4" s="35"/>
    </row>
    <row r="5" spans="1:65" x14ac:dyDescent="0.35">
      <c r="A5" s="99"/>
      <c r="B5" s="1319"/>
      <c r="C5" s="752"/>
      <c r="D5" s="444" t="s">
        <v>319</v>
      </c>
      <c r="E5" s="445"/>
      <c r="F5" s="1030"/>
      <c r="G5" s="408">
        <v>20</v>
      </c>
      <c r="H5" s="500" t="s">
        <v>124</v>
      </c>
      <c r="I5" s="493"/>
      <c r="J5" s="494"/>
      <c r="K5" s="495"/>
      <c r="L5" s="428" t="s">
        <v>388</v>
      </c>
      <c r="M5" s="952" t="s">
        <v>320</v>
      </c>
      <c r="N5" s="141"/>
      <c r="O5" s="483"/>
      <c r="P5" s="956" t="s">
        <v>2</v>
      </c>
      <c r="Q5" s="121" t="s">
        <v>433</v>
      </c>
      <c r="R5" s="503"/>
      <c r="S5" s="876"/>
      <c r="T5" s="857" t="s">
        <v>399</v>
      </c>
      <c r="U5" s="865"/>
      <c r="V5" s="1321" t="s">
        <v>404</v>
      </c>
      <c r="W5" s="957"/>
      <c r="X5" s="509"/>
      <c r="Y5" s="207"/>
      <c r="Z5" s="958"/>
      <c r="AA5" s="735"/>
      <c r="AB5" s="735"/>
      <c r="AC5" s="35"/>
      <c r="AD5" s="35"/>
      <c r="AE5" s="35"/>
      <c r="AF5" s="35"/>
      <c r="AG5" s="35"/>
      <c r="AH5" s="35"/>
      <c r="AI5" s="35"/>
    </row>
    <row r="6" spans="1:65" ht="75.599999999999994" customHeight="1" thickBot="1" x14ac:dyDescent="0.4">
      <c r="A6" s="617" t="s">
        <v>4</v>
      </c>
      <c r="B6" s="1316" t="s">
        <v>3</v>
      </c>
      <c r="C6" s="439" t="s">
        <v>125</v>
      </c>
      <c r="D6" s="435" t="s">
        <v>127</v>
      </c>
      <c r="E6" s="685" t="s">
        <v>318</v>
      </c>
      <c r="F6" s="430" t="s">
        <v>126</v>
      </c>
      <c r="G6" s="409">
        <v>0.38</v>
      </c>
      <c r="H6" s="496" t="s">
        <v>125</v>
      </c>
      <c r="I6" s="497" t="s">
        <v>127</v>
      </c>
      <c r="J6" s="498" t="s">
        <v>318</v>
      </c>
      <c r="K6" s="499" t="s">
        <v>334</v>
      </c>
      <c r="L6" s="434" t="s">
        <v>181</v>
      </c>
      <c r="M6" s="486" t="s">
        <v>128</v>
      </c>
      <c r="N6" s="949" t="s">
        <v>129</v>
      </c>
      <c r="O6" s="486" t="s">
        <v>130</v>
      </c>
      <c r="P6" s="955" t="s">
        <v>406</v>
      </c>
      <c r="Q6" s="990" t="s">
        <v>434</v>
      </c>
      <c r="R6" s="504" t="s">
        <v>398</v>
      </c>
      <c r="S6" s="877"/>
      <c r="T6" s="858" t="s">
        <v>400</v>
      </c>
      <c r="U6" s="866"/>
      <c r="V6" s="855" t="s">
        <v>247</v>
      </c>
      <c r="W6" s="687" t="s">
        <v>338</v>
      </c>
      <c r="X6" s="688"/>
      <c r="Y6" s="688"/>
      <c r="Z6" s="689"/>
      <c r="AA6" s="688"/>
      <c r="AB6" s="688"/>
      <c r="AC6" s="688"/>
      <c r="AD6" s="35"/>
      <c r="AE6" s="35"/>
      <c r="AF6" s="35"/>
      <c r="AG6" s="35"/>
      <c r="AH6" s="35"/>
      <c r="AI6" s="35"/>
    </row>
    <row r="7" spans="1:65" x14ac:dyDescent="0.35">
      <c r="A7" s="977" t="s">
        <v>156</v>
      </c>
      <c r="B7" s="240">
        <f t="shared" ref="B7:B38" si="0">RANK(V7,V$7:V$63,0)</f>
        <v>1</v>
      </c>
      <c r="C7" s="375"/>
      <c r="D7" s="1293">
        <v>11</v>
      </c>
      <c r="E7" s="1294">
        <v>32</v>
      </c>
      <c r="F7" s="1295"/>
      <c r="G7" s="1298"/>
      <c r="H7" s="410"/>
      <c r="I7" s="147">
        <v>-1</v>
      </c>
      <c r="J7" s="411">
        <v>0</v>
      </c>
      <c r="K7" s="412">
        <f t="shared" ref="K7:K38" si="1">SUM(H7:J7)</f>
        <v>-1</v>
      </c>
      <c r="L7" s="1299"/>
      <c r="M7" s="1300"/>
      <c r="N7" s="883">
        <v>2021</v>
      </c>
      <c r="O7" s="487">
        <f t="shared" ref="O7" si="2">O$4-N7</f>
        <v>0</v>
      </c>
      <c r="P7" s="1301">
        <f>P$2</f>
        <v>4</v>
      </c>
      <c r="Q7" s="1302">
        <f>-K7</f>
        <v>1</v>
      </c>
      <c r="R7" s="1303"/>
      <c r="S7" s="1304"/>
      <c r="T7" s="410" t="str">
        <f t="shared" ref="T7:T38" si="3">IF(M7&gt;0,IF(M7&lt;=O7,1," ")," ")</f>
        <v xml:space="preserve"> </v>
      </c>
      <c r="U7" s="867">
        <v>2</v>
      </c>
      <c r="V7" s="882">
        <f t="shared" ref="V7:V38" si="4">SUM(P7:U7)</f>
        <v>7</v>
      </c>
      <c r="W7" s="44"/>
      <c r="X7" s="491"/>
      <c r="Y7" s="240"/>
      <c r="Z7" s="139"/>
      <c r="AA7" s="139"/>
      <c r="AB7" s="139"/>
      <c r="AC7" s="139"/>
      <c r="AD7" s="35"/>
      <c r="AE7" s="35"/>
      <c r="AF7" s="35"/>
      <c r="AG7" s="35"/>
      <c r="AH7" s="139"/>
      <c r="AI7" s="139"/>
      <c r="AJ7" s="139"/>
      <c r="AK7" s="139"/>
      <c r="AL7" s="89"/>
      <c r="AM7" s="89"/>
      <c r="AN7" s="89"/>
      <c r="AO7" s="89"/>
      <c r="AP7" s="109"/>
      <c r="AQ7" s="109"/>
      <c r="AR7" s="109"/>
      <c r="AS7" s="109"/>
      <c r="AT7" s="109"/>
      <c r="AU7" s="109"/>
      <c r="AV7" s="109"/>
      <c r="AY7" s="109"/>
      <c r="AZ7" s="109"/>
      <c r="BA7" s="109"/>
      <c r="BB7" s="109"/>
      <c r="BC7" s="109"/>
      <c r="BD7" s="109"/>
    </row>
    <row r="8" spans="1:65" x14ac:dyDescent="0.35">
      <c r="A8" s="221" t="s">
        <v>155</v>
      </c>
      <c r="B8" s="44">
        <f t="shared" si="0"/>
        <v>2</v>
      </c>
      <c r="C8" s="52"/>
      <c r="D8" s="851">
        <v>13</v>
      </c>
      <c r="E8" s="840">
        <v>36</v>
      </c>
      <c r="F8" s="753"/>
      <c r="G8" s="422"/>
      <c r="H8" s="414"/>
      <c r="I8" s="149">
        <v>-1</v>
      </c>
      <c r="J8" s="415">
        <v>0</v>
      </c>
      <c r="K8" s="416">
        <f t="shared" si="1"/>
        <v>-1</v>
      </c>
      <c r="L8" s="754"/>
      <c r="M8" s="953"/>
      <c r="N8" s="884"/>
      <c r="O8" s="487"/>
      <c r="P8" s="948">
        <f>P$2</f>
        <v>4</v>
      </c>
      <c r="Q8" s="991">
        <f>-K8</f>
        <v>1</v>
      </c>
      <c r="R8" s="755"/>
      <c r="S8" s="879"/>
      <c r="T8" s="410" t="str">
        <f t="shared" si="3"/>
        <v xml:space="preserve"> </v>
      </c>
      <c r="U8" s="868">
        <v>1</v>
      </c>
      <c r="V8" s="882">
        <f t="shared" si="4"/>
        <v>6</v>
      </c>
      <c r="W8" s="4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W8" s="58"/>
      <c r="AX8" s="58"/>
    </row>
    <row r="9" spans="1:65" x14ac:dyDescent="0.35">
      <c r="A9" s="221" t="s">
        <v>233</v>
      </c>
      <c r="B9" s="44">
        <f t="shared" si="0"/>
        <v>2</v>
      </c>
      <c r="C9" s="426">
        <v>1</v>
      </c>
      <c r="D9" s="849">
        <v>50</v>
      </c>
      <c r="E9" s="839">
        <v>19</v>
      </c>
      <c r="F9" s="756">
        <v>15.91</v>
      </c>
      <c r="G9" s="413">
        <f>(F9*G$5)^G$6</f>
        <v>8.9335910207891551</v>
      </c>
      <c r="H9" s="414">
        <f>IF(C9&gt;0.9,-1,IF(C9&lt;0.3,1,0))</f>
        <v>-1</v>
      </c>
      <c r="I9" s="149">
        <v>1</v>
      </c>
      <c r="J9" s="415">
        <v>-1</v>
      </c>
      <c r="K9" s="416">
        <f t="shared" si="1"/>
        <v>-1</v>
      </c>
      <c r="L9" s="757">
        <f>MIN(SUM(G9,K9),10)</f>
        <v>7.9335910207891551</v>
      </c>
      <c r="M9" s="487">
        <f>MAX(MAX(2,ROUND(L9/2,0)*2),4)</f>
        <v>8</v>
      </c>
      <c r="N9" s="884">
        <v>2009</v>
      </c>
      <c r="O9" s="487">
        <f>O$4-N9</f>
        <v>12</v>
      </c>
      <c r="P9" s="619">
        <f>IF(O9=2,-2,MAX(O9-M9,0))</f>
        <v>4</v>
      </c>
      <c r="Q9" s="534"/>
      <c r="R9" s="505">
        <f>IF(O9&gt;=10,1," ")</f>
        <v>1</v>
      </c>
      <c r="S9" s="878"/>
      <c r="T9" s="410">
        <f t="shared" si="3"/>
        <v>1</v>
      </c>
      <c r="U9" s="868"/>
      <c r="V9" s="510">
        <f t="shared" si="4"/>
        <v>6</v>
      </c>
      <c r="W9" s="44"/>
      <c r="X9" s="77"/>
      <c r="Y9" s="77"/>
      <c r="Z9" s="77"/>
      <c r="AA9" s="77"/>
      <c r="AB9" s="77"/>
      <c r="AC9" s="77"/>
      <c r="AD9" s="35"/>
      <c r="AE9" s="35"/>
      <c r="AF9" s="35"/>
      <c r="AG9" s="35"/>
      <c r="AH9" s="77"/>
      <c r="AI9" s="77"/>
      <c r="AJ9" s="77"/>
      <c r="AK9" s="77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Y9" s="58"/>
      <c r="AZ9" s="58"/>
      <c r="BA9" s="58"/>
      <c r="BB9" s="58"/>
      <c r="BC9" s="58"/>
      <c r="BD9" s="58"/>
    </row>
    <row r="10" spans="1:65" x14ac:dyDescent="0.35">
      <c r="A10" s="221" t="s">
        <v>414</v>
      </c>
      <c r="B10" s="44">
        <f t="shared" si="0"/>
        <v>2</v>
      </c>
      <c r="C10" s="52"/>
      <c r="D10" s="851">
        <v>9</v>
      </c>
      <c r="E10" s="838">
        <v>49</v>
      </c>
      <c r="F10" s="753"/>
      <c r="G10" s="422"/>
      <c r="H10" s="414"/>
      <c r="I10" s="149">
        <v>-1</v>
      </c>
      <c r="J10" s="415">
        <v>1</v>
      </c>
      <c r="K10" s="416">
        <f t="shared" si="1"/>
        <v>0</v>
      </c>
      <c r="L10" s="754"/>
      <c r="M10" s="953"/>
      <c r="N10" s="884">
        <v>2021</v>
      </c>
      <c r="O10" s="488"/>
      <c r="P10" s="948">
        <f>P$2</f>
        <v>4</v>
      </c>
      <c r="Q10" s="991">
        <f>-K10</f>
        <v>0</v>
      </c>
      <c r="R10" s="755" t="str">
        <f>IF(O10&gt;=10,1," ")</f>
        <v xml:space="preserve"> </v>
      </c>
      <c r="S10" s="879"/>
      <c r="T10" s="410" t="str">
        <f t="shared" si="3"/>
        <v xml:space="preserve"> </v>
      </c>
      <c r="U10" s="868">
        <v>2</v>
      </c>
      <c r="V10" s="882">
        <f t="shared" si="4"/>
        <v>6</v>
      </c>
      <c r="W10" s="4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Y10" s="58"/>
      <c r="AZ10" s="58"/>
      <c r="BA10" s="58"/>
      <c r="BB10" s="58"/>
      <c r="BC10" s="58"/>
      <c r="BD10" s="58"/>
    </row>
    <row r="11" spans="1:65" x14ac:dyDescent="0.35">
      <c r="A11" s="97" t="s">
        <v>5</v>
      </c>
      <c r="B11" s="44">
        <f t="shared" si="0"/>
        <v>5</v>
      </c>
      <c r="C11" s="764">
        <v>0.5</v>
      </c>
      <c r="D11" s="851">
        <v>2</v>
      </c>
      <c r="E11" s="839">
        <v>10</v>
      </c>
      <c r="F11" s="756">
        <v>8.0101640407231454</v>
      </c>
      <c r="G11" s="413">
        <f>(F11*G$5)^G$6</f>
        <v>6.8829582331996058</v>
      </c>
      <c r="H11" s="414">
        <f>IF(C11&gt;0.9,-1,IF(C11&lt;0.3,1,0))</f>
        <v>0</v>
      </c>
      <c r="I11" s="149">
        <v>-1</v>
      </c>
      <c r="J11" s="415">
        <v>-1</v>
      </c>
      <c r="K11" s="416">
        <f t="shared" si="1"/>
        <v>-2</v>
      </c>
      <c r="L11" s="760">
        <f>MIN(SUM(G11,K11),10)</f>
        <v>4.8829582331996058</v>
      </c>
      <c r="M11" s="487">
        <f>MAX(MAX(2,ROUND(L11/2,0)*2),4)</f>
        <v>4</v>
      </c>
      <c r="N11" s="884">
        <v>2015</v>
      </c>
      <c r="O11" s="487">
        <f>O$4-N11</f>
        <v>6</v>
      </c>
      <c r="P11" s="619">
        <f>IF(O11=2,-2,MAX(O11-M11,0))</f>
        <v>2</v>
      </c>
      <c r="Q11" s="534"/>
      <c r="R11" s="505"/>
      <c r="S11" s="878"/>
      <c r="T11" s="410">
        <f t="shared" si="3"/>
        <v>1</v>
      </c>
      <c r="U11" s="868">
        <v>2</v>
      </c>
      <c r="V11" s="510">
        <f t="shared" si="4"/>
        <v>5</v>
      </c>
      <c r="W11" s="513"/>
      <c r="X11" s="35"/>
      <c r="Y11" s="634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65" x14ac:dyDescent="0.35">
      <c r="A12" s="97" t="s">
        <v>6</v>
      </c>
      <c r="B12" s="512">
        <f t="shared" si="0"/>
        <v>39</v>
      </c>
      <c r="C12" s="426">
        <v>0.35</v>
      </c>
      <c r="D12" s="851">
        <v>7</v>
      </c>
      <c r="E12" s="839">
        <v>8</v>
      </c>
      <c r="F12" s="761">
        <v>13.71</v>
      </c>
      <c r="G12" s="413">
        <f>(F12*G$5)^G$6</f>
        <v>8.4423942856282324</v>
      </c>
      <c r="H12" s="414">
        <f>IF(C12&gt;0.9,-1,IF(C12&lt;0.3,1,0))</f>
        <v>0</v>
      </c>
      <c r="I12" s="149">
        <v>-1</v>
      </c>
      <c r="J12" s="415">
        <v>-1</v>
      </c>
      <c r="K12" s="416">
        <f t="shared" si="1"/>
        <v>-2</v>
      </c>
      <c r="L12" s="757">
        <f>MIN(SUM(G12,K12),10)</f>
        <v>6.4423942856282324</v>
      </c>
      <c r="M12" s="487">
        <f>MAX(MAX(2,ROUND(L12/2,0)*2),4)</f>
        <v>6</v>
      </c>
      <c r="N12" s="884">
        <v>2021</v>
      </c>
      <c r="O12" s="487">
        <f>O$4-N12</f>
        <v>0</v>
      </c>
      <c r="P12" s="619">
        <f>IF(O12=2,-2,MAX(O12-M12,0))</f>
        <v>0</v>
      </c>
      <c r="Q12" s="534"/>
      <c r="R12" s="505" t="str">
        <f t="shared" ref="R12:R18" si="5">IF(O12&gt;=10,1," ")</f>
        <v xml:space="preserve"> </v>
      </c>
      <c r="S12" s="878"/>
      <c r="T12" s="410" t="str">
        <f t="shared" si="3"/>
        <v xml:space="preserve"> </v>
      </c>
      <c r="U12" s="868">
        <v>-1</v>
      </c>
      <c r="V12" s="510">
        <f t="shared" si="4"/>
        <v>-1</v>
      </c>
      <c r="W12" s="1320" t="s">
        <v>330</v>
      </c>
      <c r="X12" s="202"/>
      <c r="Y12" s="35"/>
      <c r="Z12" s="35"/>
      <c r="AA12" s="35"/>
      <c r="AB12" s="35"/>
      <c r="AC12" s="35"/>
      <c r="AD12" s="35"/>
      <c r="AE12" s="35"/>
      <c r="AF12" s="77"/>
      <c r="AG12" s="35"/>
      <c r="AH12" s="35"/>
      <c r="AI12" s="35"/>
      <c r="AJ12" s="35"/>
      <c r="AK12" s="35"/>
      <c r="AP12" s="58"/>
      <c r="AQ12" s="58"/>
      <c r="AR12" s="58"/>
      <c r="AS12" s="58"/>
      <c r="AT12" s="58"/>
      <c r="AU12" s="58"/>
      <c r="AV12" s="58"/>
      <c r="AY12" s="58"/>
      <c r="AZ12" s="58"/>
      <c r="BA12" s="58"/>
      <c r="BB12" s="58"/>
      <c r="BC12" s="58"/>
      <c r="BD12" s="58"/>
    </row>
    <row r="13" spans="1:65" x14ac:dyDescent="0.35">
      <c r="A13" s="97" t="s">
        <v>140</v>
      </c>
      <c r="B13" s="512">
        <f t="shared" si="0"/>
        <v>5</v>
      </c>
      <c r="C13" s="52"/>
      <c r="D13" s="851">
        <v>15</v>
      </c>
      <c r="E13" s="839">
        <v>14</v>
      </c>
      <c r="F13" s="762"/>
      <c r="G13" s="422"/>
      <c r="H13" s="414"/>
      <c r="I13" s="149">
        <v>-1</v>
      </c>
      <c r="J13" s="415">
        <v>-1</v>
      </c>
      <c r="K13" s="416">
        <f t="shared" si="1"/>
        <v>-2</v>
      </c>
      <c r="L13" s="754"/>
      <c r="M13" s="953"/>
      <c r="N13" s="884"/>
      <c r="O13" s="488"/>
      <c r="P13" s="948">
        <f>P$2</f>
        <v>4</v>
      </c>
      <c r="Q13" s="991">
        <f>-K13</f>
        <v>2</v>
      </c>
      <c r="R13" s="755" t="str">
        <f t="shared" si="5"/>
        <v xml:space="preserve"> </v>
      </c>
      <c r="S13" s="879"/>
      <c r="T13" s="410" t="str">
        <f t="shared" si="3"/>
        <v xml:space="preserve"> </v>
      </c>
      <c r="U13" s="868">
        <v>-1</v>
      </c>
      <c r="V13" s="882">
        <f t="shared" si="4"/>
        <v>5</v>
      </c>
      <c r="W13" s="511"/>
      <c r="X13" s="77"/>
      <c r="Y13" s="77"/>
      <c r="Z13" s="77"/>
      <c r="AA13" s="77"/>
      <c r="AB13" s="77"/>
      <c r="AC13" s="77"/>
      <c r="AD13" s="35"/>
      <c r="AE13" s="35"/>
      <c r="AF13" s="35"/>
      <c r="AG13" s="35"/>
      <c r="AH13" s="77"/>
      <c r="AI13" s="77"/>
      <c r="AJ13" s="77"/>
      <c r="AK13" s="77"/>
      <c r="AL13" s="58"/>
      <c r="AM13" s="58"/>
      <c r="AN13" s="58"/>
      <c r="AO13" s="58"/>
    </row>
    <row r="14" spans="1:65" x14ac:dyDescent="0.35">
      <c r="A14" s="221" t="s">
        <v>161</v>
      </c>
      <c r="B14" s="512">
        <f t="shared" si="0"/>
        <v>7</v>
      </c>
      <c r="C14" s="52"/>
      <c r="D14" s="851">
        <v>20</v>
      </c>
      <c r="E14" s="840">
        <v>22</v>
      </c>
      <c r="F14" s="762"/>
      <c r="G14" s="422"/>
      <c r="H14" s="423"/>
      <c r="I14" s="149">
        <v>-1</v>
      </c>
      <c r="J14" s="415">
        <v>0</v>
      </c>
      <c r="K14" s="416">
        <f t="shared" si="1"/>
        <v>-1</v>
      </c>
      <c r="L14" s="763"/>
      <c r="M14" s="953"/>
      <c r="N14" s="884"/>
      <c r="O14" s="488"/>
      <c r="P14" s="948">
        <f>P$2</f>
        <v>4</v>
      </c>
      <c r="Q14" s="991">
        <f>-K14</f>
        <v>1</v>
      </c>
      <c r="R14" s="755" t="str">
        <f t="shared" si="5"/>
        <v xml:space="preserve"> </v>
      </c>
      <c r="S14" s="879"/>
      <c r="T14" s="410" t="str">
        <f t="shared" si="3"/>
        <v xml:space="preserve"> </v>
      </c>
      <c r="U14" s="868">
        <v>-1</v>
      </c>
      <c r="V14" s="882">
        <f t="shared" si="4"/>
        <v>4</v>
      </c>
      <c r="W14" s="511"/>
      <c r="X14" s="35"/>
      <c r="Y14" s="35"/>
      <c r="Z14" s="35"/>
      <c r="AA14" s="35"/>
      <c r="AB14" s="35"/>
      <c r="AC14" s="35"/>
      <c r="AD14" s="77"/>
      <c r="AE14" s="77"/>
      <c r="AF14" s="77"/>
      <c r="AG14" s="77"/>
      <c r="AH14" s="35"/>
      <c r="AI14" s="35"/>
      <c r="AJ14" s="35"/>
      <c r="AK14" s="35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65" x14ac:dyDescent="0.35">
      <c r="A15" s="221" t="s">
        <v>371</v>
      </c>
      <c r="B15" s="512">
        <f t="shared" si="0"/>
        <v>21</v>
      </c>
      <c r="C15" s="426">
        <v>0.2</v>
      </c>
      <c r="D15" s="850">
        <v>38</v>
      </c>
      <c r="E15" s="842">
        <v>1</v>
      </c>
      <c r="F15" s="761">
        <v>24.39</v>
      </c>
      <c r="G15" s="417">
        <f>(F15*G$5)^G$6</f>
        <v>10.508285955717879</v>
      </c>
      <c r="H15" s="148">
        <f>IF(C15&gt;0.9,-1,IF(C15&lt;0.3,1,0))</f>
        <v>1</v>
      </c>
      <c r="I15" s="149">
        <v>0</v>
      </c>
      <c r="J15" s="419">
        <v>-1</v>
      </c>
      <c r="K15" s="420">
        <f t="shared" si="1"/>
        <v>0</v>
      </c>
      <c r="L15" s="766">
        <f>MIN(SUM(G15,K15),10)</f>
        <v>10</v>
      </c>
      <c r="M15" s="489">
        <f>MAX(MAX(2,ROUND(L15/2,0)*2),4)</f>
        <v>10</v>
      </c>
      <c r="N15" s="884">
        <v>2021</v>
      </c>
      <c r="O15" s="489">
        <f>O$4-N15</f>
        <v>0</v>
      </c>
      <c r="P15" s="859">
        <f>IF(O15=2,-2,MAX(O15-M15,0))</f>
        <v>0</v>
      </c>
      <c r="Q15" s="992"/>
      <c r="R15" s="506" t="str">
        <f t="shared" si="5"/>
        <v xml:space="preserve"> </v>
      </c>
      <c r="S15" s="880"/>
      <c r="T15" s="410" t="str">
        <f t="shared" si="3"/>
        <v xml:space="preserve"> </v>
      </c>
      <c r="U15" s="869">
        <v>2</v>
      </c>
      <c r="V15" s="510">
        <f t="shared" si="4"/>
        <v>2</v>
      </c>
      <c r="W15" s="511"/>
      <c r="X15" s="35"/>
      <c r="Y15" s="35"/>
      <c r="Z15" s="35"/>
      <c r="AA15" s="35"/>
      <c r="AB15" s="35"/>
      <c r="AC15" s="35"/>
      <c r="AD15" s="77"/>
      <c r="AE15" s="77"/>
      <c r="AF15" s="77"/>
      <c r="AG15" s="77"/>
      <c r="AH15" s="35"/>
      <c r="AI15" s="35"/>
      <c r="AJ15" s="35"/>
      <c r="AK15" s="35"/>
      <c r="BE15" s="58"/>
      <c r="BF15" s="58"/>
      <c r="BG15" s="58"/>
      <c r="BH15" s="58"/>
      <c r="BI15" s="58"/>
      <c r="BJ15" s="58"/>
      <c r="BK15" s="58"/>
      <c r="BL15" s="58"/>
      <c r="BM15" s="58"/>
    </row>
    <row r="16" spans="1:65" x14ac:dyDescent="0.35">
      <c r="A16" s="221" t="s">
        <v>162</v>
      </c>
      <c r="B16" s="512">
        <f t="shared" si="0"/>
        <v>7</v>
      </c>
      <c r="C16" s="52"/>
      <c r="D16" s="850">
        <v>26</v>
      </c>
      <c r="E16" s="838">
        <v>54</v>
      </c>
      <c r="F16" s="762"/>
      <c r="G16" s="422"/>
      <c r="H16" s="423"/>
      <c r="I16" s="149">
        <v>0</v>
      </c>
      <c r="J16" s="415">
        <v>1</v>
      </c>
      <c r="K16" s="416">
        <f t="shared" si="1"/>
        <v>1</v>
      </c>
      <c r="L16" s="754"/>
      <c r="M16" s="953"/>
      <c r="N16" s="884">
        <v>2021</v>
      </c>
      <c r="O16" s="489">
        <f>O$4-N16</f>
        <v>0</v>
      </c>
      <c r="P16" s="948">
        <f t="shared" ref="P16:P21" si="6">P$2</f>
        <v>4</v>
      </c>
      <c r="Q16" s="991">
        <f t="shared" ref="Q16:Q21" si="7">-K16</f>
        <v>-1</v>
      </c>
      <c r="R16" s="755" t="str">
        <f t="shared" si="5"/>
        <v xml:space="preserve"> </v>
      </c>
      <c r="S16" s="879"/>
      <c r="T16" s="410" t="str">
        <f t="shared" si="3"/>
        <v xml:space="preserve"> </v>
      </c>
      <c r="U16" s="868">
        <v>1</v>
      </c>
      <c r="V16" s="882">
        <f t="shared" si="4"/>
        <v>4</v>
      </c>
      <c r="W16" s="511"/>
      <c r="X16" s="35"/>
      <c r="Y16" s="35"/>
      <c r="Z16" s="35"/>
      <c r="AA16" s="35"/>
      <c r="AB16" s="35"/>
      <c r="AC16" s="35"/>
      <c r="AD16" s="77"/>
      <c r="AE16" s="77"/>
      <c r="AF16" s="77"/>
      <c r="AG16" s="77"/>
      <c r="AH16" s="35"/>
      <c r="AI16" s="35"/>
      <c r="AJ16" s="35"/>
      <c r="AK16" s="35"/>
      <c r="AW16" s="58"/>
      <c r="AX16" s="58"/>
      <c r="BE16" s="58"/>
      <c r="BF16" s="58"/>
      <c r="BG16" s="58"/>
      <c r="BH16" s="58"/>
      <c r="BI16" s="58"/>
      <c r="BJ16" s="58"/>
      <c r="BK16" s="58"/>
      <c r="BL16" s="58"/>
      <c r="BM16" s="58"/>
    </row>
    <row r="17" spans="1:65" x14ac:dyDescent="0.35">
      <c r="A17" s="221" t="s">
        <v>167</v>
      </c>
      <c r="B17" s="512">
        <f t="shared" si="0"/>
        <v>7</v>
      </c>
      <c r="C17" s="52"/>
      <c r="D17" s="849">
        <v>46</v>
      </c>
      <c r="E17" s="840">
        <v>30</v>
      </c>
      <c r="F17" s="762"/>
      <c r="G17" s="422"/>
      <c r="H17" s="423"/>
      <c r="I17" s="149">
        <v>1</v>
      </c>
      <c r="J17" s="415">
        <v>0</v>
      </c>
      <c r="K17" s="416">
        <f t="shared" si="1"/>
        <v>1</v>
      </c>
      <c r="L17" s="754"/>
      <c r="M17" s="953"/>
      <c r="N17" s="884"/>
      <c r="O17" s="488"/>
      <c r="P17" s="948">
        <f t="shared" si="6"/>
        <v>4</v>
      </c>
      <c r="Q17" s="991">
        <f t="shared" si="7"/>
        <v>-1</v>
      </c>
      <c r="R17" s="755" t="str">
        <f t="shared" si="5"/>
        <v xml:space="preserve"> </v>
      </c>
      <c r="S17" s="879"/>
      <c r="T17" s="410" t="str">
        <f t="shared" si="3"/>
        <v xml:space="preserve"> </v>
      </c>
      <c r="U17" s="868">
        <v>1</v>
      </c>
      <c r="V17" s="882">
        <f t="shared" si="4"/>
        <v>4</v>
      </c>
      <c r="W17" s="511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58"/>
      <c r="AM17" s="58"/>
      <c r="AN17" s="58"/>
      <c r="AO17" s="58"/>
    </row>
    <row r="18" spans="1:65" x14ac:dyDescent="0.35">
      <c r="A18" s="221" t="s">
        <v>366</v>
      </c>
      <c r="B18" s="512">
        <f t="shared" si="0"/>
        <v>7</v>
      </c>
      <c r="C18" s="52"/>
      <c r="D18" s="850">
        <v>31</v>
      </c>
      <c r="E18" s="838">
        <v>53</v>
      </c>
      <c r="F18" s="762"/>
      <c r="G18" s="422"/>
      <c r="H18" s="423"/>
      <c r="I18" s="149">
        <v>0</v>
      </c>
      <c r="J18" s="415">
        <v>1</v>
      </c>
      <c r="K18" s="416">
        <f t="shared" si="1"/>
        <v>1</v>
      </c>
      <c r="L18" s="754"/>
      <c r="M18" s="953"/>
      <c r="N18" s="884"/>
      <c r="O18" s="488"/>
      <c r="P18" s="948">
        <f t="shared" si="6"/>
        <v>4</v>
      </c>
      <c r="Q18" s="991">
        <f t="shared" si="7"/>
        <v>-1</v>
      </c>
      <c r="R18" s="755" t="str">
        <f t="shared" si="5"/>
        <v xml:space="preserve"> </v>
      </c>
      <c r="S18" s="879"/>
      <c r="T18" s="410" t="str">
        <f t="shared" si="3"/>
        <v xml:space="preserve"> </v>
      </c>
      <c r="U18" s="868">
        <v>1</v>
      </c>
      <c r="V18" s="882">
        <f t="shared" si="4"/>
        <v>4</v>
      </c>
      <c r="W18" s="511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58"/>
      <c r="AM18" s="58"/>
      <c r="AN18" s="58"/>
      <c r="AO18" s="58"/>
    </row>
    <row r="19" spans="1:65" x14ac:dyDescent="0.35">
      <c r="A19" s="221" t="s">
        <v>153</v>
      </c>
      <c r="B19" s="512">
        <f t="shared" si="0"/>
        <v>11</v>
      </c>
      <c r="C19" s="52"/>
      <c r="D19" s="850">
        <v>37</v>
      </c>
      <c r="E19" s="838">
        <v>49</v>
      </c>
      <c r="F19" s="762"/>
      <c r="G19" s="422"/>
      <c r="H19" s="423"/>
      <c r="I19" s="149">
        <v>0</v>
      </c>
      <c r="J19" s="415">
        <v>0</v>
      </c>
      <c r="K19" s="416">
        <f t="shared" si="1"/>
        <v>0</v>
      </c>
      <c r="L19" s="754"/>
      <c r="M19" s="953"/>
      <c r="N19" s="884"/>
      <c r="O19" s="487"/>
      <c r="P19" s="948">
        <f t="shared" si="6"/>
        <v>4</v>
      </c>
      <c r="Q19" s="991">
        <f t="shared" si="7"/>
        <v>0</v>
      </c>
      <c r="R19" s="755"/>
      <c r="S19" s="879"/>
      <c r="T19" s="410" t="str">
        <f t="shared" si="3"/>
        <v xml:space="preserve"> </v>
      </c>
      <c r="U19" s="868">
        <v>-1</v>
      </c>
      <c r="V19" s="882">
        <f t="shared" si="4"/>
        <v>3</v>
      </c>
      <c r="W19" s="511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1:65" x14ac:dyDescent="0.35">
      <c r="A20" s="221" t="s">
        <v>33</v>
      </c>
      <c r="B20" s="512">
        <f t="shared" si="0"/>
        <v>11</v>
      </c>
      <c r="C20" s="52"/>
      <c r="D20" s="849">
        <v>56</v>
      </c>
      <c r="E20" s="838">
        <v>57</v>
      </c>
      <c r="F20" s="762"/>
      <c r="G20" s="422"/>
      <c r="H20" s="423"/>
      <c r="I20" s="149">
        <v>1</v>
      </c>
      <c r="J20" s="415">
        <v>1</v>
      </c>
      <c r="K20" s="416">
        <f t="shared" si="1"/>
        <v>2</v>
      </c>
      <c r="L20" s="754"/>
      <c r="M20" s="953"/>
      <c r="N20" s="884"/>
      <c r="O20" s="488"/>
      <c r="P20" s="948">
        <f t="shared" si="6"/>
        <v>4</v>
      </c>
      <c r="Q20" s="991">
        <f t="shared" si="7"/>
        <v>-2</v>
      </c>
      <c r="R20" s="755" t="str">
        <f t="shared" ref="R20:R38" si="8">IF(O20&gt;=10,1," ")</f>
        <v xml:space="preserve"> </v>
      </c>
      <c r="S20" s="879"/>
      <c r="T20" s="410" t="str">
        <f t="shared" si="3"/>
        <v xml:space="preserve"> </v>
      </c>
      <c r="U20" s="868">
        <v>1</v>
      </c>
      <c r="V20" s="882">
        <f t="shared" si="4"/>
        <v>3</v>
      </c>
      <c r="W20" s="511"/>
      <c r="X20" s="77"/>
      <c r="Y20" s="77"/>
      <c r="Z20" s="77"/>
      <c r="AA20" s="77"/>
      <c r="AB20" s="77"/>
      <c r="AC20" s="77"/>
      <c r="AD20" s="35"/>
      <c r="AE20" s="35"/>
      <c r="AF20" s="77"/>
      <c r="AG20" s="35"/>
      <c r="AH20" s="77"/>
      <c r="AI20" s="77"/>
      <c r="AJ20" s="77"/>
      <c r="AK20" s="77"/>
      <c r="AL20" s="58"/>
      <c r="AM20" s="58"/>
      <c r="AN20" s="58"/>
      <c r="AO20" s="58"/>
      <c r="AW20" s="89"/>
      <c r="AX20" s="89"/>
    </row>
    <row r="21" spans="1:65" x14ac:dyDescent="0.35">
      <c r="A21" s="221" t="s">
        <v>158</v>
      </c>
      <c r="B21" s="512">
        <f t="shared" si="0"/>
        <v>11</v>
      </c>
      <c r="C21" s="52"/>
      <c r="D21" s="850">
        <v>25</v>
      </c>
      <c r="E21" s="838">
        <v>45</v>
      </c>
      <c r="F21" s="762"/>
      <c r="G21" s="422"/>
      <c r="H21" s="423"/>
      <c r="I21" s="149">
        <v>0</v>
      </c>
      <c r="J21" s="415">
        <v>1</v>
      </c>
      <c r="K21" s="416">
        <f t="shared" si="1"/>
        <v>1</v>
      </c>
      <c r="L21" s="754"/>
      <c r="M21" s="953"/>
      <c r="N21" s="884"/>
      <c r="O21" s="488"/>
      <c r="P21" s="948">
        <f t="shared" si="6"/>
        <v>4</v>
      </c>
      <c r="Q21" s="991">
        <f t="shared" si="7"/>
        <v>-1</v>
      </c>
      <c r="R21" s="755" t="str">
        <f t="shared" si="8"/>
        <v xml:space="preserve"> </v>
      </c>
      <c r="S21" s="879"/>
      <c r="T21" s="410" t="str">
        <f t="shared" si="3"/>
        <v xml:space="preserve"> </v>
      </c>
      <c r="U21" s="868"/>
      <c r="V21" s="882">
        <f t="shared" si="4"/>
        <v>3</v>
      </c>
      <c r="W21" s="511"/>
      <c r="X21" s="77"/>
      <c r="Y21" s="77"/>
      <c r="Z21" s="77"/>
      <c r="AA21" s="77"/>
      <c r="AB21" s="77"/>
      <c r="AC21" s="77"/>
      <c r="AD21" s="35"/>
      <c r="AE21" s="35"/>
      <c r="AF21" s="77"/>
      <c r="AG21" s="35"/>
      <c r="AH21" s="77"/>
      <c r="AI21" s="77"/>
      <c r="AJ21" s="77"/>
      <c r="AK21" s="77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Y21" s="58"/>
      <c r="AZ21" s="58"/>
      <c r="BA21" s="58"/>
      <c r="BB21" s="58"/>
      <c r="BC21" s="58"/>
      <c r="BD21" s="58"/>
    </row>
    <row r="22" spans="1:65" x14ac:dyDescent="0.35">
      <c r="A22" s="221" t="s">
        <v>152</v>
      </c>
      <c r="B22" s="512">
        <f t="shared" si="0"/>
        <v>11</v>
      </c>
      <c r="C22" s="426">
        <v>0.84</v>
      </c>
      <c r="D22" s="849">
        <v>49</v>
      </c>
      <c r="E22" s="840">
        <v>25</v>
      </c>
      <c r="F22" s="761">
        <v>16.8</v>
      </c>
      <c r="G22" s="413">
        <f>(F22*G$5)^G$6</f>
        <v>9.1202958274997812</v>
      </c>
      <c r="H22" s="414">
        <f>IF(C22&gt;0.9,-1,IF(C22&lt;0.3,1,0))</f>
        <v>0</v>
      </c>
      <c r="I22" s="149">
        <v>1</v>
      </c>
      <c r="J22" s="415">
        <v>0</v>
      </c>
      <c r="K22" s="416">
        <f t="shared" si="1"/>
        <v>1</v>
      </c>
      <c r="L22" s="757">
        <f>MIN(SUM(G22,K22),10)</f>
        <v>10</v>
      </c>
      <c r="M22" s="487">
        <f>MAX(MAX(2,ROUND(L22/2,0)*2),4)</f>
        <v>10</v>
      </c>
      <c r="N22" s="884">
        <v>2009</v>
      </c>
      <c r="O22" s="487">
        <f>O$4-N22</f>
        <v>12</v>
      </c>
      <c r="P22" s="619">
        <f>IF(O22=2,-2,MAX(O22-M22,0))</f>
        <v>2</v>
      </c>
      <c r="Q22" s="534"/>
      <c r="R22" s="505">
        <f t="shared" si="8"/>
        <v>1</v>
      </c>
      <c r="S22" s="878"/>
      <c r="T22" s="410">
        <f t="shared" si="3"/>
        <v>1</v>
      </c>
      <c r="U22" s="868">
        <v>-1</v>
      </c>
      <c r="V22" s="510">
        <f t="shared" si="4"/>
        <v>3</v>
      </c>
      <c r="W22" s="511"/>
      <c r="X22" s="77"/>
      <c r="Y22" s="77"/>
      <c r="Z22" s="77"/>
      <c r="AA22" s="77"/>
      <c r="AB22" s="77"/>
      <c r="AC22" s="77"/>
      <c r="AD22" s="35"/>
      <c r="AE22" s="35"/>
      <c r="AF22" s="77"/>
      <c r="AG22" s="35"/>
      <c r="AH22" s="77"/>
      <c r="AI22" s="77"/>
      <c r="AJ22" s="77"/>
      <c r="AK22" s="77"/>
      <c r="AL22" s="58"/>
      <c r="AM22" s="58"/>
      <c r="AN22" s="58"/>
      <c r="AO22" s="58"/>
    </row>
    <row r="23" spans="1:65" x14ac:dyDescent="0.35">
      <c r="A23" s="221" t="s">
        <v>160</v>
      </c>
      <c r="B23" s="512">
        <f t="shared" si="0"/>
        <v>11</v>
      </c>
      <c r="C23" s="52"/>
      <c r="D23" s="849">
        <v>48</v>
      </c>
      <c r="E23" s="840">
        <v>34</v>
      </c>
      <c r="F23" s="762"/>
      <c r="G23" s="422"/>
      <c r="H23" s="423"/>
      <c r="I23" s="149">
        <v>1</v>
      </c>
      <c r="J23" s="415">
        <v>0</v>
      </c>
      <c r="K23" s="416">
        <f t="shared" si="1"/>
        <v>1</v>
      </c>
      <c r="L23" s="754"/>
      <c r="M23" s="953"/>
      <c r="N23" s="884"/>
      <c r="O23" s="488"/>
      <c r="P23" s="948">
        <f>P$2</f>
        <v>4</v>
      </c>
      <c r="Q23" s="991">
        <f>-K23</f>
        <v>-1</v>
      </c>
      <c r="R23" s="755" t="str">
        <f t="shared" si="8"/>
        <v xml:space="preserve"> </v>
      </c>
      <c r="S23" s="879"/>
      <c r="T23" s="410" t="str">
        <f t="shared" si="3"/>
        <v xml:space="preserve"> </v>
      </c>
      <c r="U23" s="868"/>
      <c r="V23" s="882">
        <f t="shared" si="4"/>
        <v>3</v>
      </c>
      <c r="W23" s="511"/>
      <c r="X23" s="77"/>
      <c r="Y23" s="77"/>
      <c r="Z23" s="77"/>
      <c r="AA23" s="77"/>
      <c r="AB23" s="77"/>
      <c r="AC23" s="77"/>
      <c r="AD23" s="35"/>
      <c r="AE23" s="35"/>
      <c r="AF23" s="35"/>
      <c r="AG23" s="35"/>
      <c r="AH23" s="77"/>
      <c r="AI23" s="77"/>
      <c r="AJ23" s="77"/>
      <c r="AK23" s="77"/>
      <c r="AL23" s="58"/>
      <c r="AM23" s="58"/>
      <c r="AN23" s="58"/>
      <c r="AO23" s="58"/>
      <c r="AW23" s="109"/>
      <c r="AX23" s="109"/>
    </row>
    <row r="24" spans="1:65" x14ac:dyDescent="0.35">
      <c r="A24" s="221" t="s">
        <v>163</v>
      </c>
      <c r="B24" s="512">
        <f t="shared" si="0"/>
        <v>11</v>
      </c>
      <c r="C24" s="52"/>
      <c r="D24" s="849">
        <v>47</v>
      </c>
      <c r="E24" s="838">
        <v>52</v>
      </c>
      <c r="F24" s="762"/>
      <c r="G24" s="422"/>
      <c r="H24" s="423"/>
      <c r="I24" s="149">
        <v>1</v>
      </c>
      <c r="J24" s="415">
        <v>1</v>
      </c>
      <c r="K24" s="416">
        <f t="shared" si="1"/>
        <v>2</v>
      </c>
      <c r="L24" s="754"/>
      <c r="M24" s="953"/>
      <c r="N24" s="884"/>
      <c r="O24" s="488"/>
      <c r="P24" s="948">
        <f>P$2</f>
        <v>4</v>
      </c>
      <c r="Q24" s="991">
        <f>-K24</f>
        <v>-2</v>
      </c>
      <c r="R24" s="755" t="str">
        <f t="shared" si="8"/>
        <v xml:space="preserve"> </v>
      </c>
      <c r="S24" s="879"/>
      <c r="T24" s="410" t="str">
        <f t="shared" si="3"/>
        <v xml:space="preserve"> </v>
      </c>
      <c r="U24" s="868">
        <v>1</v>
      </c>
      <c r="V24" s="882">
        <f t="shared" si="4"/>
        <v>3</v>
      </c>
      <c r="W24" s="511"/>
      <c r="X24" s="35"/>
      <c r="Y24" s="35"/>
      <c r="Z24" s="35"/>
      <c r="AA24" s="35"/>
      <c r="AB24" s="34"/>
      <c r="AC24" s="34"/>
      <c r="AD24" s="77"/>
      <c r="AE24" s="77"/>
      <c r="AF24" s="77"/>
      <c r="AG24" s="77"/>
      <c r="AH24" s="35"/>
      <c r="AI24" s="35"/>
      <c r="AJ24" s="35"/>
      <c r="AK24" s="35"/>
      <c r="AP24" s="58"/>
      <c r="AQ24" s="58"/>
      <c r="AR24" s="58"/>
      <c r="AS24" s="58"/>
      <c r="AT24" s="58"/>
      <c r="AU24" s="58"/>
      <c r="AV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</row>
    <row r="25" spans="1:65" x14ac:dyDescent="0.35">
      <c r="A25" s="221" t="s">
        <v>13</v>
      </c>
      <c r="B25" s="512">
        <f t="shared" si="0"/>
        <v>11</v>
      </c>
      <c r="C25" s="426">
        <v>0.8</v>
      </c>
      <c r="D25" s="850">
        <v>22</v>
      </c>
      <c r="E25" s="840">
        <v>23</v>
      </c>
      <c r="F25" s="761">
        <v>7.63</v>
      </c>
      <c r="G25" s="413">
        <f>(F25*G$5)^G$6</f>
        <v>6.7569502726705437</v>
      </c>
      <c r="H25" s="414">
        <f>IF(C25&gt;0.9,-1,IF(C25&lt;0.3,1,0))</f>
        <v>0</v>
      </c>
      <c r="I25" s="149">
        <v>0</v>
      </c>
      <c r="J25" s="415">
        <v>0</v>
      </c>
      <c r="K25" s="416">
        <f t="shared" si="1"/>
        <v>0</v>
      </c>
      <c r="L25" s="760">
        <f>MIN(SUM(G25,K25),10)</f>
        <v>6.7569502726705437</v>
      </c>
      <c r="M25" s="487">
        <f>MAX(MAX(2,ROUND(L25/2,0)*2),4)</f>
        <v>6</v>
      </c>
      <c r="N25" s="884">
        <v>2013</v>
      </c>
      <c r="O25" s="487">
        <f>O$4-N25</f>
        <v>8</v>
      </c>
      <c r="P25" s="619">
        <f>IF(O25=2,-2,MAX(O25-M25,0))</f>
        <v>2</v>
      </c>
      <c r="Q25" s="534"/>
      <c r="R25" s="505" t="str">
        <f t="shared" si="8"/>
        <v xml:space="preserve"> </v>
      </c>
      <c r="S25" s="878"/>
      <c r="T25" s="410">
        <f t="shared" si="3"/>
        <v>1</v>
      </c>
      <c r="U25" s="868"/>
      <c r="V25" s="510">
        <f t="shared" si="4"/>
        <v>3</v>
      </c>
      <c r="W25" s="511"/>
      <c r="X25" s="35"/>
      <c r="Y25" s="35"/>
      <c r="Z25" s="35"/>
      <c r="AA25" s="35"/>
      <c r="AB25" s="35"/>
      <c r="AC25" s="35"/>
      <c r="AD25" s="77"/>
      <c r="AE25" s="77"/>
      <c r="AF25" s="77"/>
      <c r="AG25" s="77"/>
      <c r="AH25" s="35"/>
      <c r="AI25" s="35"/>
      <c r="AJ25" s="35"/>
      <c r="AK25" s="35"/>
      <c r="AP25" s="58"/>
      <c r="AQ25" s="58"/>
      <c r="AR25" s="58"/>
      <c r="AS25" s="58"/>
      <c r="AT25" s="58"/>
      <c r="AU25" s="58"/>
      <c r="AV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</row>
    <row r="26" spans="1:65" x14ac:dyDescent="0.35">
      <c r="A26" s="221" t="s">
        <v>164</v>
      </c>
      <c r="B26" s="512">
        <f t="shared" si="0"/>
        <v>11</v>
      </c>
      <c r="C26" s="52"/>
      <c r="D26" s="849">
        <v>52</v>
      </c>
      <c r="E26" s="838">
        <v>56</v>
      </c>
      <c r="F26" s="762"/>
      <c r="G26" s="422"/>
      <c r="H26" s="423"/>
      <c r="I26" s="149">
        <v>1</v>
      </c>
      <c r="J26" s="415">
        <v>1</v>
      </c>
      <c r="K26" s="416">
        <f t="shared" si="1"/>
        <v>2</v>
      </c>
      <c r="L26" s="754"/>
      <c r="M26" s="953"/>
      <c r="N26" s="884"/>
      <c r="O26" s="488"/>
      <c r="P26" s="948">
        <f>P$2</f>
        <v>4</v>
      </c>
      <c r="Q26" s="991">
        <f>-K26</f>
        <v>-2</v>
      </c>
      <c r="R26" s="755" t="str">
        <f t="shared" si="8"/>
        <v xml:space="preserve"> </v>
      </c>
      <c r="S26" s="879"/>
      <c r="T26" s="410" t="str">
        <f t="shared" si="3"/>
        <v xml:space="preserve"> </v>
      </c>
      <c r="U26" s="868">
        <v>1</v>
      </c>
      <c r="V26" s="882">
        <f t="shared" si="4"/>
        <v>3</v>
      </c>
      <c r="W26" s="511"/>
      <c r="X26" s="35"/>
      <c r="Y26" s="35"/>
      <c r="Z26" s="35"/>
      <c r="AA26" s="35"/>
      <c r="AB26" s="35"/>
      <c r="AC26" s="35"/>
      <c r="AD26" s="77"/>
      <c r="AE26" s="77"/>
      <c r="AF26" s="77"/>
      <c r="AG26" s="77"/>
      <c r="AH26" s="35"/>
      <c r="AI26" s="35"/>
      <c r="AJ26" s="35"/>
      <c r="AK26" s="35"/>
      <c r="AW26" s="58"/>
      <c r="AX26" s="58"/>
    </row>
    <row r="27" spans="1:65" x14ac:dyDescent="0.35">
      <c r="A27" s="221" t="s">
        <v>165</v>
      </c>
      <c r="B27" s="512">
        <f t="shared" si="0"/>
        <v>11</v>
      </c>
      <c r="C27" s="52"/>
      <c r="D27" s="849">
        <v>41</v>
      </c>
      <c r="E27" s="840">
        <v>37</v>
      </c>
      <c r="F27" s="762"/>
      <c r="G27" s="422"/>
      <c r="H27" s="423"/>
      <c r="I27" s="149">
        <v>1</v>
      </c>
      <c r="J27" s="415">
        <v>0</v>
      </c>
      <c r="K27" s="416">
        <f t="shared" si="1"/>
        <v>1</v>
      </c>
      <c r="L27" s="754"/>
      <c r="M27" s="953"/>
      <c r="N27" s="884"/>
      <c r="O27" s="488"/>
      <c r="P27" s="948">
        <f>P$2</f>
        <v>4</v>
      </c>
      <c r="Q27" s="991">
        <f>-K27</f>
        <v>-1</v>
      </c>
      <c r="R27" s="755" t="str">
        <f t="shared" si="8"/>
        <v xml:space="preserve"> </v>
      </c>
      <c r="S27" s="879"/>
      <c r="T27" s="410" t="str">
        <f t="shared" si="3"/>
        <v xml:space="preserve"> </v>
      </c>
      <c r="U27" s="868"/>
      <c r="V27" s="882">
        <f t="shared" si="4"/>
        <v>3</v>
      </c>
      <c r="W27" s="511"/>
      <c r="X27" s="77"/>
      <c r="Y27" s="77"/>
      <c r="Z27" s="77"/>
      <c r="AA27" s="77"/>
      <c r="AB27" s="77"/>
      <c r="AC27" s="77"/>
      <c r="AD27" s="35"/>
      <c r="AE27" s="35"/>
      <c r="AF27" s="35"/>
      <c r="AG27" s="35"/>
      <c r="AH27" s="77"/>
      <c r="AI27" s="77"/>
      <c r="AJ27" s="77"/>
      <c r="AK27" s="77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Y27" s="58"/>
      <c r="AZ27" s="58"/>
      <c r="BA27" s="58"/>
      <c r="BB27" s="58"/>
      <c r="BC27" s="58"/>
      <c r="BD27" s="58"/>
    </row>
    <row r="28" spans="1:65" x14ac:dyDescent="0.35">
      <c r="A28" s="221" t="s">
        <v>166</v>
      </c>
      <c r="B28" s="512">
        <f t="shared" si="0"/>
        <v>11</v>
      </c>
      <c r="C28" s="52"/>
      <c r="D28" s="849">
        <v>54</v>
      </c>
      <c r="E28" s="838">
        <v>47</v>
      </c>
      <c r="F28" s="762"/>
      <c r="G28" s="422"/>
      <c r="H28" s="423"/>
      <c r="I28" s="149">
        <v>1</v>
      </c>
      <c r="J28" s="415">
        <v>1</v>
      </c>
      <c r="K28" s="416">
        <f t="shared" si="1"/>
        <v>2</v>
      </c>
      <c r="L28" s="754"/>
      <c r="M28" s="953"/>
      <c r="N28" s="884">
        <v>2021</v>
      </c>
      <c r="O28" s="487">
        <f>O$4-N28</f>
        <v>0</v>
      </c>
      <c r="P28" s="948">
        <f>P$2</f>
        <v>4</v>
      </c>
      <c r="Q28" s="991">
        <f>-K28</f>
        <v>-2</v>
      </c>
      <c r="R28" s="755" t="str">
        <f t="shared" si="8"/>
        <v xml:space="preserve"> </v>
      </c>
      <c r="S28" s="879"/>
      <c r="T28" s="410" t="str">
        <f t="shared" si="3"/>
        <v xml:space="preserve"> </v>
      </c>
      <c r="U28" s="868">
        <v>1</v>
      </c>
      <c r="V28" s="882">
        <f t="shared" si="4"/>
        <v>3</v>
      </c>
      <c r="W28" s="511"/>
      <c r="X28" s="77"/>
      <c r="Y28" s="77"/>
      <c r="Z28" s="77"/>
      <c r="AA28" s="77"/>
      <c r="AB28" s="77"/>
      <c r="AC28" s="77"/>
      <c r="AD28" s="35"/>
      <c r="AE28" s="35"/>
      <c r="AF28" s="35"/>
      <c r="AG28" s="35"/>
      <c r="AH28" s="77"/>
      <c r="AI28" s="77"/>
      <c r="AJ28" s="77"/>
      <c r="AK28" s="77"/>
      <c r="AL28" s="58"/>
      <c r="AM28" s="58"/>
      <c r="AN28" s="58"/>
      <c r="AO28" s="58"/>
      <c r="AW28" s="58"/>
      <c r="AX28" s="58"/>
    </row>
    <row r="29" spans="1:65" x14ac:dyDescent="0.35">
      <c r="A29" s="97" t="s">
        <v>20</v>
      </c>
      <c r="B29" s="512">
        <f t="shared" si="0"/>
        <v>21</v>
      </c>
      <c r="C29" s="426">
        <v>0.8</v>
      </c>
      <c r="D29" s="850">
        <v>29</v>
      </c>
      <c r="E29" s="839">
        <v>18</v>
      </c>
      <c r="F29" s="761">
        <v>7.14</v>
      </c>
      <c r="G29" s="413">
        <f>(F29*G$5)^G$6</f>
        <v>6.5886542646874489</v>
      </c>
      <c r="H29" s="414">
        <f>IF(C29&gt;0.9,-1,IF(C29&lt;0.3,1,0))</f>
        <v>0</v>
      </c>
      <c r="I29" s="149">
        <v>0</v>
      </c>
      <c r="J29" s="415">
        <v>-1</v>
      </c>
      <c r="K29" s="416">
        <f t="shared" si="1"/>
        <v>-1</v>
      </c>
      <c r="L29" s="760">
        <f>MIN(SUM(G29,K29),10)</f>
        <v>5.5886542646874489</v>
      </c>
      <c r="M29" s="487">
        <f>MAX(MAX(2,ROUND(L29/2,0)*2),4)</f>
        <v>6</v>
      </c>
      <c r="N29" s="884">
        <v>2013</v>
      </c>
      <c r="O29" s="487">
        <f>O$4-N29</f>
        <v>8</v>
      </c>
      <c r="P29" s="619">
        <f>IF(O29=2,-2,MAX(O29-M29,0))</f>
        <v>2</v>
      </c>
      <c r="Q29" s="534"/>
      <c r="R29" s="505" t="str">
        <f t="shared" si="8"/>
        <v xml:space="preserve"> </v>
      </c>
      <c r="S29" s="878"/>
      <c r="T29" s="410">
        <f t="shared" si="3"/>
        <v>1</v>
      </c>
      <c r="U29" s="868">
        <v>-1</v>
      </c>
      <c r="V29" s="510">
        <f t="shared" si="4"/>
        <v>2</v>
      </c>
      <c r="W29" s="511"/>
      <c r="X29" s="202"/>
      <c r="Y29" s="35"/>
      <c r="Z29" s="35"/>
      <c r="AA29" s="35"/>
      <c r="AB29" s="35"/>
      <c r="AC29" s="35"/>
      <c r="AD29" s="35"/>
      <c r="AE29" s="35"/>
      <c r="AF29" s="77"/>
      <c r="AG29" s="35"/>
      <c r="AH29" s="35"/>
      <c r="AI29" s="35"/>
      <c r="AJ29" s="35"/>
      <c r="AK29" s="35"/>
      <c r="AP29" s="58"/>
      <c r="AQ29" s="58"/>
      <c r="AR29" s="58"/>
      <c r="AS29" s="58"/>
      <c r="AT29" s="58"/>
      <c r="AU29" s="58"/>
      <c r="AV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 x14ac:dyDescent="0.35">
      <c r="A30" s="221" t="s">
        <v>157</v>
      </c>
      <c r="B30" s="512">
        <f t="shared" si="0"/>
        <v>21</v>
      </c>
      <c r="C30" s="52"/>
      <c r="D30" s="849">
        <v>51</v>
      </c>
      <c r="E30" s="838">
        <v>41</v>
      </c>
      <c r="F30" s="762"/>
      <c r="G30" s="422"/>
      <c r="H30" s="423"/>
      <c r="I30" s="149">
        <v>1</v>
      </c>
      <c r="J30" s="415">
        <v>1</v>
      </c>
      <c r="K30" s="416">
        <f t="shared" si="1"/>
        <v>2</v>
      </c>
      <c r="L30" s="754"/>
      <c r="M30" s="953"/>
      <c r="N30" s="884"/>
      <c r="O30" s="488"/>
      <c r="P30" s="948">
        <f>P$2</f>
        <v>4</v>
      </c>
      <c r="Q30" s="991">
        <f>-K30</f>
        <v>-2</v>
      </c>
      <c r="R30" s="755" t="str">
        <f t="shared" si="8"/>
        <v xml:space="preserve"> </v>
      </c>
      <c r="S30" s="879"/>
      <c r="T30" s="410" t="str">
        <f t="shared" si="3"/>
        <v xml:space="preserve"> </v>
      </c>
      <c r="U30" s="868"/>
      <c r="V30" s="882">
        <f t="shared" si="4"/>
        <v>2</v>
      </c>
      <c r="W30" s="511"/>
      <c r="X30" s="202"/>
      <c r="Y30" s="35"/>
      <c r="Z30" s="35"/>
      <c r="AA30" s="35"/>
      <c r="AB30" s="35"/>
      <c r="AC30" s="35"/>
      <c r="AD30" s="35"/>
      <c r="AE30" s="35"/>
      <c r="AF30" s="77"/>
      <c r="AG30" s="35"/>
      <c r="AH30" s="35"/>
      <c r="AI30" s="35"/>
      <c r="AJ30" s="35"/>
      <c r="AK30" s="35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 s="89" customFormat="1" x14ac:dyDescent="0.35">
      <c r="A31" s="221" t="s">
        <v>151</v>
      </c>
      <c r="B31" s="512">
        <f t="shared" si="0"/>
        <v>21</v>
      </c>
      <c r="C31" s="426">
        <v>0.7</v>
      </c>
      <c r="D31" s="849">
        <v>45</v>
      </c>
      <c r="E31" s="838">
        <v>42</v>
      </c>
      <c r="F31" s="761">
        <v>19.216000000000001</v>
      </c>
      <c r="G31" s="413">
        <f>(F31*G$5)^G$6</f>
        <v>9.5980572171383685</v>
      </c>
      <c r="H31" s="414">
        <f>IF(C31&gt;0.9,-1,IF(C31&lt;0.3,1,0))</f>
        <v>0</v>
      </c>
      <c r="I31" s="149">
        <v>1</v>
      </c>
      <c r="J31" s="415">
        <v>1</v>
      </c>
      <c r="K31" s="416">
        <f t="shared" si="1"/>
        <v>2</v>
      </c>
      <c r="L31" s="760">
        <f>MIN(SUM(G31,K31),10)</f>
        <v>10</v>
      </c>
      <c r="M31" s="487">
        <f>MAX(MAX(2,ROUND(L31/2,0)*2),4)</f>
        <v>10</v>
      </c>
      <c r="N31" s="884">
        <v>2011</v>
      </c>
      <c r="O31" s="487">
        <f>O$4-N31</f>
        <v>10</v>
      </c>
      <c r="P31" s="619">
        <f>IF(O31=2,-2,MAX(O31-M31,0))</f>
        <v>0</v>
      </c>
      <c r="Q31" s="534"/>
      <c r="R31" s="505">
        <f t="shared" si="8"/>
        <v>1</v>
      </c>
      <c r="S31" s="878"/>
      <c r="T31" s="410">
        <f t="shared" si="3"/>
        <v>1</v>
      </c>
      <c r="U31" s="868"/>
      <c r="V31" s="510">
        <f t="shared" si="4"/>
        <v>2</v>
      </c>
      <c r="W31" s="511"/>
      <c r="X31" s="77"/>
      <c r="Y31" s="77"/>
      <c r="Z31" s="77"/>
      <c r="AA31" s="77"/>
      <c r="AB31" s="77"/>
      <c r="AC31" s="77"/>
      <c r="AD31" s="77"/>
      <c r="AE31" s="35"/>
      <c r="AF31" s="77"/>
      <c r="AG31" s="35"/>
      <c r="AH31" s="77"/>
      <c r="AI31" s="77"/>
      <c r="AJ31" s="77"/>
      <c r="AK31" s="77"/>
      <c r="AL31" s="58"/>
      <c r="AM31" s="58"/>
      <c r="AN31" s="58"/>
      <c r="AO31" s="58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s="89" customFormat="1" x14ac:dyDescent="0.35">
      <c r="A32" s="221" t="s">
        <v>159</v>
      </c>
      <c r="B32" s="512">
        <f t="shared" si="0"/>
        <v>21</v>
      </c>
      <c r="C32" s="52"/>
      <c r="D32" s="849">
        <v>57</v>
      </c>
      <c r="E32" s="838">
        <v>48</v>
      </c>
      <c r="F32" s="762"/>
      <c r="G32" s="422"/>
      <c r="H32" s="423"/>
      <c r="I32" s="149">
        <v>1</v>
      </c>
      <c r="J32" s="415">
        <v>1</v>
      </c>
      <c r="K32" s="416">
        <f t="shared" si="1"/>
        <v>2</v>
      </c>
      <c r="L32" s="754"/>
      <c r="M32" s="953"/>
      <c r="N32" s="884"/>
      <c r="O32" s="488"/>
      <c r="P32" s="948">
        <f>P$2</f>
        <v>4</v>
      </c>
      <c r="Q32" s="991">
        <f>-K32</f>
        <v>-2</v>
      </c>
      <c r="R32" s="755" t="str">
        <f t="shared" si="8"/>
        <v xml:space="preserve"> </v>
      </c>
      <c r="S32" s="879"/>
      <c r="T32" s="410" t="str">
        <f t="shared" si="3"/>
        <v xml:space="preserve"> </v>
      </c>
      <c r="U32" s="868"/>
      <c r="V32" s="882">
        <f t="shared" si="4"/>
        <v>2</v>
      </c>
      <c r="W32" s="511"/>
      <c r="X32" s="77"/>
      <c r="Y32" s="77"/>
      <c r="Z32" s="77"/>
      <c r="AA32" s="77"/>
      <c r="AB32" s="77"/>
      <c r="AC32" s="77"/>
      <c r="AD32" s="77"/>
      <c r="AE32" s="35"/>
      <c r="AF32" s="77"/>
      <c r="AG32" s="35"/>
      <c r="AH32" s="77"/>
      <c r="AI32" s="77"/>
      <c r="AJ32" s="77"/>
      <c r="AK32" s="77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1"/>
      <c r="AX32" s="1"/>
      <c r="AY32" s="58"/>
      <c r="AZ32" s="58"/>
      <c r="BA32" s="58"/>
      <c r="BB32" s="58"/>
      <c r="BC32" s="58"/>
      <c r="BD32" s="58"/>
    </row>
    <row r="33" spans="1:65" x14ac:dyDescent="0.35">
      <c r="A33" s="221" t="s">
        <v>386</v>
      </c>
      <c r="B33" s="512">
        <f t="shared" si="0"/>
        <v>21</v>
      </c>
      <c r="C33" s="426">
        <v>0.65</v>
      </c>
      <c r="D33" s="851">
        <v>19</v>
      </c>
      <c r="E33" s="840">
        <v>39</v>
      </c>
      <c r="F33" s="761">
        <v>4.25</v>
      </c>
      <c r="G33" s="413">
        <f>(F33*G$5)^G$6</f>
        <v>5.4097748654134667</v>
      </c>
      <c r="H33" s="414">
        <f>IF(C33&gt;0.9,-1,IF(C33&lt;0.3,1,0))</f>
        <v>0</v>
      </c>
      <c r="I33" s="149">
        <v>-1</v>
      </c>
      <c r="J33" s="415">
        <v>0</v>
      </c>
      <c r="K33" s="416">
        <f t="shared" si="1"/>
        <v>-1</v>
      </c>
      <c r="L33" s="760">
        <f>MIN(SUM(G33,K33),10)</f>
        <v>4.4097748654134667</v>
      </c>
      <c r="M33" s="487">
        <f>MAX(MAX(2,ROUND(L33/2,0)*2),4)</f>
        <v>4</v>
      </c>
      <c r="N33" s="884">
        <v>2015</v>
      </c>
      <c r="O33" s="487">
        <f>O$4-N33</f>
        <v>6</v>
      </c>
      <c r="P33" s="619">
        <f>IF(O33=2,-2,MAX(O33-M33,0))</f>
        <v>2</v>
      </c>
      <c r="Q33" s="534"/>
      <c r="R33" s="505" t="str">
        <f t="shared" si="8"/>
        <v xml:space="preserve"> </v>
      </c>
      <c r="S33" s="878"/>
      <c r="T33" s="410">
        <f t="shared" si="3"/>
        <v>1</v>
      </c>
      <c r="U33" s="868">
        <v>-1</v>
      </c>
      <c r="V33" s="510">
        <f t="shared" si="4"/>
        <v>2</v>
      </c>
      <c r="W33" s="514" t="s">
        <v>330</v>
      </c>
      <c r="X33" s="77"/>
      <c r="Y33" s="77"/>
      <c r="Z33" s="77"/>
      <c r="AA33" s="77"/>
      <c r="AB33" s="77"/>
      <c r="AC33" s="77"/>
      <c r="AD33" s="35"/>
      <c r="AE33" s="35"/>
      <c r="AF33" s="77"/>
      <c r="AG33" s="35"/>
      <c r="AH33" s="77"/>
      <c r="AI33" s="77"/>
      <c r="AJ33" s="77"/>
      <c r="AK33" s="77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</row>
    <row r="34" spans="1:65" x14ac:dyDescent="0.35">
      <c r="A34" s="221" t="s">
        <v>365</v>
      </c>
      <c r="B34" s="512">
        <f t="shared" si="0"/>
        <v>21</v>
      </c>
      <c r="C34" s="52"/>
      <c r="D34" s="849">
        <v>42</v>
      </c>
      <c r="E34" s="838">
        <v>58</v>
      </c>
      <c r="F34" s="762"/>
      <c r="G34" s="422"/>
      <c r="H34" s="423"/>
      <c r="I34" s="149">
        <v>1</v>
      </c>
      <c r="J34" s="415">
        <v>1</v>
      </c>
      <c r="K34" s="416">
        <f t="shared" si="1"/>
        <v>2</v>
      </c>
      <c r="L34" s="754"/>
      <c r="M34" s="953"/>
      <c r="N34" s="884"/>
      <c r="O34" s="488"/>
      <c r="P34" s="948">
        <f>P$2</f>
        <v>4</v>
      </c>
      <c r="Q34" s="991">
        <f>-K34</f>
        <v>-2</v>
      </c>
      <c r="R34" s="755" t="str">
        <f t="shared" si="8"/>
        <v xml:space="preserve"> </v>
      </c>
      <c r="S34" s="879"/>
      <c r="T34" s="410" t="str">
        <f t="shared" si="3"/>
        <v xml:space="preserve"> </v>
      </c>
      <c r="U34" s="868"/>
      <c r="V34" s="882">
        <f t="shared" si="4"/>
        <v>2</v>
      </c>
      <c r="W34" s="511"/>
      <c r="X34" s="77"/>
      <c r="Y34" s="77"/>
      <c r="Z34" s="77"/>
      <c r="AA34" s="77"/>
      <c r="AB34" s="77"/>
      <c r="AC34" s="77"/>
      <c r="AD34" s="35"/>
      <c r="AE34" s="35"/>
      <c r="AF34" s="77"/>
      <c r="AG34" s="35"/>
      <c r="AH34" s="77"/>
      <c r="AI34" s="77"/>
      <c r="AJ34" s="77"/>
      <c r="AK34" s="77"/>
      <c r="AL34" s="58"/>
      <c r="AM34" s="58"/>
      <c r="AN34" s="58"/>
      <c r="AO34" s="58"/>
      <c r="AW34" s="58"/>
      <c r="AX34" s="58"/>
      <c r="BE34" s="89"/>
      <c r="BF34" s="89"/>
      <c r="BG34" s="89"/>
      <c r="BH34" s="89"/>
      <c r="BI34" s="89"/>
      <c r="BJ34" s="89"/>
      <c r="BK34" s="89"/>
      <c r="BL34" s="89"/>
      <c r="BM34" s="89"/>
    </row>
    <row r="35" spans="1:65" x14ac:dyDescent="0.35">
      <c r="A35" s="221" t="s">
        <v>25</v>
      </c>
      <c r="B35" s="512">
        <f t="shared" si="0"/>
        <v>21</v>
      </c>
      <c r="C35" s="52"/>
      <c r="D35" s="849">
        <v>44</v>
      </c>
      <c r="E35" s="838">
        <v>55</v>
      </c>
      <c r="F35" s="762"/>
      <c r="G35" s="422"/>
      <c r="H35" s="423"/>
      <c r="I35" s="149">
        <v>1</v>
      </c>
      <c r="J35" s="415">
        <v>1</v>
      </c>
      <c r="K35" s="416">
        <f t="shared" si="1"/>
        <v>2</v>
      </c>
      <c r="L35" s="754"/>
      <c r="M35" s="953"/>
      <c r="N35" s="884"/>
      <c r="O35" s="488"/>
      <c r="P35" s="948">
        <f>P$2</f>
        <v>4</v>
      </c>
      <c r="Q35" s="991">
        <f>-K35</f>
        <v>-2</v>
      </c>
      <c r="R35" s="755" t="str">
        <f t="shared" si="8"/>
        <v xml:space="preserve"> </v>
      </c>
      <c r="S35" s="879"/>
      <c r="T35" s="410" t="str">
        <f t="shared" si="3"/>
        <v xml:space="preserve"> </v>
      </c>
      <c r="U35" s="868"/>
      <c r="V35" s="882">
        <f t="shared" si="4"/>
        <v>2</v>
      </c>
      <c r="W35" s="511"/>
      <c r="X35" s="77"/>
      <c r="Y35" s="77"/>
      <c r="Z35" s="35"/>
      <c r="AA35" s="35"/>
      <c r="AB35" s="35"/>
      <c r="AC35" s="35"/>
      <c r="AD35" s="77"/>
      <c r="AE35" s="77"/>
      <c r="AF35" s="77"/>
      <c r="AG35" s="77"/>
      <c r="AH35" s="35"/>
      <c r="AI35" s="35"/>
      <c r="AJ35" s="35"/>
      <c r="AK35" s="35"/>
      <c r="BE35" s="58"/>
      <c r="BF35" s="58"/>
      <c r="BG35" s="58"/>
      <c r="BH35" s="58"/>
      <c r="BI35" s="58"/>
      <c r="BJ35" s="58"/>
      <c r="BK35" s="58"/>
      <c r="BL35" s="58"/>
      <c r="BM35" s="58"/>
    </row>
    <row r="36" spans="1:65" x14ac:dyDescent="0.35">
      <c r="A36" s="221" t="s">
        <v>385</v>
      </c>
      <c r="B36" s="512">
        <f t="shared" si="0"/>
        <v>21</v>
      </c>
      <c r="C36" s="426">
        <v>0.4</v>
      </c>
      <c r="D36" s="850">
        <v>27</v>
      </c>
      <c r="E36" s="838">
        <v>43</v>
      </c>
      <c r="F36" s="761">
        <v>32.51</v>
      </c>
      <c r="G36" s="413">
        <f>(F36*G$5)^G$6</f>
        <v>11.720815961227053</v>
      </c>
      <c r="H36" s="414">
        <f>IF(C36&gt;0.9,-1,IF(C36&lt;0.3,1,0))</f>
        <v>0</v>
      </c>
      <c r="I36" s="149">
        <v>0</v>
      </c>
      <c r="J36" s="415">
        <v>1</v>
      </c>
      <c r="K36" s="416">
        <f t="shared" si="1"/>
        <v>1</v>
      </c>
      <c r="L36" s="760">
        <f>MIN(SUM(G36,K36),10)</f>
        <v>10</v>
      </c>
      <c r="M36" s="487">
        <f>MAX(MAX(2,ROUND(L36/2,0)*2),4)</f>
        <v>10</v>
      </c>
      <c r="N36" s="884">
        <v>2013</v>
      </c>
      <c r="O36" s="487">
        <f>O$4-N36</f>
        <v>8</v>
      </c>
      <c r="P36" s="619">
        <f>IF(O36=2,-2,MAX(O36-M36,0))</f>
        <v>0</v>
      </c>
      <c r="Q36" s="534"/>
      <c r="R36" s="505" t="str">
        <f t="shared" si="8"/>
        <v xml:space="preserve"> </v>
      </c>
      <c r="S36" s="878"/>
      <c r="T36" s="410" t="str">
        <f t="shared" si="3"/>
        <v xml:space="preserve"> </v>
      </c>
      <c r="U36" s="868">
        <v>2</v>
      </c>
      <c r="V36" s="510">
        <f t="shared" si="4"/>
        <v>2</v>
      </c>
      <c r="W36" s="511"/>
      <c r="X36" s="35"/>
      <c r="Y36" s="35"/>
      <c r="Z36" s="35"/>
      <c r="AA36" s="35"/>
      <c r="AB36" s="34"/>
      <c r="AC36" s="34"/>
      <c r="AD36" s="77"/>
      <c r="AE36" s="77"/>
      <c r="AF36" s="77"/>
      <c r="AG36" s="77"/>
      <c r="AH36" s="35"/>
      <c r="AI36" s="35"/>
      <c r="AJ36" s="35"/>
      <c r="AK36" s="35"/>
      <c r="AP36" s="58"/>
      <c r="AQ36" s="58"/>
      <c r="AR36" s="58"/>
      <c r="AS36" s="58"/>
      <c r="AT36" s="58"/>
      <c r="AU36" s="58"/>
      <c r="AV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</row>
    <row r="37" spans="1:65" x14ac:dyDescent="0.35">
      <c r="A37" s="221" t="s">
        <v>19</v>
      </c>
      <c r="B37" s="512">
        <f t="shared" si="0"/>
        <v>21</v>
      </c>
      <c r="C37" s="52"/>
      <c r="D37" s="850">
        <v>34</v>
      </c>
      <c r="E37" s="838">
        <v>40</v>
      </c>
      <c r="F37" s="762"/>
      <c r="G37" s="422"/>
      <c r="H37" s="423"/>
      <c r="I37" s="149">
        <v>0</v>
      </c>
      <c r="J37" s="415">
        <v>1</v>
      </c>
      <c r="K37" s="416">
        <f t="shared" si="1"/>
        <v>1</v>
      </c>
      <c r="L37" s="754"/>
      <c r="M37" s="953"/>
      <c r="N37" s="884"/>
      <c r="O37" s="488"/>
      <c r="P37" s="948">
        <f>P$2</f>
        <v>4</v>
      </c>
      <c r="Q37" s="991">
        <f>-K37</f>
        <v>-1</v>
      </c>
      <c r="R37" s="755" t="str">
        <f t="shared" si="8"/>
        <v xml:space="preserve"> </v>
      </c>
      <c r="S37" s="879"/>
      <c r="T37" s="410" t="str">
        <f t="shared" si="3"/>
        <v xml:space="preserve"> </v>
      </c>
      <c r="U37" s="868">
        <v>-1</v>
      </c>
      <c r="V37" s="882">
        <f t="shared" si="4"/>
        <v>2</v>
      </c>
      <c r="W37" s="51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</row>
    <row r="38" spans="1:65" x14ac:dyDescent="0.35">
      <c r="A38" s="97" t="s">
        <v>23</v>
      </c>
      <c r="B38" s="512">
        <f t="shared" si="0"/>
        <v>21</v>
      </c>
      <c r="C38" s="426"/>
      <c r="D38" s="849">
        <v>40</v>
      </c>
      <c r="E38" s="840">
        <v>29</v>
      </c>
      <c r="F38" s="761"/>
      <c r="G38" s="413"/>
      <c r="H38" s="414"/>
      <c r="I38" s="149">
        <v>1</v>
      </c>
      <c r="J38" s="415">
        <v>0</v>
      </c>
      <c r="K38" s="416">
        <f t="shared" si="1"/>
        <v>1</v>
      </c>
      <c r="L38" s="757"/>
      <c r="M38" s="487"/>
      <c r="N38" s="884"/>
      <c r="O38" s="487"/>
      <c r="P38" s="948">
        <f>P$2</f>
        <v>4</v>
      </c>
      <c r="Q38" s="991">
        <f>-K38</f>
        <v>-1</v>
      </c>
      <c r="R38" s="505" t="str">
        <f t="shared" si="8"/>
        <v xml:space="preserve"> </v>
      </c>
      <c r="S38" s="878"/>
      <c r="T38" s="410" t="str">
        <f t="shared" si="3"/>
        <v xml:space="preserve"> </v>
      </c>
      <c r="U38" s="868">
        <v>-1</v>
      </c>
      <c r="V38" s="882">
        <f t="shared" si="4"/>
        <v>2</v>
      </c>
      <c r="W38" s="511"/>
      <c r="X38" s="77"/>
      <c r="Y38" s="77"/>
      <c r="Z38" s="77"/>
      <c r="AA38" s="77"/>
      <c r="AB38" s="77"/>
      <c r="AC38" s="77"/>
      <c r="AD38" s="35"/>
      <c r="AE38" s="35"/>
      <c r="AF38" s="35"/>
      <c r="AG38" s="35"/>
      <c r="AH38" s="77"/>
      <c r="AI38" s="77"/>
      <c r="AJ38" s="77"/>
      <c r="AK38" s="77"/>
      <c r="AL38" s="58"/>
      <c r="AM38" s="58"/>
      <c r="AN38" s="58"/>
      <c r="AO38" s="58"/>
      <c r="AW38" s="58"/>
      <c r="AX38" s="58"/>
    </row>
    <row r="39" spans="1:65" x14ac:dyDescent="0.35">
      <c r="A39" s="97" t="s">
        <v>18</v>
      </c>
      <c r="B39" s="512">
        <f t="shared" ref="B39:B63" si="9">RANK(V39,V$7:V$63,0)</f>
        <v>32</v>
      </c>
      <c r="C39" s="426">
        <v>0.5</v>
      </c>
      <c r="D39" s="851">
        <v>8</v>
      </c>
      <c r="E39" s="840">
        <v>27</v>
      </c>
      <c r="F39" s="761">
        <v>10.148</v>
      </c>
      <c r="G39" s="413">
        <f t="shared" ref="G39:G63" si="10">(F39*G$5)^G$6</f>
        <v>7.5303640541710823</v>
      </c>
      <c r="H39" s="414">
        <f t="shared" ref="H39:H55" si="11">IF(C39&gt;0.9,-1,IF(C39&lt;0.3,1,0))</f>
        <v>0</v>
      </c>
      <c r="I39" s="149">
        <v>-1</v>
      </c>
      <c r="J39" s="415">
        <v>0</v>
      </c>
      <c r="K39" s="416">
        <f t="shared" ref="K39:K63" si="12">SUM(H39:J39)</f>
        <v>-1</v>
      </c>
      <c r="L39" s="760">
        <f t="shared" ref="L39:L63" si="13">MIN(SUM(G39,K39),10)</f>
        <v>6.5303640541710823</v>
      </c>
      <c r="M39" s="487">
        <f t="shared" ref="M39:M63" si="14">MAX(MAX(2,ROUND(L39/2,0)*2),4)</f>
        <v>6</v>
      </c>
      <c r="N39" s="884">
        <v>2015</v>
      </c>
      <c r="O39" s="487">
        <f t="shared" ref="O39:O63" si="15">O$4-N39</f>
        <v>6</v>
      </c>
      <c r="P39" s="619">
        <f t="shared" ref="P39:P55" si="16">IF(O39=2,-2,MAX(O39-M39,0))</f>
        <v>0</v>
      </c>
      <c r="Q39" s="534"/>
      <c r="R39" s="505"/>
      <c r="S39" s="878"/>
      <c r="T39" s="410">
        <f t="shared" ref="T39:T63" si="17">IF(M39&gt;0,IF(M39&lt;=O39,1," ")," ")</f>
        <v>1</v>
      </c>
      <c r="U39" s="868"/>
      <c r="V39" s="510">
        <f t="shared" ref="V39:V63" si="18">SUM(P39:U39)</f>
        <v>1</v>
      </c>
      <c r="W39" s="511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W39" s="58"/>
      <c r="AX39" s="58"/>
    </row>
    <row r="40" spans="1:65" s="58" customFormat="1" x14ac:dyDescent="0.35">
      <c r="A40" s="97" t="s">
        <v>132</v>
      </c>
      <c r="B40" s="512">
        <f t="shared" si="9"/>
        <v>32</v>
      </c>
      <c r="C40" s="426">
        <v>0.6</v>
      </c>
      <c r="D40" s="850">
        <v>28</v>
      </c>
      <c r="E40" s="839">
        <v>17</v>
      </c>
      <c r="F40" s="761">
        <v>15.27</v>
      </c>
      <c r="G40" s="413">
        <f t="shared" si="10"/>
        <v>8.7952913925753915</v>
      </c>
      <c r="H40" s="414">
        <f t="shared" si="11"/>
        <v>0</v>
      </c>
      <c r="I40" s="149">
        <v>0</v>
      </c>
      <c r="J40" s="415">
        <v>-1</v>
      </c>
      <c r="K40" s="416">
        <f t="shared" si="12"/>
        <v>-1</v>
      </c>
      <c r="L40" s="760">
        <f t="shared" si="13"/>
        <v>7.7952913925753915</v>
      </c>
      <c r="M40" s="487">
        <f t="shared" si="14"/>
        <v>8</v>
      </c>
      <c r="N40" s="884">
        <v>2013</v>
      </c>
      <c r="O40" s="487">
        <f t="shared" si="15"/>
        <v>8</v>
      </c>
      <c r="P40" s="619">
        <f t="shared" si="16"/>
        <v>0</v>
      </c>
      <c r="Q40" s="534"/>
      <c r="R40" s="505" t="str">
        <f>IF(O40&gt;=10,1," ")</f>
        <v xml:space="preserve"> </v>
      </c>
      <c r="S40" s="878"/>
      <c r="T40" s="410">
        <f t="shared" si="17"/>
        <v>1</v>
      </c>
      <c r="U40" s="868"/>
      <c r="V40" s="510">
        <f t="shared" si="18"/>
        <v>1</v>
      </c>
      <c r="W40" s="511"/>
      <c r="X40" s="77"/>
      <c r="Y40" s="77"/>
      <c r="Z40" s="77"/>
      <c r="AA40" s="77"/>
      <c r="AB40" s="77"/>
      <c r="AC40" s="77"/>
      <c r="AD40" s="35"/>
      <c r="AE40" s="35"/>
      <c r="AF40" s="35"/>
      <c r="AG40" s="35"/>
      <c r="AH40" s="77"/>
      <c r="AI40" s="77"/>
      <c r="AJ40" s="77"/>
      <c r="AK40" s="7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58" customFormat="1" x14ac:dyDescent="0.35">
      <c r="A41" s="97" t="s">
        <v>133</v>
      </c>
      <c r="B41" s="512">
        <f t="shared" si="9"/>
        <v>32</v>
      </c>
      <c r="C41" s="426">
        <v>0.5</v>
      </c>
      <c r="D41" s="851">
        <v>18</v>
      </c>
      <c r="E41" s="839">
        <v>5</v>
      </c>
      <c r="F41" s="761">
        <v>25.4</v>
      </c>
      <c r="G41" s="413">
        <f t="shared" si="10"/>
        <v>10.671567375563921</v>
      </c>
      <c r="H41" s="414">
        <f t="shared" si="11"/>
        <v>0</v>
      </c>
      <c r="I41" s="149">
        <v>-1</v>
      </c>
      <c r="J41" s="415">
        <v>-1</v>
      </c>
      <c r="K41" s="416">
        <f t="shared" si="12"/>
        <v>-2</v>
      </c>
      <c r="L41" s="760">
        <f t="shared" si="13"/>
        <v>8.6715673755639209</v>
      </c>
      <c r="M41" s="487">
        <f t="shared" si="14"/>
        <v>8</v>
      </c>
      <c r="N41" s="884">
        <v>2013</v>
      </c>
      <c r="O41" s="487">
        <f t="shared" si="15"/>
        <v>8</v>
      </c>
      <c r="P41" s="619">
        <f t="shared" si="16"/>
        <v>0</v>
      </c>
      <c r="Q41" s="534"/>
      <c r="R41" s="505" t="str">
        <f>IF(O41&gt;=10,1," ")</f>
        <v xml:space="preserve"> </v>
      </c>
      <c r="S41" s="878"/>
      <c r="T41" s="410">
        <f t="shared" si="17"/>
        <v>1</v>
      </c>
      <c r="U41" s="868"/>
      <c r="V41" s="510">
        <f t="shared" si="18"/>
        <v>1</v>
      </c>
      <c r="W41" s="511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58" customFormat="1" x14ac:dyDescent="0.35">
      <c r="A42" s="221" t="s">
        <v>229</v>
      </c>
      <c r="B42" s="512">
        <f t="shared" si="9"/>
        <v>35</v>
      </c>
      <c r="C42" s="426">
        <v>0.5</v>
      </c>
      <c r="D42" s="849">
        <v>53</v>
      </c>
      <c r="E42" s="838">
        <v>50</v>
      </c>
      <c r="F42" s="761">
        <v>31.13</v>
      </c>
      <c r="G42" s="413">
        <f t="shared" si="10"/>
        <v>11.529207728995789</v>
      </c>
      <c r="H42" s="414">
        <f t="shared" si="11"/>
        <v>0</v>
      </c>
      <c r="I42" s="149">
        <v>1</v>
      </c>
      <c r="J42" s="415">
        <v>1</v>
      </c>
      <c r="K42" s="416">
        <f t="shared" si="12"/>
        <v>2</v>
      </c>
      <c r="L42" s="760">
        <f t="shared" si="13"/>
        <v>10</v>
      </c>
      <c r="M42" s="487">
        <f t="shared" si="14"/>
        <v>10</v>
      </c>
      <c r="N42" s="884">
        <v>2013</v>
      </c>
      <c r="O42" s="487">
        <f t="shared" si="15"/>
        <v>8</v>
      </c>
      <c r="P42" s="145">
        <f t="shared" si="16"/>
        <v>0</v>
      </c>
      <c r="Q42" s="6"/>
      <c r="R42" s="505"/>
      <c r="S42" s="878"/>
      <c r="T42" s="410" t="str">
        <f t="shared" si="17"/>
        <v xml:space="preserve"> </v>
      </c>
      <c r="U42" s="868"/>
      <c r="V42" s="510">
        <f t="shared" si="18"/>
        <v>0</v>
      </c>
      <c r="W42" s="511"/>
      <c r="X42" s="35"/>
      <c r="Y42" s="35"/>
      <c r="Z42" s="35"/>
      <c r="AA42" s="35"/>
      <c r="AB42" s="34"/>
      <c r="AC42" s="34"/>
      <c r="AD42" s="35"/>
      <c r="AE42" s="35"/>
      <c r="AF42" s="35"/>
      <c r="AG42" s="35"/>
      <c r="AH42" s="35"/>
      <c r="AI42" s="35"/>
      <c r="AJ42" s="35"/>
      <c r="AK42" s="3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Y42" s="1"/>
      <c r="AZ42" s="1"/>
      <c r="BA42" s="1"/>
      <c r="BB42" s="1"/>
      <c r="BC42" s="1"/>
      <c r="BD42" s="1"/>
    </row>
    <row r="43" spans="1:65" s="58" customFormat="1" x14ac:dyDescent="0.35">
      <c r="A43" s="97" t="s">
        <v>141</v>
      </c>
      <c r="B43" s="512">
        <f t="shared" si="9"/>
        <v>35</v>
      </c>
      <c r="C43" s="426">
        <v>1</v>
      </c>
      <c r="D43" s="851">
        <v>14</v>
      </c>
      <c r="E43" s="839">
        <v>11</v>
      </c>
      <c r="F43" s="761">
        <v>2.97</v>
      </c>
      <c r="G43" s="422">
        <f t="shared" si="10"/>
        <v>4.7210527076906148</v>
      </c>
      <c r="H43" s="414">
        <f t="shared" si="11"/>
        <v>-1</v>
      </c>
      <c r="I43" s="149">
        <v>-1</v>
      </c>
      <c r="J43" s="415">
        <v>-1</v>
      </c>
      <c r="K43" s="416">
        <f t="shared" si="12"/>
        <v>-3</v>
      </c>
      <c r="L43" s="760">
        <f t="shared" si="13"/>
        <v>1.7210527076906148</v>
      </c>
      <c r="M43" s="487">
        <f t="shared" si="14"/>
        <v>4</v>
      </c>
      <c r="N43" s="884">
        <v>2017</v>
      </c>
      <c r="O43" s="487">
        <f t="shared" si="15"/>
        <v>4</v>
      </c>
      <c r="P43" s="619">
        <f t="shared" si="16"/>
        <v>0</v>
      </c>
      <c r="Q43" s="534"/>
      <c r="R43" s="505"/>
      <c r="S43" s="878">
        <f>IF(O43&lt;6,-1,0)</f>
        <v>-1</v>
      </c>
      <c r="T43" s="410">
        <f t="shared" si="17"/>
        <v>1</v>
      </c>
      <c r="U43" s="868"/>
      <c r="V43" s="510">
        <f t="shared" si="18"/>
        <v>0</v>
      </c>
      <c r="W43" s="514" t="s">
        <v>330</v>
      </c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58" customFormat="1" x14ac:dyDescent="0.35">
      <c r="A44" s="97" t="s">
        <v>147</v>
      </c>
      <c r="B44" s="512">
        <f t="shared" si="9"/>
        <v>35</v>
      </c>
      <c r="C44" s="426">
        <v>1</v>
      </c>
      <c r="D44" s="850">
        <v>23</v>
      </c>
      <c r="E44" s="839">
        <v>9</v>
      </c>
      <c r="F44" s="761">
        <v>9.1489999999999991</v>
      </c>
      <c r="G44" s="413">
        <f t="shared" si="10"/>
        <v>7.23958008752893</v>
      </c>
      <c r="H44" s="414">
        <f t="shared" si="11"/>
        <v>-1</v>
      </c>
      <c r="I44" s="149">
        <v>0</v>
      </c>
      <c r="J44" s="415">
        <v>-1</v>
      </c>
      <c r="K44" s="416">
        <f t="shared" si="12"/>
        <v>-2</v>
      </c>
      <c r="L44" s="760">
        <f t="shared" si="13"/>
        <v>5.23958008752893</v>
      </c>
      <c r="M44" s="487">
        <f t="shared" si="14"/>
        <v>6</v>
      </c>
      <c r="N44" s="884">
        <v>2015</v>
      </c>
      <c r="O44" s="487">
        <f t="shared" si="15"/>
        <v>6</v>
      </c>
      <c r="P44" s="619">
        <f t="shared" si="16"/>
        <v>0</v>
      </c>
      <c r="Q44" s="534"/>
      <c r="R44" s="505"/>
      <c r="S44" s="878"/>
      <c r="T44" s="410">
        <f t="shared" si="17"/>
        <v>1</v>
      </c>
      <c r="U44" s="868">
        <v>-1</v>
      </c>
      <c r="V44" s="510">
        <f t="shared" si="18"/>
        <v>0</v>
      </c>
      <c r="W44" s="514" t="s">
        <v>330</v>
      </c>
      <c r="X44" s="202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</row>
    <row r="45" spans="1:65" s="58" customFormat="1" x14ac:dyDescent="0.35">
      <c r="A45" s="221" t="s">
        <v>150</v>
      </c>
      <c r="B45" s="512">
        <f t="shared" si="9"/>
        <v>35</v>
      </c>
      <c r="C45" s="426">
        <v>0.5</v>
      </c>
      <c r="D45" s="850">
        <v>24</v>
      </c>
      <c r="E45" s="840">
        <v>35</v>
      </c>
      <c r="F45" s="765">
        <v>19.345702808070904</v>
      </c>
      <c r="G45" s="413">
        <f t="shared" si="10"/>
        <v>9.6226239242107461</v>
      </c>
      <c r="H45" s="414">
        <f t="shared" si="11"/>
        <v>0</v>
      </c>
      <c r="I45" s="149">
        <v>0</v>
      </c>
      <c r="J45" s="415">
        <v>0</v>
      </c>
      <c r="K45" s="416">
        <f t="shared" si="12"/>
        <v>0</v>
      </c>
      <c r="L45" s="760">
        <f t="shared" si="13"/>
        <v>9.6226239242107461</v>
      </c>
      <c r="M45" s="487">
        <f t="shared" si="14"/>
        <v>10</v>
      </c>
      <c r="N45" s="884">
        <v>2015</v>
      </c>
      <c r="O45" s="487">
        <f t="shared" si="15"/>
        <v>6</v>
      </c>
      <c r="P45" s="619">
        <f t="shared" si="16"/>
        <v>0</v>
      </c>
      <c r="Q45" s="534"/>
      <c r="R45" s="505"/>
      <c r="S45" s="878"/>
      <c r="T45" s="410" t="str">
        <f t="shared" si="17"/>
        <v xml:space="preserve"> </v>
      </c>
      <c r="U45" s="868"/>
      <c r="V45" s="510">
        <f t="shared" si="18"/>
        <v>0</v>
      </c>
      <c r="W45" s="511"/>
      <c r="X45" s="77"/>
      <c r="Y45" s="77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1"/>
      <c r="AM45" s="1"/>
      <c r="AN45" s="1"/>
      <c r="AO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58" customFormat="1" x14ac:dyDescent="0.35">
      <c r="A46" s="97" t="s">
        <v>135</v>
      </c>
      <c r="B46" s="512">
        <f t="shared" si="9"/>
        <v>39</v>
      </c>
      <c r="C46" s="426">
        <v>0.5</v>
      </c>
      <c r="D46" s="851">
        <v>3</v>
      </c>
      <c r="E46" s="839">
        <v>4</v>
      </c>
      <c r="F46" s="761">
        <v>5</v>
      </c>
      <c r="G46" s="413">
        <f t="shared" si="10"/>
        <v>5.7543993733715713</v>
      </c>
      <c r="H46" s="414">
        <f t="shared" si="11"/>
        <v>0</v>
      </c>
      <c r="I46" s="149">
        <v>-1</v>
      </c>
      <c r="J46" s="145">
        <v>-1</v>
      </c>
      <c r="K46" s="416">
        <f t="shared" si="12"/>
        <v>-2</v>
      </c>
      <c r="L46" s="760">
        <f t="shared" si="13"/>
        <v>3.7543993733715713</v>
      </c>
      <c r="M46" s="487">
        <f t="shared" si="14"/>
        <v>4</v>
      </c>
      <c r="N46" s="884">
        <v>2021</v>
      </c>
      <c r="O46" s="487">
        <f t="shared" si="15"/>
        <v>0</v>
      </c>
      <c r="P46" s="619">
        <f t="shared" si="16"/>
        <v>0</v>
      </c>
      <c r="Q46" s="534"/>
      <c r="R46" s="505" t="str">
        <f>IF(O46&gt;=10,1," ")</f>
        <v xml:space="preserve"> </v>
      </c>
      <c r="S46" s="878">
        <f>IF(O46&lt;6,-1,0)</f>
        <v>-1</v>
      </c>
      <c r="T46" s="410" t="str">
        <f t="shared" si="17"/>
        <v xml:space="preserve"> </v>
      </c>
      <c r="U46" s="868"/>
      <c r="V46" s="510">
        <f t="shared" si="18"/>
        <v>-1</v>
      </c>
      <c r="W46" s="514" t="s">
        <v>330</v>
      </c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P46" s="1"/>
      <c r="AQ46" s="1"/>
      <c r="AR46" s="1"/>
      <c r="AS46" s="1"/>
      <c r="AT46" s="1"/>
      <c r="AU46" s="1"/>
      <c r="AV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58" customFormat="1" x14ac:dyDescent="0.35">
      <c r="A47" s="97" t="s">
        <v>10</v>
      </c>
      <c r="B47" s="512">
        <f t="shared" si="9"/>
        <v>39</v>
      </c>
      <c r="C47" s="426">
        <v>0.8</v>
      </c>
      <c r="D47" s="850">
        <v>39</v>
      </c>
      <c r="E47" s="839">
        <v>3</v>
      </c>
      <c r="F47" s="761">
        <v>8.0500000000000007</v>
      </c>
      <c r="G47" s="413">
        <f t="shared" si="10"/>
        <v>6.8959456965081376</v>
      </c>
      <c r="H47" s="414">
        <f t="shared" si="11"/>
        <v>0</v>
      </c>
      <c r="I47" s="149">
        <v>0</v>
      </c>
      <c r="J47" s="415">
        <v>-1</v>
      </c>
      <c r="K47" s="416">
        <f t="shared" si="12"/>
        <v>-1</v>
      </c>
      <c r="L47" s="760">
        <f t="shared" si="13"/>
        <v>5.8959456965081376</v>
      </c>
      <c r="M47" s="487">
        <f t="shared" si="14"/>
        <v>6</v>
      </c>
      <c r="N47" s="884">
        <v>2017</v>
      </c>
      <c r="O47" s="487">
        <f t="shared" si="15"/>
        <v>4</v>
      </c>
      <c r="P47" s="145">
        <f t="shared" si="16"/>
        <v>0</v>
      </c>
      <c r="Q47" s="6"/>
      <c r="R47" s="505"/>
      <c r="S47" s="878"/>
      <c r="T47" s="410" t="str">
        <f t="shared" si="17"/>
        <v xml:space="preserve"> </v>
      </c>
      <c r="U47" s="868">
        <v>-1</v>
      </c>
      <c r="V47" s="510">
        <f t="shared" si="18"/>
        <v>-1</v>
      </c>
      <c r="W47" s="511"/>
      <c r="X47" s="35"/>
      <c r="Y47" s="35"/>
      <c r="Z47" s="35"/>
      <c r="AA47" s="35"/>
      <c r="AB47" s="34"/>
      <c r="AC47" s="34"/>
      <c r="AD47" s="202"/>
      <c r="AE47" s="35"/>
      <c r="AF47" s="35"/>
      <c r="AG47" s="35"/>
      <c r="AH47" s="35"/>
      <c r="AI47" s="35"/>
      <c r="AJ47" s="35"/>
      <c r="AK47" s="35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65" s="58" customFormat="1" x14ac:dyDescent="0.35">
      <c r="A48" s="221" t="s">
        <v>230</v>
      </c>
      <c r="B48" s="512">
        <f t="shared" si="9"/>
        <v>39</v>
      </c>
      <c r="C48" s="426">
        <v>0.5</v>
      </c>
      <c r="D48" s="849">
        <v>43</v>
      </c>
      <c r="E48" s="838">
        <v>44</v>
      </c>
      <c r="F48" s="761">
        <v>30.184000000000001</v>
      </c>
      <c r="G48" s="413">
        <f t="shared" si="10"/>
        <v>11.394796654215606</v>
      </c>
      <c r="H48" s="414">
        <f t="shared" si="11"/>
        <v>0</v>
      </c>
      <c r="I48" s="149">
        <v>1</v>
      </c>
      <c r="J48" s="415">
        <v>1</v>
      </c>
      <c r="K48" s="416">
        <f t="shared" si="12"/>
        <v>2</v>
      </c>
      <c r="L48" s="760">
        <f t="shared" si="13"/>
        <v>10</v>
      </c>
      <c r="M48" s="487">
        <f t="shared" si="14"/>
        <v>10</v>
      </c>
      <c r="N48" s="884">
        <v>2017</v>
      </c>
      <c r="O48" s="487">
        <f t="shared" si="15"/>
        <v>4</v>
      </c>
      <c r="P48" s="619">
        <f t="shared" si="16"/>
        <v>0</v>
      </c>
      <c r="Q48" s="534"/>
      <c r="R48" s="505"/>
      <c r="S48" s="878">
        <f>IF(O48&lt;6,-1,0)</f>
        <v>-1</v>
      </c>
      <c r="T48" s="410" t="str">
        <f t="shared" si="17"/>
        <v xml:space="preserve"> </v>
      </c>
      <c r="U48" s="868"/>
      <c r="V48" s="510">
        <f t="shared" si="18"/>
        <v>-1</v>
      </c>
      <c r="W48" s="514" t="s">
        <v>330</v>
      </c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"/>
      <c r="AM48" s="1"/>
      <c r="AN48" s="1"/>
      <c r="AO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58" customFormat="1" x14ac:dyDescent="0.35">
      <c r="A49" s="221" t="s">
        <v>367</v>
      </c>
      <c r="B49" s="512">
        <f t="shared" si="9"/>
        <v>39</v>
      </c>
      <c r="C49" s="426">
        <v>0.5</v>
      </c>
      <c r="D49" s="850">
        <v>21</v>
      </c>
      <c r="E49" s="840">
        <v>28</v>
      </c>
      <c r="F49" s="761">
        <v>10.57</v>
      </c>
      <c r="G49" s="413">
        <f t="shared" si="10"/>
        <v>7.6478593710668585</v>
      </c>
      <c r="H49" s="414">
        <f t="shared" si="11"/>
        <v>0</v>
      </c>
      <c r="I49" s="149">
        <v>0</v>
      </c>
      <c r="J49" s="415">
        <v>0</v>
      </c>
      <c r="K49" s="416">
        <f t="shared" si="12"/>
        <v>0</v>
      </c>
      <c r="L49" s="760">
        <f t="shared" si="13"/>
        <v>7.6478593710668585</v>
      </c>
      <c r="M49" s="487">
        <f t="shared" si="14"/>
        <v>8</v>
      </c>
      <c r="N49" s="884">
        <v>2017</v>
      </c>
      <c r="O49" s="487">
        <f t="shared" si="15"/>
        <v>4</v>
      </c>
      <c r="P49" s="619">
        <f t="shared" si="16"/>
        <v>0</v>
      </c>
      <c r="Q49" s="534"/>
      <c r="R49" s="505"/>
      <c r="S49" s="878">
        <f>IF(O49&lt;6,-1,0)</f>
        <v>-1</v>
      </c>
      <c r="T49" s="410" t="str">
        <f t="shared" si="17"/>
        <v xml:space="preserve"> </v>
      </c>
      <c r="U49" s="868"/>
      <c r="V49" s="510">
        <f t="shared" si="18"/>
        <v>-1</v>
      </c>
      <c r="W49" s="514" t="s">
        <v>330</v>
      </c>
      <c r="X49" s="77"/>
      <c r="Y49" s="77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35">
      <c r="A50" s="97" t="s">
        <v>136</v>
      </c>
      <c r="B50" s="512">
        <f t="shared" si="9"/>
        <v>39</v>
      </c>
      <c r="C50" s="426">
        <v>0.6</v>
      </c>
      <c r="D50" s="850">
        <v>30</v>
      </c>
      <c r="E50" s="839">
        <v>14</v>
      </c>
      <c r="F50" s="761">
        <v>8.2409999999999997</v>
      </c>
      <c r="G50" s="413">
        <f t="shared" si="10"/>
        <v>6.9576690270675234</v>
      </c>
      <c r="H50" s="414">
        <f t="shared" si="11"/>
        <v>0</v>
      </c>
      <c r="I50" s="149">
        <v>0</v>
      </c>
      <c r="J50" s="415">
        <v>-1</v>
      </c>
      <c r="K50" s="416">
        <f t="shared" si="12"/>
        <v>-1</v>
      </c>
      <c r="L50" s="760">
        <f t="shared" si="13"/>
        <v>5.9576690270675234</v>
      </c>
      <c r="M50" s="487">
        <f t="shared" si="14"/>
        <v>6</v>
      </c>
      <c r="N50" s="884">
        <v>2017</v>
      </c>
      <c r="O50" s="487">
        <f t="shared" si="15"/>
        <v>4</v>
      </c>
      <c r="P50" s="619">
        <f t="shared" si="16"/>
        <v>0</v>
      </c>
      <c r="Q50" s="534"/>
      <c r="R50" s="505"/>
      <c r="S50" s="878">
        <f>IF(O50&lt;6,-1,0)</f>
        <v>-1</v>
      </c>
      <c r="T50" s="410" t="str">
        <f t="shared" si="17"/>
        <v xml:space="preserve"> </v>
      </c>
      <c r="U50" s="868"/>
      <c r="V50" s="510">
        <f t="shared" si="18"/>
        <v>-1</v>
      </c>
      <c r="W50" s="514" t="s">
        <v>330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BE50" s="58"/>
      <c r="BF50" s="58"/>
      <c r="BG50" s="58"/>
      <c r="BH50" s="58"/>
      <c r="BI50" s="58"/>
      <c r="BJ50" s="58"/>
      <c r="BK50" s="58"/>
      <c r="BL50" s="58"/>
      <c r="BM50" s="58"/>
    </row>
    <row r="51" spans="1:65" s="58" customFormat="1" x14ac:dyDescent="0.35">
      <c r="A51" s="97" t="s">
        <v>16</v>
      </c>
      <c r="B51" s="512">
        <f t="shared" si="9"/>
        <v>39</v>
      </c>
      <c r="C51" s="426">
        <v>0.75</v>
      </c>
      <c r="D51" s="850">
        <v>32</v>
      </c>
      <c r="E51" s="840">
        <v>31</v>
      </c>
      <c r="F51" s="761">
        <v>9.3610000000000007</v>
      </c>
      <c r="G51" s="413">
        <f t="shared" si="10"/>
        <v>7.3028747387080593</v>
      </c>
      <c r="H51" s="414">
        <f t="shared" si="11"/>
        <v>0</v>
      </c>
      <c r="I51" s="149">
        <v>0</v>
      </c>
      <c r="J51" s="415">
        <v>0</v>
      </c>
      <c r="K51" s="416">
        <f t="shared" si="12"/>
        <v>0</v>
      </c>
      <c r="L51" s="760">
        <f t="shared" si="13"/>
        <v>7.3028747387080593</v>
      </c>
      <c r="M51" s="487">
        <f t="shared" si="14"/>
        <v>8</v>
      </c>
      <c r="N51" s="884">
        <v>2017</v>
      </c>
      <c r="O51" s="487">
        <f t="shared" si="15"/>
        <v>4</v>
      </c>
      <c r="P51" s="619">
        <f t="shared" si="16"/>
        <v>0</v>
      </c>
      <c r="Q51" s="534"/>
      <c r="R51" s="505" t="str">
        <f>IF(O51&gt;=10,1," ")</f>
        <v xml:space="preserve"> </v>
      </c>
      <c r="S51" s="878">
        <f>IF(O51&lt;6,-1,0)</f>
        <v>-1</v>
      </c>
      <c r="T51" s="410" t="str">
        <f t="shared" si="17"/>
        <v xml:space="preserve"> </v>
      </c>
      <c r="U51" s="868"/>
      <c r="V51" s="510">
        <f t="shared" si="18"/>
        <v>-1</v>
      </c>
      <c r="W51" s="514" t="s">
        <v>330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"/>
      <c r="AM51" s="1"/>
      <c r="AN51" s="1"/>
      <c r="AO51" s="1"/>
      <c r="AW51" s="1"/>
      <c r="AX51" s="1"/>
    </row>
    <row r="52" spans="1:65" s="58" customFormat="1" x14ac:dyDescent="0.35">
      <c r="A52" s="97" t="s">
        <v>387</v>
      </c>
      <c r="B52" s="512">
        <f t="shared" si="9"/>
        <v>39</v>
      </c>
      <c r="C52" s="426">
        <v>0.7</v>
      </c>
      <c r="D52" s="850">
        <v>36</v>
      </c>
      <c r="E52" s="841">
        <v>26</v>
      </c>
      <c r="F52" s="761">
        <v>16.32</v>
      </c>
      <c r="G52" s="417">
        <f t="shared" si="10"/>
        <v>9.020384645351939</v>
      </c>
      <c r="H52" s="148">
        <f t="shared" si="11"/>
        <v>0</v>
      </c>
      <c r="I52" s="149">
        <v>0</v>
      </c>
      <c r="J52" s="419">
        <v>0</v>
      </c>
      <c r="K52" s="420">
        <f t="shared" si="12"/>
        <v>0</v>
      </c>
      <c r="L52" s="766">
        <f t="shared" si="13"/>
        <v>9.020384645351939</v>
      </c>
      <c r="M52" s="489">
        <f t="shared" si="14"/>
        <v>10</v>
      </c>
      <c r="N52" s="884">
        <v>2017</v>
      </c>
      <c r="O52" s="489">
        <f t="shared" si="15"/>
        <v>4</v>
      </c>
      <c r="P52" s="859">
        <f t="shared" si="16"/>
        <v>0</v>
      </c>
      <c r="Q52" s="992"/>
      <c r="R52" s="506" t="str">
        <f>IF(O52&gt;=10,1," ")</f>
        <v xml:space="preserve"> </v>
      </c>
      <c r="S52" s="880"/>
      <c r="T52" s="410" t="str">
        <f t="shared" si="17"/>
        <v xml:space="preserve"> </v>
      </c>
      <c r="U52" s="869">
        <v>-1</v>
      </c>
      <c r="V52" s="510">
        <f t="shared" si="18"/>
        <v>-1</v>
      </c>
      <c r="W52" s="511"/>
      <c r="X52" s="35"/>
      <c r="Y52" s="35"/>
      <c r="Z52" s="35"/>
      <c r="AA52" s="35"/>
      <c r="AB52" s="35"/>
      <c r="AC52" s="35"/>
      <c r="AD52" s="77"/>
      <c r="AE52" s="77"/>
      <c r="AF52" s="77"/>
      <c r="AG52" s="77"/>
      <c r="AH52" s="35"/>
      <c r="AI52" s="35"/>
      <c r="AJ52" s="35"/>
      <c r="AK52" s="35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65" x14ac:dyDescent="0.35">
      <c r="A53" s="221" t="s">
        <v>231</v>
      </c>
      <c r="B53" s="512">
        <f t="shared" si="9"/>
        <v>39</v>
      </c>
      <c r="C53" s="426">
        <v>0.8</v>
      </c>
      <c r="D53" s="852">
        <v>55</v>
      </c>
      <c r="E53" s="841">
        <v>38</v>
      </c>
      <c r="F53" s="761">
        <v>13.32</v>
      </c>
      <c r="G53" s="417">
        <f t="shared" si="10"/>
        <v>8.3503177889310205</v>
      </c>
      <c r="H53" s="148">
        <f t="shared" si="11"/>
        <v>0</v>
      </c>
      <c r="I53" s="418">
        <v>1</v>
      </c>
      <c r="J53" s="419">
        <v>0</v>
      </c>
      <c r="K53" s="420">
        <f t="shared" si="12"/>
        <v>1</v>
      </c>
      <c r="L53" s="766">
        <f t="shared" si="13"/>
        <v>9.3503177889310205</v>
      </c>
      <c r="M53" s="489">
        <f t="shared" si="14"/>
        <v>10</v>
      </c>
      <c r="N53" s="884">
        <v>2013</v>
      </c>
      <c r="O53" s="489">
        <f t="shared" si="15"/>
        <v>8</v>
      </c>
      <c r="P53" s="859">
        <f t="shared" si="16"/>
        <v>0</v>
      </c>
      <c r="Q53" s="992"/>
      <c r="R53" s="506" t="str">
        <f>IF(O53&gt;=10,1," ")</f>
        <v xml:space="preserve"> </v>
      </c>
      <c r="S53" s="880"/>
      <c r="T53" s="410" t="str">
        <f t="shared" si="17"/>
        <v xml:space="preserve"> </v>
      </c>
      <c r="U53" s="869">
        <v>-1</v>
      </c>
      <c r="V53" s="510">
        <f t="shared" si="18"/>
        <v>-1</v>
      </c>
      <c r="W53" s="511"/>
      <c r="X53" s="35"/>
      <c r="Y53" s="35"/>
      <c r="Z53" s="35"/>
      <c r="AA53" s="35"/>
      <c r="AB53" s="35"/>
      <c r="AC53" s="35"/>
      <c r="AD53" s="77"/>
      <c r="AE53" s="77"/>
      <c r="AF53" s="77"/>
      <c r="AG53" s="77"/>
      <c r="AH53" s="35"/>
      <c r="AI53" s="35"/>
      <c r="AJ53" s="35"/>
      <c r="AK53" s="35"/>
      <c r="AP53" s="58"/>
      <c r="AQ53" s="58"/>
      <c r="AR53" s="58"/>
      <c r="AS53" s="58"/>
      <c r="AT53" s="58"/>
      <c r="AU53" s="58"/>
      <c r="AV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</row>
    <row r="54" spans="1:65" x14ac:dyDescent="0.35">
      <c r="A54" s="97" t="s">
        <v>234</v>
      </c>
      <c r="B54" s="512">
        <f t="shared" si="9"/>
        <v>39</v>
      </c>
      <c r="C54" s="426">
        <v>0.5</v>
      </c>
      <c r="D54" s="853">
        <v>10</v>
      </c>
      <c r="E54" s="841">
        <v>24</v>
      </c>
      <c r="F54" s="761">
        <v>21.788933750000002</v>
      </c>
      <c r="G54" s="417">
        <f t="shared" si="10"/>
        <v>10.067486829874124</v>
      </c>
      <c r="H54" s="148">
        <f t="shared" si="11"/>
        <v>0</v>
      </c>
      <c r="I54" s="418">
        <v>-1</v>
      </c>
      <c r="J54" s="419">
        <v>0</v>
      </c>
      <c r="K54" s="420">
        <f t="shared" si="12"/>
        <v>-1</v>
      </c>
      <c r="L54" s="766">
        <f t="shared" si="13"/>
        <v>9.0674868298741238</v>
      </c>
      <c r="M54" s="489">
        <f t="shared" si="14"/>
        <v>10</v>
      </c>
      <c r="N54" s="884">
        <v>2017</v>
      </c>
      <c r="O54" s="489">
        <f t="shared" si="15"/>
        <v>4</v>
      </c>
      <c r="P54" s="421">
        <f t="shared" si="16"/>
        <v>0</v>
      </c>
      <c r="Q54" s="993"/>
      <c r="R54" s="506" t="str">
        <f>IF(O54&gt;=10,1," ")</f>
        <v xml:space="preserve"> </v>
      </c>
      <c r="S54" s="880">
        <f>IF(O54&lt;6,-1,0)</f>
        <v>-1</v>
      </c>
      <c r="T54" s="410" t="str">
        <f t="shared" si="17"/>
        <v xml:space="preserve"> </v>
      </c>
      <c r="U54" s="869"/>
      <c r="V54" s="510">
        <f t="shared" si="18"/>
        <v>-1</v>
      </c>
      <c r="W54" s="514" t="s">
        <v>330</v>
      </c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58"/>
      <c r="AM54" s="58"/>
      <c r="AN54" s="58"/>
      <c r="AO54" s="58"/>
    </row>
    <row r="55" spans="1:65" s="58" customFormat="1" x14ac:dyDescent="0.35">
      <c r="A55" s="97" t="s">
        <v>235</v>
      </c>
      <c r="B55" s="512">
        <f t="shared" si="9"/>
        <v>39</v>
      </c>
      <c r="C55" s="1291">
        <v>0.3783224896363811</v>
      </c>
      <c r="D55" s="851">
        <v>5</v>
      </c>
      <c r="E55" s="839">
        <v>6</v>
      </c>
      <c r="F55" s="1296">
        <v>14.12</v>
      </c>
      <c r="G55" s="413">
        <f t="shared" si="10"/>
        <v>8.5374580574003947</v>
      </c>
      <c r="H55" s="414">
        <f t="shared" si="11"/>
        <v>0</v>
      </c>
      <c r="I55" s="149">
        <v>-1</v>
      </c>
      <c r="J55" s="415">
        <v>-1</v>
      </c>
      <c r="K55" s="416">
        <f t="shared" si="12"/>
        <v>-2</v>
      </c>
      <c r="L55" s="760">
        <f t="shared" si="13"/>
        <v>6.5374580574003947</v>
      </c>
      <c r="M55" s="487">
        <f t="shared" si="14"/>
        <v>6</v>
      </c>
      <c r="N55" s="884">
        <v>2017</v>
      </c>
      <c r="O55" s="487">
        <f t="shared" si="15"/>
        <v>4</v>
      </c>
      <c r="P55" s="145">
        <f t="shared" si="16"/>
        <v>0</v>
      </c>
      <c r="Q55" s="6"/>
      <c r="R55" s="505" t="str">
        <f>IF(O55&gt;=10,1," ")</f>
        <v xml:space="preserve"> </v>
      </c>
      <c r="S55" s="878">
        <f>IF(O55&lt;6,-1,0)</f>
        <v>-1</v>
      </c>
      <c r="T55" s="410" t="str">
        <f t="shared" si="17"/>
        <v xml:space="preserve"> </v>
      </c>
      <c r="U55" s="868"/>
      <c r="V55" s="510">
        <f t="shared" si="18"/>
        <v>-1</v>
      </c>
      <c r="W55" s="514" t="s">
        <v>330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58" customFormat="1" x14ac:dyDescent="0.35">
      <c r="A56" s="221" t="s">
        <v>154</v>
      </c>
      <c r="B56" s="512">
        <f t="shared" si="9"/>
        <v>50</v>
      </c>
      <c r="C56" s="758">
        <v>0.3</v>
      </c>
      <c r="D56" s="850">
        <v>35</v>
      </c>
      <c r="E56" s="839">
        <v>16</v>
      </c>
      <c r="F56" s="759">
        <v>4.3</v>
      </c>
      <c r="G56" s="413">
        <f t="shared" si="10"/>
        <v>5.4338720936885707</v>
      </c>
      <c r="H56" s="423"/>
      <c r="I56" s="149">
        <v>0</v>
      </c>
      <c r="J56" s="415">
        <v>-1</v>
      </c>
      <c r="K56" s="416">
        <f t="shared" si="12"/>
        <v>-1</v>
      </c>
      <c r="L56" s="760">
        <f t="shared" si="13"/>
        <v>4.4338720936885707</v>
      </c>
      <c r="M56" s="487">
        <f t="shared" si="14"/>
        <v>4</v>
      </c>
      <c r="N56" s="884">
        <v>2019</v>
      </c>
      <c r="O56" s="487">
        <f t="shared" si="15"/>
        <v>2</v>
      </c>
      <c r="P56" s="619">
        <v>-2</v>
      </c>
      <c r="Q56" s="534"/>
      <c r="R56" s="755"/>
      <c r="S56" s="879"/>
      <c r="T56" s="410" t="str">
        <f t="shared" si="17"/>
        <v xml:space="preserve"> </v>
      </c>
      <c r="U56" s="868"/>
      <c r="V56" s="510">
        <f t="shared" si="18"/>
        <v>-2</v>
      </c>
      <c r="W56" s="511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 t="s">
        <v>46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58" customFormat="1" x14ac:dyDescent="0.35">
      <c r="A57" s="221" t="s">
        <v>9</v>
      </c>
      <c r="B57" s="512">
        <f t="shared" si="9"/>
        <v>50</v>
      </c>
      <c r="C57" s="426">
        <v>0.5</v>
      </c>
      <c r="D57" s="851">
        <v>17</v>
      </c>
      <c r="E57" s="839">
        <v>20</v>
      </c>
      <c r="F57" s="761">
        <v>5.2</v>
      </c>
      <c r="G57" s="413">
        <f t="shared" si="10"/>
        <v>5.8408044852337113</v>
      </c>
      <c r="H57" s="414">
        <f>IF(C57&gt;0.9,-1,IF(C57&lt;0.3,1,0))</f>
        <v>0</v>
      </c>
      <c r="I57" s="149">
        <v>-1</v>
      </c>
      <c r="J57" s="415">
        <v>-1</v>
      </c>
      <c r="K57" s="416">
        <f t="shared" si="12"/>
        <v>-2</v>
      </c>
      <c r="L57" s="757">
        <f t="shared" si="13"/>
        <v>3.8408044852337113</v>
      </c>
      <c r="M57" s="487">
        <f t="shared" si="14"/>
        <v>4</v>
      </c>
      <c r="N57" s="884">
        <v>2019</v>
      </c>
      <c r="O57" s="487">
        <f t="shared" si="15"/>
        <v>2</v>
      </c>
      <c r="P57" s="619">
        <v>-2</v>
      </c>
      <c r="Q57" s="534"/>
      <c r="R57" s="505"/>
      <c r="S57" s="878"/>
      <c r="T57" s="410" t="str">
        <f t="shared" si="17"/>
        <v xml:space="preserve"> </v>
      </c>
      <c r="U57" s="868"/>
      <c r="V57" s="510">
        <f t="shared" si="18"/>
        <v>-2</v>
      </c>
      <c r="W57" s="511"/>
      <c r="X57" s="35"/>
      <c r="Y57" s="35"/>
      <c r="Z57" s="35"/>
      <c r="AA57" s="35"/>
      <c r="AB57" s="34"/>
      <c r="AC57" s="34"/>
      <c r="AD57" s="35"/>
      <c r="AE57" s="35"/>
      <c r="AF57" s="35"/>
      <c r="AG57" s="35"/>
      <c r="AH57" s="35"/>
      <c r="AI57" s="35"/>
      <c r="AJ57" s="35"/>
      <c r="AK57" s="35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58" customFormat="1" x14ac:dyDescent="0.35">
      <c r="A58" s="221" t="s">
        <v>364</v>
      </c>
      <c r="B58" s="512">
        <f t="shared" si="9"/>
        <v>50</v>
      </c>
      <c r="C58" s="426">
        <v>0.5</v>
      </c>
      <c r="D58" s="851">
        <v>12</v>
      </c>
      <c r="E58" s="840">
        <v>21</v>
      </c>
      <c r="F58" s="761">
        <v>11.6</v>
      </c>
      <c r="G58" s="413">
        <f t="shared" si="10"/>
        <v>7.9229229828728185</v>
      </c>
      <c r="H58" s="414">
        <f>IF(C58&gt;0.9,-1,IF(C58&lt;0.3,1,0))</f>
        <v>0</v>
      </c>
      <c r="I58" s="149">
        <v>-1</v>
      </c>
      <c r="J58" s="415">
        <v>0</v>
      </c>
      <c r="K58" s="416">
        <f t="shared" si="12"/>
        <v>-1</v>
      </c>
      <c r="L58" s="757">
        <f t="shared" si="13"/>
        <v>6.9229229828728185</v>
      </c>
      <c r="M58" s="487">
        <f t="shared" si="14"/>
        <v>6</v>
      </c>
      <c r="N58" s="884">
        <v>2019</v>
      </c>
      <c r="O58" s="487">
        <f t="shared" si="15"/>
        <v>2</v>
      </c>
      <c r="P58" s="619">
        <v>-2</v>
      </c>
      <c r="Q58" s="534"/>
      <c r="R58" s="505" t="str">
        <f t="shared" ref="R58:R63" si="19">IF(O58&gt;=10,1," ")</f>
        <v xml:space="preserve"> </v>
      </c>
      <c r="S58" s="878"/>
      <c r="T58" s="410" t="str">
        <f t="shared" si="17"/>
        <v xml:space="preserve"> </v>
      </c>
      <c r="U58" s="868"/>
      <c r="V58" s="510">
        <f t="shared" si="18"/>
        <v>-2</v>
      </c>
      <c r="W58" s="511"/>
      <c r="X58" s="77"/>
      <c r="Y58" s="77"/>
      <c r="Z58" s="77"/>
      <c r="AA58" s="77"/>
      <c r="AB58" s="77"/>
      <c r="AC58" s="77"/>
      <c r="AD58" s="77"/>
      <c r="AE58" s="35"/>
      <c r="AF58" s="77"/>
      <c r="AG58" s="35"/>
      <c r="AH58" s="77"/>
      <c r="AI58" s="77"/>
      <c r="AJ58" s="77"/>
      <c r="AK58" s="77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A59" s="98" t="s">
        <v>148</v>
      </c>
      <c r="B59" s="512">
        <f t="shared" si="9"/>
        <v>50</v>
      </c>
      <c r="C59" s="426">
        <v>0.3</v>
      </c>
      <c r="D59" s="851">
        <v>16</v>
      </c>
      <c r="E59" s="839">
        <v>7</v>
      </c>
      <c r="F59" s="761">
        <v>10.1</v>
      </c>
      <c r="G59" s="413">
        <f t="shared" si="10"/>
        <v>7.5168090918006136</v>
      </c>
      <c r="H59" s="414"/>
      <c r="I59" s="149">
        <v>-1</v>
      </c>
      <c r="J59" s="415">
        <v>-1</v>
      </c>
      <c r="K59" s="416">
        <f t="shared" si="12"/>
        <v>-2</v>
      </c>
      <c r="L59" s="757">
        <f t="shared" si="13"/>
        <v>5.5168090918006136</v>
      </c>
      <c r="M59" s="487">
        <f t="shared" si="14"/>
        <v>6</v>
      </c>
      <c r="N59" s="884">
        <v>2019</v>
      </c>
      <c r="O59" s="487">
        <f t="shared" si="15"/>
        <v>2</v>
      </c>
      <c r="P59" s="619">
        <v>-2</v>
      </c>
      <c r="Q59" s="534"/>
      <c r="R59" s="505" t="str">
        <f t="shared" si="19"/>
        <v xml:space="preserve"> </v>
      </c>
      <c r="S59" s="878"/>
      <c r="T59" s="410" t="str">
        <f t="shared" si="17"/>
        <v xml:space="preserve"> </v>
      </c>
      <c r="U59" s="868"/>
      <c r="V59" s="510">
        <f t="shared" si="18"/>
        <v>-2</v>
      </c>
      <c r="W59" s="511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Y59" s="58"/>
      <c r="AZ59" s="58"/>
      <c r="BA59" s="58"/>
      <c r="BB59" s="58"/>
      <c r="BC59" s="58"/>
      <c r="BD59" s="58"/>
    </row>
    <row r="60" spans="1:65" s="58" customFormat="1" x14ac:dyDescent="0.35">
      <c r="A60" s="98" t="s">
        <v>137</v>
      </c>
      <c r="B60" s="512">
        <f t="shared" si="9"/>
        <v>50</v>
      </c>
      <c r="C60" s="426">
        <v>1.4</v>
      </c>
      <c r="D60" s="851">
        <v>1</v>
      </c>
      <c r="E60" s="839">
        <v>2</v>
      </c>
      <c r="F60" s="767">
        <v>9.9</v>
      </c>
      <c r="G60" s="413">
        <f t="shared" si="10"/>
        <v>7.4598959892890644</v>
      </c>
      <c r="H60" s="414">
        <f>IF(C60&gt;0.9,-1,IF(C60&lt;0.3,1,0))</f>
        <v>-1</v>
      </c>
      <c r="I60" s="149">
        <v>-1</v>
      </c>
      <c r="J60" s="415">
        <v>-1</v>
      </c>
      <c r="K60" s="416">
        <f t="shared" si="12"/>
        <v>-3</v>
      </c>
      <c r="L60" s="760">
        <f t="shared" si="13"/>
        <v>4.4598959892890644</v>
      </c>
      <c r="M60" s="487">
        <f t="shared" si="14"/>
        <v>4</v>
      </c>
      <c r="N60" s="884">
        <v>2021</v>
      </c>
      <c r="O60" s="487">
        <f t="shared" si="15"/>
        <v>0</v>
      </c>
      <c r="P60" s="619">
        <v>-2</v>
      </c>
      <c r="Q60" s="534"/>
      <c r="R60" s="505" t="str">
        <f t="shared" si="19"/>
        <v xml:space="preserve"> </v>
      </c>
      <c r="S60" s="878"/>
      <c r="T60" s="410" t="str">
        <f t="shared" si="17"/>
        <v xml:space="preserve"> </v>
      </c>
      <c r="U60" s="868"/>
      <c r="V60" s="510">
        <f t="shared" si="18"/>
        <v>-2</v>
      </c>
      <c r="W60" s="511"/>
      <c r="X60" s="202"/>
      <c r="Y60" s="35"/>
      <c r="Z60" s="35"/>
      <c r="AA60" s="35"/>
      <c r="AB60" s="35"/>
      <c r="AC60" s="35"/>
      <c r="AD60" s="77"/>
      <c r="AE60" s="77"/>
      <c r="AF60" s="77"/>
      <c r="AG60" s="77"/>
      <c r="AH60" s="35"/>
      <c r="AI60" s="35"/>
      <c r="AJ60" s="35"/>
      <c r="AK60" s="35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"/>
      <c r="BA60" s="1"/>
      <c r="BB60" s="1"/>
      <c r="BC60" s="1"/>
      <c r="BD60" s="1"/>
    </row>
    <row r="61" spans="1:65" s="58" customFormat="1" x14ac:dyDescent="0.35">
      <c r="A61" s="97" t="s">
        <v>139</v>
      </c>
      <c r="B61" s="512">
        <f t="shared" si="9"/>
        <v>55</v>
      </c>
      <c r="C61" s="52"/>
      <c r="D61" s="850">
        <v>33</v>
      </c>
      <c r="E61" s="838">
        <v>46</v>
      </c>
      <c r="F61" s="759">
        <v>14.2</v>
      </c>
      <c r="G61" s="413">
        <f t="shared" si="10"/>
        <v>8.555806801550375</v>
      </c>
      <c r="H61" s="414"/>
      <c r="I61" s="149">
        <v>0</v>
      </c>
      <c r="J61" s="415">
        <v>1</v>
      </c>
      <c r="K61" s="416">
        <f t="shared" si="12"/>
        <v>1</v>
      </c>
      <c r="L61" s="760">
        <f t="shared" si="13"/>
        <v>9.555806801550375</v>
      </c>
      <c r="M61" s="487">
        <f t="shared" si="14"/>
        <v>10</v>
      </c>
      <c r="N61" s="884">
        <v>2019</v>
      </c>
      <c r="O61" s="487">
        <f t="shared" si="15"/>
        <v>2</v>
      </c>
      <c r="P61" s="619">
        <v>-2</v>
      </c>
      <c r="Q61" s="534"/>
      <c r="R61" s="755" t="str">
        <f t="shared" si="19"/>
        <v xml:space="preserve"> </v>
      </c>
      <c r="S61" s="879"/>
      <c r="T61" s="410" t="str">
        <f t="shared" si="17"/>
        <v xml:space="preserve"> </v>
      </c>
      <c r="U61" s="868">
        <v>-1</v>
      </c>
      <c r="V61" s="510">
        <f t="shared" si="18"/>
        <v>-3</v>
      </c>
      <c r="W61" s="511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1"/>
      <c r="AX61" s="1"/>
      <c r="AY61" s="89"/>
      <c r="AZ61" s="89"/>
      <c r="BA61" s="89"/>
      <c r="BB61" s="89"/>
      <c r="BC61" s="89"/>
      <c r="BD61" s="89"/>
    </row>
    <row r="62" spans="1:65" x14ac:dyDescent="0.35">
      <c r="A62" s="97" t="s">
        <v>7</v>
      </c>
      <c r="B62" s="512">
        <f t="shared" si="9"/>
        <v>55</v>
      </c>
      <c r="C62" s="426">
        <v>0.4</v>
      </c>
      <c r="D62" s="851">
        <v>4</v>
      </c>
      <c r="E62" s="839">
        <v>12</v>
      </c>
      <c r="F62" s="761">
        <v>7</v>
      </c>
      <c r="G62" s="413">
        <f t="shared" si="10"/>
        <v>6.5392607282869077</v>
      </c>
      <c r="H62" s="414">
        <f>IF(C62&gt;0.9,-1,IF(C62&lt;0.3,1,0))</f>
        <v>0</v>
      </c>
      <c r="I62" s="149">
        <v>-1</v>
      </c>
      <c r="J62" s="415">
        <v>-1</v>
      </c>
      <c r="K62" s="416">
        <f t="shared" si="12"/>
        <v>-2</v>
      </c>
      <c r="L62" s="760">
        <f t="shared" si="13"/>
        <v>4.5392607282869077</v>
      </c>
      <c r="M62" s="487">
        <f t="shared" si="14"/>
        <v>4</v>
      </c>
      <c r="N62" s="884">
        <v>2019</v>
      </c>
      <c r="O62" s="487">
        <f t="shared" si="15"/>
        <v>2</v>
      </c>
      <c r="P62" s="619">
        <f>IF(O62=2,-2,MAX(O62-M62,0))</f>
        <v>-2</v>
      </c>
      <c r="Q62" s="534"/>
      <c r="R62" s="505" t="str">
        <f t="shared" si="19"/>
        <v xml:space="preserve"> </v>
      </c>
      <c r="S62" s="878">
        <f>IF(O62&lt;6,-1,0)</f>
        <v>-1</v>
      </c>
      <c r="T62" s="410" t="str">
        <f t="shared" si="17"/>
        <v xml:space="preserve"> </v>
      </c>
      <c r="U62" s="868"/>
      <c r="V62" s="510">
        <f t="shared" si="18"/>
        <v>-3</v>
      </c>
      <c r="W62" s="514" t="s">
        <v>330</v>
      </c>
      <c r="X62" s="35"/>
      <c r="Y62" s="35"/>
      <c r="Z62" s="35"/>
      <c r="AA62" s="35"/>
      <c r="AB62" s="35"/>
      <c r="AC62" s="35"/>
      <c r="AD62" s="77"/>
      <c r="AE62" s="77"/>
      <c r="AF62" s="77"/>
      <c r="AG62" s="77"/>
      <c r="AH62" s="35"/>
      <c r="AI62" s="35"/>
      <c r="AJ62" s="35"/>
      <c r="AK62" s="35"/>
      <c r="AW62" s="58"/>
      <c r="AX62" s="58"/>
      <c r="BE62" s="58"/>
      <c r="BF62" s="58"/>
      <c r="BG62" s="58"/>
      <c r="BH62" s="58"/>
      <c r="BI62" s="58"/>
      <c r="BJ62" s="58"/>
      <c r="BK62" s="58"/>
      <c r="BL62" s="58"/>
      <c r="BM62" s="58"/>
    </row>
    <row r="63" spans="1:65" s="58" customFormat="1" ht="18.600000000000001" thickBot="1" x14ac:dyDescent="0.4">
      <c r="A63" s="172" t="s">
        <v>149</v>
      </c>
      <c r="B63" s="999">
        <f t="shared" si="9"/>
        <v>55</v>
      </c>
      <c r="C63" s="1292">
        <v>0.6</v>
      </c>
      <c r="D63" s="854">
        <v>6</v>
      </c>
      <c r="E63" s="843">
        <v>13</v>
      </c>
      <c r="F63" s="1297">
        <v>9.6999999999999993</v>
      </c>
      <c r="G63" s="473">
        <f t="shared" si="10"/>
        <v>7.4022654884467434</v>
      </c>
      <c r="H63" s="474">
        <f>IF(C63&gt;0.9,-1,IF(C63&lt;0.3,1,0))</f>
        <v>0</v>
      </c>
      <c r="I63" s="152">
        <v>-1</v>
      </c>
      <c r="J63" s="424">
        <v>-1</v>
      </c>
      <c r="K63" s="425">
        <f t="shared" si="12"/>
        <v>-2</v>
      </c>
      <c r="L63" s="768">
        <f t="shared" si="13"/>
        <v>5.4022654884467434</v>
      </c>
      <c r="M63" s="490">
        <f t="shared" si="14"/>
        <v>6</v>
      </c>
      <c r="N63" s="950">
        <v>2019</v>
      </c>
      <c r="O63" s="490">
        <f t="shared" si="15"/>
        <v>2</v>
      </c>
      <c r="P63" s="475">
        <f>IF(O63=2,-2,MAX(O63-M63,0))</f>
        <v>-2</v>
      </c>
      <c r="Q63" s="7"/>
      <c r="R63" s="507" t="str">
        <f t="shared" si="19"/>
        <v xml:space="preserve"> </v>
      </c>
      <c r="S63" s="881">
        <f>IF(O63&lt;6,-1,0)</f>
        <v>-1</v>
      </c>
      <c r="T63" s="474" t="str">
        <f t="shared" si="17"/>
        <v xml:space="preserve"> </v>
      </c>
      <c r="U63" s="997"/>
      <c r="V63" s="998">
        <f t="shared" si="18"/>
        <v>-3</v>
      </c>
      <c r="W63" s="1000" t="s">
        <v>330</v>
      </c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8" customFormat="1" x14ac:dyDescent="0.35">
      <c r="A64" s="99"/>
      <c r="B64" s="168"/>
      <c r="C64" s="77"/>
      <c r="D64" s="121"/>
      <c r="E64" s="77"/>
      <c r="F64" s="564"/>
      <c r="G64" s="539"/>
      <c r="H64" s="121"/>
      <c r="I64" s="121"/>
      <c r="J64" s="77"/>
      <c r="K64" s="77"/>
      <c r="L64" s="99"/>
      <c r="M64" s="121"/>
      <c r="N64" s="141"/>
      <c r="O64" s="77"/>
      <c r="P64" s="77"/>
      <c r="Q64" s="77"/>
      <c r="R64" s="77"/>
      <c r="S64" s="77"/>
      <c r="T64" s="77"/>
      <c r="U64" s="77"/>
      <c r="V64" s="168"/>
      <c r="W64" s="168"/>
      <c r="X64" s="168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10"/>
      <c r="AM64" s="10"/>
      <c r="AN64" s="10"/>
      <c r="AO64" s="10"/>
    </row>
    <row r="65" spans="1:41" s="58" customFormat="1" x14ac:dyDescent="0.35">
      <c r="A65" s="99"/>
      <c r="B65" s="168"/>
      <c r="C65" s="77"/>
      <c r="D65" s="121"/>
      <c r="E65" s="77"/>
      <c r="F65" s="564"/>
      <c r="G65" s="539"/>
      <c r="H65" s="121"/>
      <c r="I65" s="121"/>
      <c r="J65" s="77"/>
      <c r="K65" s="77"/>
      <c r="L65" s="99"/>
      <c r="M65" s="121"/>
      <c r="N65" s="141"/>
      <c r="O65" s="77"/>
      <c r="P65" s="77"/>
      <c r="Q65" s="77"/>
      <c r="R65" s="77"/>
      <c r="S65" s="77"/>
      <c r="T65" s="77"/>
      <c r="U65" s="77"/>
      <c r="V65" s="168"/>
      <c r="W65" s="168"/>
      <c r="X65" s="168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10"/>
      <c r="AM65" s="10"/>
      <c r="AN65" s="10"/>
      <c r="AO65" s="10"/>
    </row>
    <row r="66" spans="1:41" s="58" customFormat="1" x14ac:dyDescent="0.35">
      <c r="A66" s="99"/>
      <c r="B66" s="168"/>
      <c r="C66" s="77"/>
      <c r="D66" s="121"/>
      <c r="E66" s="77"/>
      <c r="F66" s="564"/>
      <c r="G66" s="539"/>
      <c r="H66" s="121"/>
      <c r="I66" s="121"/>
      <c r="J66" s="77"/>
      <c r="K66" s="77"/>
      <c r="L66" s="99"/>
      <c r="M66" s="121"/>
      <c r="N66" s="141"/>
      <c r="O66" s="77"/>
      <c r="P66" s="77"/>
      <c r="Q66" s="77"/>
      <c r="R66" s="77"/>
      <c r="S66" s="77"/>
      <c r="T66" s="77"/>
      <c r="U66" s="77"/>
      <c r="V66" s="168"/>
      <c r="W66" s="168"/>
      <c r="X66" s="168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10"/>
      <c r="AM66" s="10"/>
      <c r="AN66" s="10"/>
      <c r="AO66" s="10"/>
    </row>
    <row r="67" spans="1:41" x14ac:dyDescent="0.35">
      <c r="A67" s="436"/>
      <c r="B67" s="202"/>
      <c r="C67" s="35"/>
      <c r="D67" s="34"/>
      <c r="E67" s="202"/>
      <c r="F67" s="438"/>
      <c r="G67" s="433"/>
      <c r="H67" s="34"/>
      <c r="I67" s="34"/>
      <c r="J67" s="35"/>
      <c r="K67" s="35"/>
      <c r="L67" s="436"/>
      <c r="M67" s="34"/>
      <c r="N67" s="492"/>
      <c r="O67" s="35"/>
      <c r="P67" s="35"/>
      <c r="Q67" s="35"/>
      <c r="R67" s="35"/>
      <c r="S67" s="35"/>
      <c r="T67" s="35"/>
      <c r="U67" s="35"/>
      <c r="V67" s="202"/>
      <c r="W67" s="202"/>
      <c r="X67" s="202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1:41" x14ac:dyDescent="0.35">
      <c r="A68" s="436"/>
      <c r="B68" s="202"/>
      <c r="C68" s="35"/>
      <c r="D68" s="34"/>
      <c r="E68" s="202"/>
      <c r="F68" s="438"/>
      <c r="G68" s="433"/>
      <c r="H68" s="34"/>
      <c r="I68" s="34"/>
      <c r="J68" s="35"/>
      <c r="K68" s="35"/>
      <c r="L68" s="436"/>
      <c r="M68" s="34"/>
      <c r="N68" s="492"/>
      <c r="O68" s="35"/>
      <c r="P68" s="35"/>
      <c r="Q68" s="35"/>
      <c r="R68" s="35"/>
      <c r="S68" s="35"/>
      <c r="T68" s="35"/>
      <c r="U68" s="35"/>
      <c r="V68" s="202"/>
      <c r="W68" s="202"/>
      <c r="X68" s="202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1:41" x14ac:dyDescent="0.35">
      <c r="A69" s="436"/>
      <c r="B69" s="202"/>
      <c r="C69" s="35"/>
      <c r="D69" s="34"/>
      <c r="E69" s="202"/>
      <c r="F69" s="438"/>
      <c r="G69" s="433"/>
      <c r="H69" s="34"/>
      <c r="I69" s="34"/>
      <c r="J69" s="35"/>
      <c r="K69" s="35"/>
      <c r="L69" s="436"/>
      <c r="M69" s="34"/>
      <c r="N69" s="492"/>
      <c r="O69" s="35"/>
      <c r="P69" s="35"/>
      <c r="Q69" s="35"/>
      <c r="R69" s="35"/>
      <c r="S69" s="35"/>
      <c r="T69" s="35"/>
      <c r="U69" s="35"/>
      <c r="V69" s="202"/>
      <c r="W69" s="202"/>
      <c r="X69" s="202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1:41" x14ac:dyDescent="0.35">
      <c r="A70" s="436"/>
      <c r="B70" s="202"/>
      <c r="C70" s="35"/>
      <c r="D70" s="34"/>
      <c r="E70" s="202"/>
      <c r="F70" s="438"/>
      <c r="G70" s="433"/>
      <c r="H70" s="34"/>
      <c r="I70" s="34"/>
      <c r="J70" s="35"/>
      <c r="K70" s="35"/>
      <c r="L70" s="436"/>
      <c r="M70" s="34"/>
      <c r="N70" s="492"/>
      <c r="O70" s="35"/>
      <c r="P70" s="35"/>
      <c r="Q70" s="35"/>
      <c r="R70" s="35"/>
      <c r="S70" s="35"/>
      <c r="T70" s="35"/>
      <c r="U70" s="35"/>
      <c r="V70" s="202"/>
      <c r="W70" s="202"/>
      <c r="X70" s="202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1:41" x14ac:dyDescent="0.35">
      <c r="A71" s="436"/>
      <c r="B71" s="202"/>
      <c r="C71" s="35"/>
      <c r="D71" s="34"/>
      <c r="E71" s="202"/>
      <c r="F71" s="438"/>
      <c r="G71" s="433"/>
      <c r="H71" s="34"/>
      <c r="I71" s="34"/>
      <c r="J71" s="35"/>
      <c r="K71" s="35"/>
      <c r="L71" s="436"/>
      <c r="M71" s="34"/>
      <c r="N71" s="492"/>
      <c r="O71" s="35"/>
      <c r="P71" s="35"/>
      <c r="Q71" s="35"/>
      <c r="R71" s="35"/>
      <c r="S71" s="35"/>
      <c r="T71" s="35"/>
      <c r="U71" s="35"/>
      <c r="V71" s="202"/>
      <c r="W71" s="202"/>
      <c r="X71" s="202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41" x14ac:dyDescent="0.35">
      <c r="A72" s="436"/>
      <c r="B72" s="202"/>
      <c r="C72" s="35"/>
      <c r="D72" s="34"/>
      <c r="E72" s="202"/>
      <c r="F72" s="438"/>
      <c r="G72" s="433"/>
      <c r="H72" s="34"/>
      <c r="I72" s="34"/>
      <c r="J72" s="35"/>
      <c r="K72" s="35"/>
      <c r="L72" s="436"/>
      <c r="M72" s="34"/>
      <c r="N72" s="492"/>
      <c r="O72" s="35"/>
      <c r="P72" s="35"/>
      <c r="Q72" s="35"/>
      <c r="R72" s="35"/>
      <c r="S72" s="35"/>
      <c r="T72" s="35"/>
      <c r="U72" s="35"/>
      <c r="V72" s="202"/>
      <c r="W72" s="202"/>
      <c r="X72" s="202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</sheetData>
  <conditionalFormatting sqref="B7:B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72"/>
  <sheetViews>
    <sheetView zoomScale="85" zoomScaleNormal="85" workbookViewId="0">
      <selection activeCell="L12" sqref="L12"/>
    </sheetView>
  </sheetViews>
  <sheetFormatPr defaultColWidth="8.88671875" defaultRowHeight="18" x14ac:dyDescent="0.35"/>
  <cols>
    <col min="1" max="1" width="31.109375" style="1" bestFit="1" customWidth="1"/>
    <col min="2" max="2" width="10.6640625" style="1" customWidth="1"/>
    <col min="3" max="3" width="8.88671875" style="1"/>
    <col min="4" max="5" width="9.88671875" style="1" bestFit="1" customWidth="1"/>
    <col min="6" max="6" width="10" style="1" customWidth="1"/>
    <col min="7" max="7" width="8" style="1" customWidth="1"/>
    <col min="8" max="8" width="12.33203125" style="1" customWidth="1"/>
    <col min="9" max="9" width="10.109375" style="1" customWidth="1"/>
    <col min="10" max="10" width="3" style="1" customWidth="1"/>
    <col min="11" max="11" width="9.6640625" style="1" customWidth="1"/>
    <col min="12" max="12" width="9.88671875" style="1" bestFit="1" customWidth="1"/>
    <col min="13" max="13" width="2.44140625" style="1" customWidth="1"/>
    <col min="14" max="14" width="8.88671875" style="1"/>
    <col min="15" max="15" width="2.33203125" style="1" customWidth="1"/>
    <col min="16" max="16" width="8.33203125" style="1" customWidth="1"/>
    <col min="17" max="17" width="2.44140625" style="1" customWidth="1"/>
    <col min="18" max="18" width="8.88671875" style="2"/>
    <col min="19" max="19" width="3" style="1" customWidth="1"/>
    <col min="20" max="20" width="27.33203125" style="3" customWidth="1"/>
    <col min="21" max="27" width="8.88671875" style="1"/>
    <col min="28" max="28" width="11" style="1" customWidth="1"/>
    <col min="29" max="16384" width="8.88671875" style="1"/>
  </cols>
  <sheetData>
    <row r="1" spans="1:28" ht="21" x14ac:dyDescent="0.4">
      <c r="A1" s="119" t="s">
        <v>500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436"/>
      <c r="S1" s="35"/>
      <c r="T1" s="34"/>
      <c r="U1" s="35"/>
      <c r="V1" s="35"/>
      <c r="W1" s="35"/>
      <c r="X1" s="35"/>
      <c r="Y1" s="35"/>
      <c r="Z1" s="35"/>
      <c r="AA1" s="35"/>
      <c r="AB1" s="35"/>
    </row>
    <row r="2" spans="1:28" ht="21" x14ac:dyDescent="0.4">
      <c r="A2" s="11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436" t="s">
        <v>450</v>
      </c>
      <c r="S2" s="35"/>
      <c r="T2" s="34"/>
      <c r="U2" s="35"/>
      <c r="V2" s="35"/>
      <c r="W2" s="35"/>
      <c r="X2" s="35"/>
      <c r="Y2" s="35"/>
      <c r="Z2" s="35"/>
      <c r="AA2" s="35"/>
      <c r="AB2" s="35"/>
    </row>
    <row r="3" spans="1:28" x14ac:dyDescent="0.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436" t="s">
        <v>451</v>
      </c>
      <c r="S3" s="35"/>
      <c r="T3" s="34"/>
      <c r="U3" s="35"/>
      <c r="V3" s="35"/>
      <c r="W3" s="35"/>
      <c r="X3" s="35"/>
      <c r="Y3" s="35"/>
      <c r="Z3" s="35"/>
      <c r="AA3" s="35"/>
      <c r="AB3" s="35"/>
    </row>
    <row r="4" spans="1:28" ht="18.600000000000001" thickBot="1" x14ac:dyDescent="0.4">
      <c r="A4" s="35"/>
      <c r="B4" s="35"/>
      <c r="C4" s="35"/>
      <c r="D4" s="35"/>
      <c r="E4" s="35"/>
      <c r="F4" s="35"/>
      <c r="G4" s="35"/>
      <c r="H4" s="1002" t="s">
        <v>436</v>
      </c>
      <c r="I4" s="1003"/>
      <c r="J4" s="35"/>
      <c r="K4" s="35"/>
      <c r="L4" s="35"/>
      <c r="M4" s="35"/>
      <c r="N4" s="35"/>
      <c r="O4" s="35"/>
      <c r="P4" s="35"/>
      <c r="Q4" s="35"/>
      <c r="R4" s="436"/>
      <c r="S4" s="35"/>
      <c r="T4" s="34"/>
      <c r="U4" s="35"/>
      <c r="V4" s="35"/>
      <c r="W4" s="35"/>
      <c r="X4" s="35"/>
      <c r="Y4" s="35"/>
      <c r="Z4" s="35"/>
      <c r="AA4" s="35"/>
      <c r="AB4" s="35"/>
    </row>
    <row r="5" spans="1:28" ht="36" x14ac:dyDescent="0.35">
      <c r="A5" s="122"/>
      <c r="B5" s="899" t="s">
        <v>223</v>
      </c>
      <c r="C5" s="546"/>
      <c r="D5" s="942" t="s">
        <v>496</v>
      </c>
      <c r="E5" s="943"/>
      <c r="F5" s="900" t="s">
        <v>377</v>
      </c>
      <c r="G5" s="901" t="s">
        <v>497</v>
      </c>
      <c r="H5" s="1004" t="s">
        <v>498</v>
      </c>
      <c r="I5" s="1005" t="s">
        <v>497</v>
      </c>
      <c r="J5" s="907"/>
      <c r="K5" s="944" t="s">
        <v>402</v>
      </c>
      <c r="L5" s="944"/>
      <c r="M5" s="908"/>
      <c r="N5" s="940" t="s">
        <v>397</v>
      </c>
      <c r="O5" s="707"/>
      <c r="P5" s="941" t="s">
        <v>391</v>
      </c>
      <c r="Q5" s="35"/>
      <c r="R5" s="100" t="s">
        <v>396</v>
      </c>
      <c r="S5" s="35"/>
      <c r="T5" s="1104"/>
      <c r="U5" s="35"/>
      <c r="V5" s="35"/>
      <c r="W5" s="35"/>
      <c r="X5" s="35"/>
      <c r="Y5" s="35"/>
      <c r="Z5" s="35"/>
      <c r="AA5" s="35"/>
      <c r="AB5" s="35"/>
    </row>
    <row r="6" spans="1:28" ht="36.6" thickBot="1" x14ac:dyDescent="0.4">
      <c r="A6" s="107" t="s">
        <v>4</v>
      </c>
      <c r="B6" s="835" t="s">
        <v>495</v>
      </c>
      <c r="C6" s="902">
        <v>2020</v>
      </c>
      <c r="D6" s="1105" t="s">
        <v>452</v>
      </c>
      <c r="E6" s="1106" t="s">
        <v>453</v>
      </c>
      <c r="F6" s="903" t="s">
        <v>378</v>
      </c>
      <c r="G6" s="904" t="s">
        <v>378</v>
      </c>
      <c r="H6" s="903" t="s">
        <v>435</v>
      </c>
      <c r="I6" s="904" t="s">
        <v>499</v>
      </c>
      <c r="J6" s="915"/>
      <c r="K6" s="920" t="s">
        <v>393</v>
      </c>
      <c r="L6" s="327" t="s">
        <v>394</v>
      </c>
      <c r="M6" s="703"/>
      <c r="N6" s="938" t="s">
        <v>395</v>
      </c>
      <c r="O6" s="939"/>
      <c r="P6" s="938" t="s">
        <v>392</v>
      </c>
      <c r="Q6" s="688"/>
      <c r="R6" s="1001" t="s">
        <v>395</v>
      </c>
      <c r="S6" s="1107"/>
      <c r="T6" s="1108" t="s">
        <v>454</v>
      </c>
      <c r="U6" s="35"/>
      <c r="V6" s="35"/>
      <c r="W6" s="35"/>
      <c r="X6" s="35"/>
      <c r="Y6" s="35"/>
      <c r="Z6" s="35"/>
      <c r="AA6" s="35"/>
      <c r="AB6" s="35"/>
    </row>
    <row r="7" spans="1:28" ht="18.600000000000001" thickBot="1" x14ac:dyDescent="0.4">
      <c r="A7" s="171" t="s">
        <v>10</v>
      </c>
      <c r="B7" s="921"/>
      <c r="C7" s="922"/>
      <c r="D7" s="1064"/>
      <c r="E7" s="1064"/>
      <c r="F7" s="923" t="e">
        <f t="shared" ref="F7:F63" si="0">B7/E7</f>
        <v>#DIV/0!</v>
      </c>
      <c r="G7" s="924" t="e">
        <f t="shared" ref="G7:G63" si="1">C7/E7</f>
        <v>#DIV/0!</v>
      </c>
      <c r="H7" s="925" t="e">
        <f t="shared" ref="H7:H63" si="2">B7/D7</f>
        <v>#DIV/0!</v>
      </c>
      <c r="I7" s="926" t="e">
        <f>C7/D7</f>
        <v>#DIV/0!</v>
      </c>
      <c r="J7" s="927"/>
      <c r="K7" s="1009" t="e">
        <f t="shared" ref="K7:K63" si="3">MAX(F7:G7)</f>
        <v>#DIV/0!</v>
      </c>
      <c r="L7" s="928">
        <f t="shared" ref="L7:L63" si="4">MAX(B7:C7)</f>
        <v>0</v>
      </c>
      <c r="M7" s="929"/>
      <c r="N7" s="429">
        <v>-1</v>
      </c>
      <c r="O7" s="929"/>
      <c r="P7" s="930">
        <v>2017</v>
      </c>
      <c r="Q7" s="931"/>
      <c r="R7" s="932">
        <v>-1</v>
      </c>
      <c r="S7" s="35"/>
      <c r="T7" s="1109">
        <v>-1</v>
      </c>
      <c r="U7" s="35"/>
      <c r="V7" s="35"/>
      <c r="W7" s="35"/>
      <c r="X7" s="35"/>
      <c r="Y7" s="35"/>
      <c r="Z7" s="35"/>
      <c r="AA7" s="35"/>
      <c r="AB7" s="35"/>
    </row>
    <row r="8" spans="1:28" ht="18.600000000000001" thickBot="1" x14ac:dyDescent="0.4">
      <c r="A8" s="221" t="s">
        <v>229</v>
      </c>
      <c r="B8" s="933"/>
      <c r="C8" s="605"/>
      <c r="D8" s="1066"/>
      <c r="E8" s="1066"/>
      <c r="F8" s="836" t="e">
        <f t="shared" si="0"/>
        <v>#DIV/0!</v>
      </c>
      <c r="G8" s="833" t="e">
        <f t="shared" si="1"/>
        <v>#DIV/0!</v>
      </c>
      <c r="H8" s="934" t="e">
        <f t="shared" si="2"/>
        <v>#DIV/0!</v>
      </c>
      <c r="I8" s="926" t="e">
        <f t="shared" ref="I8:I63" si="5">C8/D8</f>
        <v>#DIV/0!</v>
      </c>
      <c r="J8" s="909"/>
      <c r="K8" s="911" t="e">
        <f t="shared" si="3"/>
        <v>#DIV/0!</v>
      </c>
      <c r="L8" s="912">
        <f t="shared" si="4"/>
        <v>0</v>
      </c>
      <c r="M8" s="910"/>
      <c r="N8" s="910"/>
      <c r="O8" s="910"/>
      <c r="P8" s="905">
        <v>2013</v>
      </c>
      <c r="Q8" s="535"/>
      <c r="R8" s="918"/>
      <c r="S8" s="35"/>
      <c r="T8" s="1109"/>
      <c r="U8" s="35"/>
      <c r="V8" s="35"/>
      <c r="W8" s="35"/>
      <c r="X8" s="35"/>
      <c r="Y8" s="35"/>
      <c r="Z8" s="35"/>
      <c r="AA8" s="35"/>
      <c r="AB8" s="35"/>
    </row>
    <row r="9" spans="1:28" ht="18.600000000000001" thickBot="1" x14ac:dyDescent="0.4">
      <c r="A9" s="221" t="s">
        <v>153</v>
      </c>
      <c r="B9" s="933"/>
      <c r="C9" s="605"/>
      <c r="D9" s="1066"/>
      <c r="E9" s="1066"/>
      <c r="F9" s="836" t="e">
        <f t="shared" si="0"/>
        <v>#DIV/0!</v>
      </c>
      <c r="G9" s="833" t="e">
        <f t="shared" si="1"/>
        <v>#DIV/0!</v>
      </c>
      <c r="H9" s="934" t="e">
        <f t="shared" si="2"/>
        <v>#DIV/0!</v>
      </c>
      <c r="I9" s="926" t="e">
        <f t="shared" si="5"/>
        <v>#DIV/0!</v>
      </c>
      <c r="J9" s="909"/>
      <c r="K9" s="1008" t="e">
        <f t="shared" si="3"/>
        <v>#DIV/0!</v>
      </c>
      <c r="L9" s="912">
        <f t="shared" si="4"/>
        <v>0</v>
      </c>
      <c r="M9" s="910"/>
      <c r="N9" s="429">
        <v>-1</v>
      </c>
      <c r="O9" s="910"/>
      <c r="P9" s="905"/>
      <c r="Q9" s="535"/>
      <c r="R9" s="917">
        <v>-1</v>
      </c>
      <c r="S9" s="35"/>
      <c r="T9" s="1109">
        <v>-1</v>
      </c>
      <c r="U9" s="35"/>
      <c r="V9" s="35"/>
      <c r="W9" s="35"/>
      <c r="X9" s="35"/>
      <c r="Y9" s="35"/>
      <c r="Z9" s="35"/>
      <c r="AA9" s="35"/>
      <c r="AB9" s="35"/>
    </row>
    <row r="10" spans="1:28" ht="18.600000000000001" thickBot="1" x14ac:dyDescent="0.4">
      <c r="A10" s="221" t="s">
        <v>27</v>
      </c>
      <c r="B10" s="933"/>
      <c r="C10" s="605"/>
      <c r="D10" s="1066"/>
      <c r="E10" s="1066"/>
      <c r="F10" s="836" t="e">
        <f t="shared" si="0"/>
        <v>#DIV/0!</v>
      </c>
      <c r="G10" s="833" t="e">
        <f t="shared" si="1"/>
        <v>#DIV/0!</v>
      </c>
      <c r="H10" s="934" t="e">
        <f t="shared" si="2"/>
        <v>#DIV/0!</v>
      </c>
      <c r="I10" s="926" t="e">
        <f t="shared" si="5"/>
        <v>#DIV/0!</v>
      </c>
      <c r="J10" s="909"/>
      <c r="K10" s="911" t="e">
        <f t="shared" si="3"/>
        <v>#DIV/0!</v>
      </c>
      <c r="L10" s="912">
        <f t="shared" si="4"/>
        <v>0</v>
      </c>
      <c r="M10" s="910"/>
      <c r="N10" s="910"/>
      <c r="O10" s="910"/>
      <c r="P10" s="905">
        <v>2019</v>
      </c>
      <c r="Q10" s="535"/>
      <c r="R10" s="918"/>
      <c r="S10" s="35"/>
      <c r="T10" s="1109"/>
      <c r="U10" s="35"/>
      <c r="V10" s="35"/>
      <c r="W10" s="35"/>
      <c r="X10" s="35"/>
      <c r="Y10" s="35"/>
      <c r="Z10" s="35"/>
      <c r="AA10" s="35"/>
      <c r="AB10" s="35"/>
    </row>
    <row r="11" spans="1:28" ht="18.600000000000001" thickBot="1" x14ac:dyDescent="0.4">
      <c r="A11" s="97" t="s">
        <v>5</v>
      </c>
      <c r="B11" s="933"/>
      <c r="C11" s="605"/>
      <c r="D11" s="395"/>
      <c r="E11" s="395"/>
      <c r="F11" s="836" t="e">
        <f t="shared" si="0"/>
        <v>#DIV/0!</v>
      </c>
      <c r="G11" s="833" t="e">
        <f t="shared" si="1"/>
        <v>#DIV/0!</v>
      </c>
      <c r="H11" s="934" t="e">
        <f t="shared" si="2"/>
        <v>#DIV/0!</v>
      </c>
      <c r="I11" s="926" t="e">
        <f t="shared" si="5"/>
        <v>#DIV/0!</v>
      </c>
      <c r="J11" s="909"/>
      <c r="K11" s="913" t="e">
        <f t="shared" si="3"/>
        <v>#DIV/0!</v>
      </c>
      <c r="L11" s="912">
        <f t="shared" si="4"/>
        <v>0</v>
      </c>
      <c r="M11" s="910"/>
      <c r="N11" s="429">
        <v>2</v>
      </c>
      <c r="O11" s="910"/>
      <c r="P11" s="905">
        <v>2015</v>
      </c>
      <c r="Q11" s="535"/>
      <c r="R11" s="917">
        <v>2</v>
      </c>
      <c r="S11" s="35"/>
      <c r="T11" s="1109">
        <v>2</v>
      </c>
      <c r="U11" s="35"/>
      <c r="V11" s="35"/>
      <c r="W11" s="35"/>
      <c r="X11" s="35"/>
      <c r="Y11" s="35"/>
      <c r="Z11" s="35"/>
      <c r="AA11" s="35"/>
      <c r="AB11" s="35"/>
    </row>
    <row r="12" spans="1:28" ht="18.600000000000001" thickBot="1" x14ac:dyDescent="0.4">
      <c r="A12" s="221" t="s">
        <v>230</v>
      </c>
      <c r="B12" s="933"/>
      <c r="C12" s="605"/>
      <c r="D12" s="1066"/>
      <c r="E12" s="1066"/>
      <c r="F12" s="836" t="e">
        <f t="shared" si="0"/>
        <v>#DIV/0!</v>
      </c>
      <c r="G12" s="833" t="e">
        <f t="shared" si="1"/>
        <v>#DIV/0!</v>
      </c>
      <c r="H12" s="934" t="e">
        <f t="shared" si="2"/>
        <v>#DIV/0!</v>
      </c>
      <c r="I12" s="926" t="e">
        <f t="shared" si="5"/>
        <v>#DIV/0!</v>
      </c>
      <c r="J12" s="909"/>
      <c r="K12" s="911" t="e">
        <f t="shared" si="3"/>
        <v>#DIV/0!</v>
      </c>
      <c r="L12" s="912">
        <f t="shared" si="4"/>
        <v>0</v>
      </c>
      <c r="M12" s="910"/>
      <c r="N12" s="910"/>
      <c r="O12" s="910"/>
      <c r="P12" s="905">
        <v>2017</v>
      </c>
      <c r="Q12" s="535"/>
      <c r="R12" s="918"/>
      <c r="S12" s="35"/>
      <c r="T12" s="1109"/>
      <c r="U12" s="35"/>
      <c r="V12" s="35"/>
      <c r="W12" s="35"/>
      <c r="X12" s="35"/>
      <c r="Y12" s="35"/>
      <c r="Z12" s="35"/>
      <c r="AA12" s="35"/>
      <c r="AB12" s="35"/>
    </row>
    <row r="13" spans="1:28" ht="18.600000000000001" thickBot="1" x14ac:dyDescent="0.4">
      <c r="A13" s="221" t="s">
        <v>367</v>
      </c>
      <c r="B13" s="933"/>
      <c r="C13" s="605"/>
      <c r="D13" s="1066"/>
      <c r="E13" s="1066"/>
      <c r="F13" s="836" t="e">
        <f t="shared" si="0"/>
        <v>#DIV/0!</v>
      </c>
      <c r="G13" s="833" t="e">
        <f t="shared" si="1"/>
        <v>#DIV/0!</v>
      </c>
      <c r="H13" s="934" t="e">
        <f t="shared" si="2"/>
        <v>#DIV/0!</v>
      </c>
      <c r="I13" s="926" t="e">
        <f t="shared" si="5"/>
        <v>#DIV/0!</v>
      </c>
      <c r="J13" s="909"/>
      <c r="K13" s="1006" t="e">
        <f t="shared" si="3"/>
        <v>#DIV/0!</v>
      </c>
      <c r="L13" s="912">
        <f t="shared" si="4"/>
        <v>0</v>
      </c>
      <c r="M13" s="910"/>
      <c r="N13" s="910"/>
      <c r="O13" s="910"/>
      <c r="P13" s="905">
        <v>2017</v>
      </c>
      <c r="Q13" s="535"/>
      <c r="R13" s="918"/>
      <c r="S13" s="35"/>
      <c r="T13" s="1109"/>
      <c r="U13" s="35"/>
      <c r="V13" s="35"/>
      <c r="W13" s="35"/>
      <c r="X13" s="35"/>
      <c r="Y13" s="35"/>
      <c r="Z13" s="35"/>
      <c r="AA13" s="35"/>
      <c r="AB13" s="35"/>
    </row>
    <row r="14" spans="1:28" ht="18.600000000000001" thickBot="1" x14ac:dyDescent="0.4">
      <c r="A14" s="97" t="s">
        <v>141</v>
      </c>
      <c r="B14" s="933"/>
      <c r="C14" s="605"/>
      <c r="D14" s="395"/>
      <c r="E14" s="395"/>
      <c r="F14" s="836" t="e">
        <f t="shared" si="0"/>
        <v>#DIV/0!</v>
      </c>
      <c r="G14" s="833" t="e">
        <f t="shared" si="1"/>
        <v>#DIV/0!</v>
      </c>
      <c r="H14" s="934" t="e">
        <f t="shared" si="2"/>
        <v>#DIV/0!</v>
      </c>
      <c r="I14" s="926" t="e">
        <f t="shared" si="5"/>
        <v>#DIV/0!</v>
      </c>
      <c r="J14" s="909"/>
      <c r="K14" s="911" t="e">
        <f t="shared" si="3"/>
        <v>#DIV/0!</v>
      </c>
      <c r="L14" s="912">
        <f t="shared" si="4"/>
        <v>0</v>
      </c>
      <c r="M14" s="910"/>
      <c r="N14" s="910"/>
      <c r="O14" s="910"/>
      <c r="P14" s="905">
        <v>2017</v>
      </c>
      <c r="Q14" s="535"/>
      <c r="R14" s="918"/>
      <c r="S14" s="35"/>
      <c r="T14" s="1109"/>
      <c r="U14" s="35"/>
      <c r="V14" s="35"/>
      <c r="W14" s="35"/>
      <c r="X14" s="35"/>
      <c r="Y14" s="35"/>
      <c r="Z14" s="35"/>
      <c r="AA14" s="35"/>
      <c r="AB14" s="35"/>
    </row>
    <row r="15" spans="1:28" ht="18.600000000000001" thickBot="1" x14ac:dyDescent="0.4">
      <c r="A15" s="221" t="s">
        <v>155</v>
      </c>
      <c r="B15" s="933"/>
      <c r="C15" s="605"/>
      <c r="D15" s="396"/>
      <c r="E15" s="396"/>
      <c r="F15" s="836" t="e">
        <f t="shared" si="0"/>
        <v>#DIV/0!</v>
      </c>
      <c r="G15" s="833" t="e">
        <f t="shared" si="1"/>
        <v>#DIV/0!</v>
      </c>
      <c r="H15" s="934" t="e">
        <f t="shared" si="2"/>
        <v>#DIV/0!</v>
      </c>
      <c r="I15" s="926" t="e">
        <f t="shared" si="5"/>
        <v>#DIV/0!</v>
      </c>
      <c r="J15" s="909"/>
      <c r="K15" s="914" t="e">
        <f t="shared" si="3"/>
        <v>#DIV/0!</v>
      </c>
      <c r="L15" s="912">
        <f t="shared" si="4"/>
        <v>0</v>
      </c>
      <c r="M15" s="910"/>
      <c r="N15" s="429">
        <v>1</v>
      </c>
      <c r="O15" s="910"/>
      <c r="P15" s="905"/>
      <c r="Q15" s="535"/>
      <c r="R15" s="917">
        <v>1</v>
      </c>
      <c r="S15" s="35"/>
      <c r="T15" s="1109">
        <v>2</v>
      </c>
      <c r="U15" s="35"/>
      <c r="V15" s="35"/>
      <c r="W15" s="35"/>
      <c r="X15" s="35"/>
      <c r="Y15" s="35"/>
      <c r="Z15" s="35"/>
      <c r="AA15" s="35"/>
      <c r="AB15" s="35"/>
    </row>
    <row r="16" spans="1:28" ht="18.600000000000001" thickBot="1" x14ac:dyDescent="0.4">
      <c r="A16" s="221" t="s">
        <v>9</v>
      </c>
      <c r="B16" s="933"/>
      <c r="C16" s="605"/>
      <c r="D16" s="395"/>
      <c r="E16" s="395"/>
      <c r="F16" s="836" t="e">
        <f t="shared" si="0"/>
        <v>#DIV/0!</v>
      </c>
      <c r="G16" s="833" t="e">
        <f t="shared" si="1"/>
        <v>#DIV/0!</v>
      </c>
      <c r="H16" s="934" t="e">
        <f t="shared" si="2"/>
        <v>#DIV/0!</v>
      </c>
      <c r="I16" s="926" t="e">
        <f t="shared" si="5"/>
        <v>#DIV/0!</v>
      </c>
      <c r="J16" s="909"/>
      <c r="K16" s="911" t="e">
        <f t="shared" si="3"/>
        <v>#DIV/0!</v>
      </c>
      <c r="L16" s="912">
        <f t="shared" si="4"/>
        <v>0</v>
      </c>
      <c r="M16" s="910"/>
      <c r="N16" s="910"/>
      <c r="O16" s="910"/>
      <c r="P16" s="905">
        <v>2019</v>
      </c>
      <c r="Q16" s="535"/>
      <c r="R16" s="918"/>
      <c r="S16" s="35"/>
      <c r="T16" s="1109"/>
      <c r="U16" s="35"/>
      <c r="V16" s="35"/>
      <c r="W16" s="35"/>
      <c r="X16" s="35"/>
      <c r="Y16" s="35"/>
      <c r="Z16" s="35"/>
      <c r="AA16" s="35"/>
      <c r="AB16" s="35"/>
    </row>
    <row r="17" spans="1:28" ht="18.600000000000001" thickBot="1" x14ac:dyDescent="0.4">
      <c r="A17" s="97" t="s">
        <v>136</v>
      </c>
      <c r="B17" s="933"/>
      <c r="C17" s="605"/>
      <c r="D17" s="395"/>
      <c r="E17" s="395"/>
      <c r="F17" s="836" t="e">
        <f t="shared" si="0"/>
        <v>#DIV/0!</v>
      </c>
      <c r="G17" s="833" t="e">
        <f t="shared" si="1"/>
        <v>#DIV/0!</v>
      </c>
      <c r="H17" s="934" t="e">
        <f t="shared" si="2"/>
        <v>#DIV/0!</v>
      </c>
      <c r="I17" s="926" t="e">
        <f t="shared" si="5"/>
        <v>#DIV/0!</v>
      </c>
      <c r="J17" s="909"/>
      <c r="K17" s="911" t="e">
        <f t="shared" si="3"/>
        <v>#DIV/0!</v>
      </c>
      <c r="L17" s="912">
        <f t="shared" si="4"/>
        <v>0</v>
      </c>
      <c r="M17" s="910"/>
      <c r="N17" s="910"/>
      <c r="O17" s="910"/>
      <c r="P17" s="905">
        <v>2017</v>
      </c>
      <c r="Q17" s="535"/>
      <c r="R17" s="918"/>
      <c r="S17" s="35"/>
      <c r="T17" s="1109"/>
      <c r="U17" s="35"/>
      <c r="V17" s="35"/>
      <c r="W17" s="35"/>
      <c r="X17" s="35"/>
      <c r="Y17" s="35"/>
      <c r="Z17" s="35"/>
      <c r="AA17" s="35"/>
      <c r="AB17" s="35"/>
    </row>
    <row r="18" spans="1:28" ht="18.600000000000001" thickBot="1" x14ac:dyDescent="0.4">
      <c r="A18" s="97" t="s">
        <v>18</v>
      </c>
      <c r="B18" s="933"/>
      <c r="C18" s="605"/>
      <c r="D18" s="395"/>
      <c r="E18" s="395"/>
      <c r="F18" s="836" t="e">
        <f t="shared" si="0"/>
        <v>#DIV/0!</v>
      </c>
      <c r="G18" s="833" t="e">
        <f t="shared" si="1"/>
        <v>#DIV/0!</v>
      </c>
      <c r="H18" s="934" t="e">
        <f t="shared" si="2"/>
        <v>#DIV/0!</v>
      </c>
      <c r="I18" s="926" t="e">
        <f t="shared" si="5"/>
        <v>#DIV/0!</v>
      </c>
      <c r="J18" s="909"/>
      <c r="K18" s="911" t="e">
        <f t="shared" si="3"/>
        <v>#DIV/0!</v>
      </c>
      <c r="L18" s="912">
        <f t="shared" si="4"/>
        <v>0</v>
      </c>
      <c r="M18" s="910"/>
      <c r="N18" s="910"/>
      <c r="O18" s="910"/>
      <c r="P18" s="905">
        <v>2015</v>
      </c>
      <c r="Q18" s="535"/>
      <c r="R18" s="918"/>
      <c r="S18" s="35"/>
      <c r="T18" s="1109"/>
      <c r="U18" s="35"/>
      <c r="V18" s="35"/>
      <c r="W18" s="35"/>
      <c r="X18" s="35"/>
      <c r="Y18" s="35"/>
      <c r="Z18" s="35"/>
      <c r="AA18" s="35"/>
      <c r="AB18" s="35"/>
    </row>
    <row r="19" spans="1:28" ht="18.600000000000001" thickBot="1" x14ac:dyDescent="0.4">
      <c r="A19" s="97" t="s">
        <v>147</v>
      </c>
      <c r="B19" s="933"/>
      <c r="C19" s="605"/>
      <c r="D19" s="395"/>
      <c r="E19" s="395"/>
      <c r="F19" s="836" t="e">
        <f t="shared" si="0"/>
        <v>#DIV/0!</v>
      </c>
      <c r="G19" s="833" t="e">
        <f t="shared" si="1"/>
        <v>#DIV/0!</v>
      </c>
      <c r="H19" s="934" t="e">
        <f t="shared" si="2"/>
        <v>#DIV/0!</v>
      </c>
      <c r="I19" s="926" t="e">
        <f t="shared" si="5"/>
        <v>#DIV/0!</v>
      </c>
      <c r="J19" s="909"/>
      <c r="K19" s="1008" t="e">
        <f t="shared" si="3"/>
        <v>#DIV/0!</v>
      </c>
      <c r="L19" s="912">
        <f t="shared" si="4"/>
        <v>0</v>
      </c>
      <c r="M19" s="910"/>
      <c r="N19" s="429">
        <v>-1</v>
      </c>
      <c r="O19" s="910"/>
      <c r="P19" s="905">
        <v>2015</v>
      </c>
      <c r="Q19" s="535"/>
      <c r="R19" s="917">
        <v>-1</v>
      </c>
      <c r="S19" s="35"/>
      <c r="T19" s="1109">
        <v>-1</v>
      </c>
      <c r="U19" s="35"/>
      <c r="V19" s="35"/>
      <c r="W19" s="35"/>
      <c r="X19" s="35"/>
      <c r="Y19" s="35"/>
      <c r="Z19" s="35"/>
      <c r="AA19" s="35"/>
      <c r="AB19" s="35"/>
    </row>
    <row r="20" spans="1:28" ht="18.600000000000001" thickBot="1" x14ac:dyDescent="0.4">
      <c r="A20" s="221" t="s">
        <v>150</v>
      </c>
      <c r="B20" s="933"/>
      <c r="C20" s="605"/>
      <c r="D20" s="1066"/>
      <c r="E20" s="1066"/>
      <c r="F20" s="836" t="e">
        <f t="shared" si="0"/>
        <v>#DIV/0!</v>
      </c>
      <c r="G20" s="833" t="e">
        <f t="shared" si="1"/>
        <v>#DIV/0!</v>
      </c>
      <c r="H20" s="934" t="e">
        <f t="shared" si="2"/>
        <v>#DIV/0!</v>
      </c>
      <c r="I20" s="926" t="e">
        <f t="shared" si="5"/>
        <v>#DIV/0!</v>
      </c>
      <c r="J20" s="909"/>
      <c r="K20" s="1006" t="e">
        <f t="shared" si="3"/>
        <v>#DIV/0!</v>
      </c>
      <c r="L20" s="912">
        <f t="shared" si="4"/>
        <v>0</v>
      </c>
      <c r="M20" s="910"/>
      <c r="N20" s="910"/>
      <c r="O20" s="910"/>
      <c r="P20" s="905">
        <v>2015</v>
      </c>
      <c r="Q20" s="535"/>
      <c r="R20" s="918"/>
      <c r="S20" s="35"/>
      <c r="T20" s="1109"/>
      <c r="U20" s="35"/>
      <c r="V20" s="35"/>
      <c r="W20" s="35"/>
      <c r="X20" s="35"/>
      <c r="Y20" s="35"/>
      <c r="Z20" s="35"/>
      <c r="AA20" s="35"/>
      <c r="AB20" s="35"/>
    </row>
    <row r="21" spans="1:28" ht="18.600000000000001" thickBot="1" x14ac:dyDescent="0.4">
      <c r="A21" s="221" t="s">
        <v>156</v>
      </c>
      <c r="B21" s="933"/>
      <c r="C21" s="605"/>
      <c r="D21" s="1066"/>
      <c r="E21" s="1066"/>
      <c r="F21" s="836" t="e">
        <f t="shared" si="0"/>
        <v>#DIV/0!</v>
      </c>
      <c r="G21" s="833" t="e">
        <f t="shared" si="1"/>
        <v>#DIV/0!</v>
      </c>
      <c r="H21" s="934" t="e">
        <f t="shared" si="2"/>
        <v>#DIV/0!</v>
      </c>
      <c r="I21" s="926" t="e">
        <f t="shared" si="5"/>
        <v>#DIV/0!</v>
      </c>
      <c r="J21" s="909"/>
      <c r="K21" s="913" t="e">
        <f t="shared" si="3"/>
        <v>#DIV/0!</v>
      </c>
      <c r="L21" s="912">
        <f t="shared" si="4"/>
        <v>0</v>
      </c>
      <c r="M21" s="910"/>
      <c r="N21" s="429">
        <v>2</v>
      </c>
      <c r="O21" s="910"/>
      <c r="P21" s="905">
        <v>2021</v>
      </c>
      <c r="Q21" s="535"/>
      <c r="R21" s="917">
        <v>2</v>
      </c>
      <c r="S21" s="35"/>
      <c r="T21" s="1109">
        <v>2</v>
      </c>
      <c r="U21" s="35"/>
      <c r="V21" s="35"/>
      <c r="W21" s="35"/>
      <c r="X21" s="35"/>
      <c r="Y21" s="35"/>
      <c r="Z21" s="35"/>
      <c r="AA21" s="35"/>
      <c r="AB21" s="35"/>
    </row>
    <row r="22" spans="1:28" ht="18.600000000000001" thickBot="1" x14ac:dyDescent="0.4">
      <c r="A22" s="97" t="s">
        <v>139</v>
      </c>
      <c r="B22" s="933"/>
      <c r="C22" s="605"/>
      <c r="D22" s="395"/>
      <c r="E22" s="395"/>
      <c r="F22" s="836" t="e">
        <f t="shared" si="0"/>
        <v>#DIV/0!</v>
      </c>
      <c r="G22" s="833" t="e">
        <f t="shared" si="1"/>
        <v>#DIV/0!</v>
      </c>
      <c r="H22" s="934" t="e">
        <f t="shared" si="2"/>
        <v>#DIV/0!</v>
      </c>
      <c r="I22" s="926" t="e">
        <f t="shared" si="5"/>
        <v>#DIV/0!</v>
      </c>
      <c r="J22" s="909"/>
      <c r="K22" s="1008" t="e">
        <f t="shared" si="3"/>
        <v>#DIV/0!</v>
      </c>
      <c r="L22" s="912">
        <f t="shared" si="4"/>
        <v>0</v>
      </c>
      <c r="M22" s="910"/>
      <c r="N22" s="429">
        <v>-1</v>
      </c>
      <c r="O22" s="910"/>
      <c r="P22" s="905">
        <v>2019</v>
      </c>
      <c r="Q22" s="535"/>
      <c r="R22" s="917">
        <v>-1</v>
      </c>
      <c r="S22" s="35"/>
      <c r="T22" s="1109">
        <v>-1</v>
      </c>
      <c r="U22" s="35"/>
      <c r="V22" s="35"/>
      <c r="W22" s="35"/>
      <c r="X22" s="35"/>
      <c r="Y22" s="35"/>
      <c r="Z22" s="35"/>
      <c r="AA22" s="35"/>
      <c r="AB22" s="35"/>
    </row>
    <row r="23" spans="1:28" ht="18.600000000000001" thickBot="1" x14ac:dyDescent="0.4">
      <c r="A23" s="97" t="s">
        <v>16</v>
      </c>
      <c r="B23" s="933"/>
      <c r="C23" s="605"/>
      <c r="D23" s="395"/>
      <c r="E23" s="395"/>
      <c r="F23" s="836" t="e">
        <f t="shared" si="0"/>
        <v>#DIV/0!</v>
      </c>
      <c r="G23" s="833" t="e">
        <f t="shared" si="1"/>
        <v>#DIV/0!</v>
      </c>
      <c r="H23" s="934" t="e">
        <f t="shared" si="2"/>
        <v>#DIV/0!</v>
      </c>
      <c r="I23" s="926" t="e">
        <f t="shared" si="5"/>
        <v>#DIV/0!</v>
      </c>
      <c r="J23" s="909"/>
      <c r="K23" s="911" t="e">
        <f t="shared" si="3"/>
        <v>#DIV/0!</v>
      </c>
      <c r="L23" s="912">
        <f t="shared" si="4"/>
        <v>0</v>
      </c>
      <c r="M23" s="910"/>
      <c r="N23" s="910"/>
      <c r="O23" s="910"/>
      <c r="P23" s="905">
        <v>2017</v>
      </c>
      <c r="Q23" s="535"/>
      <c r="R23" s="918"/>
      <c r="S23" s="35"/>
      <c r="T23" s="1109"/>
      <c r="U23" s="35"/>
      <c r="V23" s="35"/>
      <c r="W23" s="35"/>
      <c r="X23" s="35"/>
      <c r="Y23" s="35"/>
      <c r="Z23" s="35"/>
      <c r="AA23" s="35"/>
      <c r="AB23" s="35"/>
    </row>
    <row r="24" spans="1:28" ht="18.600000000000001" thickBot="1" x14ac:dyDescent="0.4">
      <c r="A24" s="97" t="s">
        <v>6</v>
      </c>
      <c r="B24" s="933"/>
      <c r="C24" s="605"/>
      <c r="D24" s="395"/>
      <c r="E24" s="395"/>
      <c r="F24" s="836" t="e">
        <f t="shared" si="0"/>
        <v>#DIV/0!</v>
      </c>
      <c r="G24" s="833" t="e">
        <f t="shared" si="1"/>
        <v>#DIV/0!</v>
      </c>
      <c r="H24" s="934" t="e">
        <f t="shared" si="2"/>
        <v>#DIV/0!</v>
      </c>
      <c r="I24" s="926" t="e">
        <f t="shared" si="5"/>
        <v>#DIV/0!</v>
      </c>
      <c r="J24" s="909"/>
      <c r="K24" s="1008" t="e">
        <f t="shared" si="3"/>
        <v>#DIV/0!</v>
      </c>
      <c r="L24" s="912">
        <f t="shared" si="4"/>
        <v>0</v>
      </c>
      <c r="M24" s="910"/>
      <c r="N24" s="429">
        <v>-1</v>
      </c>
      <c r="O24" s="910"/>
      <c r="P24" s="905">
        <v>2021</v>
      </c>
      <c r="Q24" s="535"/>
      <c r="R24" s="917">
        <v>-1</v>
      </c>
      <c r="S24" s="35"/>
      <c r="T24" s="1109">
        <v>-1</v>
      </c>
      <c r="U24" s="35"/>
      <c r="V24" s="35"/>
      <c r="W24" s="35"/>
      <c r="X24" s="35"/>
      <c r="Y24" s="35"/>
      <c r="Z24" s="35"/>
      <c r="AA24" s="35"/>
      <c r="AB24" s="35"/>
    </row>
    <row r="25" spans="1:28" ht="18.600000000000001" thickBot="1" x14ac:dyDescent="0.4">
      <c r="A25" s="97" t="s">
        <v>20</v>
      </c>
      <c r="B25" s="933"/>
      <c r="C25" s="605"/>
      <c r="D25" s="395"/>
      <c r="E25" s="395"/>
      <c r="F25" s="836" t="e">
        <f t="shared" si="0"/>
        <v>#DIV/0!</v>
      </c>
      <c r="G25" s="833" t="e">
        <f t="shared" si="1"/>
        <v>#DIV/0!</v>
      </c>
      <c r="H25" s="934" t="e">
        <f t="shared" si="2"/>
        <v>#DIV/0!</v>
      </c>
      <c r="I25" s="926" t="e">
        <f t="shared" si="5"/>
        <v>#DIV/0!</v>
      </c>
      <c r="J25" s="909"/>
      <c r="K25" s="1008" t="e">
        <f t="shared" si="3"/>
        <v>#DIV/0!</v>
      </c>
      <c r="L25" s="912">
        <f t="shared" si="4"/>
        <v>0</v>
      </c>
      <c r="M25" s="910"/>
      <c r="N25" s="429">
        <v>-1</v>
      </c>
      <c r="O25" s="910"/>
      <c r="P25" s="905">
        <v>2013</v>
      </c>
      <c r="Q25" s="535"/>
      <c r="R25" s="917">
        <v>-1</v>
      </c>
      <c r="S25" s="35"/>
      <c r="T25" s="1109">
        <v>-1</v>
      </c>
      <c r="U25" s="35"/>
      <c r="V25" s="35"/>
      <c r="W25" s="35"/>
      <c r="X25" s="35"/>
      <c r="Y25" s="35"/>
      <c r="Z25" s="35"/>
      <c r="AA25" s="35"/>
      <c r="AB25" s="35"/>
    </row>
    <row r="26" spans="1:28" ht="18.600000000000001" thickBot="1" x14ac:dyDescent="0.4">
      <c r="A26" s="221" t="s">
        <v>157</v>
      </c>
      <c r="B26" s="933"/>
      <c r="C26" s="605"/>
      <c r="D26" s="1066"/>
      <c r="E26" s="1066"/>
      <c r="F26" s="836" t="e">
        <f t="shared" si="0"/>
        <v>#DIV/0!</v>
      </c>
      <c r="G26" s="833" t="e">
        <f t="shared" si="1"/>
        <v>#DIV/0!</v>
      </c>
      <c r="H26" s="934" t="e">
        <f t="shared" si="2"/>
        <v>#DIV/0!</v>
      </c>
      <c r="I26" s="926" t="e">
        <f t="shared" si="5"/>
        <v>#DIV/0!</v>
      </c>
      <c r="J26" s="909"/>
      <c r="K26" s="1006" t="e">
        <f t="shared" si="3"/>
        <v>#DIV/0!</v>
      </c>
      <c r="L26" s="912">
        <f t="shared" si="4"/>
        <v>0</v>
      </c>
      <c r="M26" s="910"/>
      <c r="N26" s="910"/>
      <c r="O26" s="910"/>
      <c r="P26" s="905"/>
      <c r="Q26" s="535"/>
      <c r="R26" s="918"/>
      <c r="S26" s="35"/>
      <c r="T26" s="1109"/>
      <c r="U26" s="35"/>
      <c r="V26" s="35"/>
      <c r="W26" s="35"/>
      <c r="X26" s="35"/>
      <c r="Y26" s="35"/>
      <c r="Z26" s="35"/>
      <c r="AA26" s="35"/>
      <c r="AB26" s="35"/>
    </row>
    <row r="27" spans="1:28" ht="18.600000000000001" thickBot="1" x14ac:dyDescent="0.4">
      <c r="A27" s="221" t="s">
        <v>33</v>
      </c>
      <c r="B27" s="933"/>
      <c r="C27" s="605"/>
      <c r="D27" s="1110"/>
      <c r="E27" s="1110"/>
      <c r="F27" s="836" t="e">
        <f t="shared" si="0"/>
        <v>#DIV/0!</v>
      </c>
      <c r="G27" s="833" t="e">
        <f t="shared" si="1"/>
        <v>#DIV/0!</v>
      </c>
      <c r="H27" s="934" t="e">
        <f t="shared" si="2"/>
        <v>#DIV/0!</v>
      </c>
      <c r="I27" s="926" t="e">
        <f t="shared" si="5"/>
        <v>#DIV/0!</v>
      </c>
      <c r="J27" s="909"/>
      <c r="K27" s="913" t="e">
        <f t="shared" si="3"/>
        <v>#DIV/0!</v>
      </c>
      <c r="L27" s="912">
        <f t="shared" si="4"/>
        <v>0</v>
      </c>
      <c r="M27" s="910"/>
      <c r="N27" s="429">
        <v>1</v>
      </c>
      <c r="O27" s="910"/>
      <c r="P27" s="905"/>
      <c r="Q27" s="535"/>
      <c r="R27" s="917">
        <v>1</v>
      </c>
      <c r="S27" s="35"/>
      <c r="T27" s="1109">
        <v>2</v>
      </c>
      <c r="U27" s="35"/>
      <c r="V27" s="35"/>
      <c r="W27" s="35"/>
      <c r="X27" s="35"/>
      <c r="Y27" s="35"/>
      <c r="Z27" s="35"/>
      <c r="AA27" s="35"/>
      <c r="AB27" s="35"/>
    </row>
    <row r="28" spans="1:28" ht="18.600000000000001" thickBot="1" x14ac:dyDescent="0.4">
      <c r="A28" s="221" t="s">
        <v>364</v>
      </c>
      <c r="B28" s="933"/>
      <c r="C28" s="605"/>
      <c r="D28" s="1110"/>
      <c r="E28" s="1110"/>
      <c r="F28" s="836" t="e">
        <f t="shared" si="0"/>
        <v>#DIV/0!</v>
      </c>
      <c r="G28" s="833" t="e">
        <f t="shared" si="1"/>
        <v>#DIV/0!</v>
      </c>
      <c r="H28" s="934" t="e">
        <f t="shared" si="2"/>
        <v>#DIV/0!</v>
      </c>
      <c r="I28" s="926" t="e">
        <f t="shared" si="5"/>
        <v>#DIV/0!</v>
      </c>
      <c r="J28" s="909"/>
      <c r="K28" s="913" t="e">
        <f t="shared" si="3"/>
        <v>#DIV/0!</v>
      </c>
      <c r="L28" s="912">
        <f t="shared" si="4"/>
        <v>0</v>
      </c>
      <c r="M28" s="910"/>
      <c r="N28" s="429">
        <v>1</v>
      </c>
      <c r="O28" s="910"/>
      <c r="P28" s="905">
        <v>2019</v>
      </c>
      <c r="Q28" s="535"/>
      <c r="R28" s="917"/>
      <c r="S28" s="35"/>
      <c r="T28" s="1109">
        <v>2</v>
      </c>
      <c r="U28" s="35"/>
      <c r="V28" s="35"/>
      <c r="W28" s="35"/>
      <c r="X28" s="35"/>
      <c r="Y28" s="35"/>
      <c r="Z28" s="35"/>
      <c r="AA28" s="35"/>
      <c r="AB28" s="35"/>
    </row>
    <row r="29" spans="1:28" ht="18.600000000000001" thickBot="1" x14ac:dyDescent="0.4">
      <c r="A29" s="221" t="s">
        <v>158</v>
      </c>
      <c r="B29" s="933"/>
      <c r="C29" s="605"/>
      <c r="D29" s="1110"/>
      <c r="E29" s="1110"/>
      <c r="F29" s="836" t="e">
        <f t="shared" si="0"/>
        <v>#DIV/0!</v>
      </c>
      <c r="G29" s="833" t="e">
        <f t="shared" si="1"/>
        <v>#DIV/0!</v>
      </c>
      <c r="H29" s="934" t="e">
        <f t="shared" si="2"/>
        <v>#DIV/0!</v>
      </c>
      <c r="I29" s="926" t="e">
        <f t="shared" si="5"/>
        <v>#DIV/0!</v>
      </c>
      <c r="J29" s="909"/>
      <c r="K29" s="911" t="e">
        <f t="shared" si="3"/>
        <v>#DIV/0!</v>
      </c>
      <c r="L29" s="912">
        <f t="shared" si="4"/>
        <v>0</v>
      </c>
      <c r="M29" s="910"/>
      <c r="N29" s="910"/>
      <c r="O29" s="910"/>
      <c r="P29" s="905"/>
      <c r="Q29" s="535"/>
      <c r="R29" s="918"/>
      <c r="S29" s="35"/>
      <c r="T29" s="1109"/>
      <c r="U29" s="35"/>
      <c r="V29" s="35"/>
      <c r="W29" s="35"/>
      <c r="X29" s="35"/>
      <c r="Y29" s="35"/>
      <c r="Z29" s="35"/>
      <c r="AA29" s="35"/>
      <c r="AB29" s="35"/>
    </row>
    <row r="30" spans="1:28" ht="18.600000000000001" thickBot="1" x14ac:dyDescent="0.4">
      <c r="A30" s="221" t="s">
        <v>151</v>
      </c>
      <c r="B30" s="933"/>
      <c r="C30" s="605"/>
      <c r="D30" s="1110"/>
      <c r="E30" s="1110"/>
      <c r="F30" s="836" t="e">
        <f t="shared" si="0"/>
        <v>#DIV/0!</v>
      </c>
      <c r="G30" s="833" t="e">
        <f t="shared" si="1"/>
        <v>#DIV/0!</v>
      </c>
      <c r="H30" s="934" t="e">
        <f t="shared" si="2"/>
        <v>#DIV/0!</v>
      </c>
      <c r="I30" s="926" t="e">
        <f t="shared" si="5"/>
        <v>#DIV/0!</v>
      </c>
      <c r="J30" s="909"/>
      <c r="K30" s="911" t="e">
        <f t="shared" si="3"/>
        <v>#DIV/0!</v>
      </c>
      <c r="L30" s="912">
        <f t="shared" si="4"/>
        <v>0</v>
      </c>
      <c r="M30" s="910"/>
      <c r="N30" s="910"/>
      <c r="O30" s="910"/>
      <c r="P30" s="905">
        <v>2011</v>
      </c>
      <c r="Q30" s="535"/>
      <c r="R30" s="918"/>
      <c r="S30" s="35"/>
      <c r="T30" s="1109"/>
      <c r="U30" s="35"/>
      <c r="V30" s="35"/>
      <c r="W30" s="35"/>
      <c r="X30" s="35"/>
      <c r="Y30" s="35"/>
      <c r="Z30" s="35"/>
      <c r="AA30" s="35"/>
      <c r="AB30" s="35"/>
    </row>
    <row r="31" spans="1:28" ht="18.600000000000001" thickBot="1" x14ac:dyDescent="0.4">
      <c r="A31" s="221" t="s">
        <v>152</v>
      </c>
      <c r="B31" s="933"/>
      <c r="C31" s="605"/>
      <c r="D31" s="1110"/>
      <c r="E31" s="1110"/>
      <c r="F31" s="836" t="e">
        <f t="shared" si="0"/>
        <v>#DIV/0!</v>
      </c>
      <c r="G31" s="833" t="e">
        <f t="shared" si="1"/>
        <v>#DIV/0!</v>
      </c>
      <c r="H31" s="934" t="e">
        <f t="shared" si="2"/>
        <v>#DIV/0!</v>
      </c>
      <c r="I31" s="926" t="e">
        <f t="shared" si="5"/>
        <v>#DIV/0!</v>
      </c>
      <c r="J31" s="909"/>
      <c r="K31" s="1008" t="e">
        <f t="shared" si="3"/>
        <v>#DIV/0!</v>
      </c>
      <c r="L31" s="912">
        <f t="shared" si="4"/>
        <v>0</v>
      </c>
      <c r="M31" s="910"/>
      <c r="N31" s="429">
        <v>-1</v>
      </c>
      <c r="O31" s="910"/>
      <c r="P31" s="905">
        <v>2009</v>
      </c>
      <c r="Q31" s="535"/>
      <c r="R31" s="917">
        <v>-1</v>
      </c>
      <c r="S31" s="35"/>
      <c r="T31" s="1109">
        <v>-1</v>
      </c>
      <c r="U31" s="35"/>
      <c r="V31" s="35"/>
      <c r="W31" s="35"/>
      <c r="X31" s="35"/>
      <c r="Y31" s="35"/>
      <c r="Z31" s="35"/>
      <c r="AA31" s="35"/>
      <c r="AB31" s="35"/>
    </row>
    <row r="32" spans="1:28" ht="18.600000000000001" thickBot="1" x14ac:dyDescent="0.4">
      <c r="A32" s="221" t="s">
        <v>159</v>
      </c>
      <c r="B32" s="933"/>
      <c r="C32" s="605"/>
      <c r="D32" s="1110"/>
      <c r="E32" s="1110"/>
      <c r="F32" s="836" t="e">
        <f t="shared" si="0"/>
        <v>#DIV/0!</v>
      </c>
      <c r="G32" s="833" t="e">
        <f t="shared" si="1"/>
        <v>#DIV/0!</v>
      </c>
      <c r="H32" s="934" t="e">
        <f t="shared" si="2"/>
        <v>#DIV/0!</v>
      </c>
      <c r="I32" s="926" t="e">
        <f t="shared" si="5"/>
        <v>#DIV/0!</v>
      </c>
      <c r="J32" s="909"/>
      <c r="K32" s="1006" t="e">
        <f t="shared" si="3"/>
        <v>#DIV/0!</v>
      </c>
      <c r="L32" s="912">
        <f t="shared" si="4"/>
        <v>0</v>
      </c>
      <c r="M32" s="910"/>
      <c r="N32" s="910"/>
      <c r="O32" s="910"/>
      <c r="P32" s="905"/>
      <c r="Q32" s="535"/>
      <c r="R32" s="918"/>
      <c r="S32" s="35"/>
      <c r="T32" s="1109"/>
      <c r="U32" s="35"/>
      <c r="V32" s="35"/>
      <c r="W32" s="35"/>
      <c r="X32" s="35"/>
      <c r="Y32" s="35"/>
      <c r="Z32" s="35"/>
      <c r="AA32" s="35"/>
      <c r="AB32" s="35"/>
    </row>
    <row r="33" spans="1:28" ht="18.600000000000001" thickBot="1" x14ac:dyDescent="0.4">
      <c r="A33" s="221" t="s">
        <v>12</v>
      </c>
      <c r="B33" s="933"/>
      <c r="C33" s="605"/>
      <c r="D33" s="1110"/>
      <c r="E33" s="1110"/>
      <c r="F33" s="836" t="e">
        <f t="shared" si="0"/>
        <v>#DIV/0!</v>
      </c>
      <c r="G33" s="833" t="e">
        <f t="shared" si="1"/>
        <v>#DIV/0!</v>
      </c>
      <c r="H33" s="934" t="e">
        <f t="shared" si="2"/>
        <v>#DIV/0!</v>
      </c>
      <c r="I33" s="926" t="e">
        <f t="shared" si="5"/>
        <v>#DIV/0!</v>
      </c>
      <c r="J33" s="909"/>
      <c r="K33" s="1008" t="e">
        <f t="shared" si="3"/>
        <v>#DIV/0!</v>
      </c>
      <c r="L33" s="912">
        <f t="shared" si="4"/>
        <v>0</v>
      </c>
      <c r="M33" s="910"/>
      <c r="N33" s="429">
        <v>-1</v>
      </c>
      <c r="O33" s="910"/>
      <c r="P33" s="905">
        <v>2015</v>
      </c>
      <c r="Q33" s="535"/>
      <c r="R33" s="917">
        <v>-1</v>
      </c>
      <c r="S33" s="35"/>
      <c r="T33" s="1109">
        <v>-1</v>
      </c>
      <c r="U33" s="35"/>
      <c r="V33" s="35"/>
      <c r="W33" s="35"/>
      <c r="X33" s="35"/>
      <c r="Y33" s="35"/>
      <c r="Z33" s="35"/>
      <c r="AA33" s="35"/>
      <c r="AB33" s="35"/>
    </row>
    <row r="34" spans="1:28" ht="18.600000000000001" thickBot="1" x14ac:dyDescent="0.4">
      <c r="A34" s="221" t="s">
        <v>365</v>
      </c>
      <c r="B34" s="933"/>
      <c r="C34" s="605"/>
      <c r="D34" s="1110"/>
      <c r="E34" s="1110"/>
      <c r="F34" s="836" t="e">
        <f t="shared" si="0"/>
        <v>#DIV/0!</v>
      </c>
      <c r="G34" s="833" t="e">
        <f t="shared" si="1"/>
        <v>#DIV/0!</v>
      </c>
      <c r="H34" s="934" t="e">
        <f t="shared" si="2"/>
        <v>#DIV/0!</v>
      </c>
      <c r="I34" s="926" t="e">
        <f t="shared" si="5"/>
        <v>#DIV/0!</v>
      </c>
      <c r="J34" s="909"/>
      <c r="K34" s="1006" t="e">
        <f t="shared" si="3"/>
        <v>#DIV/0!</v>
      </c>
      <c r="L34" s="912">
        <f t="shared" si="4"/>
        <v>0</v>
      </c>
      <c r="M34" s="910"/>
      <c r="N34" s="910"/>
      <c r="O34" s="910"/>
      <c r="P34" s="905"/>
      <c r="Q34" s="535"/>
      <c r="R34" s="918"/>
      <c r="S34" s="35"/>
      <c r="T34" s="1109"/>
      <c r="U34" s="35"/>
      <c r="V34" s="35"/>
      <c r="W34" s="35"/>
      <c r="X34" s="35"/>
      <c r="Y34" s="35"/>
      <c r="Z34" s="35"/>
      <c r="AA34" s="35"/>
      <c r="AB34" s="35"/>
    </row>
    <row r="35" spans="1:28" ht="18.600000000000001" thickBot="1" x14ac:dyDescent="0.4">
      <c r="A35" s="97" t="s">
        <v>135</v>
      </c>
      <c r="B35" s="933"/>
      <c r="C35" s="605"/>
      <c r="D35" s="1111"/>
      <c r="E35" s="1111"/>
      <c r="F35" s="836" t="e">
        <f t="shared" si="0"/>
        <v>#DIV/0!</v>
      </c>
      <c r="G35" s="833" t="e">
        <f t="shared" si="1"/>
        <v>#DIV/0!</v>
      </c>
      <c r="H35" s="934" t="e">
        <f t="shared" si="2"/>
        <v>#DIV/0!</v>
      </c>
      <c r="I35" s="926" t="e">
        <f t="shared" si="5"/>
        <v>#DIV/0!</v>
      </c>
      <c r="J35" s="909"/>
      <c r="K35" s="911" t="e">
        <f t="shared" si="3"/>
        <v>#DIV/0!</v>
      </c>
      <c r="L35" s="912">
        <f t="shared" si="4"/>
        <v>0</v>
      </c>
      <c r="M35" s="910"/>
      <c r="N35" s="910"/>
      <c r="O35" s="910"/>
      <c r="P35" s="905">
        <v>2017</v>
      </c>
      <c r="Q35" s="535"/>
      <c r="R35" s="918"/>
      <c r="S35" s="35"/>
      <c r="T35" s="1109"/>
      <c r="U35" s="35"/>
      <c r="V35" s="35"/>
      <c r="W35" s="35"/>
      <c r="X35" s="35"/>
      <c r="Y35" s="35"/>
      <c r="Z35" s="35"/>
      <c r="AA35" s="35"/>
      <c r="AB35" s="35"/>
    </row>
    <row r="36" spans="1:28" ht="18.600000000000001" thickBot="1" x14ac:dyDescent="0.4">
      <c r="A36" s="98" t="s">
        <v>8</v>
      </c>
      <c r="B36" s="933"/>
      <c r="C36" s="605"/>
      <c r="D36" s="1111"/>
      <c r="E36" s="1111"/>
      <c r="F36" s="836" t="e">
        <f t="shared" si="0"/>
        <v>#DIV/0!</v>
      </c>
      <c r="G36" s="833" t="e">
        <f t="shared" si="1"/>
        <v>#DIV/0!</v>
      </c>
      <c r="H36" s="934" t="e">
        <f t="shared" si="2"/>
        <v>#DIV/0!</v>
      </c>
      <c r="I36" s="926" t="e">
        <f t="shared" si="5"/>
        <v>#DIV/0!</v>
      </c>
      <c r="J36" s="909"/>
      <c r="K36" s="911" t="e">
        <f t="shared" si="3"/>
        <v>#DIV/0!</v>
      </c>
      <c r="L36" s="912">
        <f t="shared" si="4"/>
        <v>0</v>
      </c>
      <c r="M36" s="910"/>
      <c r="N36" s="910"/>
      <c r="O36" s="910"/>
      <c r="P36" s="905">
        <v>2019</v>
      </c>
      <c r="Q36" s="535"/>
      <c r="R36" s="918"/>
      <c r="S36" s="35"/>
      <c r="T36" s="1109"/>
      <c r="U36" s="35"/>
      <c r="V36" s="35"/>
      <c r="W36" s="35"/>
      <c r="X36" s="35"/>
      <c r="Y36" s="35"/>
      <c r="Z36" s="35"/>
      <c r="AA36" s="35"/>
      <c r="AB36" s="35"/>
    </row>
    <row r="37" spans="1:28" ht="18.600000000000001" thickBot="1" x14ac:dyDescent="0.4">
      <c r="A37" s="97" t="s">
        <v>132</v>
      </c>
      <c r="B37" s="933"/>
      <c r="C37" s="605"/>
      <c r="D37" s="1111"/>
      <c r="E37" s="1111"/>
      <c r="F37" s="836" t="e">
        <f t="shared" si="0"/>
        <v>#DIV/0!</v>
      </c>
      <c r="G37" s="833" t="e">
        <f t="shared" si="1"/>
        <v>#DIV/0!</v>
      </c>
      <c r="H37" s="934" t="e">
        <f t="shared" si="2"/>
        <v>#DIV/0!</v>
      </c>
      <c r="I37" s="926" t="e">
        <f t="shared" si="5"/>
        <v>#DIV/0!</v>
      </c>
      <c r="J37" s="909"/>
      <c r="K37" s="911" t="e">
        <f t="shared" si="3"/>
        <v>#DIV/0!</v>
      </c>
      <c r="L37" s="912">
        <f t="shared" si="4"/>
        <v>0</v>
      </c>
      <c r="M37" s="910"/>
      <c r="N37" s="910"/>
      <c r="O37" s="910"/>
      <c r="P37" s="905">
        <v>2013</v>
      </c>
      <c r="Q37" s="535"/>
      <c r="R37" s="918"/>
      <c r="S37" s="35"/>
      <c r="T37" s="1109"/>
      <c r="U37" s="35"/>
      <c r="V37" s="35"/>
      <c r="W37" s="35"/>
      <c r="X37" s="35"/>
      <c r="Y37" s="35"/>
      <c r="Z37" s="35"/>
      <c r="AA37" s="35"/>
      <c r="AB37" s="35"/>
    </row>
    <row r="38" spans="1:28" ht="18.600000000000001" thickBot="1" x14ac:dyDescent="0.4">
      <c r="A38" s="221" t="s">
        <v>160</v>
      </c>
      <c r="B38" s="933"/>
      <c r="C38" s="605"/>
      <c r="D38" s="1110"/>
      <c r="E38" s="1110"/>
      <c r="F38" s="836" t="e">
        <f t="shared" si="0"/>
        <v>#DIV/0!</v>
      </c>
      <c r="G38" s="833" t="e">
        <f t="shared" si="1"/>
        <v>#DIV/0!</v>
      </c>
      <c r="H38" s="934" t="e">
        <f t="shared" si="2"/>
        <v>#DIV/0!</v>
      </c>
      <c r="I38" s="926" t="e">
        <f t="shared" si="5"/>
        <v>#DIV/0!</v>
      </c>
      <c r="J38" s="909"/>
      <c r="K38" s="911" t="e">
        <f t="shared" si="3"/>
        <v>#DIV/0!</v>
      </c>
      <c r="L38" s="912">
        <f t="shared" si="4"/>
        <v>0</v>
      </c>
      <c r="M38" s="910"/>
      <c r="N38" s="910"/>
      <c r="O38" s="910"/>
      <c r="P38" s="905"/>
      <c r="Q38" s="535"/>
      <c r="R38" s="918"/>
      <c r="S38" s="35"/>
      <c r="T38" s="1109"/>
      <c r="U38" s="35"/>
      <c r="V38" s="35"/>
      <c r="W38" s="35"/>
      <c r="X38" s="35"/>
      <c r="Y38" s="35"/>
      <c r="Z38" s="35"/>
      <c r="AA38" s="35"/>
      <c r="AB38" s="35"/>
    </row>
    <row r="39" spans="1:28" ht="18.600000000000001" thickBot="1" x14ac:dyDescent="0.4">
      <c r="A39" s="97" t="s">
        <v>140</v>
      </c>
      <c r="B39" s="933"/>
      <c r="C39" s="605"/>
      <c r="D39" s="1111"/>
      <c r="E39" s="1111"/>
      <c r="F39" s="836" t="e">
        <f t="shared" si="0"/>
        <v>#DIV/0!</v>
      </c>
      <c r="G39" s="833" t="e">
        <f t="shared" si="1"/>
        <v>#DIV/0!</v>
      </c>
      <c r="H39" s="934" t="e">
        <f t="shared" si="2"/>
        <v>#DIV/0!</v>
      </c>
      <c r="I39" s="926" t="e">
        <f t="shared" si="5"/>
        <v>#DIV/0!</v>
      </c>
      <c r="J39" s="909"/>
      <c r="K39" s="1008" t="e">
        <f t="shared" si="3"/>
        <v>#DIV/0!</v>
      </c>
      <c r="L39" s="912">
        <f t="shared" si="4"/>
        <v>0</v>
      </c>
      <c r="M39" s="910"/>
      <c r="N39" s="429">
        <v>-1</v>
      </c>
      <c r="O39" s="910"/>
      <c r="P39" s="905"/>
      <c r="Q39" s="535"/>
      <c r="R39" s="917">
        <v>-1</v>
      </c>
      <c r="S39" s="35"/>
      <c r="T39" s="1109">
        <v>-1</v>
      </c>
      <c r="U39" s="35"/>
      <c r="V39" s="35"/>
      <c r="W39" s="35"/>
      <c r="X39" s="35"/>
      <c r="Y39" s="35"/>
      <c r="Z39" s="35"/>
      <c r="AA39" s="35"/>
      <c r="AB39" s="35"/>
    </row>
    <row r="40" spans="1:28" ht="18.600000000000001" thickBot="1" x14ac:dyDescent="0.4">
      <c r="A40" s="97" t="s">
        <v>21</v>
      </c>
      <c r="B40" s="933"/>
      <c r="C40" s="605"/>
      <c r="D40" s="1111"/>
      <c r="E40" s="1111"/>
      <c r="F40" s="836" t="e">
        <f t="shared" si="0"/>
        <v>#DIV/0!</v>
      </c>
      <c r="G40" s="833" t="e">
        <f t="shared" si="1"/>
        <v>#DIV/0!</v>
      </c>
      <c r="H40" s="934" t="e">
        <f t="shared" si="2"/>
        <v>#DIV/0!</v>
      </c>
      <c r="I40" s="926" t="e">
        <f t="shared" si="5"/>
        <v>#DIV/0!</v>
      </c>
      <c r="J40" s="909"/>
      <c r="K40" s="1008" t="e">
        <f t="shared" si="3"/>
        <v>#DIV/0!</v>
      </c>
      <c r="L40" s="912">
        <f t="shared" si="4"/>
        <v>0</v>
      </c>
      <c r="M40" s="910"/>
      <c r="N40" s="429">
        <v>-1</v>
      </c>
      <c r="O40" s="910"/>
      <c r="P40" s="905">
        <v>2017</v>
      </c>
      <c r="Q40" s="535"/>
      <c r="R40" s="917">
        <v>-1</v>
      </c>
      <c r="S40" s="35"/>
      <c r="T40" s="1109">
        <v>-1</v>
      </c>
      <c r="U40" s="35"/>
      <c r="V40" s="35"/>
      <c r="W40" s="35"/>
      <c r="X40" s="35"/>
      <c r="Y40" s="35"/>
      <c r="Z40" s="35"/>
      <c r="AA40" s="35"/>
      <c r="AB40" s="35"/>
    </row>
    <row r="41" spans="1:28" ht="18.600000000000001" thickBot="1" x14ac:dyDescent="0.4">
      <c r="A41" s="221" t="s">
        <v>11</v>
      </c>
      <c r="B41" s="933"/>
      <c r="C41" s="605"/>
      <c r="D41" s="1112"/>
      <c r="E41" s="1112"/>
      <c r="F41" s="836" t="e">
        <f t="shared" si="0"/>
        <v>#DIV/0!</v>
      </c>
      <c r="G41" s="833" t="e">
        <f t="shared" si="1"/>
        <v>#DIV/0!</v>
      </c>
      <c r="H41" s="934" t="e">
        <f t="shared" si="2"/>
        <v>#DIV/0!</v>
      </c>
      <c r="I41" s="926" t="e">
        <f t="shared" si="5"/>
        <v>#DIV/0!</v>
      </c>
      <c r="J41" s="909"/>
      <c r="K41" s="1008" t="e">
        <f t="shared" si="3"/>
        <v>#DIV/0!</v>
      </c>
      <c r="L41" s="912">
        <f t="shared" si="4"/>
        <v>0</v>
      </c>
      <c r="M41" s="910"/>
      <c r="N41" s="910"/>
      <c r="O41" s="910"/>
      <c r="P41" s="905"/>
      <c r="Q41" s="535"/>
      <c r="R41" s="917">
        <v>-1</v>
      </c>
      <c r="S41" s="35"/>
      <c r="T41" s="1109">
        <v>-1</v>
      </c>
      <c r="U41" s="35"/>
      <c r="V41" s="35"/>
      <c r="W41" s="35"/>
      <c r="X41" s="35"/>
      <c r="Y41" s="35"/>
      <c r="Z41" s="35"/>
      <c r="AA41" s="35"/>
      <c r="AB41" s="35"/>
    </row>
    <row r="42" spans="1:28" ht="18.600000000000001" thickBot="1" x14ac:dyDescent="0.4">
      <c r="A42" s="221" t="s">
        <v>228</v>
      </c>
      <c r="B42" s="933"/>
      <c r="C42" s="605"/>
      <c r="D42" s="1111"/>
      <c r="E42" s="1111"/>
      <c r="F42" s="836" t="e">
        <f t="shared" si="0"/>
        <v>#DIV/0!</v>
      </c>
      <c r="G42" s="833" t="e">
        <f t="shared" si="1"/>
        <v>#DIV/0!</v>
      </c>
      <c r="H42" s="934" t="e">
        <f t="shared" si="2"/>
        <v>#DIV/0!</v>
      </c>
      <c r="I42" s="926" t="e">
        <f t="shared" si="5"/>
        <v>#DIV/0!</v>
      </c>
      <c r="J42" s="909"/>
      <c r="K42" s="913" t="e">
        <f t="shared" si="3"/>
        <v>#DIV/0!</v>
      </c>
      <c r="L42" s="912">
        <f t="shared" si="4"/>
        <v>0</v>
      </c>
      <c r="M42" s="910"/>
      <c r="N42" s="429">
        <v>2</v>
      </c>
      <c r="O42" s="910"/>
      <c r="P42" s="905">
        <v>2021</v>
      </c>
      <c r="Q42" s="535"/>
      <c r="R42" s="917">
        <v>2</v>
      </c>
      <c r="S42" s="35"/>
      <c r="T42" s="1109">
        <v>2</v>
      </c>
      <c r="U42" s="35"/>
      <c r="V42" s="35"/>
      <c r="W42" s="35"/>
      <c r="X42" s="35"/>
      <c r="Y42" s="35"/>
      <c r="Z42" s="35"/>
      <c r="AA42" s="35"/>
      <c r="AB42" s="35"/>
    </row>
    <row r="43" spans="1:28" ht="18.600000000000001" thickBot="1" x14ac:dyDescent="0.4">
      <c r="A43" s="97" t="s">
        <v>7</v>
      </c>
      <c r="B43" s="933"/>
      <c r="C43" s="605"/>
      <c r="D43" s="1111"/>
      <c r="E43" s="1111"/>
      <c r="F43" s="836" t="e">
        <f t="shared" si="0"/>
        <v>#DIV/0!</v>
      </c>
      <c r="G43" s="833" t="e">
        <f t="shared" si="1"/>
        <v>#DIV/0!</v>
      </c>
      <c r="H43" s="934" t="e">
        <f t="shared" si="2"/>
        <v>#DIV/0!</v>
      </c>
      <c r="I43" s="926" t="e">
        <f t="shared" si="5"/>
        <v>#DIV/0!</v>
      </c>
      <c r="J43" s="909"/>
      <c r="K43" s="913" t="e">
        <f t="shared" si="3"/>
        <v>#DIV/0!</v>
      </c>
      <c r="L43" s="912">
        <f t="shared" si="4"/>
        <v>0</v>
      </c>
      <c r="M43" s="910"/>
      <c r="N43" s="429">
        <v>1</v>
      </c>
      <c r="O43" s="910"/>
      <c r="P43" s="905">
        <v>2019</v>
      </c>
      <c r="Q43" s="535"/>
      <c r="R43" s="917"/>
      <c r="S43" s="35"/>
      <c r="T43" s="1109">
        <v>2</v>
      </c>
      <c r="U43" s="35"/>
      <c r="V43" s="35"/>
      <c r="W43" s="35"/>
      <c r="X43" s="35"/>
      <c r="Y43" s="35"/>
      <c r="Z43" s="35"/>
      <c r="AA43" s="35"/>
      <c r="AB43" s="35"/>
    </row>
    <row r="44" spans="1:28" ht="18.600000000000001" thickBot="1" x14ac:dyDescent="0.4">
      <c r="A44" s="221" t="s">
        <v>162</v>
      </c>
      <c r="B44" s="933"/>
      <c r="C44" s="605"/>
      <c r="D44" s="1110"/>
      <c r="E44" s="1110"/>
      <c r="F44" s="836" t="e">
        <f t="shared" si="0"/>
        <v>#DIV/0!</v>
      </c>
      <c r="G44" s="833" t="e">
        <f t="shared" si="1"/>
        <v>#DIV/0!</v>
      </c>
      <c r="H44" s="934" t="e">
        <f t="shared" si="2"/>
        <v>#DIV/0!</v>
      </c>
      <c r="I44" s="926" t="e">
        <f t="shared" si="5"/>
        <v>#DIV/0!</v>
      </c>
      <c r="J44" s="909"/>
      <c r="K44" s="913" t="e">
        <f t="shared" si="3"/>
        <v>#DIV/0!</v>
      </c>
      <c r="L44" s="912">
        <f t="shared" si="4"/>
        <v>0</v>
      </c>
      <c r="M44" s="910"/>
      <c r="N44" s="429">
        <v>1</v>
      </c>
      <c r="O44" s="910"/>
      <c r="P44" s="905">
        <v>2021</v>
      </c>
      <c r="Q44" s="535"/>
      <c r="R44" s="917">
        <v>1</v>
      </c>
      <c r="S44" s="35"/>
      <c r="T44" s="1109">
        <v>1</v>
      </c>
      <c r="U44" s="35"/>
      <c r="V44" s="35"/>
      <c r="W44" s="35"/>
      <c r="X44" s="35"/>
      <c r="Y44" s="35"/>
      <c r="Z44" s="35"/>
      <c r="AA44" s="35"/>
      <c r="AB44" s="35"/>
    </row>
    <row r="45" spans="1:28" ht="18.600000000000001" thickBot="1" x14ac:dyDescent="0.4">
      <c r="A45" s="221" t="s">
        <v>163</v>
      </c>
      <c r="B45" s="933"/>
      <c r="C45" s="605"/>
      <c r="D45" s="1110"/>
      <c r="E45" s="1110"/>
      <c r="F45" s="836" t="e">
        <f t="shared" si="0"/>
        <v>#DIV/0!</v>
      </c>
      <c r="G45" s="833" t="e">
        <f t="shared" si="1"/>
        <v>#DIV/0!</v>
      </c>
      <c r="H45" s="934" t="e">
        <f t="shared" si="2"/>
        <v>#DIV/0!</v>
      </c>
      <c r="I45" s="926" t="e">
        <f t="shared" si="5"/>
        <v>#DIV/0!</v>
      </c>
      <c r="J45" s="909"/>
      <c r="K45" s="913" t="e">
        <f t="shared" si="3"/>
        <v>#DIV/0!</v>
      </c>
      <c r="L45" s="912">
        <f t="shared" si="4"/>
        <v>0</v>
      </c>
      <c r="M45" s="910"/>
      <c r="N45" s="429">
        <v>1</v>
      </c>
      <c r="O45" s="910"/>
      <c r="P45" s="905"/>
      <c r="Q45" s="535"/>
      <c r="R45" s="917">
        <v>1</v>
      </c>
      <c r="S45" s="35"/>
      <c r="T45" s="1109">
        <v>1</v>
      </c>
      <c r="U45" s="35"/>
      <c r="V45" s="35"/>
      <c r="W45" s="35"/>
      <c r="X45" s="35"/>
      <c r="Y45" s="35"/>
      <c r="Z45" s="35"/>
      <c r="AA45" s="35"/>
      <c r="AB45" s="35"/>
    </row>
    <row r="46" spans="1:28" ht="18.600000000000001" thickBot="1" x14ac:dyDescent="0.4">
      <c r="A46" s="221" t="s">
        <v>13</v>
      </c>
      <c r="B46" s="933"/>
      <c r="C46" s="605"/>
      <c r="D46" s="1110"/>
      <c r="E46" s="1110"/>
      <c r="F46" s="836" t="e">
        <f t="shared" si="0"/>
        <v>#DIV/0!</v>
      </c>
      <c r="G46" s="833" t="e">
        <f t="shared" si="1"/>
        <v>#DIV/0!</v>
      </c>
      <c r="H46" s="934" t="e">
        <f t="shared" si="2"/>
        <v>#DIV/0!</v>
      </c>
      <c r="I46" s="926" t="e">
        <f t="shared" si="5"/>
        <v>#DIV/0!</v>
      </c>
      <c r="J46" s="909"/>
      <c r="K46" s="911" t="e">
        <f t="shared" si="3"/>
        <v>#DIV/0!</v>
      </c>
      <c r="L46" s="912">
        <f t="shared" si="4"/>
        <v>0</v>
      </c>
      <c r="M46" s="910"/>
      <c r="N46" s="910"/>
      <c r="O46" s="910"/>
      <c r="P46" s="905">
        <v>2013</v>
      </c>
      <c r="Q46" s="535"/>
      <c r="R46" s="918"/>
      <c r="S46" s="35"/>
      <c r="T46" s="1109"/>
      <c r="U46" s="35"/>
      <c r="V46" s="35"/>
      <c r="W46" s="35"/>
      <c r="X46" s="35"/>
      <c r="Y46" s="35"/>
      <c r="Z46" s="35"/>
      <c r="AA46" s="35"/>
      <c r="AB46" s="35"/>
    </row>
    <row r="47" spans="1:28" ht="18.600000000000001" thickBot="1" x14ac:dyDescent="0.4">
      <c r="A47" s="221" t="s">
        <v>25</v>
      </c>
      <c r="B47" s="933"/>
      <c r="C47" s="605"/>
      <c r="D47" s="1110"/>
      <c r="E47" s="1110"/>
      <c r="F47" s="836" t="e">
        <f t="shared" si="0"/>
        <v>#DIV/0!</v>
      </c>
      <c r="G47" s="833" t="e">
        <f t="shared" si="1"/>
        <v>#DIV/0!</v>
      </c>
      <c r="H47" s="934" t="e">
        <f t="shared" si="2"/>
        <v>#DIV/0!</v>
      </c>
      <c r="I47" s="926" t="e">
        <f t="shared" si="5"/>
        <v>#DIV/0!</v>
      </c>
      <c r="J47" s="909"/>
      <c r="K47" s="911" t="e">
        <f t="shared" si="3"/>
        <v>#DIV/0!</v>
      </c>
      <c r="L47" s="912">
        <f t="shared" si="4"/>
        <v>0</v>
      </c>
      <c r="M47" s="910"/>
      <c r="N47" s="910"/>
      <c r="O47" s="910"/>
      <c r="P47" s="905"/>
      <c r="Q47" s="535"/>
      <c r="R47" s="918"/>
      <c r="S47" s="35"/>
      <c r="T47" s="1109"/>
      <c r="U47" s="35"/>
      <c r="V47" s="35"/>
      <c r="W47" s="35"/>
      <c r="X47" s="35"/>
      <c r="Y47" s="35"/>
      <c r="Z47" s="35"/>
      <c r="AA47" s="35"/>
      <c r="AB47" s="35"/>
    </row>
    <row r="48" spans="1:28" ht="18.600000000000001" thickBot="1" x14ac:dyDescent="0.4">
      <c r="A48" s="221" t="s">
        <v>368</v>
      </c>
      <c r="B48" s="933"/>
      <c r="C48" s="605"/>
      <c r="D48" s="1110"/>
      <c r="E48" s="1110"/>
      <c r="F48" s="836" t="e">
        <f t="shared" si="0"/>
        <v>#DIV/0!</v>
      </c>
      <c r="G48" s="833" t="e">
        <f t="shared" si="1"/>
        <v>#DIV/0!</v>
      </c>
      <c r="H48" s="934" t="e">
        <f t="shared" si="2"/>
        <v>#DIV/0!</v>
      </c>
      <c r="I48" s="926" t="e">
        <f t="shared" si="5"/>
        <v>#DIV/0!</v>
      </c>
      <c r="J48" s="909"/>
      <c r="K48" s="913" t="e">
        <f t="shared" si="3"/>
        <v>#DIV/0!</v>
      </c>
      <c r="L48" s="912">
        <f t="shared" si="4"/>
        <v>0</v>
      </c>
      <c r="M48" s="910"/>
      <c r="N48" s="429">
        <v>2</v>
      </c>
      <c r="O48" s="910"/>
      <c r="P48" s="905">
        <v>2013</v>
      </c>
      <c r="Q48" s="535"/>
      <c r="R48" s="917">
        <v>2</v>
      </c>
      <c r="S48" s="35"/>
      <c r="T48" s="1109">
        <v>2</v>
      </c>
      <c r="U48" s="35"/>
      <c r="V48" s="35"/>
      <c r="W48" s="35"/>
      <c r="X48" s="35"/>
      <c r="Y48" s="35"/>
      <c r="Z48" s="35"/>
      <c r="AA48" s="35"/>
      <c r="AB48" s="35"/>
    </row>
    <row r="49" spans="1:28" ht="18.600000000000001" thickBot="1" x14ac:dyDescent="0.4">
      <c r="A49" s="98" t="s">
        <v>137</v>
      </c>
      <c r="B49" s="933"/>
      <c r="C49" s="605"/>
      <c r="D49" s="1111"/>
      <c r="E49" s="1111"/>
      <c r="F49" s="836" t="e">
        <f t="shared" si="0"/>
        <v>#DIV/0!</v>
      </c>
      <c r="G49" s="833" t="e">
        <f t="shared" si="1"/>
        <v>#DIV/0!</v>
      </c>
      <c r="H49" s="934" t="e">
        <f t="shared" si="2"/>
        <v>#DIV/0!</v>
      </c>
      <c r="I49" s="926" t="e">
        <f t="shared" si="5"/>
        <v>#DIV/0!</v>
      </c>
      <c r="J49" s="909"/>
      <c r="K49" s="1006" t="e">
        <f t="shared" si="3"/>
        <v>#DIV/0!</v>
      </c>
      <c r="L49" s="912">
        <f t="shared" si="4"/>
        <v>0</v>
      </c>
      <c r="M49" s="910"/>
      <c r="N49" s="910"/>
      <c r="O49" s="910"/>
      <c r="P49" s="905">
        <v>2021</v>
      </c>
      <c r="Q49" s="535"/>
      <c r="R49" s="918"/>
      <c r="S49" s="35"/>
      <c r="T49" s="1109"/>
      <c r="U49" s="35"/>
      <c r="V49" s="35"/>
      <c r="W49" s="35"/>
      <c r="X49" s="35"/>
      <c r="Y49" s="35"/>
      <c r="Z49" s="35"/>
      <c r="AA49" s="35"/>
      <c r="AB49" s="35"/>
    </row>
    <row r="50" spans="1:28" ht="18.600000000000001" thickBot="1" x14ac:dyDescent="0.4">
      <c r="A50" s="221" t="s">
        <v>19</v>
      </c>
      <c r="B50" s="933"/>
      <c r="C50" s="605"/>
      <c r="D50" s="1110"/>
      <c r="E50" s="1110"/>
      <c r="F50" s="836" t="e">
        <f t="shared" si="0"/>
        <v>#DIV/0!</v>
      </c>
      <c r="G50" s="833" t="e">
        <f t="shared" si="1"/>
        <v>#DIV/0!</v>
      </c>
      <c r="H50" s="934" t="e">
        <f t="shared" si="2"/>
        <v>#DIV/0!</v>
      </c>
      <c r="I50" s="926" t="e">
        <f t="shared" si="5"/>
        <v>#DIV/0!</v>
      </c>
      <c r="J50" s="909"/>
      <c r="K50" s="1008" t="e">
        <f t="shared" si="3"/>
        <v>#DIV/0!</v>
      </c>
      <c r="L50" s="912">
        <f t="shared" si="4"/>
        <v>0</v>
      </c>
      <c r="M50" s="910"/>
      <c r="N50" s="429">
        <v>-1</v>
      </c>
      <c r="O50" s="910"/>
      <c r="P50" s="905"/>
      <c r="Q50" s="535"/>
      <c r="R50" s="917">
        <v>-1</v>
      </c>
      <c r="S50" s="35"/>
      <c r="T50" s="1109">
        <v>-1</v>
      </c>
      <c r="U50" s="35"/>
      <c r="V50" s="35"/>
      <c r="W50" s="35"/>
      <c r="X50" s="35"/>
      <c r="Y50" s="35"/>
      <c r="Z50" s="35"/>
      <c r="AA50" s="35"/>
      <c r="AB50" s="35"/>
    </row>
    <row r="51" spans="1:28" ht="18.600000000000001" thickBot="1" x14ac:dyDescent="0.4">
      <c r="A51" s="221" t="s">
        <v>231</v>
      </c>
      <c r="B51" s="933"/>
      <c r="C51" s="605"/>
      <c r="D51" s="1110"/>
      <c r="E51" s="1110"/>
      <c r="F51" s="836" t="e">
        <f t="shared" si="0"/>
        <v>#DIV/0!</v>
      </c>
      <c r="G51" s="833" t="e">
        <f t="shared" si="1"/>
        <v>#DIV/0!</v>
      </c>
      <c r="H51" s="934" t="e">
        <f t="shared" si="2"/>
        <v>#DIV/0!</v>
      </c>
      <c r="I51" s="926" t="e">
        <f t="shared" si="5"/>
        <v>#DIV/0!</v>
      </c>
      <c r="J51" s="909"/>
      <c r="K51" s="1008" t="e">
        <f t="shared" si="3"/>
        <v>#DIV/0!</v>
      </c>
      <c r="L51" s="912">
        <f t="shared" si="4"/>
        <v>0</v>
      </c>
      <c r="M51" s="910"/>
      <c r="N51" s="429">
        <v>-1</v>
      </c>
      <c r="O51" s="910"/>
      <c r="P51" s="905">
        <v>2013</v>
      </c>
      <c r="Q51" s="535"/>
      <c r="R51" s="917">
        <v>-1</v>
      </c>
      <c r="S51" s="35"/>
      <c r="T51" s="1109">
        <v>-1</v>
      </c>
      <c r="U51" s="35"/>
      <c r="V51" s="35"/>
      <c r="W51" s="35"/>
      <c r="X51" s="35"/>
      <c r="Y51" s="35"/>
      <c r="Z51" s="35"/>
      <c r="AA51" s="35"/>
      <c r="AB51" s="35"/>
    </row>
    <row r="52" spans="1:28" ht="18.600000000000001" thickBot="1" x14ac:dyDescent="0.4">
      <c r="A52" s="221" t="s">
        <v>164</v>
      </c>
      <c r="B52" s="933"/>
      <c r="C52" s="605"/>
      <c r="D52" s="1110"/>
      <c r="E52" s="1110"/>
      <c r="F52" s="836" t="e">
        <f t="shared" si="0"/>
        <v>#DIV/0!</v>
      </c>
      <c r="G52" s="833" t="e">
        <f t="shared" si="1"/>
        <v>#DIV/0!</v>
      </c>
      <c r="H52" s="934" t="e">
        <f t="shared" si="2"/>
        <v>#DIV/0!</v>
      </c>
      <c r="I52" s="926" t="e">
        <f t="shared" si="5"/>
        <v>#DIV/0!</v>
      </c>
      <c r="J52" s="909"/>
      <c r="K52" s="913" t="e">
        <f t="shared" si="3"/>
        <v>#DIV/0!</v>
      </c>
      <c r="L52" s="912">
        <f t="shared" si="4"/>
        <v>0</v>
      </c>
      <c r="M52" s="910"/>
      <c r="N52" s="429">
        <v>1</v>
      </c>
      <c r="O52" s="910"/>
      <c r="P52" s="905"/>
      <c r="Q52" s="535"/>
      <c r="R52" s="917">
        <v>1</v>
      </c>
      <c r="S52" s="35"/>
      <c r="T52" s="1109">
        <v>1</v>
      </c>
      <c r="U52" s="35"/>
      <c r="V52" s="35"/>
      <c r="W52" s="35"/>
      <c r="X52" s="35"/>
      <c r="Y52" s="35"/>
      <c r="Z52" s="35"/>
      <c r="AA52" s="35"/>
      <c r="AB52" s="35"/>
    </row>
    <row r="53" spans="1:28" ht="18.600000000000001" thickBot="1" x14ac:dyDescent="0.4">
      <c r="A53" s="97" t="s">
        <v>133</v>
      </c>
      <c r="B53" s="933"/>
      <c r="C53" s="605"/>
      <c r="D53" s="1111"/>
      <c r="E53" s="1111"/>
      <c r="F53" s="836" t="e">
        <f t="shared" si="0"/>
        <v>#DIV/0!</v>
      </c>
      <c r="G53" s="833" t="e">
        <f t="shared" si="1"/>
        <v>#DIV/0!</v>
      </c>
      <c r="H53" s="934" t="e">
        <f t="shared" si="2"/>
        <v>#DIV/0!</v>
      </c>
      <c r="I53" s="926" t="e">
        <f t="shared" si="5"/>
        <v>#DIV/0!</v>
      </c>
      <c r="J53" s="909"/>
      <c r="K53" s="911" t="e">
        <f t="shared" si="3"/>
        <v>#DIV/0!</v>
      </c>
      <c r="L53" s="912">
        <f t="shared" si="4"/>
        <v>0</v>
      </c>
      <c r="M53" s="910"/>
      <c r="N53" s="910"/>
      <c r="O53" s="910"/>
      <c r="P53" s="905">
        <v>2013</v>
      </c>
      <c r="Q53" s="535"/>
      <c r="R53" s="918"/>
      <c r="S53" s="35"/>
      <c r="T53" s="1109"/>
      <c r="U53" s="35"/>
      <c r="V53" s="35"/>
      <c r="W53" s="35"/>
      <c r="X53" s="35"/>
      <c r="Y53" s="35"/>
      <c r="Z53" s="35"/>
      <c r="AA53" s="35"/>
      <c r="AB53" s="35"/>
    </row>
    <row r="54" spans="1:28" ht="18.600000000000001" thickBot="1" x14ac:dyDescent="0.4">
      <c r="A54" s="221" t="s">
        <v>165</v>
      </c>
      <c r="B54" s="933"/>
      <c r="C54" s="605"/>
      <c r="D54" s="1110"/>
      <c r="E54" s="1110"/>
      <c r="F54" s="836" t="e">
        <f t="shared" si="0"/>
        <v>#DIV/0!</v>
      </c>
      <c r="G54" s="833" t="e">
        <f t="shared" si="1"/>
        <v>#DIV/0!</v>
      </c>
      <c r="H54" s="934" t="e">
        <f t="shared" si="2"/>
        <v>#DIV/0!</v>
      </c>
      <c r="I54" s="926" t="e">
        <f t="shared" si="5"/>
        <v>#DIV/0!</v>
      </c>
      <c r="J54" s="909"/>
      <c r="K54" s="911" t="e">
        <f t="shared" si="3"/>
        <v>#DIV/0!</v>
      </c>
      <c r="L54" s="912">
        <f t="shared" si="4"/>
        <v>0</v>
      </c>
      <c r="M54" s="910"/>
      <c r="N54" s="910"/>
      <c r="O54" s="910"/>
      <c r="P54" s="905"/>
      <c r="Q54" s="535"/>
      <c r="R54" s="918"/>
      <c r="S54" s="35"/>
      <c r="T54" s="1109"/>
      <c r="U54" s="35"/>
      <c r="V54" s="35"/>
      <c r="W54" s="35"/>
      <c r="X54" s="35"/>
      <c r="Y54" s="35"/>
      <c r="Z54" s="35"/>
      <c r="AA54" s="35"/>
      <c r="AB54" s="35"/>
    </row>
    <row r="55" spans="1:28" ht="18.600000000000001" thickBot="1" x14ac:dyDescent="0.4">
      <c r="A55" s="221" t="s">
        <v>233</v>
      </c>
      <c r="B55" s="933"/>
      <c r="C55" s="605"/>
      <c r="D55" s="1111"/>
      <c r="E55" s="1111"/>
      <c r="F55" s="836" t="e">
        <f t="shared" si="0"/>
        <v>#DIV/0!</v>
      </c>
      <c r="G55" s="833" t="e">
        <f t="shared" si="1"/>
        <v>#DIV/0!</v>
      </c>
      <c r="H55" s="934" t="e">
        <f t="shared" si="2"/>
        <v>#DIV/0!</v>
      </c>
      <c r="I55" s="926" t="e">
        <f t="shared" si="5"/>
        <v>#DIV/0!</v>
      </c>
      <c r="J55" s="909"/>
      <c r="K55" s="911" t="e">
        <f t="shared" si="3"/>
        <v>#DIV/0!</v>
      </c>
      <c r="L55" s="912">
        <f t="shared" si="4"/>
        <v>0</v>
      </c>
      <c r="M55" s="910"/>
      <c r="N55" s="910"/>
      <c r="O55" s="910"/>
      <c r="P55" s="905">
        <v>2009</v>
      </c>
      <c r="Q55" s="535"/>
      <c r="R55" s="918"/>
      <c r="S55" s="35"/>
      <c r="T55" s="1109"/>
      <c r="U55" s="35"/>
      <c r="V55" s="35"/>
      <c r="W55" s="35"/>
      <c r="X55" s="35"/>
      <c r="Y55" s="35"/>
      <c r="Z55" s="35"/>
      <c r="AA55" s="35"/>
      <c r="AB55" s="35"/>
    </row>
    <row r="56" spans="1:28" ht="18.600000000000001" thickBot="1" x14ac:dyDescent="0.4">
      <c r="A56" s="221" t="s">
        <v>166</v>
      </c>
      <c r="B56" s="933"/>
      <c r="C56" s="605"/>
      <c r="D56" s="1110"/>
      <c r="E56" s="1110"/>
      <c r="F56" s="836" t="e">
        <f t="shared" si="0"/>
        <v>#DIV/0!</v>
      </c>
      <c r="G56" s="833" t="e">
        <f t="shared" si="1"/>
        <v>#DIV/0!</v>
      </c>
      <c r="H56" s="934" t="e">
        <f t="shared" si="2"/>
        <v>#DIV/0!</v>
      </c>
      <c r="I56" s="926" t="e">
        <f t="shared" si="5"/>
        <v>#DIV/0!</v>
      </c>
      <c r="J56" s="909"/>
      <c r="K56" s="913" t="e">
        <f t="shared" si="3"/>
        <v>#DIV/0!</v>
      </c>
      <c r="L56" s="912">
        <f t="shared" si="4"/>
        <v>0</v>
      </c>
      <c r="M56" s="910"/>
      <c r="N56" s="429">
        <v>1</v>
      </c>
      <c r="O56" s="910"/>
      <c r="P56" s="905"/>
      <c r="Q56" s="535"/>
      <c r="R56" s="917">
        <v>1</v>
      </c>
      <c r="S56" s="35"/>
      <c r="T56" s="1109">
        <v>1</v>
      </c>
      <c r="U56" s="35"/>
      <c r="V56" s="35"/>
      <c r="W56" s="35"/>
      <c r="X56" s="35"/>
      <c r="Y56" s="35"/>
      <c r="Z56" s="35"/>
      <c r="AA56" s="35"/>
      <c r="AB56" s="35"/>
    </row>
    <row r="57" spans="1:28" ht="18.600000000000001" thickBot="1" x14ac:dyDescent="0.4">
      <c r="A57" s="97" t="s">
        <v>23</v>
      </c>
      <c r="B57" s="933"/>
      <c r="C57" s="605"/>
      <c r="D57" s="1110"/>
      <c r="E57" s="1110"/>
      <c r="F57" s="836" t="e">
        <f t="shared" si="0"/>
        <v>#DIV/0!</v>
      </c>
      <c r="G57" s="833" t="e">
        <f t="shared" si="1"/>
        <v>#DIV/0!</v>
      </c>
      <c r="H57" s="934" t="e">
        <f t="shared" si="2"/>
        <v>#DIV/0!</v>
      </c>
      <c r="I57" s="926" t="e">
        <f t="shared" si="5"/>
        <v>#DIV/0!</v>
      </c>
      <c r="J57" s="909"/>
      <c r="K57" s="1008" t="e">
        <f t="shared" si="3"/>
        <v>#DIV/0!</v>
      </c>
      <c r="L57" s="912">
        <f t="shared" si="4"/>
        <v>0</v>
      </c>
      <c r="M57" s="910"/>
      <c r="N57" s="429">
        <v>-1</v>
      </c>
      <c r="O57" s="910"/>
      <c r="P57" s="905"/>
      <c r="Q57" s="535"/>
      <c r="R57" s="917">
        <v>-1</v>
      </c>
      <c r="S57" s="35"/>
      <c r="T57" s="1109">
        <v>-1</v>
      </c>
      <c r="U57" s="35"/>
      <c r="V57" s="35"/>
      <c r="W57" s="35"/>
      <c r="X57" s="35"/>
      <c r="Y57" s="35"/>
      <c r="Z57" s="35"/>
      <c r="AA57" s="35"/>
      <c r="AB57" s="35"/>
    </row>
    <row r="58" spans="1:28" ht="18.600000000000001" thickBot="1" x14ac:dyDescent="0.4">
      <c r="A58" s="221" t="s">
        <v>167</v>
      </c>
      <c r="B58" s="933"/>
      <c r="C58" s="605"/>
      <c r="D58" s="1110"/>
      <c r="E58" s="1110"/>
      <c r="F58" s="836" t="e">
        <f t="shared" si="0"/>
        <v>#DIV/0!</v>
      </c>
      <c r="G58" s="833" t="e">
        <f t="shared" si="1"/>
        <v>#DIV/0!</v>
      </c>
      <c r="H58" s="934" t="e">
        <f t="shared" si="2"/>
        <v>#DIV/0!</v>
      </c>
      <c r="I58" s="926" t="e">
        <f t="shared" si="5"/>
        <v>#DIV/0!</v>
      </c>
      <c r="J58" s="909"/>
      <c r="K58" s="913" t="e">
        <f t="shared" si="3"/>
        <v>#DIV/0!</v>
      </c>
      <c r="L58" s="912">
        <f t="shared" si="4"/>
        <v>0</v>
      </c>
      <c r="M58" s="910"/>
      <c r="N58" s="429">
        <v>1</v>
      </c>
      <c r="O58" s="910"/>
      <c r="P58" s="905"/>
      <c r="Q58" s="535"/>
      <c r="R58" s="917">
        <v>1</v>
      </c>
      <c r="S58" s="35"/>
      <c r="T58" s="1109">
        <v>1</v>
      </c>
      <c r="U58" s="35"/>
      <c r="V58" s="35"/>
      <c r="W58" s="35"/>
      <c r="X58" s="35"/>
      <c r="Y58" s="35"/>
      <c r="Z58" s="35"/>
      <c r="AA58" s="35"/>
      <c r="AB58" s="35"/>
    </row>
    <row r="59" spans="1:28" ht="18.600000000000001" thickBot="1" x14ac:dyDescent="0.4">
      <c r="A59" s="221" t="s">
        <v>366</v>
      </c>
      <c r="B59" s="933"/>
      <c r="C59" s="605"/>
      <c r="D59" s="1110"/>
      <c r="E59" s="1110"/>
      <c r="F59" s="836" t="e">
        <f t="shared" si="0"/>
        <v>#DIV/0!</v>
      </c>
      <c r="G59" s="833" t="e">
        <f t="shared" si="1"/>
        <v>#DIV/0!</v>
      </c>
      <c r="H59" s="934" t="e">
        <f t="shared" si="2"/>
        <v>#DIV/0!</v>
      </c>
      <c r="I59" s="926" t="e">
        <f t="shared" si="5"/>
        <v>#DIV/0!</v>
      </c>
      <c r="J59" s="909"/>
      <c r="K59" s="913" t="e">
        <f t="shared" si="3"/>
        <v>#DIV/0!</v>
      </c>
      <c r="L59" s="912">
        <f t="shared" si="4"/>
        <v>0</v>
      </c>
      <c r="M59" s="910"/>
      <c r="N59" s="429">
        <v>1</v>
      </c>
      <c r="O59" s="910"/>
      <c r="P59" s="905"/>
      <c r="Q59" s="535"/>
      <c r="R59" s="917">
        <v>1</v>
      </c>
      <c r="S59" s="35"/>
      <c r="T59" s="1109">
        <v>1</v>
      </c>
      <c r="U59" s="35"/>
      <c r="V59" s="35"/>
      <c r="W59" s="35"/>
      <c r="X59" s="35"/>
      <c r="Y59" s="35"/>
      <c r="Z59" s="35"/>
      <c r="AA59" s="35"/>
      <c r="AB59" s="35"/>
    </row>
    <row r="60" spans="1:28" ht="18.600000000000001" thickBot="1" x14ac:dyDescent="0.4">
      <c r="A60" s="221" t="s">
        <v>414</v>
      </c>
      <c r="B60" s="933"/>
      <c r="C60" s="605"/>
      <c r="D60" s="1110"/>
      <c r="E60" s="1110"/>
      <c r="F60" s="836" t="e">
        <f t="shared" si="0"/>
        <v>#DIV/0!</v>
      </c>
      <c r="G60" s="833" t="e">
        <f t="shared" si="1"/>
        <v>#DIV/0!</v>
      </c>
      <c r="H60" s="934" t="e">
        <f t="shared" si="2"/>
        <v>#DIV/0!</v>
      </c>
      <c r="I60" s="926" t="e">
        <f t="shared" si="5"/>
        <v>#DIV/0!</v>
      </c>
      <c r="J60" s="909"/>
      <c r="K60" s="913" t="e">
        <f t="shared" si="3"/>
        <v>#DIV/0!</v>
      </c>
      <c r="L60" s="912">
        <f t="shared" si="4"/>
        <v>0</v>
      </c>
      <c r="M60" s="910"/>
      <c r="N60" s="429">
        <v>2</v>
      </c>
      <c r="O60" s="910"/>
      <c r="P60" s="905">
        <v>2021</v>
      </c>
      <c r="Q60" s="535"/>
      <c r="R60" s="917">
        <v>2</v>
      </c>
      <c r="S60" s="35"/>
      <c r="T60" s="1109">
        <v>2</v>
      </c>
      <c r="U60" s="35"/>
      <c r="V60" s="35"/>
      <c r="W60" s="35"/>
      <c r="X60" s="35"/>
      <c r="Y60" s="35"/>
      <c r="Z60" s="35"/>
      <c r="AA60" s="35"/>
      <c r="AB60" s="35"/>
    </row>
    <row r="61" spans="1:28" ht="18.600000000000001" thickBot="1" x14ac:dyDescent="0.4">
      <c r="A61" s="97" t="s">
        <v>149</v>
      </c>
      <c r="B61" s="933"/>
      <c r="C61" s="605"/>
      <c r="D61" s="397"/>
      <c r="E61" s="397"/>
      <c r="F61" s="836" t="e">
        <f t="shared" si="0"/>
        <v>#DIV/0!</v>
      </c>
      <c r="G61" s="833" t="e">
        <f t="shared" si="1"/>
        <v>#DIV/0!</v>
      </c>
      <c r="H61" s="934" t="e">
        <f t="shared" si="2"/>
        <v>#DIV/0!</v>
      </c>
      <c r="I61" s="926" t="e">
        <f t="shared" si="5"/>
        <v>#DIV/0!</v>
      </c>
      <c r="J61" s="909"/>
      <c r="K61" s="914" t="e">
        <f t="shared" si="3"/>
        <v>#DIV/0!</v>
      </c>
      <c r="L61" s="912">
        <f t="shared" si="4"/>
        <v>0</v>
      </c>
      <c r="M61" s="910"/>
      <c r="N61" s="429">
        <v>1</v>
      </c>
      <c r="O61" s="910"/>
      <c r="P61" s="905">
        <v>2019</v>
      </c>
      <c r="Q61" s="535"/>
      <c r="R61" s="918"/>
      <c r="S61" s="35"/>
      <c r="T61" s="1109">
        <v>1</v>
      </c>
      <c r="U61" s="35"/>
      <c r="V61" s="35"/>
      <c r="W61" s="35"/>
      <c r="X61" s="35"/>
      <c r="Y61" s="35"/>
      <c r="Z61" s="35"/>
      <c r="AA61" s="35"/>
      <c r="AB61" s="35"/>
    </row>
    <row r="62" spans="1:28" ht="18.600000000000001" thickBot="1" x14ac:dyDescent="0.4">
      <c r="A62" s="97" t="s">
        <v>234</v>
      </c>
      <c r="B62" s="933"/>
      <c r="C62" s="605"/>
      <c r="D62" s="397"/>
      <c r="E62" s="397"/>
      <c r="F62" s="836" t="e">
        <f t="shared" si="0"/>
        <v>#DIV/0!</v>
      </c>
      <c r="G62" s="833" t="e">
        <f t="shared" si="1"/>
        <v>#DIV/0!</v>
      </c>
      <c r="H62" s="934" t="e">
        <f t="shared" si="2"/>
        <v>#DIV/0!</v>
      </c>
      <c r="I62" s="926" t="e">
        <f t="shared" si="5"/>
        <v>#DIV/0!</v>
      </c>
      <c r="J62" s="909"/>
      <c r="K62" s="911" t="e">
        <f t="shared" si="3"/>
        <v>#DIV/0!</v>
      </c>
      <c r="L62" s="912">
        <f t="shared" si="4"/>
        <v>0</v>
      </c>
      <c r="M62" s="910"/>
      <c r="N62" s="910"/>
      <c r="O62" s="910"/>
      <c r="P62" s="905">
        <v>2017</v>
      </c>
      <c r="Q62" s="535"/>
      <c r="R62" s="918"/>
      <c r="S62" s="35"/>
      <c r="T62" s="1109"/>
      <c r="U62" s="35"/>
      <c r="V62" s="35"/>
      <c r="W62" s="35"/>
      <c r="X62" s="35"/>
      <c r="Y62" s="35"/>
      <c r="Z62" s="35"/>
      <c r="AA62" s="35"/>
      <c r="AB62" s="35"/>
    </row>
    <row r="63" spans="1:28" ht="18.600000000000001" thickBot="1" x14ac:dyDescent="0.4">
      <c r="A63" s="172" t="s">
        <v>235</v>
      </c>
      <c r="B63" s="935"/>
      <c r="C63" s="936"/>
      <c r="D63" s="1065"/>
      <c r="E63" s="1065"/>
      <c r="F63" s="837" t="e">
        <f t="shared" si="0"/>
        <v>#DIV/0!</v>
      </c>
      <c r="G63" s="834" t="e">
        <f t="shared" si="1"/>
        <v>#DIV/0!</v>
      </c>
      <c r="H63" s="937" t="e">
        <f t="shared" si="2"/>
        <v>#DIV/0!</v>
      </c>
      <c r="I63" s="926" t="e">
        <f t="shared" si="5"/>
        <v>#DIV/0!</v>
      </c>
      <c r="J63" s="915"/>
      <c r="K63" s="1007" t="e">
        <f t="shared" si="3"/>
        <v>#DIV/0!</v>
      </c>
      <c r="L63" s="916">
        <f t="shared" si="4"/>
        <v>0</v>
      </c>
      <c r="M63" s="703"/>
      <c r="N63" s="703"/>
      <c r="O63" s="703"/>
      <c r="P63" s="906">
        <v>2017</v>
      </c>
      <c r="Q63" s="860"/>
      <c r="R63" s="919"/>
      <c r="S63" s="35"/>
      <c r="T63" s="1109"/>
      <c r="U63" s="35"/>
      <c r="V63" s="35"/>
      <c r="W63" s="35"/>
      <c r="X63" s="35"/>
      <c r="Y63" s="35"/>
      <c r="Z63" s="35"/>
      <c r="AA63" s="35"/>
      <c r="AB63" s="35"/>
    </row>
    <row r="66" spans="6:7" x14ac:dyDescent="0.35">
      <c r="F66" s="1" t="s">
        <v>380</v>
      </c>
      <c r="G66" s="8">
        <f>COUNTIF(F$7:F$63,"&lt;.1")</f>
        <v>0</v>
      </c>
    </row>
    <row r="67" spans="6:7" x14ac:dyDescent="0.35">
      <c r="F67" s="1" t="s">
        <v>379</v>
      </c>
      <c r="G67" s="8">
        <f>COUNTIF(F$7:F$63,"&lt;.25")-G66</f>
        <v>0</v>
      </c>
    </row>
    <row r="68" spans="6:7" x14ac:dyDescent="0.35">
      <c r="F68" s="1" t="s">
        <v>373</v>
      </c>
      <c r="G68" s="8">
        <f>COUNTIF(F$7:F$63,"&lt;.5")-G67-G66</f>
        <v>0</v>
      </c>
    </row>
    <row r="69" spans="6:7" x14ac:dyDescent="0.35">
      <c r="F69" s="1" t="s">
        <v>374</v>
      </c>
      <c r="G69" s="8">
        <f>COUNTIF(F$7:F$63,"&lt;.75")-G68-G67-G66</f>
        <v>0</v>
      </c>
    </row>
    <row r="70" spans="6:7" x14ac:dyDescent="0.35">
      <c r="F70" s="1" t="s">
        <v>375</v>
      </c>
      <c r="G70" s="8">
        <f>COUNTIF(F$7:F$63,"&lt;1")-G69-G68-G67-G66</f>
        <v>0</v>
      </c>
    </row>
    <row r="71" spans="6:7" x14ac:dyDescent="0.35">
      <c r="F71" s="1" t="s">
        <v>376</v>
      </c>
      <c r="G71" s="8">
        <f>COUNTIF(F$7:F$63,"&gt;1")</f>
        <v>0</v>
      </c>
    </row>
    <row r="72" spans="6:7" x14ac:dyDescent="0.35">
      <c r="G72" s="769">
        <f>SUM(G66:G71)</f>
        <v>0</v>
      </c>
    </row>
  </sheetData>
  <sortState ref="A6:R62">
    <sortCondition ref="A6"/>
  </sortState>
  <conditionalFormatting sqref="F7:F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75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I11" sqref="I11"/>
    </sheetView>
  </sheetViews>
  <sheetFormatPr defaultColWidth="9.109375" defaultRowHeight="18" x14ac:dyDescent="0.35"/>
  <cols>
    <col min="1" max="1" width="27.109375" style="1278" customWidth="1"/>
    <col min="2" max="2" width="7.33203125" style="14" customWidth="1"/>
    <col min="3" max="3" width="5.88671875" style="24" customWidth="1"/>
    <col min="4" max="4" width="6.33203125" style="1281" customWidth="1"/>
    <col min="5" max="5" width="8.6640625" style="1114" customWidth="1"/>
    <col min="6" max="6" width="8.5546875" style="1119" customWidth="1"/>
    <col min="7" max="7" width="11.33203125" style="1119" customWidth="1"/>
    <col min="8" max="9" width="9.5546875" style="1119" customWidth="1"/>
    <col min="10" max="10" width="13.33203125" style="1119" customWidth="1"/>
    <col min="11" max="11" width="10.33203125" style="1119" customWidth="1"/>
    <col min="12" max="12" width="10.44140625" style="1279" customWidth="1"/>
    <col min="13" max="13" width="8.6640625" style="1280" customWidth="1"/>
    <col min="14" max="14" width="13.44140625" style="1119" customWidth="1"/>
    <col min="15" max="15" width="10.6640625" style="1119" customWidth="1"/>
    <col min="16" max="16" width="10.33203125" style="1280" customWidth="1"/>
    <col min="17" max="17" width="6.5546875" style="1119" bestFit="1" customWidth="1"/>
    <col min="18" max="18" width="9.6640625" style="1119" customWidth="1"/>
    <col min="19" max="20" width="7.44140625" style="1119" customWidth="1"/>
    <col min="21" max="21" width="9.33203125" style="1119" customWidth="1"/>
    <col min="22" max="22" width="2.88671875" style="1119" customWidth="1"/>
    <col min="23" max="23" width="26.6640625" style="1154" bestFit="1" customWidth="1"/>
    <col min="24" max="16384" width="9.109375" style="1119"/>
  </cols>
  <sheetData>
    <row r="1" spans="1:28" x14ac:dyDescent="0.35">
      <c r="A1" s="1113" t="s">
        <v>455</v>
      </c>
      <c r="B1" s="162"/>
      <c r="C1" s="517"/>
      <c r="D1" s="469"/>
      <c r="F1" s="1115"/>
      <c r="G1" s="1115"/>
      <c r="H1" s="1115"/>
      <c r="I1" s="1115"/>
      <c r="J1" s="1115"/>
      <c r="K1" s="1115"/>
      <c r="L1" s="1116"/>
      <c r="M1" s="1117"/>
      <c r="N1" s="1115"/>
      <c r="O1" s="1115"/>
      <c r="P1" s="1117"/>
      <c r="Q1" s="1115"/>
      <c r="R1" s="1115"/>
      <c r="S1" s="1115"/>
      <c r="T1" s="1115"/>
      <c r="U1" s="1115"/>
      <c r="V1" s="1115"/>
      <c r="W1" s="1118"/>
      <c r="X1" s="1115"/>
      <c r="Y1" s="1115"/>
      <c r="AB1" s="1120" t="s">
        <v>456</v>
      </c>
    </row>
    <row r="2" spans="1:28" s="1130" customFormat="1" ht="18.600000000000001" customHeight="1" x14ac:dyDescent="0.3">
      <c r="A2" s="1121" t="s">
        <v>457</v>
      </c>
      <c r="B2" s="1122"/>
      <c r="C2" s="1123"/>
      <c r="D2" s="1124"/>
      <c r="E2" s="1125"/>
      <c r="F2" s="1126"/>
      <c r="G2" s="1126"/>
      <c r="H2" s="1126"/>
      <c r="I2" s="1126"/>
      <c r="J2" s="1126"/>
      <c r="K2" s="1126"/>
      <c r="L2" s="1127"/>
      <c r="M2" s="1128"/>
      <c r="N2" s="1126"/>
      <c r="O2" s="1126"/>
      <c r="P2" s="1128"/>
      <c r="Q2" s="1126"/>
      <c r="R2" s="1126"/>
      <c r="S2" s="1126"/>
      <c r="T2" s="1126"/>
      <c r="U2" s="1126"/>
      <c r="V2" s="1126"/>
      <c r="W2" s="1129"/>
      <c r="X2" s="1126"/>
      <c r="Y2" s="1126"/>
    </row>
    <row r="3" spans="1:28" ht="18.600000000000001" thickBot="1" x14ac:dyDescent="0.4">
      <c r="A3" s="1131"/>
      <c r="B3" s="1132" t="s">
        <v>458</v>
      </c>
      <c r="C3" s="1133"/>
      <c r="D3" s="1132"/>
      <c r="E3" s="1133"/>
      <c r="F3" s="1134" t="s">
        <v>459</v>
      </c>
      <c r="G3" s="1135"/>
      <c r="H3" s="1136"/>
      <c r="I3" s="1135"/>
      <c r="J3" s="1135"/>
      <c r="K3" s="1135"/>
      <c r="L3" s="1137"/>
      <c r="M3" s="1138" t="s">
        <v>460</v>
      </c>
      <c r="N3" s="1139"/>
      <c r="O3" s="1139"/>
      <c r="P3" s="1140"/>
      <c r="Q3" s="1141" t="s">
        <v>461</v>
      </c>
      <c r="R3" s="1142"/>
      <c r="S3" s="1142"/>
      <c r="T3" s="1142"/>
      <c r="U3" s="1143"/>
      <c r="V3" s="1115"/>
      <c r="W3" s="1118"/>
      <c r="X3" s="1115"/>
      <c r="Y3" s="1115"/>
    </row>
    <row r="4" spans="1:28" s="1154" customFormat="1" ht="15.6" x14ac:dyDescent="0.3">
      <c r="A4" s="1144"/>
      <c r="B4" s="169"/>
      <c r="C4" s="1145"/>
      <c r="D4" s="1146"/>
      <c r="E4" s="1147"/>
      <c r="F4" s="1148"/>
      <c r="G4" s="1282" t="s">
        <v>481</v>
      </c>
      <c r="H4" s="1148"/>
      <c r="I4" s="1148"/>
      <c r="J4" s="1148"/>
      <c r="K4" s="1148"/>
      <c r="L4" s="1149" t="s">
        <v>70</v>
      </c>
      <c r="M4" s="1150"/>
      <c r="N4" s="1150"/>
      <c r="O4" s="1150"/>
      <c r="P4" s="1151" t="s">
        <v>70</v>
      </c>
      <c r="Q4" s="1152"/>
      <c r="R4" s="1152"/>
      <c r="S4" s="1152"/>
      <c r="T4" s="1152"/>
      <c r="U4" s="1153"/>
      <c r="V4" s="1118"/>
      <c r="W4" s="1118"/>
      <c r="X4" s="1118"/>
      <c r="Y4" s="1118"/>
    </row>
    <row r="5" spans="1:28" s="1154" customFormat="1" ht="15.6" x14ac:dyDescent="0.3">
      <c r="A5" s="1155"/>
      <c r="B5" s="568" t="s">
        <v>69</v>
      </c>
      <c r="C5" s="1156"/>
      <c r="D5" s="1146"/>
      <c r="E5" s="1147"/>
      <c r="F5" s="1157"/>
      <c r="G5" s="1283" t="s">
        <v>482</v>
      </c>
      <c r="H5" s="1157"/>
      <c r="I5" s="1157"/>
      <c r="J5" s="1148"/>
      <c r="K5" s="1148"/>
      <c r="L5" s="1158" t="s">
        <v>462</v>
      </c>
      <c r="M5" s="1159"/>
      <c r="N5" s="1150"/>
      <c r="O5" s="1150"/>
      <c r="P5" s="1160" t="s">
        <v>462</v>
      </c>
      <c r="Q5" s="1152"/>
      <c r="R5" s="1152"/>
      <c r="S5" s="1152"/>
      <c r="T5" s="1152"/>
      <c r="U5" s="1153"/>
      <c r="V5" s="1118"/>
      <c r="W5" s="1118"/>
      <c r="X5" s="1118"/>
      <c r="Y5" s="1118"/>
    </row>
    <row r="6" spans="1:28" s="1154" customFormat="1" ht="16.2" thickBot="1" x14ac:dyDescent="0.35">
      <c r="A6" s="1155"/>
      <c r="B6" s="565" t="s">
        <v>74</v>
      </c>
      <c r="C6" s="1161"/>
      <c r="D6" s="1162"/>
      <c r="E6" s="1163"/>
      <c r="F6" s="1164"/>
      <c r="G6" s="1284" t="s">
        <v>483</v>
      </c>
      <c r="H6" s="1165" t="s">
        <v>463</v>
      </c>
      <c r="I6" s="1166"/>
      <c r="J6" s="1167"/>
      <c r="K6" s="1168"/>
      <c r="L6" s="1169">
        <v>0.18</v>
      </c>
      <c r="M6" s="1170"/>
      <c r="N6" s="1171"/>
      <c r="O6" s="1171"/>
      <c r="P6" s="1172">
        <v>0.05</v>
      </c>
      <c r="Q6" s="1173"/>
      <c r="R6" s="1174"/>
      <c r="S6" s="1174"/>
      <c r="T6" s="1174"/>
      <c r="U6" s="1175"/>
      <c r="V6" s="1118"/>
      <c r="W6" s="1118"/>
      <c r="X6" s="1118"/>
      <c r="Y6" s="1118"/>
    </row>
    <row r="7" spans="1:28" s="1154" customFormat="1" ht="72" customHeight="1" thickBot="1" x14ac:dyDescent="0.35">
      <c r="A7" s="1176" t="s">
        <v>4</v>
      </c>
      <c r="B7" s="1177" t="s">
        <v>321</v>
      </c>
      <c r="C7" s="1178" t="s">
        <v>342</v>
      </c>
      <c r="D7" s="1179" t="s">
        <v>3</v>
      </c>
      <c r="E7" s="1180" t="s">
        <v>464</v>
      </c>
      <c r="F7" s="1181" t="s">
        <v>465</v>
      </c>
      <c r="G7" s="1182" t="s">
        <v>466</v>
      </c>
      <c r="H7" s="1183" t="s">
        <v>467</v>
      </c>
      <c r="I7" s="1184" t="s">
        <v>468</v>
      </c>
      <c r="J7" s="1185" t="s">
        <v>469</v>
      </c>
      <c r="K7" s="1186" t="s">
        <v>470</v>
      </c>
      <c r="L7" s="1187" t="s">
        <v>471</v>
      </c>
      <c r="M7" s="1188" t="s">
        <v>465</v>
      </c>
      <c r="N7" s="1189" t="s">
        <v>469</v>
      </c>
      <c r="O7" s="1189" t="s">
        <v>470</v>
      </c>
      <c r="P7" s="1190" t="s">
        <v>471</v>
      </c>
      <c r="Q7" s="1191" t="s">
        <v>472</v>
      </c>
      <c r="R7" s="1192" t="s">
        <v>473</v>
      </c>
      <c r="S7" s="1193" t="s">
        <v>474</v>
      </c>
      <c r="T7" s="1192" t="s">
        <v>475</v>
      </c>
      <c r="U7" s="1194" t="s">
        <v>476</v>
      </c>
      <c r="V7" s="1195"/>
      <c r="W7" s="1196" t="s">
        <v>352</v>
      </c>
      <c r="X7" s="1118"/>
      <c r="Y7" s="1118"/>
    </row>
    <row r="8" spans="1:28" s="1154" customFormat="1" ht="17.399999999999999" x14ac:dyDescent="0.35">
      <c r="A8" s="1285" t="s">
        <v>479</v>
      </c>
      <c r="B8" s="570"/>
      <c r="C8" s="1286" t="s">
        <v>344</v>
      </c>
      <c r="D8" s="1197">
        <v>1</v>
      </c>
      <c r="E8" s="1147">
        <v>4.6389674414240627</v>
      </c>
      <c r="F8" s="1233">
        <v>6</v>
      </c>
      <c r="G8" s="1199" t="s">
        <v>341</v>
      </c>
      <c r="H8" s="1200">
        <v>-2</v>
      </c>
      <c r="I8" s="1289">
        <v>6</v>
      </c>
      <c r="J8" s="1201">
        <f t="shared" ref="J8:J39" si="0">IF(G8="X",-2,I8)</f>
        <v>-2</v>
      </c>
      <c r="K8" s="1202">
        <f t="shared" ref="K8:K39" si="1">J8-F8</f>
        <v>-8</v>
      </c>
      <c r="L8" s="1203">
        <f t="shared" ref="L8:L39" si="2">K8*L$6</f>
        <v>-1.44</v>
      </c>
      <c r="M8" s="1204">
        <v>6</v>
      </c>
      <c r="N8" s="1205">
        <f t="shared" ref="N8:N39" si="3">IF(G8="X",0,M8)</f>
        <v>0</v>
      </c>
      <c r="O8" s="1205">
        <f t="shared" ref="O8:O39" si="4">IF(G8="X",N8-M8,0)</f>
        <v>-6</v>
      </c>
      <c r="P8" s="1206">
        <f t="shared" ref="P8:P39" si="5">O8*P$6</f>
        <v>-0.30000000000000004</v>
      </c>
      <c r="Q8" s="1207">
        <f t="shared" ref="Q8:Q39" si="6">E8+L8+P8</f>
        <v>2.8989674414240625</v>
      </c>
      <c r="R8" s="1208">
        <f t="shared" ref="R8:R39" si="7">Q8-E8</f>
        <v>-1.7400000000000002</v>
      </c>
      <c r="S8" s="1209">
        <f t="shared" ref="S8:S39" si="8">RANK(Q8,Q$8:Q$64)</f>
        <v>15</v>
      </c>
      <c r="T8" s="1210">
        <f t="shared" ref="T8:T39" si="9">D8-S8</f>
        <v>-14</v>
      </c>
      <c r="U8" s="1211" t="str">
        <f t="shared" ref="U8:U39" si="10">IF(G8="X",AB$1," ")</f>
        <v>√</v>
      </c>
      <c r="V8" s="1212"/>
      <c r="W8" s="1213" t="s">
        <v>350</v>
      </c>
      <c r="X8" s="1118"/>
      <c r="Y8" s="1118"/>
    </row>
    <row r="9" spans="1:28" s="1154" customFormat="1" ht="17.399999999999999" x14ac:dyDescent="0.35">
      <c r="A9" s="830" t="s">
        <v>5</v>
      </c>
      <c r="B9" s="569">
        <v>2015</v>
      </c>
      <c r="C9" s="1214" t="s">
        <v>331</v>
      </c>
      <c r="D9" s="1215">
        <v>2</v>
      </c>
      <c r="E9" s="1216">
        <v>4.343952233321362</v>
      </c>
      <c r="F9" s="1198">
        <v>5</v>
      </c>
      <c r="G9" s="1217"/>
      <c r="H9" s="1218">
        <v>-2</v>
      </c>
      <c r="I9" s="1219">
        <v>7</v>
      </c>
      <c r="J9" s="1220">
        <f t="shared" si="0"/>
        <v>7</v>
      </c>
      <c r="K9" s="1221">
        <f t="shared" si="1"/>
        <v>2</v>
      </c>
      <c r="L9" s="1222">
        <f t="shared" si="2"/>
        <v>0.36</v>
      </c>
      <c r="M9" s="1223">
        <v>0</v>
      </c>
      <c r="N9" s="1224">
        <f t="shared" si="3"/>
        <v>0</v>
      </c>
      <c r="O9" s="1224">
        <f t="shared" si="4"/>
        <v>0</v>
      </c>
      <c r="P9" s="1225">
        <f t="shared" si="5"/>
        <v>0</v>
      </c>
      <c r="Q9" s="1226">
        <f t="shared" si="6"/>
        <v>4.7039522333213624</v>
      </c>
      <c r="R9" s="1227">
        <f t="shared" si="7"/>
        <v>0.36000000000000032</v>
      </c>
      <c r="S9" s="1209">
        <f t="shared" si="8"/>
        <v>1</v>
      </c>
      <c r="T9" s="1210">
        <f t="shared" si="9"/>
        <v>1</v>
      </c>
      <c r="U9" s="1228" t="str">
        <f t="shared" si="10"/>
        <v xml:space="preserve"> </v>
      </c>
      <c r="V9" s="1212"/>
      <c r="W9" s="1251" t="s">
        <v>346</v>
      </c>
      <c r="X9" s="1118"/>
      <c r="Y9" s="1118"/>
    </row>
    <row r="10" spans="1:28" s="1154" customFormat="1" ht="17.399999999999999" x14ac:dyDescent="0.35">
      <c r="A10" s="829" t="s">
        <v>155</v>
      </c>
      <c r="B10" s="569">
        <v>2013</v>
      </c>
      <c r="C10" s="1250" t="s">
        <v>343</v>
      </c>
      <c r="D10" s="1231">
        <v>3</v>
      </c>
      <c r="E10" s="1232">
        <v>4.0216598472764939</v>
      </c>
      <c r="F10" s="1233">
        <v>6</v>
      </c>
      <c r="G10" s="1217" t="s">
        <v>341</v>
      </c>
      <c r="H10" s="1218">
        <v>-1</v>
      </c>
      <c r="I10" s="1234">
        <v>7</v>
      </c>
      <c r="J10" s="1220">
        <f t="shared" si="0"/>
        <v>-2</v>
      </c>
      <c r="K10" s="1235">
        <f t="shared" si="1"/>
        <v>-8</v>
      </c>
      <c r="L10" s="1236">
        <f t="shared" si="2"/>
        <v>-1.44</v>
      </c>
      <c r="M10" s="1237">
        <v>5</v>
      </c>
      <c r="N10" s="1238">
        <f t="shared" si="3"/>
        <v>0</v>
      </c>
      <c r="O10" s="1238">
        <f t="shared" si="4"/>
        <v>-5</v>
      </c>
      <c r="P10" s="1239">
        <f t="shared" si="5"/>
        <v>-0.25</v>
      </c>
      <c r="Q10" s="1240">
        <f t="shared" si="6"/>
        <v>2.331659847276494</v>
      </c>
      <c r="R10" s="1241">
        <f t="shared" si="7"/>
        <v>-1.69</v>
      </c>
      <c r="S10" s="1209">
        <f t="shared" si="8"/>
        <v>32</v>
      </c>
      <c r="T10" s="1242">
        <f t="shared" si="9"/>
        <v>-29</v>
      </c>
      <c r="U10" s="1243" t="str">
        <f t="shared" si="10"/>
        <v>√</v>
      </c>
      <c r="V10" s="1212"/>
      <c r="W10" s="1255" t="s">
        <v>345</v>
      </c>
      <c r="X10" s="1118"/>
      <c r="Y10" s="1118"/>
    </row>
    <row r="11" spans="1:28" s="1154" customFormat="1" ht="17.399999999999999" x14ac:dyDescent="0.35">
      <c r="A11" s="829" t="s">
        <v>156</v>
      </c>
      <c r="B11" s="569">
        <v>2013</v>
      </c>
      <c r="C11" s="1250" t="s">
        <v>343</v>
      </c>
      <c r="D11" s="1231">
        <v>4</v>
      </c>
      <c r="E11" s="1232">
        <v>3.9811253530839066</v>
      </c>
      <c r="F11" s="1233">
        <v>7</v>
      </c>
      <c r="G11" s="1245" t="s">
        <v>341</v>
      </c>
      <c r="H11" s="1218">
        <v>-1</v>
      </c>
      <c r="I11" s="1234">
        <v>7</v>
      </c>
      <c r="J11" s="1220">
        <f t="shared" si="0"/>
        <v>-2</v>
      </c>
      <c r="K11" s="1235">
        <f t="shared" si="1"/>
        <v>-9</v>
      </c>
      <c r="L11" s="1236">
        <f t="shared" si="2"/>
        <v>-1.6199999999999999</v>
      </c>
      <c r="M11" s="1237">
        <v>3</v>
      </c>
      <c r="N11" s="1238">
        <f t="shared" si="3"/>
        <v>0</v>
      </c>
      <c r="O11" s="1238">
        <f t="shared" si="4"/>
        <v>-3</v>
      </c>
      <c r="P11" s="1239">
        <f t="shared" si="5"/>
        <v>-0.15000000000000002</v>
      </c>
      <c r="Q11" s="1240">
        <f t="shared" si="6"/>
        <v>2.2111253530839066</v>
      </c>
      <c r="R11" s="1241">
        <f t="shared" si="7"/>
        <v>-1.77</v>
      </c>
      <c r="S11" s="1209">
        <f t="shared" si="8"/>
        <v>38</v>
      </c>
      <c r="T11" s="1242">
        <f t="shared" si="9"/>
        <v>-34</v>
      </c>
      <c r="U11" s="1243" t="str">
        <f t="shared" si="10"/>
        <v>√</v>
      </c>
      <c r="V11" s="1212"/>
      <c r="W11" s="1229" t="s">
        <v>477</v>
      </c>
      <c r="X11" s="1118"/>
      <c r="Y11" s="1118"/>
    </row>
    <row r="12" spans="1:28" s="1154" customFormat="1" thickBot="1" x14ac:dyDescent="0.4">
      <c r="A12" s="831" t="s">
        <v>137</v>
      </c>
      <c r="B12" s="569">
        <v>2019</v>
      </c>
      <c r="C12" s="1214" t="s">
        <v>331</v>
      </c>
      <c r="D12" s="1231">
        <v>5</v>
      </c>
      <c r="E12" s="1232">
        <v>3.9034539373498558</v>
      </c>
      <c r="F12" s="1198">
        <v>-2</v>
      </c>
      <c r="G12" s="1217"/>
      <c r="H12" s="1218">
        <v>-2</v>
      </c>
      <c r="I12" s="1246">
        <v>1</v>
      </c>
      <c r="J12" s="1220">
        <f t="shared" si="0"/>
        <v>1</v>
      </c>
      <c r="K12" s="1235">
        <f t="shared" si="1"/>
        <v>3</v>
      </c>
      <c r="L12" s="1236">
        <f t="shared" si="2"/>
        <v>0.54</v>
      </c>
      <c r="M12" s="1237">
        <v>0</v>
      </c>
      <c r="N12" s="1238">
        <f t="shared" si="3"/>
        <v>0</v>
      </c>
      <c r="O12" s="1238">
        <f t="shared" si="4"/>
        <v>0</v>
      </c>
      <c r="P12" s="1239">
        <f t="shared" si="5"/>
        <v>0</v>
      </c>
      <c r="Q12" s="1240">
        <f t="shared" si="6"/>
        <v>4.4434539373498563</v>
      </c>
      <c r="R12" s="1241">
        <f t="shared" si="7"/>
        <v>0.54000000000000048</v>
      </c>
      <c r="S12" s="1209">
        <f t="shared" si="8"/>
        <v>2</v>
      </c>
      <c r="T12" s="1242">
        <f t="shared" si="9"/>
        <v>3</v>
      </c>
      <c r="U12" s="1243" t="str">
        <f t="shared" si="10"/>
        <v xml:space="preserve"> </v>
      </c>
      <c r="V12" s="1212"/>
      <c r="W12" s="1252" t="s">
        <v>348</v>
      </c>
      <c r="X12" s="1118"/>
      <c r="Y12" s="1118"/>
    </row>
    <row r="13" spans="1:28" s="1154" customFormat="1" ht="17.399999999999999" x14ac:dyDescent="0.35">
      <c r="A13" s="829" t="s">
        <v>162</v>
      </c>
      <c r="B13" s="569"/>
      <c r="C13" s="1230" t="s">
        <v>344</v>
      </c>
      <c r="D13" s="1231">
        <v>6</v>
      </c>
      <c r="E13" s="1232">
        <v>3.6951036446579986</v>
      </c>
      <c r="F13" s="1233">
        <v>4</v>
      </c>
      <c r="G13" s="1288"/>
      <c r="H13" s="1218">
        <v>-3</v>
      </c>
      <c r="I13" s="1234">
        <v>4</v>
      </c>
      <c r="J13" s="1220">
        <f t="shared" si="0"/>
        <v>4</v>
      </c>
      <c r="K13" s="1235">
        <f t="shared" si="1"/>
        <v>0</v>
      </c>
      <c r="L13" s="1236">
        <f t="shared" si="2"/>
        <v>0</v>
      </c>
      <c r="M13" s="1237">
        <v>5</v>
      </c>
      <c r="N13" s="1238">
        <f t="shared" si="3"/>
        <v>5</v>
      </c>
      <c r="O13" s="1238">
        <f t="shared" si="4"/>
        <v>0</v>
      </c>
      <c r="P13" s="1239">
        <f t="shared" si="5"/>
        <v>0</v>
      </c>
      <c r="Q13" s="1240">
        <f t="shared" si="6"/>
        <v>3.6951036446579986</v>
      </c>
      <c r="R13" s="1241">
        <f t="shared" si="7"/>
        <v>0</v>
      </c>
      <c r="S13" s="1209">
        <f t="shared" si="8"/>
        <v>5</v>
      </c>
      <c r="T13" s="1242">
        <f t="shared" si="9"/>
        <v>1</v>
      </c>
      <c r="U13" s="1243" t="str">
        <f t="shared" si="10"/>
        <v xml:space="preserve"> </v>
      </c>
      <c r="V13" s="1212"/>
      <c r="W13" s="1255" t="s">
        <v>346</v>
      </c>
      <c r="X13" s="1118"/>
      <c r="Y13" s="1118"/>
    </row>
    <row r="14" spans="1:28" s="1154" customFormat="1" ht="17.399999999999999" x14ac:dyDescent="0.35">
      <c r="A14" s="830" t="s">
        <v>135</v>
      </c>
      <c r="B14" s="569">
        <v>2017</v>
      </c>
      <c r="C14" s="1214" t="s">
        <v>331</v>
      </c>
      <c r="D14" s="1231">
        <v>7</v>
      </c>
      <c r="E14" s="1232">
        <v>3.3623912080146132</v>
      </c>
      <c r="F14" s="1198">
        <v>0</v>
      </c>
      <c r="G14" s="1249"/>
      <c r="H14" s="1218">
        <v>-2</v>
      </c>
      <c r="I14" s="1246">
        <v>3</v>
      </c>
      <c r="J14" s="1220">
        <f t="shared" si="0"/>
        <v>3</v>
      </c>
      <c r="K14" s="1235">
        <f t="shared" si="1"/>
        <v>3</v>
      </c>
      <c r="L14" s="1236">
        <f t="shared" si="2"/>
        <v>0.54</v>
      </c>
      <c r="M14" s="1237">
        <v>4</v>
      </c>
      <c r="N14" s="1238">
        <f t="shared" si="3"/>
        <v>4</v>
      </c>
      <c r="O14" s="1238">
        <f t="shared" si="4"/>
        <v>0</v>
      </c>
      <c r="P14" s="1239">
        <f t="shared" si="5"/>
        <v>0</v>
      </c>
      <c r="Q14" s="1240">
        <f t="shared" si="6"/>
        <v>3.9023912080146133</v>
      </c>
      <c r="R14" s="1241">
        <f t="shared" si="7"/>
        <v>0.54</v>
      </c>
      <c r="S14" s="1209">
        <f t="shared" si="8"/>
        <v>3</v>
      </c>
      <c r="T14" s="1242">
        <f t="shared" si="9"/>
        <v>4</v>
      </c>
      <c r="U14" s="1243" t="str">
        <f t="shared" si="10"/>
        <v xml:space="preserve"> </v>
      </c>
      <c r="V14" s="1212"/>
      <c r="W14" s="1229"/>
      <c r="X14" s="1118"/>
      <c r="Y14" s="1118"/>
    </row>
    <row r="15" spans="1:28" s="1154" customFormat="1" ht="17.399999999999999" x14ac:dyDescent="0.35">
      <c r="A15" s="830" t="s">
        <v>6</v>
      </c>
      <c r="B15" s="569">
        <v>2011</v>
      </c>
      <c r="C15" s="1214" t="s">
        <v>331</v>
      </c>
      <c r="D15" s="1231">
        <v>8</v>
      </c>
      <c r="E15" s="1232">
        <v>3.3084915595875017</v>
      </c>
      <c r="F15" s="1198">
        <v>5</v>
      </c>
      <c r="G15" s="1245" t="s">
        <v>341</v>
      </c>
      <c r="H15" s="1218">
        <v>-3</v>
      </c>
      <c r="I15" s="1246">
        <v>7</v>
      </c>
      <c r="J15" s="1220">
        <f t="shared" si="0"/>
        <v>-2</v>
      </c>
      <c r="K15" s="1235">
        <f t="shared" si="1"/>
        <v>-7</v>
      </c>
      <c r="L15" s="1236">
        <f t="shared" si="2"/>
        <v>-1.26</v>
      </c>
      <c r="M15" s="1237">
        <v>3</v>
      </c>
      <c r="N15" s="1238">
        <f t="shared" si="3"/>
        <v>0</v>
      </c>
      <c r="O15" s="1238">
        <f t="shared" si="4"/>
        <v>-3</v>
      </c>
      <c r="P15" s="1239">
        <f t="shared" si="5"/>
        <v>-0.15000000000000002</v>
      </c>
      <c r="Q15" s="1240">
        <f t="shared" si="6"/>
        <v>1.898491559587502</v>
      </c>
      <c r="R15" s="1241">
        <f t="shared" si="7"/>
        <v>-1.4099999999999997</v>
      </c>
      <c r="S15" s="1209">
        <f t="shared" si="8"/>
        <v>45</v>
      </c>
      <c r="T15" s="1242">
        <f t="shared" si="9"/>
        <v>-37</v>
      </c>
      <c r="U15" s="1243" t="str">
        <f t="shared" si="10"/>
        <v>√</v>
      </c>
      <c r="V15" s="1212"/>
      <c r="W15" s="1229" t="s">
        <v>348</v>
      </c>
      <c r="X15" s="1118"/>
      <c r="Y15" s="1118"/>
    </row>
    <row r="16" spans="1:28" s="1154" customFormat="1" ht="17.399999999999999" x14ac:dyDescent="0.35">
      <c r="A16" s="830" t="s">
        <v>140</v>
      </c>
      <c r="B16" s="569"/>
      <c r="C16" s="1230"/>
      <c r="D16" s="1231">
        <v>9</v>
      </c>
      <c r="E16" s="1232">
        <v>3.2262055182366689</v>
      </c>
      <c r="F16" s="1233">
        <v>5</v>
      </c>
      <c r="G16" s="1217"/>
      <c r="H16" s="1218">
        <v>-1</v>
      </c>
      <c r="I16" s="1234">
        <v>5</v>
      </c>
      <c r="J16" s="1220">
        <f t="shared" si="0"/>
        <v>5</v>
      </c>
      <c r="K16" s="1235">
        <f t="shared" si="1"/>
        <v>0</v>
      </c>
      <c r="L16" s="1236">
        <f t="shared" si="2"/>
        <v>0</v>
      </c>
      <c r="M16" s="1237">
        <v>3</v>
      </c>
      <c r="N16" s="1238">
        <f t="shared" si="3"/>
        <v>3</v>
      </c>
      <c r="O16" s="1238">
        <f t="shared" si="4"/>
        <v>0</v>
      </c>
      <c r="P16" s="1239">
        <f t="shared" si="5"/>
        <v>0</v>
      </c>
      <c r="Q16" s="1240">
        <f t="shared" si="6"/>
        <v>3.2262055182366689</v>
      </c>
      <c r="R16" s="1241">
        <f t="shared" si="7"/>
        <v>0</v>
      </c>
      <c r="S16" s="1209">
        <f t="shared" si="8"/>
        <v>6</v>
      </c>
      <c r="T16" s="1242">
        <f t="shared" si="9"/>
        <v>3</v>
      </c>
      <c r="U16" s="1243" t="str">
        <f t="shared" si="10"/>
        <v xml:space="preserve"> </v>
      </c>
      <c r="V16" s="1212"/>
      <c r="W16" s="1229" t="s">
        <v>348</v>
      </c>
      <c r="X16" s="1118"/>
      <c r="Y16" s="1118"/>
    </row>
    <row r="17" spans="1:25" s="1154" customFormat="1" thickBot="1" x14ac:dyDescent="0.4">
      <c r="A17" s="829" t="s">
        <v>366</v>
      </c>
      <c r="B17" s="569"/>
      <c r="C17" s="1230" t="s">
        <v>344</v>
      </c>
      <c r="D17" s="1231">
        <v>10</v>
      </c>
      <c r="E17" s="1232">
        <v>3.1094159737318972</v>
      </c>
      <c r="F17" s="1233">
        <v>4</v>
      </c>
      <c r="G17" s="1245"/>
      <c r="H17" s="1218">
        <v>-3</v>
      </c>
      <c r="I17" s="1234">
        <v>4</v>
      </c>
      <c r="J17" s="1220">
        <f t="shared" si="0"/>
        <v>4</v>
      </c>
      <c r="K17" s="1235">
        <f t="shared" si="1"/>
        <v>0</v>
      </c>
      <c r="L17" s="1236">
        <f t="shared" si="2"/>
        <v>0</v>
      </c>
      <c r="M17" s="1237">
        <v>4</v>
      </c>
      <c r="N17" s="1238">
        <f t="shared" si="3"/>
        <v>4</v>
      </c>
      <c r="O17" s="1238">
        <f t="shared" si="4"/>
        <v>0</v>
      </c>
      <c r="P17" s="1239">
        <f t="shared" si="5"/>
        <v>0</v>
      </c>
      <c r="Q17" s="1240">
        <f t="shared" si="6"/>
        <v>3.1094159737318972</v>
      </c>
      <c r="R17" s="1241">
        <f t="shared" si="7"/>
        <v>0</v>
      </c>
      <c r="S17" s="1209">
        <f t="shared" si="8"/>
        <v>9</v>
      </c>
      <c r="T17" s="1242">
        <f t="shared" si="9"/>
        <v>1</v>
      </c>
      <c r="U17" s="1243" t="str">
        <f t="shared" si="10"/>
        <v xml:space="preserve"> </v>
      </c>
      <c r="V17" s="1212"/>
      <c r="W17" s="1247" t="s">
        <v>345</v>
      </c>
      <c r="X17" s="1118"/>
      <c r="Y17" s="1118"/>
    </row>
    <row r="18" spans="1:25" s="1154" customFormat="1" ht="17.399999999999999" x14ac:dyDescent="0.35">
      <c r="A18" s="830" t="s">
        <v>234</v>
      </c>
      <c r="B18" s="569">
        <v>2017</v>
      </c>
      <c r="C18" s="1214" t="s">
        <v>331</v>
      </c>
      <c r="D18" s="1231">
        <v>11</v>
      </c>
      <c r="E18" s="1232">
        <v>2.9955356133816546</v>
      </c>
      <c r="F18" s="1198">
        <v>-1</v>
      </c>
      <c r="G18" s="1245"/>
      <c r="H18" s="1218">
        <v>-2</v>
      </c>
      <c r="I18" s="1246">
        <v>0</v>
      </c>
      <c r="J18" s="1220">
        <f t="shared" si="0"/>
        <v>0</v>
      </c>
      <c r="K18" s="1235">
        <f t="shared" si="1"/>
        <v>1</v>
      </c>
      <c r="L18" s="1236">
        <f t="shared" si="2"/>
        <v>0.18</v>
      </c>
      <c r="M18" s="1237">
        <v>0</v>
      </c>
      <c r="N18" s="1238">
        <f t="shared" si="3"/>
        <v>0</v>
      </c>
      <c r="O18" s="1238">
        <f t="shared" si="4"/>
        <v>0</v>
      </c>
      <c r="P18" s="1239">
        <f t="shared" si="5"/>
        <v>0</v>
      </c>
      <c r="Q18" s="1240">
        <f t="shared" si="6"/>
        <v>3.1755356133816548</v>
      </c>
      <c r="R18" s="1241">
        <f t="shared" si="7"/>
        <v>0.18000000000000016</v>
      </c>
      <c r="S18" s="1209">
        <f t="shared" si="8"/>
        <v>8</v>
      </c>
      <c r="T18" s="1242">
        <f t="shared" si="9"/>
        <v>3</v>
      </c>
      <c r="U18" s="1243" t="str">
        <f t="shared" si="10"/>
        <v xml:space="preserve"> </v>
      </c>
      <c r="V18" s="1212"/>
      <c r="W18" s="1244"/>
      <c r="X18" s="1118"/>
      <c r="Y18" s="1118"/>
    </row>
    <row r="19" spans="1:25" s="1154" customFormat="1" ht="17.399999999999999" x14ac:dyDescent="0.35">
      <c r="A19" s="830" t="s">
        <v>7</v>
      </c>
      <c r="B19" s="569">
        <v>2019</v>
      </c>
      <c r="C19" s="1248" t="s">
        <v>332</v>
      </c>
      <c r="D19" s="1231">
        <v>12</v>
      </c>
      <c r="E19" s="1232">
        <v>2.9309772609754132</v>
      </c>
      <c r="F19" s="1198">
        <v>-3</v>
      </c>
      <c r="G19" s="1249"/>
      <c r="H19" s="1218">
        <v>-2</v>
      </c>
      <c r="I19" s="1246">
        <v>2</v>
      </c>
      <c r="J19" s="1220">
        <f t="shared" si="0"/>
        <v>2</v>
      </c>
      <c r="K19" s="1235">
        <f t="shared" si="1"/>
        <v>5</v>
      </c>
      <c r="L19" s="1236">
        <f t="shared" si="2"/>
        <v>0.89999999999999991</v>
      </c>
      <c r="M19" s="1237">
        <v>3</v>
      </c>
      <c r="N19" s="1238">
        <f t="shared" si="3"/>
        <v>3</v>
      </c>
      <c r="O19" s="1238">
        <f t="shared" si="4"/>
        <v>0</v>
      </c>
      <c r="P19" s="1239">
        <f t="shared" si="5"/>
        <v>0</v>
      </c>
      <c r="Q19" s="1240">
        <f t="shared" si="6"/>
        <v>3.8309772609754131</v>
      </c>
      <c r="R19" s="1241">
        <f t="shared" si="7"/>
        <v>0.89999999999999991</v>
      </c>
      <c r="S19" s="1209">
        <f t="shared" si="8"/>
        <v>4</v>
      </c>
      <c r="T19" s="1242">
        <f t="shared" si="9"/>
        <v>8</v>
      </c>
      <c r="U19" s="1243" t="str">
        <f t="shared" si="10"/>
        <v xml:space="preserve"> </v>
      </c>
      <c r="V19" s="1212"/>
      <c r="W19" s="1229" t="s">
        <v>348</v>
      </c>
      <c r="X19" s="1118"/>
      <c r="Y19" s="1118"/>
    </row>
    <row r="20" spans="1:25" s="1154" customFormat="1" ht="17.399999999999999" x14ac:dyDescent="0.35">
      <c r="A20" s="829" t="s">
        <v>163</v>
      </c>
      <c r="B20" s="569"/>
      <c r="C20" s="1230" t="s">
        <v>344</v>
      </c>
      <c r="D20" s="1231">
        <v>13</v>
      </c>
      <c r="E20" s="1232">
        <v>2.8605165343036627</v>
      </c>
      <c r="F20" s="1233">
        <v>3</v>
      </c>
      <c r="G20" s="1217"/>
      <c r="H20" s="1218">
        <v>-4</v>
      </c>
      <c r="I20" s="1234">
        <v>3</v>
      </c>
      <c r="J20" s="1220">
        <f t="shared" si="0"/>
        <v>3</v>
      </c>
      <c r="K20" s="1235">
        <f t="shared" si="1"/>
        <v>0</v>
      </c>
      <c r="L20" s="1236">
        <f t="shared" si="2"/>
        <v>0</v>
      </c>
      <c r="M20" s="1237">
        <v>5</v>
      </c>
      <c r="N20" s="1238">
        <f t="shared" si="3"/>
        <v>5</v>
      </c>
      <c r="O20" s="1238">
        <f t="shared" si="4"/>
        <v>0</v>
      </c>
      <c r="P20" s="1239">
        <f t="shared" si="5"/>
        <v>0</v>
      </c>
      <c r="Q20" s="1240">
        <f t="shared" si="6"/>
        <v>2.8605165343036627</v>
      </c>
      <c r="R20" s="1241">
        <f t="shared" si="7"/>
        <v>0</v>
      </c>
      <c r="S20" s="1209">
        <f t="shared" si="8"/>
        <v>17</v>
      </c>
      <c r="T20" s="1242">
        <f t="shared" si="9"/>
        <v>-4</v>
      </c>
      <c r="U20" s="1243" t="str">
        <f t="shared" si="10"/>
        <v xml:space="preserve"> </v>
      </c>
      <c r="V20" s="1212"/>
      <c r="W20" s="1244"/>
      <c r="X20" s="1118"/>
      <c r="Y20" s="1118"/>
    </row>
    <row r="21" spans="1:25" s="1154" customFormat="1" ht="17.399999999999999" x14ac:dyDescent="0.35">
      <c r="A21" s="829" t="s">
        <v>371</v>
      </c>
      <c r="B21" s="569">
        <v>2011</v>
      </c>
      <c r="C21" s="1230"/>
      <c r="D21" s="1231">
        <v>14</v>
      </c>
      <c r="E21" s="1232">
        <v>2.8374244237091757</v>
      </c>
      <c r="F21" s="1198">
        <v>4</v>
      </c>
      <c r="G21" s="1217"/>
      <c r="H21" s="1218">
        <v>-2</v>
      </c>
      <c r="I21" s="1246">
        <v>6</v>
      </c>
      <c r="J21" s="1220">
        <f t="shared" si="0"/>
        <v>6</v>
      </c>
      <c r="K21" s="1235">
        <f t="shared" si="1"/>
        <v>2</v>
      </c>
      <c r="L21" s="1236">
        <f t="shared" si="2"/>
        <v>0.36</v>
      </c>
      <c r="M21" s="1237">
        <v>2</v>
      </c>
      <c r="N21" s="1238">
        <f t="shared" si="3"/>
        <v>2</v>
      </c>
      <c r="O21" s="1238">
        <f t="shared" si="4"/>
        <v>0</v>
      </c>
      <c r="P21" s="1239">
        <f t="shared" si="5"/>
        <v>0</v>
      </c>
      <c r="Q21" s="1240">
        <f t="shared" si="6"/>
        <v>3.1974244237091756</v>
      </c>
      <c r="R21" s="1241">
        <f t="shared" si="7"/>
        <v>0.35999999999999988</v>
      </c>
      <c r="S21" s="1209">
        <f t="shared" si="8"/>
        <v>7</v>
      </c>
      <c r="T21" s="1242">
        <f t="shared" si="9"/>
        <v>7</v>
      </c>
      <c r="U21" s="1243" t="str">
        <f t="shared" si="10"/>
        <v xml:space="preserve"> </v>
      </c>
      <c r="V21" s="1212"/>
      <c r="W21" s="1244"/>
      <c r="X21" s="1118"/>
      <c r="Y21" s="1118"/>
    </row>
    <row r="22" spans="1:25" s="1154" customFormat="1" thickBot="1" x14ac:dyDescent="0.4">
      <c r="A22" s="830" t="s">
        <v>235</v>
      </c>
      <c r="B22" s="569">
        <v>2017</v>
      </c>
      <c r="C22" s="1214" t="s">
        <v>331</v>
      </c>
      <c r="D22" s="1231">
        <v>15</v>
      </c>
      <c r="E22" s="1232">
        <v>2.7468408080555275</v>
      </c>
      <c r="F22" s="1198">
        <v>-1</v>
      </c>
      <c r="G22" s="1249"/>
      <c r="H22" s="1218">
        <v>-2</v>
      </c>
      <c r="I22" s="1246">
        <v>1</v>
      </c>
      <c r="J22" s="1220">
        <f t="shared" si="0"/>
        <v>1</v>
      </c>
      <c r="K22" s="1235">
        <f t="shared" si="1"/>
        <v>2</v>
      </c>
      <c r="L22" s="1236">
        <f t="shared" si="2"/>
        <v>0.36</v>
      </c>
      <c r="M22" s="1237">
        <v>0</v>
      </c>
      <c r="N22" s="1238">
        <f t="shared" si="3"/>
        <v>0</v>
      </c>
      <c r="O22" s="1238">
        <f t="shared" si="4"/>
        <v>0</v>
      </c>
      <c r="P22" s="1239">
        <f t="shared" si="5"/>
        <v>0</v>
      </c>
      <c r="Q22" s="1240">
        <f t="shared" si="6"/>
        <v>3.1068408080555274</v>
      </c>
      <c r="R22" s="1241">
        <f t="shared" si="7"/>
        <v>0.35999999999999988</v>
      </c>
      <c r="S22" s="1209">
        <f t="shared" si="8"/>
        <v>10</v>
      </c>
      <c r="T22" s="1242">
        <f t="shared" si="9"/>
        <v>5</v>
      </c>
      <c r="U22" s="1243" t="str">
        <f t="shared" si="10"/>
        <v xml:space="preserve"> </v>
      </c>
      <c r="V22" s="1212"/>
      <c r="W22" s="1252"/>
      <c r="X22" s="1118"/>
      <c r="Y22" s="1118"/>
    </row>
    <row r="23" spans="1:25" s="1154" customFormat="1" ht="17.399999999999999" x14ac:dyDescent="0.35">
      <c r="A23" s="830" t="s">
        <v>18</v>
      </c>
      <c r="B23" s="569">
        <v>2015</v>
      </c>
      <c r="C23" s="1214" t="s">
        <v>331</v>
      </c>
      <c r="D23" s="1231">
        <v>16</v>
      </c>
      <c r="E23" s="1232">
        <v>2.6530344046956782</v>
      </c>
      <c r="F23" s="1198">
        <v>1</v>
      </c>
      <c r="G23" s="1249"/>
      <c r="H23" s="1218">
        <v>-2</v>
      </c>
      <c r="I23" s="1246">
        <v>3</v>
      </c>
      <c r="J23" s="1220">
        <f t="shared" si="0"/>
        <v>3</v>
      </c>
      <c r="K23" s="1235">
        <f t="shared" si="1"/>
        <v>2</v>
      </c>
      <c r="L23" s="1236">
        <f t="shared" si="2"/>
        <v>0.36</v>
      </c>
      <c r="M23" s="1237">
        <v>0</v>
      </c>
      <c r="N23" s="1238">
        <f t="shared" si="3"/>
        <v>0</v>
      </c>
      <c r="O23" s="1238">
        <f t="shared" si="4"/>
        <v>0</v>
      </c>
      <c r="P23" s="1239">
        <f t="shared" si="5"/>
        <v>0</v>
      </c>
      <c r="Q23" s="1240">
        <f t="shared" si="6"/>
        <v>3.0130344046956781</v>
      </c>
      <c r="R23" s="1241">
        <f t="shared" si="7"/>
        <v>0.35999999999999988</v>
      </c>
      <c r="S23" s="1209">
        <f t="shared" si="8"/>
        <v>11</v>
      </c>
      <c r="T23" s="1242">
        <f t="shared" si="9"/>
        <v>5</v>
      </c>
      <c r="U23" s="1243" t="str">
        <f t="shared" si="10"/>
        <v xml:space="preserve"> </v>
      </c>
      <c r="V23" s="1212"/>
      <c r="W23" s="1229"/>
      <c r="X23" s="1118"/>
      <c r="Y23" s="1118"/>
    </row>
    <row r="24" spans="1:25" s="1154" customFormat="1" ht="17.399999999999999" x14ac:dyDescent="0.35">
      <c r="A24" s="829" t="s">
        <v>166</v>
      </c>
      <c r="B24" s="569"/>
      <c r="C24" s="1230" t="s">
        <v>344</v>
      </c>
      <c r="D24" s="1231">
        <v>17</v>
      </c>
      <c r="E24" s="1232">
        <v>2.6512276969897735</v>
      </c>
      <c r="F24" s="1233">
        <v>3</v>
      </c>
      <c r="G24" s="1245"/>
      <c r="H24" s="1218">
        <v>-4</v>
      </c>
      <c r="I24" s="1234">
        <v>3</v>
      </c>
      <c r="J24" s="1220">
        <f t="shared" si="0"/>
        <v>3</v>
      </c>
      <c r="K24" s="1235">
        <f t="shared" si="1"/>
        <v>0</v>
      </c>
      <c r="L24" s="1236">
        <f t="shared" si="2"/>
        <v>0</v>
      </c>
      <c r="M24" s="1237">
        <v>3</v>
      </c>
      <c r="N24" s="1238">
        <f t="shared" si="3"/>
        <v>3</v>
      </c>
      <c r="O24" s="1238">
        <f t="shared" si="4"/>
        <v>0</v>
      </c>
      <c r="P24" s="1239">
        <f t="shared" si="5"/>
        <v>0</v>
      </c>
      <c r="Q24" s="1240">
        <f t="shared" si="6"/>
        <v>2.6512276969897735</v>
      </c>
      <c r="R24" s="1241">
        <f t="shared" si="7"/>
        <v>0</v>
      </c>
      <c r="S24" s="1209">
        <f t="shared" si="8"/>
        <v>21</v>
      </c>
      <c r="T24" s="1242">
        <f t="shared" si="9"/>
        <v>-4</v>
      </c>
      <c r="U24" s="1243" t="str">
        <f t="shared" si="10"/>
        <v xml:space="preserve"> </v>
      </c>
      <c r="V24" s="1212"/>
      <c r="W24" s="1229"/>
      <c r="X24" s="1118"/>
      <c r="Y24" s="1118"/>
    </row>
    <row r="25" spans="1:25" s="1154" customFormat="1" ht="17.399999999999999" x14ac:dyDescent="0.35">
      <c r="A25" s="829" t="s">
        <v>158</v>
      </c>
      <c r="B25" s="569"/>
      <c r="C25" s="1230" t="s">
        <v>344</v>
      </c>
      <c r="D25" s="1231">
        <v>18</v>
      </c>
      <c r="E25" s="1232">
        <v>2.6495891611842488</v>
      </c>
      <c r="F25" s="1233">
        <v>3</v>
      </c>
      <c r="G25" s="1245"/>
      <c r="H25" s="1218">
        <v>-3</v>
      </c>
      <c r="I25" s="1234">
        <v>3</v>
      </c>
      <c r="J25" s="1220">
        <f t="shared" si="0"/>
        <v>3</v>
      </c>
      <c r="K25" s="1235">
        <f t="shared" si="1"/>
        <v>0</v>
      </c>
      <c r="L25" s="1236">
        <f t="shared" si="2"/>
        <v>0</v>
      </c>
      <c r="M25" s="1237">
        <v>4</v>
      </c>
      <c r="N25" s="1238">
        <f t="shared" si="3"/>
        <v>4</v>
      </c>
      <c r="O25" s="1238">
        <f t="shared" si="4"/>
        <v>0</v>
      </c>
      <c r="P25" s="1239">
        <f t="shared" si="5"/>
        <v>0</v>
      </c>
      <c r="Q25" s="1240">
        <f t="shared" si="6"/>
        <v>2.6495891611842488</v>
      </c>
      <c r="R25" s="1241">
        <f t="shared" si="7"/>
        <v>0</v>
      </c>
      <c r="S25" s="1209">
        <f t="shared" si="8"/>
        <v>22</v>
      </c>
      <c r="T25" s="1242">
        <f t="shared" si="9"/>
        <v>-4</v>
      </c>
      <c r="U25" s="1243" t="str">
        <f t="shared" si="10"/>
        <v xml:space="preserve"> </v>
      </c>
      <c r="V25" s="1212"/>
      <c r="W25" s="1251" t="s">
        <v>345</v>
      </c>
      <c r="X25" s="1118"/>
      <c r="Y25" s="1118"/>
    </row>
    <row r="26" spans="1:25" s="1154" customFormat="1" ht="17.399999999999999" x14ac:dyDescent="0.35">
      <c r="A26" s="829" t="s">
        <v>167</v>
      </c>
      <c r="B26" s="569"/>
      <c r="C26" s="1230" t="s">
        <v>344</v>
      </c>
      <c r="D26" s="1231">
        <v>19</v>
      </c>
      <c r="E26" s="1232">
        <v>2.5969961236794852</v>
      </c>
      <c r="F26" s="1233">
        <v>4</v>
      </c>
      <c r="G26" s="1245"/>
      <c r="H26" s="1218">
        <v>-3</v>
      </c>
      <c r="I26" s="1234">
        <v>4</v>
      </c>
      <c r="J26" s="1220">
        <f t="shared" si="0"/>
        <v>4</v>
      </c>
      <c r="K26" s="1235">
        <f t="shared" si="1"/>
        <v>0</v>
      </c>
      <c r="L26" s="1236">
        <f t="shared" si="2"/>
        <v>0</v>
      </c>
      <c r="M26" s="1237">
        <v>4</v>
      </c>
      <c r="N26" s="1238">
        <f t="shared" si="3"/>
        <v>4</v>
      </c>
      <c r="O26" s="1238">
        <f t="shared" si="4"/>
        <v>0</v>
      </c>
      <c r="P26" s="1239">
        <f t="shared" si="5"/>
        <v>0</v>
      </c>
      <c r="Q26" s="1240">
        <f t="shared" si="6"/>
        <v>2.5969961236794852</v>
      </c>
      <c r="R26" s="1241">
        <f t="shared" si="7"/>
        <v>0</v>
      </c>
      <c r="S26" s="1209">
        <f t="shared" si="8"/>
        <v>24</v>
      </c>
      <c r="T26" s="1242">
        <f t="shared" si="9"/>
        <v>-5</v>
      </c>
      <c r="U26" s="1243" t="str">
        <f t="shared" si="10"/>
        <v xml:space="preserve"> </v>
      </c>
      <c r="V26" s="1212"/>
      <c r="W26" s="1229"/>
      <c r="X26" s="1118"/>
      <c r="Y26" s="1118"/>
    </row>
    <row r="27" spans="1:25" s="1154" customFormat="1" ht="17.399999999999999" x14ac:dyDescent="0.35">
      <c r="A27" s="829" t="s">
        <v>161</v>
      </c>
      <c r="B27" s="569"/>
      <c r="C27" s="1230" t="s">
        <v>344</v>
      </c>
      <c r="D27" s="1231">
        <v>20</v>
      </c>
      <c r="E27" s="1232">
        <v>2.5636362160197561</v>
      </c>
      <c r="F27" s="1233">
        <v>4</v>
      </c>
      <c r="G27" s="1245"/>
      <c r="H27" s="1218">
        <v>-2</v>
      </c>
      <c r="I27" s="1234">
        <v>4</v>
      </c>
      <c r="J27" s="1220">
        <f t="shared" si="0"/>
        <v>4</v>
      </c>
      <c r="K27" s="1235">
        <f t="shared" si="1"/>
        <v>0</v>
      </c>
      <c r="L27" s="1236">
        <f t="shared" si="2"/>
        <v>0</v>
      </c>
      <c r="M27" s="1237">
        <v>0</v>
      </c>
      <c r="N27" s="1238">
        <f t="shared" si="3"/>
        <v>0</v>
      </c>
      <c r="O27" s="1238">
        <f t="shared" si="4"/>
        <v>0</v>
      </c>
      <c r="P27" s="1239">
        <f t="shared" si="5"/>
        <v>0</v>
      </c>
      <c r="Q27" s="1240">
        <f t="shared" si="6"/>
        <v>2.5636362160197561</v>
      </c>
      <c r="R27" s="1241">
        <f t="shared" si="7"/>
        <v>0</v>
      </c>
      <c r="S27" s="1209">
        <f t="shared" si="8"/>
        <v>25</v>
      </c>
      <c r="T27" s="1242">
        <f t="shared" si="9"/>
        <v>-5</v>
      </c>
      <c r="U27" s="1243" t="str">
        <f t="shared" si="10"/>
        <v xml:space="preserve"> </v>
      </c>
      <c r="V27" s="1212"/>
      <c r="W27" s="1229" t="s">
        <v>349</v>
      </c>
      <c r="X27" s="1118"/>
      <c r="Y27" s="1118"/>
    </row>
    <row r="28" spans="1:25" s="1154" customFormat="1" ht="17.399999999999999" x14ac:dyDescent="0.35">
      <c r="A28" s="829" t="s">
        <v>233</v>
      </c>
      <c r="B28" s="569">
        <v>2009</v>
      </c>
      <c r="C28" s="1214" t="s">
        <v>331</v>
      </c>
      <c r="D28" s="1231">
        <v>21</v>
      </c>
      <c r="E28" s="1232">
        <v>2.5342080113169168</v>
      </c>
      <c r="F28" s="1198">
        <v>6</v>
      </c>
      <c r="G28" s="1245"/>
      <c r="H28" s="1218">
        <v>-2</v>
      </c>
      <c r="I28" s="1246">
        <v>8</v>
      </c>
      <c r="J28" s="1220">
        <f t="shared" si="0"/>
        <v>8</v>
      </c>
      <c r="K28" s="1235">
        <f t="shared" si="1"/>
        <v>2</v>
      </c>
      <c r="L28" s="1236">
        <f t="shared" si="2"/>
        <v>0.36</v>
      </c>
      <c r="M28" s="1237">
        <v>8</v>
      </c>
      <c r="N28" s="1238">
        <f t="shared" si="3"/>
        <v>8</v>
      </c>
      <c r="O28" s="1238">
        <f t="shared" si="4"/>
        <v>0</v>
      </c>
      <c r="P28" s="1239">
        <f t="shared" si="5"/>
        <v>0</v>
      </c>
      <c r="Q28" s="1240">
        <f t="shared" si="6"/>
        <v>2.8942080113169166</v>
      </c>
      <c r="R28" s="1241">
        <f t="shared" si="7"/>
        <v>0.35999999999999988</v>
      </c>
      <c r="S28" s="1209">
        <f t="shared" si="8"/>
        <v>16</v>
      </c>
      <c r="T28" s="1242">
        <f t="shared" si="9"/>
        <v>5</v>
      </c>
      <c r="U28" s="1253" t="str">
        <f t="shared" si="10"/>
        <v xml:space="preserve"> </v>
      </c>
      <c r="V28" s="1254"/>
      <c r="W28" s="1229"/>
      <c r="X28" s="1118"/>
      <c r="Y28" s="1118"/>
    </row>
    <row r="29" spans="1:25" s="1154" customFormat="1" ht="17.399999999999999" x14ac:dyDescent="0.35">
      <c r="A29" s="829" t="s">
        <v>385</v>
      </c>
      <c r="B29" s="569">
        <v>2013</v>
      </c>
      <c r="C29" s="1214" t="s">
        <v>331</v>
      </c>
      <c r="D29" s="1231">
        <v>22</v>
      </c>
      <c r="E29" s="1232">
        <v>2.4900946439467013</v>
      </c>
      <c r="F29" s="1198">
        <v>2</v>
      </c>
      <c r="G29" s="1245"/>
      <c r="H29" s="1218">
        <v>-2</v>
      </c>
      <c r="I29" s="1246">
        <v>4</v>
      </c>
      <c r="J29" s="1220">
        <f t="shared" si="0"/>
        <v>4</v>
      </c>
      <c r="K29" s="1235">
        <f t="shared" si="1"/>
        <v>2</v>
      </c>
      <c r="L29" s="1236">
        <f t="shared" si="2"/>
        <v>0.36</v>
      </c>
      <c r="M29" s="1237">
        <v>0</v>
      </c>
      <c r="N29" s="1238">
        <f t="shared" si="3"/>
        <v>0</v>
      </c>
      <c r="O29" s="1238">
        <f t="shared" si="4"/>
        <v>0</v>
      </c>
      <c r="P29" s="1239">
        <f t="shared" si="5"/>
        <v>0</v>
      </c>
      <c r="Q29" s="1240">
        <f t="shared" si="6"/>
        <v>2.8500946439467012</v>
      </c>
      <c r="R29" s="1241">
        <f t="shared" si="7"/>
        <v>0.35999999999999988</v>
      </c>
      <c r="S29" s="1209">
        <f t="shared" si="8"/>
        <v>18</v>
      </c>
      <c r="T29" s="1242">
        <f t="shared" si="9"/>
        <v>4</v>
      </c>
      <c r="U29" s="1253" t="str">
        <f t="shared" si="10"/>
        <v xml:space="preserve"> </v>
      </c>
      <c r="V29" s="1118"/>
      <c r="W29" s="1244"/>
      <c r="X29" s="1118"/>
      <c r="Y29" s="1118"/>
    </row>
    <row r="30" spans="1:25" s="1154" customFormat="1" ht="17.399999999999999" x14ac:dyDescent="0.35">
      <c r="A30" s="829" t="s">
        <v>153</v>
      </c>
      <c r="B30" s="569"/>
      <c r="C30" s="1230" t="s">
        <v>344</v>
      </c>
      <c r="D30" s="1231">
        <v>23</v>
      </c>
      <c r="E30" s="1232">
        <v>2.4727208097256179</v>
      </c>
      <c r="F30" s="1233">
        <v>3</v>
      </c>
      <c r="G30" s="1245"/>
      <c r="H30" s="1218">
        <v>-3</v>
      </c>
      <c r="I30" s="1234">
        <v>3</v>
      </c>
      <c r="J30" s="1220">
        <f t="shared" si="0"/>
        <v>3</v>
      </c>
      <c r="K30" s="1235">
        <f t="shared" si="1"/>
        <v>0</v>
      </c>
      <c r="L30" s="1236">
        <f t="shared" si="2"/>
        <v>0</v>
      </c>
      <c r="M30" s="1237">
        <v>5</v>
      </c>
      <c r="N30" s="1238">
        <f t="shared" si="3"/>
        <v>5</v>
      </c>
      <c r="O30" s="1238">
        <f t="shared" si="4"/>
        <v>0</v>
      </c>
      <c r="P30" s="1239">
        <f t="shared" si="5"/>
        <v>0</v>
      </c>
      <c r="Q30" s="1240">
        <f t="shared" si="6"/>
        <v>2.4727208097256179</v>
      </c>
      <c r="R30" s="1241">
        <f t="shared" si="7"/>
        <v>0</v>
      </c>
      <c r="S30" s="1209">
        <f t="shared" si="8"/>
        <v>28</v>
      </c>
      <c r="T30" s="1242">
        <f t="shared" si="9"/>
        <v>-5</v>
      </c>
      <c r="U30" s="1253" t="str">
        <f t="shared" si="10"/>
        <v xml:space="preserve"> </v>
      </c>
      <c r="V30" s="1254"/>
      <c r="W30" s="1244" t="s">
        <v>347</v>
      </c>
      <c r="X30" s="1118"/>
      <c r="Y30" s="1118"/>
    </row>
    <row r="31" spans="1:25" s="1154" customFormat="1" ht="17.399999999999999" x14ac:dyDescent="0.35">
      <c r="A31" s="829" t="s">
        <v>13</v>
      </c>
      <c r="B31" s="569">
        <v>2013</v>
      </c>
      <c r="C31" s="1250" t="s">
        <v>343</v>
      </c>
      <c r="D31" s="1231">
        <v>24</v>
      </c>
      <c r="E31" s="1232">
        <v>2.4680391383659335</v>
      </c>
      <c r="F31" s="1198">
        <v>3</v>
      </c>
      <c r="G31" s="1245"/>
      <c r="H31" s="1218">
        <v>-2</v>
      </c>
      <c r="I31" s="1246">
        <v>6</v>
      </c>
      <c r="J31" s="1220">
        <f t="shared" si="0"/>
        <v>6</v>
      </c>
      <c r="K31" s="1235">
        <f t="shared" si="1"/>
        <v>3</v>
      </c>
      <c r="L31" s="1236">
        <f t="shared" si="2"/>
        <v>0.54</v>
      </c>
      <c r="M31" s="1237">
        <v>3</v>
      </c>
      <c r="N31" s="1238">
        <f t="shared" si="3"/>
        <v>3</v>
      </c>
      <c r="O31" s="1238">
        <f t="shared" si="4"/>
        <v>0</v>
      </c>
      <c r="P31" s="1239">
        <f t="shared" si="5"/>
        <v>0</v>
      </c>
      <c r="Q31" s="1240">
        <f t="shared" si="6"/>
        <v>3.0080391383659335</v>
      </c>
      <c r="R31" s="1241">
        <f t="shared" si="7"/>
        <v>0.54</v>
      </c>
      <c r="S31" s="1209">
        <f t="shared" si="8"/>
        <v>12</v>
      </c>
      <c r="T31" s="1242">
        <f t="shared" si="9"/>
        <v>12</v>
      </c>
      <c r="U31" s="1253" t="str">
        <f t="shared" si="10"/>
        <v xml:space="preserve"> </v>
      </c>
      <c r="V31" s="1118"/>
      <c r="W31" s="1229"/>
      <c r="X31" s="1118"/>
      <c r="Y31" s="1118"/>
    </row>
    <row r="32" spans="1:25" s="1154" customFormat="1" ht="17.399999999999999" x14ac:dyDescent="0.35">
      <c r="A32" s="829" t="s">
        <v>165</v>
      </c>
      <c r="B32" s="569"/>
      <c r="C32" s="1230" t="s">
        <v>344</v>
      </c>
      <c r="D32" s="1231">
        <v>25</v>
      </c>
      <c r="E32" s="1232">
        <v>2.4461405568912342</v>
      </c>
      <c r="F32" s="1233">
        <v>3</v>
      </c>
      <c r="G32" s="1245"/>
      <c r="H32" s="1218">
        <v>-3</v>
      </c>
      <c r="I32" s="1234">
        <v>3</v>
      </c>
      <c r="J32" s="1220">
        <f t="shared" si="0"/>
        <v>3</v>
      </c>
      <c r="K32" s="1235">
        <f t="shared" si="1"/>
        <v>0</v>
      </c>
      <c r="L32" s="1236">
        <f t="shared" si="2"/>
        <v>0</v>
      </c>
      <c r="M32" s="1237">
        <v>3</v>
      </c>
      <c r="N32" s="1238">
        <f t="shared" si="3"/>
        <v>3</v>
      </c>
      <c r="O32" s="1238">
        <f t="shared" si="4"/>
        <v>0</v>
      </c>
      <c r="P32" s="1239">
        <f t="shared" si="5"/>
        <v>0</v>
      </c>
      <c r="Q32" s="1240">
        <f t="shared" si="6"/>
        <v>2.4461405568912342</v>
      </c>
      <c r="R32" s="1241">
        <f t="shared" si="7"/>
        <v>0</v>
      </c>
      <c r="S32" s="1209">
        <f t="shared" si="8"/>
        <v>30</v>
      </c>
      <c r="T32" s="1242">
        <f t="shared" si="9"/>
        <v>-5</v>
      </c>
      <c r="U32" s="1253" t="str">
        <f t="shared" si="10"/>
        <v xml:space="preserve"> </v>
      </c>
      <c r="V32" s="1118"/>
      <c r="W32" s="1244"/>
      <c r="X32" s="1118"/>
      <c r="Y32" s="1118"/>
    </row>
    <row r="33" spans="1:25" s="1154" customFormat="1" ht="17.399999999999999" x14ac:dyDescent="0.35">
      <c r="A33" s="830" t="s">
        <v>133</v>
      </c>
      <c r="B33" s="569">
        <v>2013</v>
      </c>
      <c r="C33" s="1214" t="s">
        <v>331</v>
      </c>
      <c r="D33" s="1231">
        <v>26</v>
      </c>
      <c r="E33" s="1232">
        <v>2.40288910599189</v>
      </c>
      <c r="F33" s="1198">
        <v>1</v>
      </c>
      <c r="G33" s="1245"/>
      <c r="H33" s="1218">
        <v>-2</v>
      </c>
      <c r="I33" s="1246">
        <v>4</v>
      </c>
      <c r="J33" s="1220">
        <f t="shared" si="0"/>
        <v>4</v>
      </c>
      <c r="K33" s="1235">
        <f t="shared" si="1"/>
        <v>3</v>
      </c>
      <c r="L33" s="1236">
        <f t="shared" si="2"/>
        <v>0.54</v>
      </c>
      <c r="M33" s="1237">
        <v>2</v>
      </c>
      <c r="N33" s="1238">
        <f t="shared" si="3"/>
        <v>2</v>
      </c>
      <c r="O33" s="1238">
        <f t="shared" si="4"/>
        <v>0</v>
      </c>
      <c r="P33" s="1239">
        <f t="shared" si="5"/>
        <v>0</v>
      </c>
      <c r="Q33" s="1240">
        <f t="shared" si="6"/>
        <v>2.94288910599189</v>
      </c>
      <c r="R33" s="1241">
        <f t="shared" si="7"/>
        <v>0.54</v>
      </c>
      <c r="S33" s="1209">
        <f t="shared" si="8"/>
        <v>14</v>
      </c>
      <c r="T33" s="1242">
        <f t="shared" si="9"/>
        <v>12</v>
      </c>
      <c r="U33" s="1253" t="str">
        <f t="shared" si="10"/>
        <v xml:space="preserve"> </v>
      </c>
      <c r="V33" s="1118"/>
      <c r="W33" s="1229"/>
      <c r="X33" s="1118"/>
      <c r="Y33" s="1118"/>
    </row>
    <row r="34" spans="1:25" s="1154" customFormat="1" ht="17.399999999999999" x14ac:dyDescent="0.35">
      <c r="A34" s="829" t="s">
        <v>164</v>
      </c>
      <c r="B34" s="569"/>
      <c r="C34" s="1230" t="s">
        <v>344</v>
      </c>
      <c r="D34" s="1231">
        <v>27</v>
      </c>
      <c r="E34" s="1232">
        <v>2.3648183423170726</v>
      </c>
      <c r="F34" s="1233">
        <v>3</v>
      </c>
      <c r="G34" s="1245"/>
      <c r="H34" s="1218">
        <v>-4</v>
      </c>
      <c r="I34" s="1234">
        <v>3</v>
      </c>
      <c r="J34" s="1220">
        <f t="shared" si="0"/>
        <v>3</v>
      </c>
      <c r="K34" s="1235">
        <f t="shared" si="1"/>
        <v>0</v>
      </c>
      <c r="L34" s="1236">
        <f t="shared" si="2"/>
        <v>0</v>
      </c>
      <c r="M34" s="1237">
        <v>4</v>
      </c>
      <c r="N34" s="1238">
        <f t="shared" si="3"/>
        <v>4</v>
      </c>
      <c r="O34" s="1238">
        <f t="shared" si="4"/>
        <v>0</v>
      </c>
      <c r="P34" s="1239">
        <f t="shared" si="5"/>
        <v>0</v>
      </c>
      <c r="Q34" s="1240">
        <f t="shared" si="6"/>
        <v>2.3648183423170726</v>
      </c>
      <c r="R34" s="1241">
        <f t="shared" si="7"/>
        <v>0</v>
      </c>
      <c r="S34" s="1209">
        <f t="shared" si="8"/>
        <v>31</v>
      </c>
      <c r="T34" s="1242">
        <f t="shared" si="9"/>
        <v>-4</v>
      </c>
      <c r="U34" s="1253" t="str">
        <f t="shared" si="10"/>
        <v xml:space="preserve"> </v>
      </c>
      <c r="V34" s="1254"/>
      <c r="W34" s="1229" t="s">
        <v>351</v>
      </c>
      <c r="X34" s="1118"/>
      <c r="Y34" s="1118"/>
    </row>
    <row r="35" spans="1:25" s="1154" customFormat="1" ht="17.399999999999999" x14ac:dyDescent="0.35">
      <c r="A35" s="829" t="s">
        <v>33</v>
      </c>
      <c r="B35" s="569"/>
      <c r="C35" s="1230" t="s">
        <v>344</v>
      </c>
      <c r="D35" s="1231">
        <v>28</v>
      </c>
      <c r="E35" s="1232">
        <v>2.3074778525491668</v>
      </c>
      <c r="F35" s="1233">
        <v>3</v>
      </c>
      <c r="G35" s="1245"/>
      <c r="H35" s="1218">
        <v>-4</v>
      </c>
      <c r="I35" s="1234">
        <v>4</v>
      </c>
      <c r="J35" s="1220">
        <f t="shared" si="0"/>
        <v>4</v>
      </c>
      <c r="K35" s="1235">
        <f t="shared" si="1"/>
        <v>1</v>
      </c>
      <c r="L35" s="1236">
        <f t="shared" si="2"/>
        <v>0.18</v>
      </c>
      <c r="M35" s="1237">
        <v>2</v>
      </c>
      <c r="N35" s="1238">
        <f t="shared" si="3"/>
        <v>2</v>
      </c>
      <c r="O35" s="1238">
        <f t="shared" si="4"/>
        <v>0</v>
      </c>
      <c r="P35" s="1239">
        <f t="shared" si="5"/>
        <v>0</v>
      </c>
      <c r="Q35" s="1240">
        <f t="shared" si="6"/>
        <v>2.487477852549167</v>
      </c>
      <c r="R35" s="1241">
        <f t="shared" si="7"/>
        <v>0.18000000000000016</v>
      </c>
      <c r="S35" s="1209">
        <f t="shared" si="8"/>
        <v>27</v>
      </c>
      <c r="T35" s="1242">
        <f t="shared" si="9"/>
        <v>1</v>
      </c>
      <c r="U35" s="1253" t="str">
        <f t="shared" si="10"/>
        <v xml:space="preserve"> </v>
      </c>
      <c r="V35" s="1118"/>
      <c r="W35" s="1229"/>
      <c r="X35" s="1118"/>
      <c r="Y35" s="1118"/>
    </row>
    <row r="36" spans="1:25" s="1154" customFormat="1" ht="17.399999999999999" x14ac:dyDescent="0.35">
      <c r="A36" s="830" t="s">
        <v>141</v>
      </c>
      <c r="B36" s="569">
        <v>2017</v>
      </c>
      <c r="C36" s="1248" t="s">
        <v>332</v>
      </c>
      <c r="D36" s="1231">
        <v>29</v>
      </c>
      <c r="E36" s="1232">
        <v>2.2945067539795923</v>
      </c>
      <c r="F36" s="1198">
        <v>0</v>
      </c>
      <c r="G36" s="1249"/>
      <c r="H36" s="1218">
        <v>-2</v>
      </c>
      <c r="I36" s="1246">
        <v>3</v>
      </c>
      <c r="J36" s="1220">
        <f t="shared" si="0"/>
        <v>3</v>
      </c>
      <c r="K36" s="1235">
        <f t="shared" si="1"/>
        <v>3</v>
      </c>
      <c r="L36" s="1236">
        <f t="shared" si="2"/>
        <v>0.54</v>
      </c>
      <c r="M36" s="1237">
        <v>0</v>
      </c>
      <c r="N36" s="1238">
        <f t="shared" si="3"/>
        <v>0</v>
      </c>
      <c r="O36" s="1238">
        <f t="shared" si="4"/>
        <v>0</v>
      </c>
      <c r="P36" s="1239">
        <f t="shared" si="5"/>
        <v>0</v>
      </c>
      <c r="Q36" s="1240">
        <f t="shared" si="6"/>
        <v>2.8345067539795923</v>
      </c>
      <c r="R36" s="1241">
        <f t="shared" si="7"/>
        <v>0.54</v>
      </c>
      <c r="S36" s="1209">
        <f t="shared" si="8"/>
        <v>19</v>
      </c>
      <c r="T36" s="1242">
        <f t="shared" si="9"/>
        <v>10</v>
      </c>
      <c r="U36" s="1253" t="str">
        <f t="shared" si="10"/>
        <v xml:space="preserve"> </v>
      </c>
      <c r="V36" s="1254"/>
      <c r="W36" s="1229"/>
      <c r="X36" s="1118"/>
      <c r="Y36" s="1118"/>
    </row>
    <row r="37" spans="1:25" s="1154" customFormat="1" ht="17.399999999999999" x14ac:dyDescent="0.35">
      <c r="A37" s="829" t="s">
        <v>364</v>
      </c>
      <c r="B37" s="569">
        <v>2019</v>
      </c>
      <c r="C37" s="1214" t="s">
        <v>331</v>
      </c>
      <c r="D37" s="1231">
        <v>30</v>
      </c>
      <c r="E37" s="1232">
        <v>2.2842786120612035</v>
      </c>
      <c r="F37" s="1198">
        <v>-2</v>
      </c>
      <c r="G37" s="1245"/>
      <c r="H37" s="1218">
        <v>-2</v>
      </c>
      <c r="I37" s="1246">
        <v>2</v>
      </c>
      <c r="J37" s="1220">
        <f t="shared" si="0"/>
        <v>2</v>
      </c>
      <c r="K37" s="1235">
        <f t="shared" si="1"/>
        <v>4</v>
      </c>
      <c r="L37" s="1236">
        <f t="shared" si="2"/>
        <v>0.72</v>
      </c>
      <c r="M37" s="1237">
        <v>0</v>
      </c>
      <c r="N37" s="1238">
        <f t="shared" si="3"/>
        <v>0</v>
      </c>
      <c r="O37" s="1238">
        <f t="shared" si="4"/>
        <v>0</v>
      </c>
      <c r="P37" s="1239">
        <f t="shared" si="5"/>
        <v>0</v>
      </c>
      <c r="Q37" s="1240">
        <f t="shared" si="6"/>
        <v>3.0042786120612037</v>
      </c>
      <c r="R37" s="1241">
        <f t="shared" si="7"/>
        <v>0.7200000000000002</v>
      </c>
      <c r="S37" s="1209">
        <f t="shared" si="8"/>
        <v>13</v>
      </c>
      <c r="T37" s="1242">
        <f t="shared" si="9"/>
        <v>17</v>
      </c>
      <c r="U37" s="1253" t="str">
        <f t="shared" si="10"/>
        <v xml:space="preserve"> </v>
      </c>
      <c r="V37" s="1254"/>
      <c r="W37" s="1251" t="s">
        <v>345</v>
      </c>
      <c r="X37" s="1118"/>
      <c r="Y37" s="1118"/>
    </row>
    <row r="38" spans="1:25" s="1154" customFormat="1" ht="17.399999999999999" x14ac:dyDescent="0.35">
      <c r="A38" s="830" t="s">
        <v>149</v>
      </c>
      <c r="B38" s="569">
        <v>2019</v>
      </c>
      <c r="C38" s="1248" t="s">
        <v>332</v>
      </c>
      <c r="D38" s="1231">
        <v>31</v>
      </c>
      <c r="E38" s="1232">
        <v>2.2606703808980813</v>
      </c>
      <c r="F38" s="1198">
        <v>-3</v>
      </c>
      <c r="G38" s="1249"/>
      <c r="H38" s="1218">
        <v>-2</v>
      </c>
      <c r="I38" s="1246">
        <v>0</v>
      </c>
      <c r="J38" s="1220">
        <f t="shared" si="0"/>
        <v>0</v>
      </c>
      <c r="K38" s="1235">
        <f t="shared" si="1"/>
        <v>3</v>
      </c>
      <c r="L38" s="1236">
        <f t="shared" si="2"/>
        <v>0.54</v>
      </c>
      <c r="M38" s="1237">
        <v>0</v>
      </c>
      <c r="N38" s="1238">
        <f t="shared" si="3"/>
        <v>0</v>
      </c>
      <c r="O38" s="1238">
        <f t="shared" si="4"/>
        <v>0</v>
      </c>
      <c r="P38" s="1239">
        <f t="shared" si="5"/>
        <v>0</v>
      </c>
      <c r="Q38" s="1240">
        <f t="shared" si="6"/>
        <v>2.8006703808980813</v>
      </c>
      <c r="R38" s="1241">
        <f t="shared" si="7"/>
        <v>0.54</v>
      </c>
      <c r="S38" s="1209">
        <f t="shared" si="8"/>
        <v>20</v>
      </c>
      <c r="T38" s="1242">
        <f t="shared" si="9"/>
        <v>11</v>
      </c>
      <c r="U38" s="1253" t="str">
        <f t="shared" si="10"/>
        <v xml:space="preserve"> </v>
      </c>
      <c r="V38" s="1254"/>
      <c r="W38" s="1229"/>
      <c r="X38" s="1118"/>
      <c r="Y38" s="1118"/>
    </row>
    <row r="39" spans="1:25" s="1154" customFormat="1" ht="17.399999999999999" x14ac:dyDescent="0.35">
      <c r="A39" s="829" t="s">
        <v>386</v>
      </c>
      <c r="B39" s="569">
        <v>2015</v>
      </c>
      <c r="C39" s="1214" t="s">
        <v>331</v>
      </c>
      <c r="D39" s="1231">
        <v>32</v>
      </c>
      <c r="E39" s="1232">
        <v>2.1858670411734251</v>
      </c>
      <c r="F39" s="1198">
        <v>2</v>
      </c>
      <c r="G39" s="1249"/>
      <c r="H39" s="1218">
        <v>-3</v>
      </c>
      <c r="I39" s="1246">
        <v>4</v>
      </c>
      <c r="J39" s="1220">
        <f t="shared" si="0"/>
        <v>4</v>
      </c>
      <c r="K39" s="1235">
        <f t="shared" si="1"/>
        <v>2</v>
      </c>
      <c r="L39" s="1236">
        <f t="shared" si="2"/>
        <v>0.36</v>
      </c>
      <c r="M39" s="1237">
        <v>0</v>
      </c>
      <c r="N39" s="1238">
        <f t="shared" si="3"/>
        <v>0</v>
      </c>
      <c r="O39" s="1238">
        <f t="shared" si="4"/>
        <v>0</v>
      </c>
      <c r="P39" s="1239">
        <f t="shared" si="5"/>
        <v>0</v>
      </c>
      <c r="Q39" s="1240">
        <f t="shared" si="6"/>
        <v>2.545867041173425</v>
      </c>
      <c r="R39" s="1241">
        <f t="shared" si="7"/>
        <v>0.35999999999999988</v>
      </c>
      <c r="S39" s="1209">
        <f t="shared" si="8"/>
        <v>26</v>
      </c>
      <c r="T39" s="1242">
        <f t="shared" si="9"/>
        <v>6</v>
      </c>
      <c r="U39" s="1253" t="str">
        <f t="shared" si="10"/>
        <v xml:space="preserve"> </v>
      </c>
      <c r="V39" s="1118"/>
      <c r="W39" s="1229"/>
      <c r="X39" s="1118"/>
      <c r="Y39" s="1118"/>
    </row>
    <row r="40" spans="1:25" s="1154" customFormat="1" ht="17.399999999999999" x14ac:dyDescent="0.35">
      <c r="A40" s="830" t="s">
        <v>20</v>
      </c>
      <c r="B40" s="569">
        <v>2013</v>
      </c>
      <c r="C40" s="1250" t="s">
        <v>343</v>
      </c>
      <c r="D40" s="1231">
        <v>33</v>
      </c>
      <c r="E40" s="1232">
        <v>2.0858408202488712</v>
      </c>
      <c r="F40" s="1198">
        <v>2</v>
      </c>
      <c r="G40" s="1245"/>
      <c r="H40" s="1218">
        <v>-3</v>
      </c>
      <c r="I40" s="1246">
        <v>5</v>
      </c>
      <c r="J40" s="1220">
        <f t="shared" ref="J40:J64" si="11">IF(G40="X",-2,I40)</f>
        <v>5</v>
      </c>
      <c r="K40" s="1235">
        <f t="shared" ref="K40:K64" si="12">J40-F40</f>
        <v>3</v>
      </c>
      <c r="L40" s="1236">
        <f t="shared" ref="L40:L64" si="13">K40*L$6</f>
        <v>0.54</v>
      </c>
      <c r="M40" s="1237">
        <v>5</v>
      </c>
      <c r="N40" s="1238">
        <f t="shared" ref="N40:N64" si="14">IF(G40="X",0,M40)</f>
        <v>5</v>
      </c>
      <c r="O40" s="1238">
        <f t="shared" ref="O40:O64" si="15">IF(G40="X",N40-M40,0)</f>
        <v>0</v>
      </c>
      <c r="P40" s="1239">
        <f t="shared" ref="P40:P64" si="16">O40*P$6</f>
        <v>0</v>
      </c>
      <c r="Q40" s="1240">
        <f t="shared" ref="Q40:Q64" si="17">E40+L40+P40</f>
        <v>2.6258408202488712</v>
      </c>
      <c r="R40" s="1241">
        <f t="shared" ref="R40:R64" si="18">Q40-E40</f>
        <v>0.54</v>
      </c>
      <c r="S40" s="1209">
        <f t="shared" ref="S40:S64" si="19">RANK(Q40,Q$8:Q$64)</f>
        <v>23</v>
      </c>
      <c r="T40" s="1242">
        <f t="shared" ref="T40:T64" si="20">D40-S40</f>
        <v>10</v>
      </c>
      <c r="U40" s="1253" t="str">
        <f t="shared" ref="U40:U64" si="21">IF(G40="X",AB$1," ")</f>
        <v xml:space="preserve"> </v>
      </c>
      <c r="V40" s="1254"/>
      <c r="W40" s="1229"/>
      <c r="X40" s="1118"/>
      <c r="Y40" s="1118"/>
    </row>
    <row r="41" spans="1:25" s="1154" customFormat="1" ht="17.399999999999999" x14ac:dyDescent="0.35">
      <c r="A41" s="829" t="s">
        <v>160</v>
      </c>
      <c r="B41" s="569"/>
      <c r="C41" s="1230" t="s">
        <v>344</v>
      </c>
      <c r="D41" s="1231">
        <v>34</v>
      </c>
      <c r="E41" s="1232">
        <v>2.0776862878154225</v>
      </c>
      <c r="F41" s="1233">
        <v>3</v>
      </c>
      <c r="G41" s="1245"/>
      <c r="H41" s="1218">
        <v>-3</v>
      </c>
      <c r="I41" s="1234">
        <v>3</v>
      </c>
      <c r="J41" s="1220">
        <f t="shared" si="11"/>
        <v>3</v>
      </c>
      <c r="K41" s="1235">
        <f t="shared" si="12"/>
        <v>0</v>
      </c>
      <c r="L41" s="1236">
        <f t="shared" si="13"/>
        <v>0</v>
      </c>
      <c r="M41" s="1237">
        <v>3</v>
      </c>
      <c r="N41" s="1238">
        <f t="shared" si="14"/>
        <v>3</v>
      </c>
      <c r="O41" s="1238">
        <f t="shared" si="15"/>
        <v>0</v>
      </c>
      <c r="P41" s="1239">
        <f t="shared" si="16"/>
        <v>0</v>
      </c>
      <c r="Q41" s="1240">
        <f t="shared" si="17"/>
        <v>2.0776862878154225</v>
      </c>
      <c r="R41" s="1241">
        <f t="shared" si="18"/>
        <v>0</v>
      </c>
      <c r="S41" s="1209">
        <f t="shared" si="19"/>
        <v>39</v>
      </c>
      <c r="T41" s="1242">
        <f t="shared" si="20"/>
        <v>-5</v>
      </c>
      <c r="U41" s="1253" t="str">
        <f t="shared" si="21"/>
        <v xml:space="preserve"> </v>
      </c>
      <c r="V41" s="1118"/>
      <c r="W41" s="1229"/>
      <c r="X41" s="1118"/>
      <c r="Y41" s="1118"/>
    </row>
    <row r="42" spans="1:25" s="1154" customFormat="1" ht="17.399999999999999" x14ac:dyDescent="0.35">
      <c r="A42" s="829" t="s">
        <v>367</v>
      </c>
      <c r="B42" s="569">
        <v>2017</v>
      </c>
      <c r="C42" s="1214" t="s">
        <v>331</v>
      </c>
      <c r="D42" s="1231">
        <v>35</v>
      </c>
      <c r="E42" s="1232">
        <v>2.0554547060872821</v>
      </c>
      <c r="F42" s="1198">
        <v>-1</v>
      </c>
      <c r="G42" s="1249"/>
      <c r="H42" s="1218">
        <v>-2</v>
      </c>
      <c r="I42" s="1246">
        <v>0</v>
      </c>
      <c r="J42" s="1220">
        <f t="shared" si="11"/>
        <v>0</v>
      </c>
      <c r="K42" s="1235">
        <f t="shared" si="12"/>
        <v>1</v>
      </c>
      <c r="L42" s="1236">
        <f t="shared" si="13"/>
        <v>0.18</v>
      </c>
      <c r="M42" s="1237">
        <v>0</v>
      </c>
      <c r="N42" s="1238">
        <f t="shared" si="14"/>
        <v>0</v>
      </c>
      <c r="O42" s="1238">
        <f t="shared" si="15"/>
        <v>0</v>
      </c>
      <c r="P42" s="1239">
        <f t="shared" si="16"/>
        <v>0</v>
      </c>
      <c r="Q42" s="1240">
        <f t="shared" si="17"/>
        <v>2.2354547060872823</v>
      </c>
      <c r="R42" s="1241">
        <f t="shared" si="18"/>
        <v>0.18000000000000016</v>
      </c>
      <c r="S42" s="1209">
        <f t="shared" si="19"/>
        <v>36</v>
      </c>
      <c r="T42" s="1242">
        <f t="shared" si="20"/>
        <v>-1</v>
      </c>
      <c r="U42" s="1253" t="str">
        <f t="shared" si="21"/>
        <v xml:space="preserve"> </v>
      </c>
      <c r="V42" s="1254"/>
      <c r="W42" s="1229"/>
      <c r="X42" s="1118"/>
      <c r="Y42" s="1118"/>
    </row>
    <row r="43" spans="1:25" s="1154" customFormat="1" ht="17.399999999999999" x14ac:dyDescent="0.35">
      <c r="A43" s="829" t="s">
        <v>365</v>
      </c>
      <c r="B43" s="569"/>
      <c r="C43" s="1230" t="s">
        <v>344</v>
      </c>
      <c r="D43" s="1231">
        <v>36</v>
      </c>
      <c r="E43" s="1232">
        <v>2.0338433919609273</v>
      </c>
      <c r="F43" s="1233">
        <v>2</v>
      </c>
      <c r="G43" s="1245"/>
      <c r="H43" s="1218">
        <v>-4</v>
      </c>
      <c r="I43" s="1234">
        <v>2</v>
      </c>
      <c r="J43" s="1220">
        <f t="shared" si="11"/>
        <v>2</v>
      </c>
      <c r="K43" s="1235">
        <f t="shared" si="12"/>
        <v>0</v>
      </c>
      <c r="L43" s="1236">
        <f t="shared" si="13"/>
        <v>0</v>
      </c>
      <c r="M43" s="1237">
        <v>4</v>
      </c>
      <c r="N43" s="1238">
        <f t="shared" si="14"/>
        <v>4</v>
      </c>
      <c r="O43" s="1238">
        <f t="shared" si="15"/>
        <v>0</v>
      </c>
      <c r="P43" s="1239">
        <f t="shared" si="16"/>
        <v>0</v>
      </c>
      <c r="Q43" s="1240">
        <f t="shared" si="17"/>
        <v>2.0338433919609273</v>
      </c>
      <c r="R43" s="1241">
        <f t="shared" si="18"/>
        <v>0</v>
      </c>
      <c r="S43" s="1209">
        <f t="shared" si="19"/>
        <v>41</v>
      </c>
      <c r="T43" s="1242">
        <f t="shared" si="20"/>
        <v>-5</v>
      </c>
      <c r="U43" s="1253" t="str">
        <f t="shared" si="21"/>
        <v xml:space="preserve"> </v>
      </c>
      <c r="V43" s="1118"/>
      <c r="W43" s="1229"/>
      <c r="X43" s="1118"/>
      <c r="Y43" s="1118"/>
    </row>
    <row r="44" spans="1:25" s="1154" customFormat="1" ht="17.399999999999999" x14ac:dyDescent="0.35">
      <c r="A44" s="829" t="s">
        <v>152</v>
      </c>
      <c r="B44" s="569">
        <v>2009</v>
      </c>
      <c r="C44" s="1214" t="s">
        <v>331</v>
      </c>
      <c r="D44" s="1231">
        <v>37</v>
      </c>
      <c r="E44" s="1232">
        <v>1.9349923585414275</v>
      </c>
      <c r="F44" s="1198">
        <v>3</v>
      </c>
      <c r="G44" s="1245"/>
      <c r="H44" s="1218">
        <v>-3</v>
      </c>
      <c r="I44" s="1246">
        <v>5</v>
      </c>
      <c r="J44" s="1220">
        <f t="shared" si="11"/>
        <v>5</v>
      </c>
      <c r="K44" s="1235">
        <f t="shared" si="12"/>
        <v>2</v>
      </c>
      <c r="L44" s="1236">
        <f t="shared" si="13"/>
        <v>0.36</v>
      </c>
      <c r="M44" s="1237">
        <v>7</v>
      </c>
      <c r="N44" s="1238">
        <f t="shared" si="14"/>
        <v>7</v>
      </c>
      <c r="O44" s="1238">
        <f t="shared" si="15"/>
        <v>0</v>
      </c>
      <c r="P44" s="1239">
        <f t="shared" si="16"/>
        <v>0</v>
      </c>
      <c r="Q44" s="1240">
        <f t="shared" si="17"/>
        <v>2.2949923585414274</v>
      </c>
      <c r="R44" s="1241">
        <f t="shared" si="18"/>
        <v>0.35999999999999988</v>
      </c>
      <c r="S44" s="1209">
        <f t="shared" si="19"/>
        <v>34</v>
      </c>
      <c r="T44" s="1242">
        <f t="shared" si="20"/>
        <v>3</v>
      </c>
      <c r="U44" s="1253" t="str">
        <f t="shared" si="21"/>
        <v xml:space="preserve"> </v>
      </c>
      <c r="V44" s="1118"/>
      <c r="W44" s="1244"/>
      <c r="X44" s="1118"/>
      <c r="Y44" s="1118"/>
    </row>
    <row r="45" spans="1:25" s="1154" customFormat="1" ht="17.399999999999999" x14ac:dyDescent="0.35">
      <c r="A45" s="830" t="s">
        <v>132</v>
      </c>
      <c r="B45" s="569">
        <v>2013</v>
      </c>
      <c r="C45" s="1214" t="s">
        <v>331</v>
      </c>
      <c r="D45" s="1231">
        <v>38</v>
      </c>
      <c r="E45" s="1232">
        <v>1.9326194897272897</v>
      </c>
      <c r="F45" s="1198">
        <v>1</v>
      </c>
      <c r="G45" s="1245"/>
      <c r="H45" s="1218">
        <v>-2</v>
      </c>
      <c r="I45" s="1246">
        <v>4</v>
      </c>
      <c r="J45" s="1220">
        <f t="shared" si="11"/>
        <v>4</v>
      </c>
      <c r="K45" s="1235">
        <f t="shared" si="12"/>
        <v>3</v>
      </c>
      <c r="L45" s="1236">
        <f t="shared" si="13"/>
        <v>0.54</v>
      </c>
      <c r="M45" s="1237">
        <v>2</v>
      </c>
      <c r="N45" s="1238">
        <f t="shared" si="14"/>
        <v>2</v>
      </c>
      <c r="O45" s="1238">
        <f t="shared" si="15"/>
        <v>0</v>
      </c>
      <c r="P45" s="1239">
        <f t="shared" si="16"/>
        <v>0</v>
      </c>
      <c r="Q45" s="1240">
        <f t="shared" si="17"/>
        <v>2.4726194897272897</v>
      </c>
      <c r="R45" s="1241">
        <f t="shared" si="18"/>
        <v>0.54</v>
      </c>
      <c r="S45" s="1209">
        <f t="shared" si="19"/>
        <v>29</v>
      </c>
      <c r="T45" s="1242">
        <f t="shared" si="20"/>
        <v>9</v>
      </c>
      <c r="U45" s="1253" t="str">
        <f t="shared" si="21"/>
        <v xml:space="preserve"> </v>
      </c>
      <c r="V45" s="1118"/>
      <c r="W45" s="1229"/>
      <c r="X45" s="1118"/>
      <c r="Y45" s="1118"/>
    </row>
    <row r="46" spans="1:25" s="1154" customFormat="1" ht="17.399999999999999" x14ac:dyDescent="0.35">
      <c r="A46" s="829" t="s">
        <v>19</v>
      </c>
      <c r="B46" s="569"/>
      <c r="C46" s="1230" t="s">
        <v>344</v>
      </c>
      <c r="D46" s="1231">
        <v>39</v>
      </c>
      <c r="E46" s="1232">
        <v>1.9275600769567047</v>
      </c>
      <c r="F46" s="1233">
        <v>2</v>
      </c>
      <c r="G46" s="1245"/>
      <c r="H46" s="1218">
        <v>-4</v>
      </c>
      <c r="I46" s="1234">
        <v>2</v>
      </c>
      <c r="J46" s="1220">
        <f t="shared" si="11"/>
        <v>2</v>
      </c>
      <c r="K46" s="1235">
        <f t="shared" si="12"/>
        <v>0</v>
      </c>
      <c r="L46" s="1236">
        <f t="shared" si="13"/>
        <v>0</v>
      </c>
      <c r="M46" s="1237">
        <v>1</v>
      </c>
      <c r="N46" s="1238">
        <f t="shared" si="14"/>
        <v>1</v>
      </c>
      <c r="O46" s="1238">
        <f t="shared" si="15"/>
        <v>0</v>
      </c>
      <c r="P46" s="1239">
        <f t="shared" si="16"/>
        <v>0</v>
      </c>
      <c r="Q46" s="1240">
        <f t="shared" si="17"/>
        <v>1.9275600769567047</v>
      </c>
      <c r="R46" s="1241">
        <f t="shared" si="18"/>
        <v>0</v>
      </c>
      <c r="S46" s="1209">
        <f t="shared" si="19"/>
        <v>44</v>
      </c>
      <c r="T46" s="1242">
        <f t="shared" si="20"/>
        <v>-5</v>
      </c>
      <c r="U46" s="1253" t="str">
        <f t="shared" si="21"/>
        <v xml:space="preserve"> </v>
      </c>
      <c r="V46" s="1118"/>
      <c r="W46" s="1229"/>
      <c r="X46" s="1118"/>
      <c r="Y46" s="1118"/>
    </row>
    <row r="47" spans="1:25" s="1154" customFormat="1" ht="17.399999999999999" x14ac:dyDescent="0.35">
      <c r="A47" s="831" t="s">
        <v>148</v>
      </c>
      <c r="B47" s="569">
        <v>2019</v>
      </c>
      <c r="C47" s="1214" t="s">
        <v>331</v>
      </c>
      <c r="D47" s="1231">
        <v>40</v>
      </c>
      <c r="E47" s="1232">
        <v>1.8884478153666087</v>
      </c>
      <c r="F47" s="1198">
        <v>-2</v>
      </c>
      <c r="G47" s="1245"/>
      <c r="H47" s="1218">
        <v>-2</v>
      </c>
      <c r="I47" s="1246">
        <v>0</v>
      </c>
      <c r="J47" s="1220">
        <f t="shared" si="11"/>
        <v>0</v>
      </c>
      <c r="K47" s="1235">
        <f t="shared" si="12"/>
        <v>2</v>
      </c>
      <c r="L47" s="1236">
        <f t="shared" si="13"/>
        <v>0.36</v>
      </c>
      <c r="M47" s="1237">
        <v>0</v>
      </c>
      <c r="N47" s="1238">
        <f t="shared" si="14"/>
        <v>0</v>
      </c>
      <c r="O47" s="1238">
        <f t="shared" si="15"/>
        <v>0</v>
      </c>
      <c r="P47" s="1239">
        <f t="shared" si="16"/>
        <v>0</v>
      </c>
      <c r="Q47" s="1240">
        <f t="shared" si="17"/>
        <v>2.2484478153666085</v>
      </c>
      <c r="R47" s="1241">
        <f t="shared" si="18"/>
        <v>0.35999999999999988</v>
      </c>
      <c r="S47" s="1209">
        <f t="shared" si="19"/>
        <v>35</v>
      </c>
      <c r="T47" s="1242">
        <f t="shared" si="20"/>
        <v>5</v>
      </c>
      <c r="U47" s="1253" t="str">
        <f t="shared" si="21"/>
        <v xml:space="preserve"> </v>
      </c>
      <c r="V47" s="1254"/>
      <c r="W47" s="1229" t="s">
        <v>348</v>
      </c>
      <c r="X47" s="1118"/>
      <c r="Y47" s="1118"/>
    </row>
    <row r="48" spans="1:25" s="1154" customFormat="1" ht="17.399999999999999" x14ac:dyDescent="0.35">
      <c r="A48" s="829" t="s">
        <v>157</v>
      </c>
      <c r="B48" s="569"/>
      <c r="C48" s="1230" t="s">
        <v>344</v>
      </c>
      <c r="D48" s="1231">
        <v>41</v>
      </c>
      <c r="E48" s="1232">
        <v>1.87199589842366</v>
      </c>
      <c r="F48" s="1233">
        <v>2</v>
      </c>
      <c r="G48" s="1245"/>
      <c r="H48" s="1218">
        <v>-4</v>
      </c>
      <c r="I48" s="1234">
        <v>2</v>
      </c>
      <c r="J48" s="1220">
        <f t="shared" si="11"/>
        <v>2</v>
      </c>
      <c r="K48" s="1235">
        <f t="shared" si="12"/>
        <v>0</v>
      </c>
      <c r="L48" s="1236">
        <f t="shared" si="13"/>
        <v>0</v>
      </c>
      <c r="M48" s="1237">
        <v>4</v>
      </c>
      <c r="N48" s="1238">
        <f t="shared" si="14"/>
        <v>4</v>
      </c>
      <c r="O48" s="1238">
        <f t="shared" si="15"/>
        <v>0</v>
      </c>
      <c r="P48" s="1239">
        <f t="shared" si="16"/>
        <v>0</v>
      </c>
      <c r="Q48" s="1240">
        <f t="shared" si="17"/>
        <v>1.87199589842366</v>
      </c>
      <c r="R48" s="1241">
        <f t="shared" si="18"/>
        <v>0</v>
      </c>
      <c r="S48" s="1209">
        <f t="shared" si="19"/>
        <v>46</v>
      </c>
      <c r="T48" s="1242">
        <f t="shared" si="20"/>
        <v>-5</v>
      </c>
      <c r="U48" s="1253" t="str">
        <f t="shared" si="21"/>
        <v xml:space="preserve"> </v>
      </c>
      <c r="V48" s="1254"/>
      <c r="W48" s="1229"/>
      <c r="X48" s="1118"/>
      <c r="Y48" s="1118"/>
    </row>
    <row r="49" spans="1:25" s="1154" customFormat="1" ht="17.399999999999999" x14ac:dyDescent="0.35">
      <c r="A49" s="829" t="s">
        <v>151</v>
      </c>
      <c r="B49" s="569">
        <v>2011</v>
      </c>
      <c r="C49" s="1214" t="s">
        <v>331</v>
      </c>
      <c r="D49" s="1231">
        <v>42</v>
      </c>
      <c r="E49" s="1232">
        <v>1.8707395286462107</v>
      </c>
      <c r="F49" s="1198">
        <v>2</v>
      </c>
      <c r="G49" s="1245"/>
      <c r="H49" s="1218">
        <v>-2</v>
      </c>
      <c r="I49" s="1246">
        <v>4</v>
      </c>
      <c r="J49" s="1220">
        <f t="shared" si="11"/>
        <v>4</v>
      </c>
      <c r="K49" s="1235">
        <f t="shared" si="12"/>
        <v>2</v>
      </c>
      <c r="L49" s="1236">
        <f t="shared" si="13"/>
        <v>0.36</v>
      </c>
      <c r="M49" s="1237">
        <v>0</v>
      </c>
      <c r="N49" s="1238">
        <f t="shared" si="14"/>
        <v>0</v>
      </c>
      <c r="O49" s="1238">
        <f t="shared" si="15"/>
        <v>0</v>
      </c>
      <c r="P49" s="1239">
        <f t="shared" si="16"/>
        <v>0</v>
      </c>
      <c r="Q49" s="1240">
        <f t="shared" si="17"/>
        <v>2.2307395286462106</v>
      </c>
      <c r="R49" s="1241">
        <f t="shared" si="18"/>
        <v>0.35999999999999988</v>
      </c>
      <c r="S49" s="1209">
        <f t="shared" si="19"/>
        <v>37</v>
      </c>
      <c r="T49" s="1242">
        <f t="shared" si="20"/>
        <v>5</v>
      </c>
      <c r="U49" s="1253" t="str">
        <f t="shared" si="21"/>
        <v xml:space="preserve"> </v>
      </c>
      <c r="V49" s="1118"/>
      <c r="W49" s="1229"/>
      <c r="X49" s="1118"/>
      <c r="Y49" s="1118"/>
    </row>
    <row r="50" spans="1:25" s="1154" customFormat="1" ht="17.399999999999999" x14ac:dyDescent="0.35">
      <c r="A50" s="829" t="s">
        <v>150</v>
      </c>
      <c r="B50" s="569">
        <v>2015</v>
      </c>
      <c r="C50" s="1214" t="s">
        <v>331</v>
      </c>
      <c r="D50" s="1231">
        <v>43</v>
      </c>
      <c r="E50" s="1232">
        <v>1.8538492306272301</v>
      </c>
      <c r="F50" s="1198">
        <v>0</v>
      </c>
      <c r="G50" s="1245"/>
      <c r="H50" s="1218">
        <v>-2</v>
      </c>
      <c r="I50" s="1246">
        <v>0</v>
      </c>
      <c r="J50" s="1220">
        <f t="shared" si="11"/>
        <v>0</v>
      </c>
      <c r="K50" s="1235">
        <f t="shared" si="12"/>
        <v>0</v>
      </c>
      <c r="L50" s="1236">
        <f t="shared" si="13"/>
        <v>0</v>
      </c>
      <c r="M50" s="1237">
        <v>0</v>
      </c>
      <c r="N50" s="1238">
        <f t="shared" si="14"/>
        <v>0</v>
      </c>
      <c r="O50" s="1238">
        <f t="shared" si="15"/>
        <v>0</v>
      </c>
      <c r="P50" s="1239">
        <f t="shared" si="16"/>
        <v>0</v>
      </c>
      <c r="Q50" s="1240">
        <f t="shared" si="17"/>
        <v>1.8538492306272301</v>
      </c>
      <c r="R50" s="1241">
        <f t="shared" si="18"/>
        <v>0</v>
      </c>
      <c r="S50" s="1209">
        <f t="shared" si="19"/>
        <v>47</v>
      </c>
      <c r="T50" s="1242">
        <f t="shared" si="20"/>
        <v>-4</v>
      </c>
      <c r="U50" s="1253" t="str">
        <f t="shared" si="21"/>
        <v xml:space="preserve"> </v>
      </c>
      <c r="V50" s="1254"/>
      <c r="W50" s="1229"/>
      <c r="X50" s="1118"/>
      <c r="Y50" s="1118"/>
    </row>
    <row r="51" spans="1:25" s="1154" customFormat="1" ht="17.399999999999999" x14ac:dyDescent="0.35">
      <c r="A51" s="830" t="s">
        <v>23</v>
      </c>
      <c r="B51" s="569"/>
      <c r="C51" s="1230" t="s">
        <v>344</v>
      </c>
      <c r="D51" s="1231">
        <v>44</v>
      </c>
      <c r="E51" s="1232">
        <v>1.789372560346238</v>
      </c>
      <c r="F51" s="1233">
        <v>2</v>
      </c>
      <c r="G51" s="1245"/>
      <c r="H51" s="1218">
        <v>-4</v>
      </c>
      <c r="I51" s="1234">
        <v>2</v>
      </c>
      <c r="J51" s="1220">
        <f t="shared" si="11"/>
        <v>2</v>
      </c>
      <c r="K51" s="1235">
        <f t="shared" si="12"/>
        <v>0</v>
      </c>
      <c r="L51" s="1236">
        <f t="shared" si="13"/>
        <v>0</v>
      </c>
      <c r="M51" s="1237">
        <v>1</v>
      </c>
      <c r="N51" s="1238">
        <f t="shared" si="14"/>
        <v>1</v>
      </c>
      <c r="O51" s="1238">
        <f t="shared" si="15"/>
        <v>0</v>
      </c>
      <c r="P51" s="1239">
        <f t="shared" si="16"/>
        <v>0</v>
      </c>
      <c r="Q51" s="1240">
        <f t="shared" si="17"/>
        <v>1.789372560346238</v>
      </c>
      <c r="R51" s="1241">
        <f t="shared" si="18"/>
        <v>0</v>
      </c>
      <c r="S51" s="1209">
        <f t="shared" si="19"/>
        <v>49</v>
      </c>
      <c r="T51" s="1242">
        <f t="shared" si="20"/>
        <v>-5</v>
      </c>
      <c r="U51" s="1253" t="str">
        <f t="shared" si="21"/>
        <v xml:space="preserve"> </v>
      </c>
      <c r="V51" s="1118"/>
      <c r="W51" s="1229"/>
      <c r="X51" s="1118"/>
      <c r="Y51" s="1118"/>
    </row>
    <row r="52" spans="1:25" s="1154" customFormat="1" ht="17.399999999999999" x14ac:dyDescent="0.35">
      <c r="A52" s="829" t="s">
        <v>9</v>
      </c>
      <c r="B52" s="569">
        <v>2019</v>
      </c>
      <c r="C52" s="1214" t="s">
        <v>331</v>
      </c>
      <c r="D52" s="1231">
        <v>45</v>
      </c>
      <c r="E52" s="1232">
        <v>1.785112770159214</v>
      </c>
      <c r="F52" s="1198">
        <v>-2</v>
      </c>
      <c r="G52" s="1245"/>
      <c r="H52" s="1218">
        <v>-2</v>
      </c>
      <c r="I52" s="1246">
        <v>1</v>
      </c>
      <c r="J52" s="1220">
        <f t="shared" si="11"/>
        <v>1</v>
      </c>
      <c r="K52" s="1235">
        <f t="shared" si="12"/>
        <v>3</v>
      </c>
      <c r="L52" s="1236">
        <f t="shared" si="13"/>
        <v>0.54</v>
      </c>
      <c r="M52" s="1237">
        <v>0</v>
      </c>
      <c r="N52" s="1238">
        <f t="shared" si="14"/>
        <v>0</v>
      </c>
      <c r="O52" s="1238">
        <f t="shared" si="15"/>
        <v>0</v>
      </c>
      <c r="P52" s="1239">
        <f t="shared" si="16"/>
        <v>0</v>
      </c>
      <c r="Q52" s="1240">
        <f t="shared" si="17"/>
        <v>2.325112770159214</v>
      </c>
      <c r="R52" s="1241">
        <f t="shared" si="18"/>
        <v>0.54</v>
      </c>
      <c r="S52" s="1209">
        <f t="shared" si="19"/>
        <v>33</v>
      </c>
      <c r="T52" s="1242">
        <f t="shared" si="20"/>
        <v>12</v>
      </c>
      <c r="U52" s="1253" t="str">
        <f t="shared" si="21"/>
        <v xml:space="preserve"> </v>
      </c>
      <c r="V52" s="1254"/>
      <c r="W52" s="1251" t="s">
        <v>363</v>
      </c>
      <c r="X52" s="1118"/>
      <c r="Y52" s="1118"/>
    </row>
    <row r="53" spans="1:25" s="1154" customFormat="1" ht="17.399999999999999" x14ac:dyDescent="0.35">
      <c r="A53" s="829" t="s">
        <v>25</v>
      </c>
      <c r="B53" s="569"/>
      <c r="C53" s="1230" t="s">
        <v>344</v>
      </c>
      <c r="D53" s="1231">
        <v>46</v>
      </c>
      <c r="E53" s="1232">
        <v>1.7161104807076528</v>
      </c>
      <c r="F53" s="1233">
        <v>2</v>
      </c>
      <c r="G53" s="1245"/>
      <c r="H53" s="1218">
        <v>-4</v>
      </c>
      <c r="I53" s="1234">
        <v>2</v>
      </c>
      <c r="J53" s="1220">
        <f t="shared" si="11"/>
        <v>2</v>
      </c>
      <c r="K53" s="1235">
        <f t="shared" si="12"/>
        <v>0</v>
      </c>
      <c r="L53" s="1236">
        <f t="shared" si="13"/>
        <v>0</v>
      </c>
      <c r="M53" s="1237">
        <v>0</v>
      </c>
      <c r="N53" s="1238">
        <f t="shared" si="14"/>
        <v>0</v>
      </c>
      <c r="O53" s="1238">
        <f t="shared" si="15"/>
        <v>0</v>
      </c>
      <c r="P53" s="1239">
        <f t="shared" si="16"/>
        <v>0</v>
      </c>
      <c r="Q53" s="1240">
        <f t="shared" si="17"/>
        <v>1.7161104807076528</v>
      </c>
      <c r="R53" s="1241">
        <f t="shared" si="18"/>
        <v>0</v>
      </c>
      <c r="S53" s="1209">
        <f t="shared" si="19"/>
        <v>50</v>
      </c>
      <c r="T53" s="1242">
        <f t="shared" si="20"/>
        <v>-4</v>
      </c>
      <c r="U53" s="1253" t="str">
        <f t="shared" si="21"/>
        <v xml:space="preserve"> </v>
      </c>
      <c r="V53" s="1118"/>
      <c r="W53" s="1229"/>
      <c r="X53" s="1118"/>
      <c r="Y53" s="1118"/>
    </row>
    <row r="54" spans="1:25" s="1154" customFormat="1" ht="17.399999999999999" x14ac:dyDescent="0.35">
      <c r="A54" s="829" t="s">
        <v>159</v>
      </c>
      <c r="B54" s="569"/>
      <c r="C54" s="1230" t="s">
        <v>344</v>
      </c>
      <c r="D54" s="1231">
        <v>47</v>
      </c>
      <c r="E54" s="1232">
        <v>1.7056543316972328</v>
      </c>
      <c r="F54" s="1233">
        <v>2</v>
      </c>
      <c r="G54" s="1245"/>
      <c r="H54" s="1218">
        <v>-4</v>
      </c>
      <c r="I54" s="1234">
        <v>2</v>
      </c>
      <c r="J54" s="1220">
        <f t="shared" si="11"/>
        <v>2</v>
      </c>
      <c r="K54" s="1235">
        <f t="shared" si="12"/>
        <v>0</v>
      </c>
      <c r="L54" s="1236">
        <f t="shared" si="13"/>
        <v>0</v>
      </c>
      <c r="M54" s="1237">
        <v>4</v>
      </c>
      <c r="N54" s="1238">
        <f t="shared" si="14"/>
        <v>4</v>
      </c>
      <c r="O54" s="1238">
        <f t="shared" si="15"/>
        <v>0</v>
      </c>
      <c r="P54" s="1239">
        <f t="shared" si="16"/>
        <v>0</v>
      </c>
      <c r="Q54" s="1240">
        <f t="shared" si="17"/>
        <v>1.7056543316972328</v>
      </c>
      <c r="R54" s="1241">
        <f t="shared" si="18"/>
        <v>0</v>
      </c>
      <c r="S54" s="1209">
        <f t="shared" si="19"/>
        <v>51</v>
      </c>
      <c r="T54" s="1242">
        <f t="shared" si="20"/>
        <v>-4</v>
      </c>
      <c r="U54" s="1253" t="str">
        <f t="shared" si="21"/>
        <v xml:space="preserve"> </v>
      </c>
      <c r="V54" s="1118"/>
      <c r="W54" s="1229"/>
      <c r="X54" s="1118"/>
      <c r="Y54" s="1118"/>
    </row>
    <row r="55" spans="1:25" s="1154" customFormat="1" ht="17.399999999999999" x14ac:dyDescent="0.35">
      <c r="A55" s="830" t="s">
        <v>147</v>
      </c>
      <c r="B55" s="569">
        <v>2015</v>
      </c>
      <c r="C55" s="1248" t="s">
        <v>332</v>
      </c>
      <c r="D55" s="1231">
        <v>48</v>
      </c>
      <c r="E55" s="1232">
        <v>1.6890204571888292</v>
      </c>
      <c r="F55" s="1198">
        <v>0</v>
      </c>
      <c r="G55" s="1245"/>
      <c r="H55" s="1218">
        <v>-3</v>
      </c>
      <c r="I55" s="1246">
        <v>2</v>
      </c>
      <c r="J55" s="1220">
        <f t="shared" si="11"/>
        <v>2</v>
      </c>
      <c r="K55" s="1235">
        <f t="shared" si="12"/>
        <v>2</v>
      </c>
      <c r="L55" s="1236">
        <f t="shared" si="13"/>
        <v>0.36</v>
      </c>
      <c r="M55" s="1237">
        <v>0</v>
      </c>
      <c r="N55" s="1238">
        <f t="shared" si="14"/>
        <v>0</v>
      </c>
      <c r="O55" s="1238">
        <f t="shared" si="15"/>
        <v>0</v>
      </c>
      <c r="P55" s="1239">
        <f t="shared" si="16"/>
        <v>0</v>
      </c>
      <c r="Q55" s="1240">
        <f t="shared" si="17"/>
        <v>2.0490204571888291</v>
      </c>
      <c r="R55" s="1241">
        <f t="shared" si="18"/>
        <v>0.35999999999999988</v>
      </c>
      <c r="S55" s="1209">
        <f t="shared" si="19"/>
        <v>40</v>
      </c>
      <c r="T55" s="1242">
        <f t="shared" si="20"/>
        <v>8</v>
      </c>
      <c r="U55" s="1253" t="str">
        <f t="shared" si="21"/>
        <v xml:space="preserve"> </v>
      </c>
      <c r="V55" s="1254"/>
      <c r="W55" s="1229"/>
      <c r="X55" s="1118"/>
      <c r="Y55" s="1118"/>
    </row>
    <row r="56" spans="1:25" s="1154" customFormat="1" ht="17.399999999999999" x14ac:dyDescent="0.35">
      <c r="A56" s="830" t="s">
        <v>16</v>
      </c>
      <c r="B56" s="569">
        <v>2017</v>
      </c>
      <c r="C56" s="1248" t="s">
        <v>332</v>
      </c>
      <c r="D56" s="1231">
        <v>49</v>
      </c>
      <c r="E56" s="1232">
        <v>1.6100235290316449</v>
      </c>
      <c r="F56" s="1198">
        <v>-1</v>
      </c>
      <c r="G56" s="1249"/>
      <c r="H56" s="1218">
        <v>-2</v>
      </c>
      <c r="I56" s="1246">
        <v>0</v>
      </c>
      <c r="J56" s="1220">
        <f t="shared" si="11"/>
        <v>0</v>
      </c>
      <c r="K56" s="1235">
        <f t="shared" si="12"/>
        <v>1</v>
      </c>
      <c r="L56" s="1236">
        <f t="shared" si="13"/>
        <v>0.18</v>
      </c>
      <c r="M56" s="1237">
        <v>0</v>
      </c>
      <c r="N56" s="1238">
        <f t="shared" si="14"/>
        <v>0</v>
      </c>
      <c r="O56" s="1238">
        <f t="shared" si="15"/>
        <v>0</v>
      </c>
      <c r="P56" s="1239">
        <f t="shared" si="16"/>
        <v>0</v>
      </c>
      <c r="Q56" s="1240">
        <f t="shared" si="17"/>
        <v>1.7900235290316449</v>
      </c>
      <c r="R56" s="1241">
        <f t="shared" si="18"/>
        <v>0.17999999999999994</v>
      </c>
      <c r="S56" s="1209">
        <f t="shared" si="19"/>
        <v>48</v>
      </c>
      <c r="T56" s="1242">
        <f t="shared" si="20"/>
        <v>1</v>
      </c>
      <c r="U56" s="1253" t="str">
        <f t="shared" si="21"/>
        <v xml:space="preserve"> </v>
      </c>
      <c r="V56" s="1254"/>
      <c r="W56" s="1229"/>
      <c r="X56" s="1118"/>
      <c r="Y56" s="1118"/>
    </row>
    <row r="57" spans="1:25" s="1154" customFormat="1" ht="17.399999999999999" x14ac:dyDescent="0.35">
      <c r="A57" s="830" t="s">
        <v>136</v>
      </c>
      <c r="B57" s="569">
        <v>2017</v>
      </c>
      <c r="C57" s="1214" t="s">
        <v>331</v>
      </c>
      <c r="D57" s="1231">
        <v>50</v>
      </c>
      <c r="E57" s="1232">
        <v>1.604677339150351</v>
      </c>
      <c r="F57" s="1198">
        <v>-1</v>
      </c>
      <c r="G57" s="1249"/>
      <c r="H57" s="1218">
        <v>-2</v>
      </c>
      <c r="I57" s="1246">
        <v>1</v>
      </c>
      <c r="J57" s="1220">
        <f t="shared" si="11"/>
        <v>1</v>
      </c>
      <c r="K57" s="1235">
        <f t="shared" si="12"/>
        <v>2</v>
      </c>
      <c r="L57" s="1236">
        <f t="shared" si="13"/>
        <v>0.36</v>
      </c>
      <c r="M57" s="1237">
        <v>0</v>
      </c>
      <c r="N57" s="1238">
        <f t="shared" si="14"/>
        <v>0</v>
      </c>
      <c r="O57" s="1238">
        <f t="shared" si="15"/>
        <v>0</v>
      </c>
      <c r="P57" s="1239">
        <f t="shared" si="16"/>
        <v>0</v>
      </c>
      <c r="Q57" s="1240">
        <f t="shared" si="17"/>
        <v>1.9646773391503509</v>
      </c>
      <c r="R57" s="1241">
        <f t="shared" si="18"/>
        <v>0.35999999999999988</v>
      </c>
      <c r="S57" s="1209">
        <f t="shared" si="19"/>
        <v>42</v>
      </c>
      <c r="T57" s="1242">
        <f t="shared" si="20"/>
        <v>8</v>
      </c>
      <c r="U57" s="1253" t="str">
        <f t="shared" si="21"/>
        <v xml:space="preserve"> </v>
      </c>
      <c r="V57" s="1254"/>
      <c r="W57" s="1229"/>
      <c r="X57" s="1118"/>
      <c r="Y57" s="1118"/>
    </row>
    <row r="58" spans="1:25" s="1154" customFormat="1" ht="17.399999999999999" x14ac:dyDescent="0.35">
      <c r="A58" s="830" t="s">
        <v>10</v>
      </c>
      <c r="B58" s="569">
        <v>2017</v>
      </c>
      <c r="C58" s="1248" t="s">
        <v>332</v>
      </c>
      <c r="D58" s="1231">
        <v>51</v>
      </c>
      <c r="E58" s="1232">
        <v>1.4361426224545168</v>
      </c>
      <c r="F58" s="1198">
        <v>-1</v>
      </c>
      <c r="G58" s="1245"/>
      <c r="H58" s="1218">
        <v>-3</v>
      </c>
      <c r="I58" s="1246">
        <v>0</v>
      </c>
      <c r="J58" s="1220">
        <f t="shared" si="11"/>
        <v>0</v>
      </c>
      <c r="K58" s="1235">
        <f t="shared" si="12"/>
        <v>1</v>
      </c>
      <c r="L58" s="1236">
        <f t="shared" si="13"/>
        <v>0.18</v>
      </c>
      <c r="M58" s="1237">
        <v>0</v>
      </c>
      <c r="N58" s="1238">
        <f t="shared" si="14"/>
        <v>0</v>
      </c>
      <c r="O58" s="1238">
        <f t="shared" si="15"/>
        <v>0</v>
      </c>
      <c r="P58" s="1239">
        <f t="shared" si="16"/>
        <v>0</v>
      </c>
      <c r="Q58" s="1240">
        <f t="shared" si="17"/>
        <v>1.6161426224545168</v>
      </c>
      <c r="R58" s="1241">
        <f t="shared" si="18"/>
        <v>0.17999999999999994</v>
      </c>
      <c r="S58" s="1209">
        <f t="shared" si="19"/>
        <v>52</v>
      </c>
      <c r="T58" s="1242">
        <f t="shared" si="20"/>
        <v>-1</v>
      </c>
      <c r="U58" s="1253" t="str">
        <f t="shared" si="21"/>
        <v xml:space="preserve"> </v>
      </c>
      <c r="V58" s="1254"/>
      <c r="W58" s="1229"/>
      <c r="X58" s="1118"/>
      <c r="Y58" s="1118"/>
    </row>
    <row r="59" spans="1:25" s="1154" customFormat="1" ht="17.399999999999999" x14ac:dyDescent="0.35">
      <c r="A59" s="829" t="s">
        <v>154</v>
      </c>
      <c r="B59" s="569">
        <v>2019</v>
      </c>
      <c r="C59" s="1214" t="s">
        <v>331</v>
      </c>
      <c r="D59" s="1231">
        <v>52</v>
      </c>
      <c r="E59" s="1232">
        <v>1.3903618982861801</v>
      </c>
      <c r="F59" s="1198">
        <v>-2</v>
      </c>
      <c r="G59" s="1245"/>
      <c r="H59" s="1218">
        <v>-2</v>
      </c>
      <c r="I59" s="1234">
        <v>1</v>
      </c>
      <c r="J59" s="1220">
        <f t="shared" si="11"/>
        <v>1</v>
      </c>
      <c r="K59" s="1235">
        <f t="shared" si="12"/>
        <v>3</v>
      </c>
      <c r="L59" s="1236">
        <f t="shared" si="13"/>
        <v>0.54</v>
      </c>
      <c r="M59" s="1237">
        <v>0</v>
      </c>
      <c r="N59" s="1238">
        <f t="shared" si="14"/>
        <v>0</v>
      </c>
      <c r="O59" s="1238">
        <f t="shared" si="15"/>
        <v>0</v>
      </c>
      <c r="P59" s="1239">
        <f t="shared" si="16"/>
        <v>0</v>
      </c>
      <c r="Q59" s="1240">
        <f t="shared" si="17"/>
        <v>1.9303618982861801</v>
      </c>
      <c r="R59" s="1241">
        <f t="shared" si="18"/>
        <v>0.54</v>
      </c>
      <c r="S59" s="1209">
        <f t="shared" si="19"/>
        <v>43</v>
      </c>
      <c r="T59" s="1242">
        <f t="shared" si="20"/>
        <v>9</v>
      </c>
      <c r="U59" s="1253" t="str">
        <f t="shared" si="21"/>
        <v xml:space="preserve"> </v>
      </c>
      <c r="V59" s="1254"/>
      <c r="W59" s="1229" t="s">
        <v>348</v>
      </c>
      <c r="X59" s="1118"/>
      <c r="Y59" s="1118"/>
    </row>
    <row r="60" spans="1:25" s="1154" customFormat="1" ht="17.399999999999999" x14ac:dyDescent="0.35">
      <c r="A60" s="829" t="s">
        <v>230</v>
      </c>
      <c r="B60" s="569">
        <v>2017</v>
      </c>
      <c r="C60" s="1248" t="s">
        <v>332</v>
      </c>
      <c r="D60" s="1231">
        <v>53</v>
      </c>
      <c r="E60" s="1232">
        <v>1.3629893908613262</v>
      </c>
      <c r="F60" s="1198">
        <v>-1</v>
      </c>
      <c r="G60" s="1249"/>
      <c r="H60" s="1218">
        <v>-2</v>
      </c>
      <c r="I60" s="1246">
        <v>0</v>
      </c>
      <c r="J60" s="1220">
        <f t="shared" si="11"/>
        <v>0</v>
      </c>
      <c r="K60" s="1235">
        <f t="shared" si="12"/>
        <v>1</v>
      </c>
      <c r="L60" s="1236">
        <f t="shared" si="13"/>
        <v>0.18</v>
      </c>
      <c r="M60" s="1237">
        <v>0</v>
      </c>
      <c r="N60" s="1238">
        <f t="shared" si="14"/>
        <v>0</v>
      </c>
      <c r="O60" s="1238">
        <f t="shared" si="15"/>
        <v>0</v>
      </c>
      <c r="P60" s="1239">
        <f t="shared" si="16"/>
        <v>0</v>
      </c>
      <c r="Q60" s="1240">
        <f t="shared" si="17"/>
        <v>1.5429893908613261</v>
      </c>
      <c r="R60" s="1241">
        <f t="shared" si="18"/>
        <v>0.17999999999999994</v>
      </c>
      <c r="S60" s="1209">
        <f t="shared" si="19"/>
        <v>53</v>
      </c>
      <c r="T60" s="1242">
        <f t="shared" si="20"/>
        <v>0</v>
      </c>
      <c r="U60" s="1253" t="str">
        <f t="shared" si="21"/>
        <v xml:space="preserve"> </v>
      </c>
      <c r="V60" s="1254"/>
      <c r="W60" s="1229"/>
      <c r="X60" s="1118"/>
      <c r="Y60" s="1118"/>
    </row>
    <row r="61" spans="1:25" s="1154" customFormat="1" ht="17.399999999999999" x14ac:dyDescent="0.35">
      <c r="A61" s="830" t="s">
        <v>387</v>
      </c>
      <c r="B61" s="569">
        <v>2017</v>
      </c>
      <c r="C61" s="1214" t="s">
        <v>331</v>
      </c>
      <c r="D61" s="1231">
        <v>54</v>
      </c>
      <c r="E61" s="1232">
        <v>1.2869806207495729</v>
      </c>
      <c r="F61" s="1198">
        <v>-1</v>
      </c>
      <c r="G61" s="1245"/>
      <c r="H61" s="1218">
        <v>-3</v>
      </c>
      <c r="I61" s="1246">
        <v>-1</v>
      </c>
      <c r="J61" s="1220">
        <f t="shared" si="11"/>
        <v>-1</v>
      </c>
      <c r="K61" s="1235">
        <f t="shared" si="12"/>
        <v>0</v>
      </c>
      <c r="L61" s="1236">
        <f t="shared" si="13"/>
        <v>0</v>
      </c>
      <c r="M61" s="1237">
        <v>0</v>
      </c>
      <c r="N61" s="1238">
        <f t="shared" si="14"/>
        <v>0</v>
      </c>
      <c r="O61" s="1238">
        <f t="shared" si="15"/>
        <v>0</v>
      </c>
      <c r="P61" s="1239">
        <f t="shared" si="16"/>
        <v>0</v>
      </c>
      <c r="Q61" s="1240">
        <f t="shared" si="17"/>
        <v>1.2869806207495729</v>
      </c>
      <c r="R61" s="1241">
        <f t="shared" si="18"/>
        <v>0</v>
      </c>
      <c r="S61" s="1209">
        <f t="shared" si="19"/>
        <v>55</v>
      </c>
      <c r="T61" s="1242">
        <f t="shared" si="20"/>
        <v>-1</v>
      </c>
      <c r="U61" s="1253" t="str">
        <f t="shared" si="21"/>
        <v xml:space="preserve"> </v>
      </c>
      <c r="V61" s="1118"/>
      <c r="W61" s="1229"/>
      <c r="X61" s="1118"/>
      <c r="Y61" s="1118"/>
    </row>
    <row r="62" spans="1:25" s="1154" customFormat="1" ht="17.399999999999999" x14ac:dyDescent="0.35">
      <c r="A62" s="829" t="s">
        <v>229</v>
      </c>
      <c r="B62" s="569">
        <v>2013</v>
      </c>
      <c r="C62" s="1214" t="s">
        <v>331</v>
      </c>
      <c r="D62" s="1231">
        <v>55</v>
      </c>
      <c r="E62" s="1232">
        <v>1.1396169056690901</v>
      </c>
      <c r="F62" s="1198">
        <v>0</v>
      </c>
      <c r="G62" s="1245"/>
      <c r="H62" s="1218">
        <v>-2</v>
      </c>
      <c r="I62" s="1246">
        <v>1</v>
      </c>
      <c r="J62" s="1220">
        <f t="shared" si="11"/>
        <v>1</v>
      </c>
      <c r="K62" s="1235">
        <f t="shared" si="12"/>
        <v>1</v>
      </c>
      <c r="L62" s="1236">
        <f t="shared" si="13"/>
        <v>0.18</v>
      </c>
      <c r="M62" s="1237">
        <v>0</v>
      </c>
      <c r="N62" s="1238">
        <f t="shared" si="14"/>
        <v>0</v>
      </c>
      <c r="O62" s="1238">
        <f t="shared" si="15"/>
        <v>0</v>
      </c>
      <c r="P62" s="1239">
        <f t="shared" si="16"/>
        <v>0</v>
      </c>
      <c r="Q62" s="1240">
        <f t="shared" si="17"/>
        <v>1.3196169056690901</v>
      </c>
      <c r="R62" s="1241">
        <f t="shared" si="18"/>
        <v>0.17999999999999994</v>
      </c>
      <c r="S62" s="1209">
        <f t="shared" si="19"/>
        <v>54</v>
      </c>
      <c r="T62" s="1242">
        <f t="shared" si="20"/>
        <v>1</v>
      </c>
      <c r="U62" s="1253" t="str">
        <f t="shared" si="21"/>
        <v xml:space="preserve"> </v>
      </c>
      <c r="V62" s="1254"/>
      <c r="W62" s="1229"/>
      <c r="X62" s="1118"/>
      <c r="Y62" s="1118"/>
    </row>
    <row r="63" spans="1:25" s="1154" customFormat="1" ht="17.399999999999999" x14ac:dyDescent="0.35">
      <c r="A63" s="829" t="s">
        <v>231</v>
      </c>
      <c r="B63" s="569">
        <v>2013</v>
      </c>
      <c r="C63" s="1250" t="s">
        <v>343</v>
      </c>
      <c r="D63" s="1231">
        <v>56</v>
      </c>
      <c r="E63" s="1232">
        <v>0.8586797538598876</v>
      </c>
      <c r="F63" s="1198">
        <v>-1</v>
      </c>
      <c r="G63" s="1245"/>
      <c r="H63" s="1218">
        <v>-3</v>
      </c>
      <c r="I63" s="1246">
        <v>1</v>
      </c>
      <c r="J63" s="1220">
        <f t="shared" si="11"/>
        <v>1</v>
      </c>
      <c r="K63" s="1235">
        <f t="shared" si="12"/>
        <v>2</v>
      </c>
      <c r="L63" s="1236">
        <f t="shared" si="13"/>
        <v>0.36</v>
      </c>
      <c r="M63" s="1237">
        <v>2</v>
      </c>
      <c r="N63" s="1238">
        <f t="shared" si="14"/>
        <v>2</v>
      </c>
      <c r="O63" s="1238">
        <f t="shared" si="15"/>
        <v>0</v>
      </c>
      <c r="P63" s="1239">
        <f t="shared" si="16"/>
        <v>0</v>
      </c>
      <c r="Q63" s="1240">
        <f t="shared" si="17"/>
        <v>1.2186797538598877</v>
      </c>
      <c r="R63" s="1241">
        <f t="shared" si="18"/>
        <v>0.3600000000000001</v>
      </c>
      <c r="S63" s="1209">
        <f t="shared" si="19"/>
        <v>56</v>
      </c>
      <c r="T63" s="1242">
        <f t="shared" si="20"/>
        <v>0</v>
      </c>
      <c r="U63" s="1253" t="str">
        <f t="shared" si="21"/>
        <v xml:space="preserve"> </v>
      </c>
      <c r="V63" s="1118"/>
      <c r="W63" s="1229"/>
      <c r="X63" s="1118"/>
      <c r="Y63" s="1118"/>
    </row>
    <row r="64" spans="1:25" s="1154" customFormat="1" thickBot="1" x14ac:dyDescent="0.4">
      <c r="A64" s="832" t="s">
        <v>139</v>
      </c>
      <c r="B64" s="690">
        <v>2019</v>
      </c>
      <c r="C64" s="1256" t="s">
        <v>331</v>
      </c>
      <c r="D64" s="1257">
        <v>57</v>
      </c>
      <c r="E64" s="1258">
        <v>0.65803496310237053</v>
      </c>
      <c r="F64" s="1259">
        <v>-3</v>
      </c>
      <c r="G64" s="1287"/>
      <c r="H64" s="1260">
        <v>-3</v>
      </c>
      <c r="I64" s="1290">
        <v>-1</v>
      </c>
      <c r="J64" s="1261">
        <f t="shared" si="11"/>
        <v>-1</v>
      </c>
      <c r="K64" s="1262">
        <f t="shared" si="12"/>
        <v>2</v>
      </c>
      <c r="L64" s="1263">
        <f t="shared" si="13"/>
        <v>0.36</v>
      </c>
      <c r="M64" s="1264">
        <v>0</v>
      </c>
      <c r="N64" s="1265">
        <f t="shared" si="14"/>
        <v>0</v>
      </c>
      <c r="O64" s="1265">
        <f t="shared" si="15"/>
        <v>0</v>
      </c>
      <c r="P64" s="1266">
        <f t="shared" si="16"/>
        <v>0</v>
      </c>
      <c r="Q64" s="1267">
        <f t="shared" si="17"/>
        <v>1.0180349631023704</v>
      </c>
      <c r="R64" s="1268">
        <f t="shared" si="18"/>
        <v>0.35999999999999988</v>
      </c>
      <c r="S64" s="1269">
        <f t="shared" si="19"/>
        <v>57</v>
      </c>
      <c r="T64" s="1270">
        <f t="shared" si="20"/>
        <v>0</v>
      </c>
      <c r="U64" s="1271" t="str">
        <f t="shared" si="21"/>
        <v xml:space="preserve"> </v>
      </c>
      <c r="V64" s="1272"/>
      <c r="W64" s="1252" t="s">
        <v>478</v>
      </c>
      <c r="X64" s="1118"/>
      <c r="Y64" s="1118"/>
    </row>
    <row r="65" spans="1:25" x14ac:dyDescent="0.35">
      <c r="A65" s="1273"/>
      <c r="B65" s="162"/>
      <c r="C65" s="517"/>
      <c r="D65" s="469"/>
      <c r="F65" s="1274"/>
      <c r="G65" s="1274"/>
      <c r="H65" s="1274"/>
      <c r="I65" s="1274"/>
      <c r="J65" s="1115"/>
      <c r="K65" s="1115"/>
      <c r="L65" s="1116"/>
      <c r="M65" s="1117"/>
      <c r="N65" s="1115"/>
      <c r="O65" s="1115"/>
      <c r="P65" s="1117"/>
      <c r="Q65" s="1115"/>
      <c r="R65" s="1115"/>
      <c r="S65" s="1115"/>
      <c r="T65" s="1115"/>
      <c r="U65" s="1115"/>
      <c r="V65" s="1115"/>
      <c r="W65" s="1118"/>
      <c r="X65" s="1115"/>
      <c r="Y65" s="1115"/>
    </row>
    <row r="66" spans="1:25" x14ac:dyDescent="0.35">
      <c r="A66" s="1273"/>
      <c r="B66" s="162"/>
      <c r="C66" s="517"/>
      <c r="D66" s="469"/>
      <c r="F66" s="1275" t="s">
        <v>480</v>
      </c>
      <c r="G66" s="1275"/>
      <c r="H66" s="1275"/>
      <c r="I66" s="1275"/>
      <c r="J66" s="1276"/>
      <c r="K66" s="1276"/>
      <c r="L66" s="1116"/>
      <c r="M66" s="1117"/>
      <c r="N66" s="1115"/>
      <c r="O66" s="1115"/>
      <c r="P66" s="1117"/>
      <c r="Q66" s="1115"/>
      <c r="R66" s="1115"/>
      <c r="S66" s="1115"/>
      <c r="T66" s="1115"/>
      <c r="U66" s="1115"/>
      <c r="V66" s="1115"/>
      <c r="W66" s="1118"/>
      <c r="X66" s="1115"/>
      <c r="Y66" s="1115"/>
    </row>
    <row r="67" spans="1:25" x14ac:dyDescent="0.35">
      <c r="A67" s="1273"/>
      <c r="B67" s="162"/>
      <c r="C67" s="517"/>
      <c r="D67" s="469"/>
      <c r="F67" s="1274"/>
      <c r="G67" s="1274"/>
      <c r="H67" s="1274"/>
      <c r="I67" s="1274"/>
      <c r="J67" s="1115"/>
      <c r="K67" s="1115"/>
      <c r="L67" s="1116"/>
      <c r="M67" s="1117"/>
      <c r="N67" s="1115"/>
      <c r="O67" s="1115"/>
      <c r="P67" s="1117"/>
      <c r="Q67" s="1115"/>
      <c r="R67" s="1115"/>
      <c r="S67" s="1115"/>
      <c r="T67" s="1115"/>
      <c r="U67" s="1115"/>
      <c r="V67" s="1115"/>
      <c r="W67" s="1118"/>
      <c r="X67" s="1115"/>
      <c r="Y67" s="1115"/>
    </row>
    <row r="68" spans="1:25" x14ac:dyDescent="0.35">
      <c r="A68" s="1277"/>
      <c r="B68" s="162"/>
      <c r="C68" s="517"/>
      <c r="D68" s="469"/>
      <c r="F68" s="1115"/>
      <c r="G68" s="1115"/>
      <c r="H68" s="1115"/>
      <c r="I68" s="1115"/>
      <c r="J68" s="1115"/>
      <c r="K68" s="1115"/>
      <c r="L68" s="1116"/>
      <c r="M68" s="1117"/>
      <c r="N68" s="1115"/>
      <c r="O68" s="1115"/>
      <c r="P68" s="1117"/>
      <c r="Q68" s="1115"/>
      <c r="R68" s="1115"/>
      <c r="S68" s="1115"/>
      <c r="T68" s="1115"/>
      <c r="U68" s="1115"/>
      <c r="V68" s="1115"/>
      <c r="W68" s="1118"/>
      <c r="X68" s="1115"/>
      <c r="Y68" s="1115"/>
    </row>
    <row r="69" spans="1:25" x14ac:dyDescent="0.35">
      <c r="A69" s="1277"/>
      <c r="B69" s="231"/>
      <c r="C69" s="517"/>
      <c r="D69" s="469"/>
      <c r="F69" s="1115"/>
      <c r="G69" s="1115"/>
      <c r="H69" s="1115"/>
      <c r="I69" s="1115"/>
      <c r="J69" s="1115"/>
      <c r="K69" s="1115"/>
      <c r="L69" s="1116"/>
      <c r="M69" s="1117"/>
      <c r="N69" s="1115"/>
      <c r="O69" s="1115"/>
      <c r="P69" s="1117"/>
      <c r="Q69" s="1115"/>
      <c r="R69" s="1115"/>
      <c r="S69" s="1115"/>
      <c r="T69" s="1115"/>
      <c r="U69" s="1115"/>
      <c r="V69" s="1115"/>
      <c r="W69" s="1118"/>
      <c r="X69" s="1115"/>
      <c r="Y69" s="1115"/>
    </row>
    <row r="70" spans="1:25" x14ac:dyDescent="0.35">
      <c r="A70" s="1277"/>
      <c r="B70" s="162"/>
      <c r="C70" s="517"/>
      <c r="D70" s="469"/>
      <c r="F70" s="1115"/>
      <c r="G70" s="1115"/>
      <c r="H70" s="1115"/>
      <c r="I70" s="1115"/>
      <c r="J70" s="1115"/>
      <c r="K70" s="1115"/>
      <c r="L70" s="1116"/>
      <c r="M70" s="1117"/>
      <c r="N70" s="1115"/>
      <c r="O70" s="1115"/>
      <c r="P70" s="1117"/>
      <c r="Q70" s="1115"/>
      <c r="R70" s="1115"/>
      <c r="S70" s="1115"/>
      <c r="T70" s="1115"/>
      <c r="U70" s="1115"/>
      <c r="V70" s="1115"/>
      <c r="W70" s="1118"/>
      <c r="X70" s="1115"/>
      <c r="Y70" s="1115"/>
    </row>
    <row r="71" spans="1:25" x14ac:dyDescent="0.35">
      <c r="A71" s="1277"/>
      <c r="B71"/>
      <c r="C71" s="517"/>
      <c r="D71" s="251"/>
      <c r="E71" s="251"/>
      <c r="F71" s="1115"/>
      <c r="G71" s="1115"/>
      <c r="H71" s="1115"/>
      <c r="I71" s="1115"/>
      <c r="J71" s="1115"/>
      <c r="K71" s="1115"/>
      <c r="L71" s="1116"/>
      <c r="M71" s="1117"/>
      <c r="N71" s="1115"/>
      <c r="O71" s="1115"/>
      <c r="P71" s="1117"/>
      <c r="Q71" s="1115"/>
      <c r="R71" s="1115"/>
      <c r="S71" s="1115"/>
      <c r="T71" s="1115"/>
      <c r="U71" s="1115"/>
      <c r="V71" s="1115"/>
      <c r="W71" s="1118"/>
      <c r="X71" s="1115"/>
      <c r="Y71" s="1115"/>
    </row>
    <row r="72" spans="1:25" x14ac:dyDescent="0.35">
      <c r="A72" s="1277"/>
      <c r="B72"/>
      <c r="D72" s="251"/>
      <c r="E72" s="251"/>
      <c r="F72" s="1115"/>
      <c r="G72" s="1115"/>
      <c r="H72" s="1115"/>
      <c r="I72" s="1115"/>
      <c r="J72" s="1115"/>
      <c r="K72" s="1115"/>
      <c r="L72" s="1116"/>
      <c r="M72" s="1117"/>
      <c r="N72" s="1115"/>
      <c r="O72" s="1115"/>
      <c r="P72" s="1117"/>
      <c r="Q72" s="1115"/>
      <c r="R72" s="1115"/>
      <c r="S72" s="1115"/>
      <c r="T72" s="1115"/>
      <c r="U72" s="1115"/>
      <c r="V72" s="1115"/>
      <c r="W72" s="1118"/>
      <c r="X72" s="1115"/>
      <c r="Y72" s="1115"/>
    </row>
    <row r="73" spans="1:25" x14ac:dyDescent="0.35">
      <c r="A73" s="1277"/>
      <c r="B73"/>
      <c r="D73" s="251"/>
      <c r="E73" s="251"/>
      <c r="F73" s="1115"/>
      <c r="G73" s="1115"/>
      <c r="H73" s="1115"/>
      <c r="I73" s="1115"/>
      <c r="J73" s="1115"/>
      <c r="K73" s="1115"/>
      <c r="L73" s="1116"/>
      <c r="M73" s="1117"/>
      <c r="N73" s="1115"/>
      <c r="O73" s="1115"/>
      <c r="P73" s="1117"/>
      <c r="Q73" s="1115"/>
      <c r="R73" s="1115"/>
      <c r="S73" s="1115"/>
      <c r="T73" s="1115"/>
      <c r="U73" s="1115"/>
      <c r="V73" s="1115"/>
      <c r="W73" s="1118"/>
      <c r="X73" s="1115"/>
      <c r="Y73" s="1115"/>
    </row>
    <row r="74" spans="1:25" x14ac:dyDescent="0.35">
      <c r="A74" s="1277"/>
      <c r="B74"/>
      <c r="D74" s="251"/>
      <c r="E74" s="251"/>
      <c r="F74" s="1115"/>
      <c r="G74" s="1115"/>
      <c r="H74" s="1115"/>
      <c r="I74" s="1115"/>
      <c r="J74" s="1115"/>
      <c r="K74" s="1115"/>
      <c r="L74" s="1116"/>
      <c r="M74" s="1117"/>
      <c r="N74" s="1115"/>
      <c r="O74" s="1115"/>
      <c r="P74" s="1117"/>
      <c r="Q74" s="1115"/>
      <c r="R74" s="1115"/>
      <c r="S74" s="1115"/>
      <c r="T74" s="1115"/>
      <c r="U74" s="1115"/>
      <c r="V74" s="1115"/>
      <c r="W74" s="1118"/>
      <c r="X74" s="1115"/>
      <c r="Y74" s="1115"/>
    </row>
    <row r="75" spans="1:25" x14ac:dyDescent="0.35">
      <c r="B75"/>
      <c r="D75" s="198"/>
      <c r="E75" s="251"/>
    </row>
  </sheetData>
  <sortState ref="A8:AB64">
    <sortCondition ref="D8:D64"/>
  </sortState>
  <conditionalFormatting sqref="D9:D64 S8:S64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64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64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64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I73"/>
  <sheetViews>
    <sheetView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H9" sqref="H9"/>
    </sheetView>
  </sheetViews>
  <sheetFormatPr defaultRowHeight="15.6" x14ac:dyDescent="0.3"/>
  <cols>
    <col min="1" max="1" width="28.44140625" style="24" customWidth="1"/>
    <col min="2" max="2" width="6.33203125" style="14" customWidth="1"/>
    <col min="3" max="3" width="7.5546875" style="28" customWidth="1"/>
    <col min="4" max="4" width="8.44140625" style="516" bestFit="1" customWidth="1"/>
    <col min="5" max="5" width="7.5546875" style="14" customWidth="1"/>
    <col min="6" max="6" width="6.109375" style="14" customWidth="1"/>
    <col min="7" max="7" width="11" style="162" bestFit="1" customWidth="1"/>
    <col min="8" max="8" width="8.33203125" customWidth="1"/>
    <col min="9" max="9" width="8.33203125" style="25" customWidth="1"/>
    <col min="10" max="11" width="8.33203125" style="14" customWidth="1"/>
    <col min="12" max="12" width="8.33203125" customWidth="1"/>
    <col min="13" max="13" width="8.33203125" style="27" customWidth="1"/>
    <col min="14" max="14" width="8.33203125" customWidth="1"/>
    <col min="15" max="15" width="8.33203125" style="26" customWidth="1"/>
    <col min="16" max="17" width="8.88671875" style="14"/>
    <col min="18" max="18" width="6.44140625" bestFit="1" customWidth="1"/>
    <col min="19" max="19" width="6.44140625" customWidth="1"/>
    <col min="20" max="20" width="6.6640625" bestFit="1" customWidth="1"/>
    <col min="21" max="21" width="6.5546875" customWidth="1"/>
    <col min="22" max="22" width="7.109375" customWidth="1"/>
    <col min="23" max="23" width="11.88671875" customWidth="1"/>
    <col min="24" max="24" width="7.44140625" customWidth="1"/>
    <col min="25" max="25" width="6.33203125" bestFit="1" customWidth="1"/>
    <col min="26" max="26" width="7.5546875" customWidth="1"/>
    <col min="27" max="27" width="7.6640625" style="446" bestFit="1" customWidth="1"/>
    <col min="28" max="28" width="6.44140625" customWidth="1"/>
    <col min="29" max="29" width="7.44140625" bestFit="1" customWidth="1"/>
    <col min="30" max="30" width="6.33203125" style="14" customWidth="1"/>
    <col min="31" max="31" width="10.5546875" style="28" customWidth="1"/>
  </cols>
  <sheetData>
    <row r="1" spans="1:35" ht="18" x14ac:dyDescent="0.35">
      <c r="A1" s="436" t="s">
        <v>224</v>
      </c>
      <c r="B1" s="162"/>
      <c r="C1" s="516"/>
      <c r="E1" s="162"/>
      <c r="F1" s="162"/>
      <c r="H1" s="202"/>
      <c r="I1" s="519"/>
      <c r="J1" s="162"/>
      <c r="K1" s="162"/>
      <c r="L1" s="202"/>
      <c r="M1" s="520"/>
      <c r="N1" s="202"/>
      <c r="O1" s="521"/>
      <c r="P1" s="162"/>
      <c r="Q1" s="162"/>
      <c r="R1" s="202"/>
      <c r="S1" s="202"/>
      <c r="T1" s="202"/>
      <c r="U1" s="202"/>
      <c r="V1" s="202"/>
      <c r="W1" s="202"/>
      <c r="X1" s="202"/>
      <c r="Y1" s="202"/>
      <c r="Z1" s="202"/>
      <c r="AB1" s="202"/>
      <c r="AC1" s="202"/>
      <c r="AD1" s="162"/>
      <c r="AE1" s="516"/>
      <c r="AF1" s="202"/>
      <c r="AG1" s="202"/>
      <c r="AH1" s="202"/>
      <c r="AI1" s="202"/>
    </row>
    <row r="2" spans="1:35" ht="16.2" thickBot="1" x14ac:dyDescent="0.35">
      <c r="A2" s="517"/>
      <c r="B2" s="162"/>
      <c r="C2" s="516"/>
      <c r="E2" s="169"/>
      <c r="F2" s="169"/>
      <c r="G2" s="169"/>
      <c r="H2" s="1310" t="s">
        <v>427</v>
      </c>
      <c r="I2" s="1311"/>
      <c r="J2" s="1309"/>
      <c r="K2" s="1309"/>
      <c r="L2" s="1309"/>
      <c r="M2" s="1312"/>
      <c r="N2" s="1309"/>
      <c r="O2" s="1313"/>
      <c r="P2" s="1309"/>
      <c r="Q2" s="1309"/>
      <c r="R2" s="1314"/>
      <c r="S2" s="202"/>
      <c r="T2" s="202"/>
      <c r="U2" s="202"/>
      <c r="V2" s="202"/>
      <c r="W2" s="202"/>
      <c r="X2" s="202"/>
      <c r="Y2" s="202"/>
      <c r="Z2" s="202"/>
      <c r="AB2" s="202"/>
      <c r="AC2" s="202"/>
      <c r="AD2" s="162"/>
      <c r="AE2" s="516"/>
      <c r="AF2" s="202"/>
      <c r="AG2" s="202"/>
      <c r="AH2" s="202"/>
      <c r="AI2" s="202"/>
    </row>
    <row r="3" spans="1:35" x14ac:dyDescent="0.3">
      <c r="A3" s="517"/>
      <c r="B3" s="162"/>
      <c r="C3" s="516"/>
      <c r="E3" s="169"/>
      <c r="F3" s="169"/>
      <c r="G3" s="571"/>
      <c r="H3" s="672" t="s">
        <v>203</v>
      </c>
      <c r="I3" s="673"/>
      <c r="J3" s="674"/>
      <c r="K3" s="675"/>
      <c r="L3" s="676" t="s">
        <v>71</v>
      </c>
      <c r="M3" s="677"/>
      <c r="N3" s="678"/>
      <c r="O3" s="341"/>
      <c r="P3" s="679" t="s">
        <v>204</v>
      </c>
      <c r="Q3" s="680"/>
      <c r="R3" s="681"/>
      <c r="S3" s="522"/>
      <c r="T3" s="232" t="s">
        <v>61</v>
      </c>
      <c r="U3" s="232"/>
      <c r="V3" s="232"/>
      <c r="W3" s="232"/>
      <c r="X3" s="232"/>
      <c r="Y3" s="232"/>
      <c r="Z3" s="232"/>
      <c r="AA3" s="447"/>
      <c r="AB3" s="232"/>
      <c r="AC3" s="368"/>
      <c r="AD3" s="162"/>
      <c r="AE3" s="516"/>
      <c r="AF3" s="202"/>
      <c r="AG3" s="202"/>
      <c r="AH3" s="202"/>
      <c r="AI3" s="202"/>
    </row>
    <row r="4" spans="1:35" ht="14.4" x14ac:dyDescent="0.3">
      <c r="A4" s="517"/>
      <c r="B4" s="162"/>
      <c r="C4" s="516"/>
      <c r="E4" s="169"/>
      <c r="F4" s="169"/>
      <c r="G4" s="373"/>
      <c r="H4" s="351" t="s">
        <v>0</v>
      </c>
      <c r="I4" s="352" t="s">
        <v>182</v>
      </c>
      <c r="J4" s="353" t="s">
        <v>62</v>
      </c>
      <c r="K4" s="352" t="s">
        <v>226</v>
      </c>
      <c r="L4" s="346" t="s">
        <v>63</v>
      </c>
      <c r="M4" s="347" t="s">
        <v>104</v>
      </c>
      <c r="N4" s="346" t="s">
        <v>65</v>
      </c>
      <c r="O4" s="344" t="s">
        <v>255</v>
      </c>
      <c r="P4" s="342" t="s">
        <v>66</v>
      </c>
      <c r="Q4" s="342" t="s">
        <v>308</v>
      </c>
      <c r="R4" s="361" t="s">
        <v>67</v>
      </c>
      <c r="S4" s="898" t="s">
        <v>297</v>
      </c>
      <c r="T4" s="351" t="s">
        <v>0</v>
      </c>
      <c r="U4" s="352" t="s">
        <v>182</v>
      </c>
      <c r="V4" s="353" t="s">
        <v>62</v>
      </c>
      <c r="W4" s="352" t="s">
        <v>226</v>
      </c>
      <c r="X4" s="346" t="s">
        <v>63</v>
      </c>
      <c r="Y4" s="347" t="s">
        <v>64</v>
      </c>
      <c r="Z4" s="346" t="s">
        <v>65</v>
      </c>
      <c r="AA4" s="448" t="s">
        <v>255</v>
      </c>
      <c r="AB4" s="366" t="s">
        <v>66</v>
      </c>
      <c r="AC4" s="369" t="s">
        <v>308</v>
      </c>
      <c r="AD4" s="162"/>
      <c r="AE4" s="516"/>
      <c r="AF4" s="202"/>
      <c r="AG4" s="202"/>
      <c r="AH4" s="202"/>
      <c r="AI4" s="202"/>
    </row>
    <row r="5" spans="1:35" x14ac:dyDescent="0.3">
      <c r="A5" s="566"/>
      <c r="B5" s="667"/>
      <c r="C5" s="662" t="s">
        <v>445</v>
      </c>
      <c r="D5" s="1039">
        <v>2023</v>
      </c>
      <c r="E5" s="568" t="s">
        <v>69</v>
      </c>
      <c r="F5" s="578"/>
      <c r="G5" s="373"/>
      <c r="H5" s="351" t="s">
        <v>1</v>
      </c>
      <c r="I5" s="352" t="s">
        <v>1</v>
      </c>
      <c r="J5" s="352" t="s">
        <v>70</v>
      </c>
      <c r="K5" s="353" t="s">
        <v>225</v>
      </c>
      <c r="L5" s="346" t="s">
        <v>70</v>
      </c>
      <c r="M5" s="347" t="s">
        <v>71</v>
      </c>
      <c r="N5" s="346" t="s">
        <v>71</v>
      </c>
      <c r="O5" s="344" t="s">
        <v>256</v>
      </c>
      <c r="P5" s="342" t="s">
        <v>72</v>
      </c>
      <c r="Q5" s="342" t="s">
        <v>309</v>
      </c>
      <c r="R5" s="361" t="s">
        <v>73</v>
      </c>
      <c r="S5" s="898" t="s">
        <v>311</v>
      </c>
      <c r="T5" s="351" t="s">
        <v>1</v>
      </c>
      <c r="U5" s="352" t="s">
        <v>1</v>
      </c>
      <c r="V5" s="352" t="s">
        <v>70</v>
      </c>
      <c r="W5" s="353" t="s">
        <v>225</v>
      </c>
      <c r="X5" s="346" t="s">
        <v>70</v>
      </c>
      <c r="Y5" s="347" t="s">
        <v>71</v>
      </c>
      <c r="Z5" s="346" t="s">
        <v>71</v>
      </c>
      <c r="AA5" s="448" t="s">
        <v>256</v>
      </c>
      <c r="AB5" s="366" t="s">
        <v>72</v>
      </c>
      <c r="AC5" s="370" t="s">
        <v>309</v>
      </c>
      <c r="AD5" s="518"/>
      <c r="AE5" s="110" t="s">
        <v>68</v>
      </c>
      <c r="AF5" s="202"/>
      <c r="AG5" s="202"/>
      <c r="AH5" s="202"/>
      <c r="AI5" s="202"/>
    </row>
    <row r="6" spans="1:35" x14ac:dyDescent="0.3">
      <c r="A6" s="566"/>
      <c r="B6" s="667"/>
      <c r="C6" s="662" t="s">
        <v>38</v>
      </c>
      <c r="D6" s="1033" t="s">
        <v>446</v>
      </c>
      <c r="E6" s="565" t="s">
        <v>74</v>
      </c>
      <c r="F6" s="579"/>
      <c r="G6" s="572" t="s">
        <v>70</v>
      </c>
      <c r="H6" s="354" t="s">
        <v>2</v>
      </c>
      <c r="I6" s="355" t="s">
        <v>2</v>
      </c>
      <c r="J6" s="355" t="s">
        <v>2</v>
      </c>
      <c r="K6" s="355" t="s">
        <v>70</v>
      </c>
      <c r="L6" s="348" t="s">
        <v>2</v>
      </c>
      <c r="M6" s="349" t="s">
        <v>2</v>
      </c>
      <c r="N6" s="350" t="s">
        <v>2</v>
      </c>
      <c r="O6" s="345" t="s">
        <v>75</v>
      </c>
      <c r="P6" s="343" t="s">
        <v>2</v>
      </c>
      <c r="Q6" s="343" t="s">
        <v>2</v>
      </c>
      <c r="R6" s="362" t="s">
        <v>2</v>
      </c>
      <c r="S6" s="898" t="s">
        <v>296</v>
      </c>
      <c r="T6" s="354" t="s">
        <v>2</v>
      </c>
      <c r="U6" s="355" t="s">
        <v>2</v>
      </c>
      <c r="V6" s="355" t="s">
        <v>2</v>
      </c>
      <c r="W6" s="355" t="s">
        <v>70</v>
      </c>
      <c r="X6" s="348" t="s">
        <v>2</v>
      </c>
      <c r="Y6" s="349" t="s">
        <v>2</v>
      </c>
      <c r="Z6" s="350" t="s">
        <v>2</v>
      </c>
      <c r="AA6" s="449" t="s">
        <v>75</v>
      </c>
      <c r="AB6" s="367" t="s">
        <v>2</v>
      </c>
      <c r="AC6" s="371" t="s">
        <v>2</v>
      </c>
      <c r="AD6" s="518"/>
      <c r="AE6" s="110" t="s">
        <v>38</v>
      </c>
      <c r="AF6" s="202"/>
      <c r="AG6" s="202"/>
      <c r="AH6" s="202"/>
      <c r="AI6" s="202"/>
    </row>
    <row r="7" spans="1:35" ht="16.2" thickBot="1" x14ac:dyDescent="0.35">
      <c r="A7" s="736" t="s">
        <v>4</v>
      </c>
      <c r="B7" s="668" t="s">
        <v>3</v>
      </c>
      <c r="C7" s="663" t="s">
        <v>2</v>
      </c>
      <c r="D7" s="1034" t="s">
        <v>447</v>
      </c>
      <c r="E7" s="567" t="s">
        <v>321</v>
      </c>
      <c r="F7" s="580" t="s">
        <v>342</v>
      </c>
      <c r="G7" s="573" t="s">
        <v>299</v>
      </c>
      <c r="H7" s="892">
        <v>0.21</v>
      </c>
      <c r="I7" s="893">
        <v>0.09</v>
      </c>
      <c r="J7" s="893">
        <v>0.05</v>
      </c>
      <c r="K7" s="894">
        <v>0.11</v>
      </c>
      <c r="L7" s="894">
        <v>0.1</v>
      </c>
      <c r="M7" s="895">
        <v>0.08</v>
      </c>
      <c r="N7" s="895">
        <v>0.08</v>
      </c>
      <c r="O7" s="896">
        <v>0.05</v>
      </c>
      <c r="P7" s="896">
        <v>0.05</v>
      </c>
      <c r="Q7" s="896">
        <v>0.18</v>
      </c>
      <c r="R7" s="363"/>
      <c r="S7" s="897">
        <f>SUM(H7:R7)</f>
        <v>1</v>
      </c>
      <c r="T7" s="233" t="s">
        <v>295</v>
      </c>
      <c r="U7" s="234"/>
      <c r="V7" s="235"/>
      <c r="W7" s="235"/>
      <c r="X7" s="166"/>
      <c r="Y7" s="166"/>
      <c r="Z7" s="166"/>
      <c r="AA7" s="450"/>
      <c r="AB7" s="166"/>
      <c r="AC7" s="167"/>
      <c r="AD7" s="322" t="s">
        <v>3</v>
      </c>
      <c r="AE7" s="323" t="s">
        <v>2</v>
      </c>
      <c r="AF7" s="202"/>
      <c r="AG7" s="202"/>
      <c r="AH7" s="202"/>
      <c r="AI7" s="202"/>
    </row>
    <row r="8" spans="1:35" ht="16.2" thickBot="1" x14ac:dyDescent="0.35">
      <c r="A8" s="1010"/>
      <c r="B8" s="1011"/>
      <c r="C8" s="1012"/>
      <c r="D8" s="1035"/>
      <c r="E8" s="1013"/>
      <c r="F8" s="1014"/>
      <c r="G8" s="887" t="s">
        <v>298</v>
      </c>
      <c r="H8" s="888" t="e">
        <f t="shared" ref="H8:Q8" si="0">AVERAGE(H9:H65)</f>
        <v>#DIV/0!</v>
      </c>
      <c r="I8" s="889" t="e">
        <f t="shared" si="0"/>
        <v>#DIV/0!</v>
      </c>
      <c r="J8" s="889" t="e">
        <f t="shared" si="0"/>
        <v>#DIV/0!</v>
      </c>
      <c r="K8" s="889" t="e">
        <f t="shared" si="0"/>
        <v>#DIV/0!</v>
      </c>
      <c r="L8" s="889" t="e">
        <f t="shared" si="0"/>
        <v>#DIV/0!</v>
      </c>
      <c r="M8" s="890" t="e">
        <f t="shared" si="0"/>
        <v>#DIV/0!</v>
      </c>
      <c r="N8" s="889" t="e">
        <f t="shared" si="0"/>
        <v>#DIV/0!</v>
      </c>
      <c r="O8" s="889" t="e">
        <f t="shared" si="0"/>
        <v>#DIV/0!</v>
      </c>
      <c r="P8" s="889" t="e">
        <f t="shared" si="0"/>
        <v>#DIV/0!</v>
      </c>
      <c r="Q8" s="889" t="e">
        <f t="shared" si="0"/>
        <v>#DIV/0!</v>
      </c>
      <c r="R8" s="891"/>
      <c r="S8" s="360"/>
      <c r="T8" s="236"/>
      <c r="U8" s="237"/>
      <c r="V8" s="238"/>
      <c r="W8" s="238"/>
      <c r="X8" s="239"/>
      <c r="Y8" s="239"/>
      <c r="Z8" s="239"/>
      <c r="AA8" s="451"/>
      <c r="AB8" s="239"/>
      <c r="AC8" s="356"/>
      <c r="AD8" s="112"/>
      <c r="AE8" s="111"/>
      <c r="AF8" s="202"/>
      <c r="AG8" s="202"/>
      <c r="AH8" s="202"/>
      <c r="AI8" s="202"/>
    </row>
    <row r="9" spans="1:35" ht="17.399999999999999" x14ac:dyDescent="0.35">
      <c r="A9" s="1031" t="s">
        <v>414</v>
      </c>
      <c r="B9" s="669">
        <f t="shared" ref="B9:B40" si="1">RANK(C9,C$9:C$65)</f>
        <v>1</v>
      </c>
      <c r="C9" s="664">
        <f t="shared" ref="C9:C40" si="2">SUM(T9:AC9)</f>
        <v>0</v>
      </c>
      <c r="D9" s="1036"/>
      <c r="E9" s="570">
        <v>2021</v>
      </c>
      <c r="F9" s="581" t="s">
        <v>331</v>
      </c>
      <c r="G9" s="574"/>
      <c r="H9" s="29"/>
      <c r="I9" s="29"/>
      <c r="J9" s="988"/>
      <c r="K9" s="29"/>
      <c r="L9" s="29"/>
      <c r="M9" s="29"/>
      <c r="N9" s="29"/>
      <c r="O9" s="29"/>
      <c r="P9" s="29"/>
      <c r="Q9" s="1032"/>
      <c r="R9" s="372"/>
      <c r="S9" s="170"/>
      <c r="T9" s="29">
        <f>H9*H$7</f>
        <v>0</v>
      </c>
      <c r="U9" s="29">
        <f t="shared" ref="U9:U40" si="3">I9*I$7</f>
        <v>0</v>
      </c>
      <c r="V9" s="29">
        <f t="shared" ref="V9:V40" si="4">J9*J$7</f>
        <v>0</v>
      </c>
      <c r="W9" s="29">
        <f t="shared" ref="W9:W40" si="5">K9*K$7</f>
        <v>0</v>
      </c>
      <c r="X9" s="29">
        <f t="shared" ref="X9:X40" si="6">L9*L$7</f>
        <v>0</v>
      </c>
      <c r="Y9" s="29">
        <f t="shared" ref="Y9:Y40" si="7">M9*M$7</f>
        <v>0</v>
      </c>
      <c r="Z9" s="29">
        <f t="shared" ref="Z9:Z40" si="8">N9*N$7</f>
        <v>0</v>
      </c>
      <c r="AA9" s="452">
        <f t="shared" ref="AA9:AA40" si="9">O9*O$7</f>
        <v>0</v>
      </c>
      <c r="AB9" s="29">
        <f t="shared" ref="AB9:AB40" si="10">P9*P$7</f>
        <v>0</v>
      </c>
      <c r="AC9" s="357">
        <f t="shared" ref="AC9:AC40" si="11">Q9*Q$7</f>
        <v>0</v>
      </c>
      <c r="AD9" s="114">
        <f t="shared" ref="AD9:AD40" si="12">RANK(AE9,AE$9:AE$65)</f>
        <v>1</v>
      </c>
      <c r="AE9" s="113">
        <f t="shared" ref="AE9:AE40" si="13">SUM(T9:AC9)</f>
        <v>0</v>
      </c>
      <c r="AF9" s="202"/>
      <c r="AG9" s="202"/>
      <c r="AH9" s="202"/>
      <c r="AI9" s="202"/>
    </row>
    <row r="10" spans="1:35" ht="17.399999999999999" x14ac:dyDescent="0.35">
      <c r="A10" s="830" t="s">
        <v>5</v>
      </c>
      <c r="B10" s="670">
        <f t="shared" si="1"/>
        <v>1</v>
      </c>
      <c r="C10" s="665">
        <f t="shared" si="2"/>
        <v>0</v>
      </c>
      <c r="D10" s="1037" t="s">
        <v>487</v>
      </c>
      <c r="E10" s="569">
        <v>2015</v>
      </c>
      <c r="F10" s="581" t="s">
        <v>331</v>
      </c>
      <c r="G10" s="575"/>
      <c r="H10" s="30"/>
      <c r="I10" s="30"/>
      <c r="J10" s="30"/>
      <c r="K10" s="30"/>
      <c r="L10" s="30"/>
      <c r="M10" s="30"/>
      <c r="N10" s="30"/>
      <c r="O10" s="30"/>
      <c r="P10" s="987"/>
      <c r="Q10" s="885"/>
      <c r="R10" s="364"/>
      <c r="S10" s="170"/>
      <c r="T10" s="30">
        <f t="shared" ref="T10:T40" si="14">H10*H$7</f>
        <v>0</v>
      </c>
      <c r="U10" s="30">
        <f t="shared" si="3"/>
        <v>0</v>
      </c>
      <c r="V10" s="30">
        <f t="shared" si="4"/>
        <v>0</v>
      </c>
      <c r="W10" s="30">
        <f t="shared" si="5"/>
        <v>0</v>
      </c>
      <c r="X10" s="30">
        <f t="shared" si="6"/>
        <v>0</v>
      </c>
      <c r="Y10" s="30">
        <f t="shared" si="7"/>
        <v>0</v>
      </c>
      <c r="Z10" s="30">
        <f t="shared" si="8"/>
        <v>0</v>
      </c>
      <c r="AA10" s="453">
        <f t="shared" si="9"/>
        <v>0</v>
      </c>
      <c r="AB10" s="30">
        <f t="shared" si="10"/>
        <v>0</v>
      </c>
      <c r="AC10" s="358">
        <f t="shared" si="11"/>
        <v>0</v>
      </c>
      <c r="AD10" s="115">
        <f t="shared" si="12"/>
        <v>1</v>
      </c>
      <c r="AE10" s="113">
        <f t="shared" si="13"/>
        <v>0</v>
      </c>
      <c r="AF10" s="202"/>
      <c r="AG10" s="202"/>
      <c r="AH10" s="202"/>
      <c r="AI10" s="202"/>
    </row>
    <row r="11" spans="1:35" ht="17.399999999999999" x14ac:dyDescent="0.35">
      <c r="A11" s="829" t="s">
        <v>155</v>
      </c>
      <c r="B11" s="670">
        <f t="shared" si="1"/>
        <v>1</v>
      </c>
      <c r="C11" s="665">
        <f t="shared" si="2"/>
        <v>0</v>
      </c>
      <c r="D11" s="1037" t="s">
        <v>449</v>
      </c>
      <c r="E11" s="569">
        <v>2013</v>
      </c>
      <c r="F11" s="584" t="s">
        <v>343</v>
      </c>
      <c r="G11" s="576"/>
      <c r="H11" s="30"/>
      <c r="I11" s="30"/>
      <c r="J11" s="30"/>
      <c r="K11" s="30"/>
      <c r="L11" s="30"/>
      <c r="M11" s="30"/>
      <c r="N11" s="30"/>
      <c r="O11" s="30"/>
      <c r="P11" s="30"/>
      <c r="Q11" s="886"/>
      <c r="R11" s="364"/>
      <c r="S11" s="170"/>
      <c r="T11" s="30">
        <f t="shared" si="14"/>
        <v>0</v>
      </c>
      <c r="U11" s="30">
        <f t="shared" si="3"/>
        <v>0</v>
      </c>
      <c r="V11" s="30">
        <f t="shared" si="4"/>
        <v>0</v>
      </c>
      <c r="W11" s="30">
        <f t="shared" si="5"/>
        <v>0</v>
      </c>
      <c r="X11" s="30">
        <f t="shared" si="6"/>
        <v>0</v>
      </c>
      <c r="Y11" s="30">
        <f t="shared" si="7"/>
        <v>0</v>
      </c>
      <c r="Z11" s="30">
        <f t="shared" si="8"/>
        <v>0</v>
      </c>
      <c r="AA11" s="453">
        <f t="shared" si="9"/>
        <v>0</v>
      </c>
      <c r="AB11" s="30">
        <f t="shared" si="10"/>
        <v>0</v>
      </c>
      <c r="AC11" s="358">
        <f t="shared" si="11"/>
        <v>0</v>
      </c>
      <c r="AD11" s="115">
        <f t="shared" si="12"/>
        <v>1</v>
      </c>
      <c r="AE11" s="113">
        <f t="shared" si="13"/>
        <v>0</v>
      </c>
      <c r="AF11" s="202"/>
      <c r="AG11" s="202"/>
      <c r="AH11" s="202"/>
      <c r="AI11" s="202"/>
    </row>
    <row r="12" spans="1:35" ht="17.399999999999999" x14ac:dyDescent="0.35">
      <c r="A12" s="829" t="s">
        <v>156</v>
      </c>
      <c r="B12" s="670">
        <f t="shared" si="1"/>
        <v>1</v>
      </c>
      <c r="C12" s="665">
        <f t="shared" si="2"/>
        <v>0</v>
      </c>
      <c r="D12" s="1037"/>
      <c r="E12" s="569">
        <v>2021</v>
      </c>
      <c r="F12" s="584" t="s">
        <v>343</v>
      </c>
      <c r="G12" s="575"/>
      <c r="H12" s="30"/>
      <c r="I12" s="30"/>
      <c r="J12" s="30"/>
      <c r="K12" s="30"/>
      <c r="L12" s="30"/>
      <c r="M12" s="30"/>
      <c r="N12" s="30"/>
      <c r="O12" s="30"/>
      <c r="P12" s="30"/>
      <c r="Q12" s="886"/>
      <c r="R12" s="364"/>
      <c r="S12" s="170"/>
      <c r="T12" s="30">
        <f t="shared" si="14"/>
        <v>0</v>
      </c>
      <c r="U12" s="30">
        <f t="shared" si="3"/>
        <v>0</v>
      </c>
      <c r="V12" s="30">
        <f t="shared" si="4"/>
        <v>0</v>
      </c>
      <c r="W12" s="30">
        <f t="shared" si="5"/>
        <v>0</v>
      </c>
      <c r="X12" s="30">
        <f t="shared" si="6"/>
        <v>0</v>
      </c>
      <c r="Y12" s="30">
        <f t="shared" si="7"/>
        <v>0</v>
      </c>
      <c r="Z12" s="30">
        <f t="shared" si="8"/>
        <v>0</v>
      </c>
      <c r="AA12" s="453">
        <f t="shared" si="9"/>
        <v>0</v>
      </c>
      <c r="AB12" s="30">
        <f t="shared" si="10"/>
        <v>0</v>
      </c>
      <c r="AC12" s="358">
        <f t="shared" si="11"/>
        <v>0</v>
      </c>
      <c r="AD12" s="115">
        <f t="shared" si="12"/>
        <v>1</v>
      </c>
      <c r="AE12" s="113">
        <f t="shared" si="13"/>
        <v>0</v>
      </c>
      <c r="AF12" s="202"/>
      <c r="AG12" s="202"/>
      <c r="AH12" s="202"/>
      <c r="AI12" s="202"/>
    </row>
    <row r="13" spans="1:35" ht="17.399999999999999" x14ac:dyDescent="0.35">
      <c r="A13" s="831" t="s">
        <v>137</v>
      </c>
      <c r="B13" s="670">
        <f t="shared" si="1"/>
        <v>1</v>
      </c>
      <c r="C13" s="665">
        <f t="shared" si="2"/>
        <v>0</v>
      </c>
      <c r="D13" s="1037"/>
      <c r="E13" s="569">
        <v>2021</v>
      </c>
      <c r="F13" s="583" t="s">
        <v>332</v>
      </c>
      <c r="G13" s="575"/>
      <c r="H13" s="30"/>
      <c r="I13" s="30"/>
      <c r="J13" s="30"/>
      <c r="K13" s="30"/>
      <c r="L13" s="30"/>
      <c r="M13" s="30"/>
      <c r="N13" s="30"/>
      <c r="O13" s="30"/>
      <c r="P13" s="987"/>
      <c r="Q13" s="885"/>
      <c r="R13" s="364"/>
      <c r="S13" s="170"/>
      <c r="T13" s="30">
        <f t="shared" si="14"/>
        <v>0</v>
      </c>
      <c r="U13" s="30">
        <f t="shared" si="3"/>
        <v>0</v>
      </c>
      <c r="V13" s="30">
        <f t="shared" si="4"/>
        <v>0</v>
      </c>
      <c r="W13" s="30">
        <f t="shared" si="5"/>
        <v>0</v>
      </c>
      <c r="X13" s="30">
        <f t="shared" si="6"/>
        <v>0</v>
      </c>
      <c r="Y13" s="30">
        <f t="shared" si="7"/>
        <v>0</v>
      </c>
      <c r="Z13" s="30">
        <f t="shared" si="8"/>
        <v>0</v>
      </c>
      <c r="AA13" s="453">
        <f t="shared" si="9"/>
        <v>0</v>
      </c>
      <c r="AB13" s="30">
        <f t="shared" si="10"/>
        <v>0</v>
      </c>
      <c r="AC13" s="358">
        <f t="shared" si="11"/>
        <v>0</v>
      </c>
      <c r="AD13" s="115">
        <f t="shared" si="12"/>
        <v>1</v>
      </c>
      <c r="AE13" s="113">
        <f t="shared" si="13"/>
        <v>0</v>
      </c>
      <c r="AF13" s="202"/>
      <c r="AG13" s="202"/>
      <c r="AH13" s="202"/>
      <c r="AI13" s="202"/>
    </row>
    <row r="14" spans="1:35" ht="17.399999999999999" x14ac:dyDescent="0.35">
      <c r="A14" s="829" t="s">
        <v>162</v>
      </c>
      <c r="B14" s="670">
        <f t="shared" si="1"/>
        <v>1</v>
      </c>
      <c r="C14" s="665">
        <f t="shared" si="2"/>
        <v>0</v>
      </c>
      <c r="D14" s="1037"/>
      <c r="E14" s="569">
        <v>2021</v>
      </c>
      <c r="F14" s="584" t="s">
        <v>343</v>
      </c>
      <c r="G14" s="575"/>
      <c r="H14" s="30"/>
      <c r="I14" s="30"/>
      <c r="J14" s="30"/>
      <c r="K14" s="30"/>
      <c r="L14" s="30"/>
      <c r="M14" s="30"/>
      <c r="N14" s="30"/>
      <c r="O14" s="30"/>
      <c r="P14" s="30"/>
      <c r="Q14" s="886"/>
      <c r="R14" s="364"/>
      <c r="S14" s="170"/>
      <c r="T14" s="30">
        <f t="shared" si="14"/>
        <v>0</v>
      </c>
      <c r="U14" s="30">
        <f t="shared" si="3"/>
        <v>0</v>
      </c>
      <c r="V14" s="30">
        <f t="shared" si="4"/>
        <v>0</v>
      </c>
      <c r="W14" s="30">
        <f t="shared" si="5"/>
        <v>0</v>
      </c>
      <c r="X14" s="30">
        <f t="shared" si="6"/>
        <v>0</v>
      </c>
      <c r="Y14" s="30">
        <f t="shared" si="7"/>
        <v>0</v>
      </c>
      <c r="Z14" s="30">
        <f t="shared" si="8"/>
        <v>0</v>
      </c>
      <c r="AA14" s="453">
        <f t="shared" si="9"/>
        <v>0</v>
      </c>
      <c r="AB14" s="30">
        <f t="shared" si="10"/>
        <v>0</v>
      </c>
      <c r="AC14" s="358">
        <f t="shared" si="11"/>
        <v>0</v>
      </c>
      <c r="AD14" s="115">
        <f t="shared" si="12"/>
        <v>1</v>
      </c>
      <c r="AE14" s="113">
        <f t="shared" si="13"/>
        <v>0</v>
      </c>
      <c r="AF14" s="202"/>
      <c r="AG14" s="202"/>
      <c r="AH14" s="202"/>
      <c r="AI14" s="202"/>
    </row>
    <row r="15" spans="1:35" ht="17.399999999999999" x14ac:dyDescent="0.35">
      <c r="A15" s="830" t="s">
        <v>135</v>
      </c>
      <c r="B15" s="670">
        <f t="shared" si="1"/>
        <v>1</v>
      </c>
      <c r="C15" s="665">
        <f t="shared" si="2"/>
        <v>0</v>
      </c>
      <c r="D15" s="1037"/>
      <c r="E15" s="569">
        <v>2021</v>
      </c>
      <c r="F15" s="581" t="s">
        <v>331</v>
      </c>
      <c r="G15" s="575"/>
      <c r="H15" s="30"/>
      <c r="I15" s="30"/>
      <c r="J15" s="30"/>
      <c r="K15" s="987"/>
      <c r="L15" s="30"/>
      <c r="M15" s="30"/>
      <c r="N15" s="30"/>
      <c r="O15" s="30"/>
      <c r="P15" s="30"/>
      <c r="Q15" s="885"/>
      <c r="R15" s="364"/>
      <c r="S15" s="170"/>
      <c r="T15" s="30">
        <f t="shared" si="14"/>
        <v>0</v>
      </c>
      <c r="U15" s="30">
        <f t="shared" si="3"/>
        <v>0</v>
      </c>
      <c r="V15" s="30">
        <f t="shared" si="4"/>
        <v>0</v>
      </c>
      <c r="W15" s="30">
        <f t="shared" si="5"/>
        <v>0</v>
      </c>
      <c r="X15" s="30">
        <f t="shared" si="6"/>
        <v>0</v>
      </c>
      <c r="Y15" s="30">
        <f t="shared" si="7"/>
        <v>0</v>
      </c>
      <c r="Z15" s="30">
        <f t="shared" si="8"/>
        <v>0</v>
      </c>
      <c r="AA15" s="453">
        <f t="shared" si="9"/>
        <v>0</v>
      </c>
      <c r="AB15" s="30">
        <f t="shared" si="10"/>
        <v>0</v>
      </c>
      <c r="AC15" s="358">
        <f t="shared" si="11"/>
        <v>0</v>
      </c>
      <c r="AD15" s="115">
        <f t="shared" si="12"/>
        <v>1</v>
      </c>
      <c r="AE15" s="113">
        <f t="shared" si="13"/>
        <v>0</v>
      </c>
      <c r="AF15" s="202"/>
      <c r="AG15" s="202"/>
      <c r="AH15" s="202"/>
      <c r="AI15" s="202"/>
    </row>
    <row r="16" spans="1:35" ht="17.399999999999999" x14ac:dyDescent="0.35">
      <c r="A16" s="830" t="s">
        <v>6</v>
      </c>
      <c r="B16" s="670">
        <f t="shared" si="1"/>
        <v>1</v>
      </c>
      <c r="C16" s="665">
        <f t="shared" si="2"/>
        <v>0</v>
      </c>
      <c r="D16" s="1037"/>
      <c r="E16" s="569">
        <v>2021</v>
      </c>
      <c r="F16" s="581" t="s">
        <v>331</v>
      </c>
      <c r="G16" s="575"/>
      <c r="H16" s="30"/>
      <c r="I16" s="987"/>
      <c r="J16" s="30"/>
      <c r="K16" s="30"/>
      <c r="L16" s="30"/>
      <c r="M16" s="30"/>
      <c r="N16" s="30"/>
      <c r="O16" s="30"/>
      <c r="P16" s="30"/>
      <c r="Q16" s="885"/>
      <c r="R16" s="364"/>
      <c r="S16" s="170"/>
      <c r="T16" s="30">
        <f t="shared" si="14"/>
        <v>0</v>
      </c>
      <c r="U16" s="30">
        <f t="shared" si="3"/>
        <v>0</v>
      </c>
      <c r="V16" s="30">
        <f t="shared" si="4"/>
        <v>0</v>
      </c>
      <c r="W16" s="30">
        <f t="shared" si="5"/>
        <v>0</v>
      </c>
      <c r="X16" s="30">
        <f t="shared" si="6"/>
        <v>0</v>
      </c>
      <c r="Y16" s="30">
        <f t="shared" si="7"/>
        <v>0</v>
      </c>
      <c r="Z16" s="30">
        <f t="shared" si="8"/>
        <v>0</v>
      </c>
      <c r="AA16" s="453">
        <f t="shared" si="9"/>
        <v>0</v>
      </c>
      <c r="AB16" s="30">
        <f t="shared" si="10"/>
        <v>0</v>
      </c>
      <c r="AC16" s="358">
        <f t="shared" si="11"/>
        <v>0</v>
      </c>
      <c r="AD16" s="115">
        <f t="shared" si="12"/>
        <v>1</v>
      </c>
      <c r="AE16" s="113">
        <f t="shared" si="13"/>
        <v>0</v>
      </c>
      <c r="AF16" s="202"/>
      <c r="AG16" s="202"/>
      <c r="AH16" s="202"/>
      <c r="AI16" s="202"/>
    </row>
    <row r="17" spans="1:35" ht="17.399999999999999" x14ac:dyDescent="0.35">
      <c r="A17" s="830" t="s">
        <v>140</v>
      </c>
      <c r="B17" s="670">
        <f t="shared" si="1"/>
        <v>1</v>
      </c>
      <c r="C17" s="665">
        <f t="shared" si="2"/>
        <v>0</v>
      </c>
      <c r="D17" s="1037"/>
      <c r="E17" s="569"/>
      <c r="F17" s="582"/>
      <c r="G17" s="575"/>
      <c r="H17" s="30"/>
      <c r="I17" s="30"/>
      <c r="J17" s="30"/>
      <c r="K17" s="30"/>
      <c r="L17" s="30"/>
      <c r="M17" s="30"/>
      <c r="N17" s="30"/>
      <c r="O17" s="30"/>
      <c r="P17" s="30"/>
      <c r="Q17" s="886"/>
      <c r="R17" s="364"/>
      <c r="S17" s="170"/>
      <c r="T17" s="30">
        <f t="shared" si="14"/>
        <v>0</v>
      </c>
      <c r="U17" s="30">
        <f t="shared" si="3"/>
        <v>0</v>
      </c>
      <c r="V17" s="30">
        <f t="shared" si="4"/>
        <v>0</v>
      </c>
      <c r="W17" s="30">
        <f t="shared" si="5"/>
        <v>0</v>
      </c>
      <c r="X17" s="30">
        <f t="shared" si="6"/>
        <v>0</v>
      </c>
      <c r="Y17" s="30">
        <f t="shared" si="7"/>
        <v>0</v>
      </c>
      <c r="Z17" s="30">
        <f t="shared" si="8"/>
        <v>0</v>
      </c>
      <c r="AA17" s="453">
        <f t="shared" si="9"/>
        <v>0</v>
      </c>
      <c r="AB17" s="30">
        <f t="shared" si="10"/>
        <v>0</v>
      </c>
      <c r="AC17" s="358">
        <f t="shared" si="11"/>
        <v>0</v>
      </c>
      <c r="AD17" s="115">
        <f t="shared" si="12"/>
        <v>1</v>
      </c>
      <c r="AE17" s="113">
        <f t="shared" si="13"/>
        <v>0</v>
      </c>
      <c r="AF17" s="202"/>
      <c r="AG17" s="202"/>
      <c r="AH17" s="202"/>
      <c r="AI17" s="202"/>
    </row>
    <row r="18" spans="1:35" ht="17.399999999999999" x14ac:dyDescent="0.35">
      <c r="A18" s="829" t="s">
        <v>366</v>
      </c>
      <c r="B18" s="670">
        <f t="shared" si="1"/>
        <v>1</v>
      </c>
      <c r="C18" s="665">
        <f t="shared" si="2"/>
        <v>0</v>
      </c>
      <c r="D18" s="1037"/>
      <c r="E18" s="569">
        <v>2010</v>
      </c>
      <c r="F18" s="582" t="s">
        <v>344</v>
      </c>
      <c r="G18" s="575"/>
      <c r="H18" s="30"/>
      <c r="I18" s="30"/>
      <c r="J18" s="987"/>
      <c r="K18" s="30"/>
      <c r="L18" s="30"/>
      <c r="M18" s="30"/>
      <c r="N18" s="30"/>
      <c r="O18" s="30"/>
      <c r="P18" s="30"/>
      <c r="Q18" s="886"/>
      <c r="R18" s="364"/>
      <c r="S18" s="170"/>
      <c r="T18" s="30">
        <f t="shared" si="14"/>
        <v>0</v>
      </c>
      <c r="U18" s="30">
        <f t="shared" si="3"/>
        <v>0</v>
      </c>
      <c r="V18" s="30">
        <f t="shared" si="4"/>
        <v>0</v>
      </c>
      <c r="W18" s="30">
        <f t="shared" si="5"/>
        <v>0</v>
      </c>
      <c r="X18" s="30">
        <f t="shared" si="6"/>
        <v>0</v>
      </c>
      <c r="Y18" s="30">
        <f t="shared" si="7"/>
        <v>0</v>
      </c>
      <c r="Z18" s="30">
        <f t="shared" si="8"/>
        <v>0</v>
      </c>
      <c r="AA18" s="453">
        <f t="shared" si="9"/>
        <v>0</v>
      </c>
      <c r="AB18" s="30">
        <f t="shared" si="10"/>
        <v>0</v>
      </c>
      <c r="AC18" s="358">
        <f t="shared" si="11"/>
        <v>0</v>
      </c>
      <c r="AD18" s="115">
        <f t="shared" si="12"/>
        <v>1</v>
      </c>
      <c r="AE18" s="113">
        <f t="shared" si="13"/>
        <v>0</v>
      </c>
      <c r="AF18" s="202"/>
      <c r="AG18" s="202"/>
      <c r="AH18" s="202"/>
      <c r="AI18" s="202"/>
    </row>
    <row r="19" spans="1:35" ht="17.399999999999999" x14ac:dyDescent="0.35">
      <c r="A19" s="830" t="s">
        <v>234</v>
      </c>
      <c r="B19" s="670">
        <f t="shared" si="1"/>
        <v>1</v>
      </c>
      <c r="C19" s="665">
        <f t="shared" si="2"/>
        <v>0</v>
      </c>
      <c r="D19" s="1037" t="s">
        <v>330</v>
      </c>
      <c r="E19" s="569">
        <v>2017</v>
      </c>
      <c r="F19" s="581" t="s">
        <v>331</v>
      </c>
      <c r="G19" s="575"/>
      <c r="H19" s="30"/>
      <c r="I19" s="30"/>
      <c r="J19" s="30"/>
      <c r="K19" s="30"/>
      <c r="L19" s="30"/>
      <c r="M19" s="30"/>
      <c r="N19" s="30"/>
      <c r="O19" s="30"/>
      <c r="P19" s="987"/>
      <c r="Q19" s="885"/>
      <c r="R19" s="364"/>
      <c r="S19" s="170"/>
      <c r="T19" s="30">
        <f t="shared" si="14"/>
        <v>0</v>
      </c>
      <c r="U19" s="30">
        <f t="shared" si="3"/>
        <v>0</v>
      </c>
      <c r="V19" s="30">
        <f t="shared" si="4"/>
        <v>0</v>
      </c>
      <c r="W19" s="30">
        <f t="shared" si="5"/>
        <v>0</v>
      </c>
      <c r="X19" s="30">
        <f t="shared" si="6"/>
        <v>0</v>
      </c>
      <c r="Y19" s="30">
        <f t="shared" si="7"/>
        <v>0</v>
      </c>
      <c r="Z19" s="30">
        <f t="shared" si="8"/>
        <v>0</v>
      </c>
      <c r="AA19" s="453">
        <f t="shared" si="9"/>
        <v>0</v>
      </c>
      <c r="AB19" s="30">
        <f t="shared" si="10"/>
        <v>0</v>
      </c>
      <c r="AC19" s="358">
        <f t="shared" si="11"/>
        <v>0</v>
      </c>
      <c r="AD19" s="115">
        <f t="shared" si="12"/>
        <v>1</v>
      </c>
      <c r="AE19" s="113">
        <f t="shared" si="13"/>
        <v>0</v>
      </c>
      <c r="AF19" s="202"/>
      <c r="AG19" s="202"/>
      <c r="AH19" s="202"/>
      <c r="AI19" s="202"/>
    </row>
    <row r="20" spans="1:35" ht="17.399999999999999" x14ac:dyDescent="0.35">
      <c r="A20" s="830" t="s">
        <v>7</v>
      </c>
      <c r="B20" s="670">
        <f t="shared" si="1"/>
        <v>1</v>
      </c>
      <c r="C20" s="665">
        <f t="shared" si="2"/>
        <v>0</v>
      </c>
      <c r="D20" s="1037" t="s">
        <v>448</v>
      </c>
      <c r="E20" s="569">
        <v>2019</v>
      </c>
      <c r="F20" s="583" t="s">
        <v>332</v>
      </c>
      <c r="G20" s="575"/>
      <c r="H20" s="30"/>
      <c r="I20" s="30"/>
      <c r="J20" s="30"/>
      <c r="K20" s="30"/>
      <c r="L20" s="30"/>
      <c r="M20" s="30"/>
      <c r="N20" s="30"/>
      <c r="O20" s="30"/>
      <c r="P20" s="30"/>
      <c r="Q20" s="885"/>
      <c r="R20" s="364"/>
      <c r="S20" s="170"/>
      <c r="T20" s="30">
        <f t="shared" si="14"/>
        <v>0</v>
      </c>
      <c r="U20" s="30">
        <f t="shared" si="3"/>
        <v>0</v>
      </c>
      <c r="V20" s="30">
        <f t="shared" si="4"/>
        <v>0</v>
      </c>
      <c r="W20" s="30">
        <f t="shared" si="5"/>
        <v>0</v>
      </c>
      <c r="X20" s="30">
        <f t="shared" si="6"/>
        <v>0</v>
      </c>
      <c r="Y20" s="30">
        <f t="shared" si="7"/>
        <v>0</v>
      </c>
      <c r="Z20" s="30">
        <f t="shared" si="8"/>
        <v>0</v>
      </c>
      <c r="AA20" s="453">
        <f t="shared" si="9"/>
        <v>0</v>
      </c>
      <c r="AB20" s="30">
        <f t="shared" si="10"/>
        <v>0</v>
      </c>
      <c r="AC20" s="358">
        <f t="shared" si="11"/>
        <v>0</v>
      </c>
      <c r="AD20" s="115">
        <f t="shared" si="12"/>
        <v>1</v>
      </c>
      <c r="AE20" s="113">
        <f t="shared" si="13"/>
        <v>0</v>
      </c>
      <c r="AF20" s="202"/>
      <c r="AG20" s="202"/>
      <c r="AH20" s="202"/>
      <c r="AI20" s="202"/>
    </row>
    <row r="21" spans="1:35" ht="17.399999999999999" x14ac:dyDescent="0.35">
      <c r="A21" s="829" t="s">
        <v>163</v>
      </c>
      <c r="B21" s="670">
        <f t="shared" si="1"/>
        <v>1</v>
      </c>
      <c r="C21" s="665">
        <f t="shared" si="2"/>
        <v>0</v>
      </c>
      <c r="D21" s="1037"/>
      <c r="E21" s="569">
        <v>2010</v>
      </c>
      <c r="F21" s="582" t="s">
        <v>344</v>
      </c>
      <c r="G21" s="575"/>
      <c r="H21" s="30"/>
      <c r="I21" s="987"/>
      <c r="J21" s="30"/>
      <c r="K21" s="30"/>
      <c r="L21" s="30"/>
      <c r="M21" s="30"/>
      <c r="N21" s="30"/>
      <c r="O21" s="30"/>
      <c r="P21" s="30"/>
      <c r="Q21" s="886"/>
      <c r="R21" s="364"/>
      <c r="S21" s="170"/>
      <c r="T21" s="30">
        <f t="shared" si="14"/>
        <v>0</v>
      </c>
      <c r="U21" s="30">
        <f t="shared" si="3"/>
        <v>0</v>
      </c>
      <c r="V21" s="30">
        <f t="shared" si="4"/>
        <v>0</v>
      </c>
      <c r="W21" s="30">
        <f t="shared" si="5"/>
        <v>0</v>
      </c>
      <c r="X21" s="30">
        <f t="shared" si="6"/>
        <v>0</v>
      </c>
      <c r="Y21" s="30">
        <f t="shared" si="7"/>
        <v>0</v>
      </c>
      <c r="Z21" s="30">
        <f t="shared" si="8"/>
        <v>0</v>
      </c>
      <c r="AA21" s="453">
        <f t="shared" si="9"/>
        <v>0</v>
      </c>
      <c r="AB21" s="30">
        <f t="shared" si="10"/>
        <v>0</v>
      </c>
      <c r="AC21" s="358">
        <f t="shared" si="11"/>
        <v>0</v>
      </c>
      <c r="AD21" s="115">
        <f t="shared" si="12"/>
        <v>1</v>
      </c>
      <c r="AE21" s="113">
        <f t="shared" si="13"/>
        <v>0</v>
      </c>
      <c r="AF21" s="202"/>
      <c r="AG21" s="202"/>
      <c r="AH21" s="202"/>
      <c r="AI21" s="202"/>
    </row>
    <row r="22" spans="1:35" ht="17.399999999999999" x14ac:dyDescent="0.35">
      <c r="A22" s="829" t="s">
        <v>371</v>
      </c>
      <c r="B22" s="670">
        <f t="shared" si="1"/>
        <v>1</v>
      </c>
      <c r="C22" s="665">
        <f t="shared" si="2"/>
        <v>0</v>
      </c>
      <c r="D22" s="1037"/>
      <c r="E22" s="569">
        <v>2021</v>
      </c>
      <c r="F22" s="581" t="s">
        <v>331</v>
      </c>
      <c r="G22" s="575"/>
      <c r="H22" s="30"/>
      <c r="I22" s="987"/>
      <c r="J22" s="30"/>
      <c r="K22" s="30"/>
      <c r="L22" s="30"/>
      <c r="M22" s="30"/>
      <c r="N22" s="30"/>
      <c r="O22" s="30"/>
      <c r="P22" s="30"/>
      <c r="Q22" s="885"/>
      <c r="R22" s="364"/>
      <c r="S22" s="170"/>
      <c r="T22" s="30">
        <f t="shared" si="14"/>
        <v>0</v>
      </c>
      <c r="U22" s="30">
        <f t="shared" si="3"/>
        <v>0</v>
      </c>
      <c r="V22" s="30">
        <f t="shared" si="4"/>
        <v>0</v>
      </c>
      <c r="W22" s="30">
        <f t="shared" si="5"/>
        <v>0</v>
      </c>
      <c r="X22" s="30">
        <f t="shared" si="6"/>
        <v>0</v>
      </c>
      <c r="Y22" s="30">
        <f t="shared" si="7"/>
        <v>0</v>
      </c>
      <c r="Z22" s="30">
        <f t="shared" si="8"/>
        <v>0</v>
      </c>
      <c r="AA22" s="453">
        <f t="shared" si="9"/>
        <v>0</v>
      </c>
      <c r="AB22" s="30">
        <f t="shared" si="10"/>
        <v>0</v>
      </c>
      <c r="AC22" s="358">
        <f t="shared" si="11"/>
        <v>0</v>
      </c>
      <c r="AD22" s="115">
        <f t="shared" si="12"/>
        <v>1</v>
      </c>
      <c r="AE22" s="113">
        <f t="shared" si="13"/>
        <v>0</v>
      </c>
      <c r="AF22" s="202"/>
      <c r="AG22" s="202"/>
      <c r="AH22" s="202"/>
      <c r="AI22" s="202"/>
    </row>
    <row r="23" spans="1:35" ht="17.399999999999999" x14ac:dyDescent="0.35">
      <c r="A23" s="830" t="s">
        <v>235</v>
      </c>
      <c r="B23" s="670">
        <f t="shared" si="1"/>
        <v>1</v>
      </c>
      <c r="C23" s="665">
        <f t="shared" si="2"/>
        <v>0</v>
      </c>
      <c r="D23" s="1037" t="s">
        <v>448</v>
      </c>
      <c r="E23" s="569">
        <v>2017</v>
      </c>
      <c r="F23" s="581" t="s">
        <v>331</v>
      </c>
      <c r="G23" s="575"/>
      <c r="H23" s="30"/>
      <c r="I23" s="30"/>
      <c r="J23" s="30"/>
      <c r="K23" s="30"/>
      <c r="L23" s="30"/>
      <c r="M23" s="30"/>
      <c r="N23" s="30"/>
      <c r="O23" s="30"/>
      <c r="P23" s="987"/>
      <c r="Q23" s="885"/>
      <c r="R23" s="364"/>
      <c r="S23" s="170"/>
      <c r="T23" s="30">
        <f t="shared" si="14"/>
        <v>0</v>
      </c>
      <c r="U23" s="30">
        <f t="shared" si="3"/>
        <v>0</v>
      </c>
      <c r="V23" s="30">
        <f t="shared" si="4"/>
        <v>0</v>
      </c>
      <c r="W23" s="30">
        <f t="shared" si="5"/>
        <v>0</v>
      </c>
      <c r="X23" s="30">
        <f t="shared" si="6"/>
        <v>0</v>
      </c>
      <c r="Y23" s="30">
        <f t="shared" si="7"/>
        <v>0</v>
      </c>
      <c r="Z23" s="30">
        <f t="shared" si="8"/>
        <v>0</v>
      </c>
      <c r="AA23" s="453">
        <f t="shared" si="9"/>
        <v>0</v>
      </c>
      <c r="AB23" s="30">
        <f t="shared" si="10"/>
        <v>0</v>
      </c>
      <c r="AC23" s="358">
        <f t="shared" si="11"/>
        <v>0</v>
      </c>
      <c r="AD23" s="115">
        <f t="shared" si="12"/>
        <v>1</v>
      </c>
      <c r="AE23" s="113">
        <f t="shared" si="13"/>
        <v>0</v>
      </c>
      <c r="AF23" s="202"/>
      <c r="AG23" s="202"/>
      <c r="AH23" s="202"/>
      <c r="AI23" s="202"/>
    </row>
    <row r="24" spans="1:35" ht="17.399999999999999" x14ac:dyDescent="0.35">
      <c r="A24" s="830" t="s">
        <v>18</v>
      </c>
      <c r="B24" s="670">
        <f t="shared" si="1"/>
        <v>1</v>
      </c>
      <c r="C24" s="665">
        <f t="shared" si="2"/>
        <v>0</v>
      </c>
      <c r="D24" s="1037"/>
      <c r="E24" s="569">
        <v>2015</v>
      </c>
      <c r="F24" s="581" t="s">
        <v>331</v>
      </c>
      <c r="G24" s="575"/>
      <c r="H24" s="30"/>
      <c r="I24" s="30"/>
      <c r="J24" s="30"/>
      <c r="K24" s="30"/>
      <c r="L24" s="30"/>
      <c r="M24" s="30"/>
      <c r="N24" s="30"/>
      <c r="O24" s="30"/>
      <c r="P24" s="987"/>
      <c r="Q24" s="885"/>
      <c r="R24" s="364"/>
      <c r="S24" s="170"/>
      <c r="T24" s="30">
        <f t="shared" si="14"/>
        <v>0</v>
      </c>
      <c r="U24" s="30">
        <f t="shared" si="3"/>
        <v>0</v>
      </c>
      <c r="V24" s="30">
        <f t="shared" si="4"/>
        <v>0</v>
      </c>
      <c r="W24" s="30">
        <f t="shared" si="5"/>
        <v>0</v>
      </c>
      <c r="X24" s="30">
        <f t="shared" si="6"/>
        <v>0</v>
      </c>
      <c r="Y24" s="30">
        <f t="shared" si="7"/>
        <v>0</v>
      </c>
      <c r="Z24" s="30">
        <f t="shared" si="8"/>
        <v>0</v>
      </c>
      <c r="AA24" s="453">
        <f t="shared" si="9"/>
        <v>0</v>
      </c>
      <c r="AB24" s="30">
        <f t="shared" si="10"/>
        <v>0</v>
      </c>
      <c r="AC24" s="358">
        <f t="shared" si="11"/>
        <v>0</v>
      </c>
      <c r="AD24" s="115">
        <f t="shared" si="12"/>
        <v>1</v>
      </c>
      <c r="AE24" s="113">
        <f t="shared" si="13"/>
        <v>0</v>
      </c>
      <c r="AF24" s="202"/>
      <c r="AG24" s="202"/>
      <c r="AH24" s="202"/>
      <c r="AI24" s="202"/>
    </row>
    <row r="25" spans="1:35" ht="17.399999999999999" x14ac:dyDescent="0.35">
      <c r="A25" s="829" t="s">
        <v>166</v>
      </c>
      <c r="B25" s="670">
        <f t="shared" si="1"/>
        <v>1</v>
      </c>
      <c r="C25" s="665">
        <f t="shared" si="2"/>
        <v>0</v>
      </c>
      <c r="D25" s="1037"/>
      <c r="E25" s="569">
        <v>2021</v>
      </c>
      <c r="F25" s="584" t="s">
        <v>343</v>
      </c>
      <c r="G25" s="575"/>
      <c r="H25" s="30"/>
      <c r="I25" s="30"/>
      <c r="J25" s="987"/>
      <c r="K25" s="30"/>
      <c r="L25" s="30"/>
      <c r="M25" s="30"/>
      <c r="N25" s="30"/>
      <c r="O25" s="30"/>
      <c r="P25" s="30"/>
      <c r="Q25" s="886"/>
      <c r="R25" s="364"/>
      <c r="S25" s="170"/>
      <c r="T25" s="30">
        <f t="shared" si="14"/>
        <v>0</v>
      </c>
      <c r="U25" s="30">
        <f t="shared" si="3"/>
        <v>0</v>
      </c>
      <c r="V25" s="30">
        <f t="shared" si="4"/>
        <v>0</v>
      </c>
      <c r="W25" s="30">
        <f t="shared" si="5"/>
        <v>0</v>
      </c>
      <c r="X25" s="30">
        <f t="shared" si="6"/>
        <v>0</v>
      </c>
      <c r="Y25" s="30">
        <f t="shared" si="7"/>
        <v>0</v>
      </c>
      <c r="Z25" s="30">
        <f t="shared" si="8"/>
        <v>0</v>
      </c>
      <c r="AA25" s="453">
        <f t="shared" si="9"/>
        <v>0</v>
      </c>
      <c r="AB25" s="30">
        <f t="shared" si="10"/>
        <v>0</v>
      </c>
      <c r="AC25" s="358">
        <f t="shared" si="11"/>
        <v>0</v>
      </c>
      <c r="AD25" s="115">
        <f t="shared" si="12"/>
        <v>1</v>
      </c>
      <c r="AE25" s="113">
        <f t="shared" si="13"/>
        <v>0</v>
      </c>
      <c r="AF25" s="202"/>
      <c r="AG25" s="202"/>
      <c r="AH25" s="202"/>
      <c r="AI25" s="202"/>
    </row>
    <row r="26" spans="1:35" ht="17.399999999999999" x14ac:dyDescent="0.35">
      <c r="A26" s="829" t="s">
        <v>158</v>
      </c>
      <c r="B26" s="670">
        <f t="shared" si="1"/>
        <v>1</v>
      </c>
      <c r="C26" s="665">
        <f t="shared" si="2"/>
        <v>0</v>
      </c>
      <c r="D26" s="1037"/>
      <c r="E26" s="569">
        <v>2010</v>
      </c>
      <c r="F26" s="582" t="s">
        <v>344</v>
      </c>
      <c r="G26" s="575"/>
      <c r="H26" s="30"/>
      <c r="I26" s="30"/>
      <c r="J26" s="987"/>
      <c r="K26" s="30"/>
      <c r="L26" s="30"/>
      <c r="M26" s="30"/>
      <c r="N26" s="30"/>
      <c r="O26" s="30"/>
      <c r="P26" s="30"/>
      <c r="Q26" s="886"/>
      <c r="R26" s="364"/>
      <c r="S26" s="170"/>
      <c r="T26" s="30">
        <f t="shared" si="14"/>
        <v>0</v>
      </c>
      <c r="U26" s="30">
        <f t="shared" si="3"/>
        <v>0</v>
      </c>
      <c r="V26" s="30">
        <f t="shared" si="4"/>
        <v>0</v>
      </c>
      <c r="W26" s="30">
        <f t="shared" si="5"/>
        <v>0</v>
      </c>
      <c r="X26" s="30">
        <f t="shared" si="6"/>
        <v>0</v>
      </c>
      <c r="Y26" s="30">
        <f t="shared" si="7"/>
        <v>0</v>
      </c>
      <c r="Z26" s="30">
        <f t="shared" si="8"/>
        <v>0</v>
      </c>
      <c r="AA26" s="453">
        <f t="shared" si="9"/>
        <v>0</v>
      </c>
      <c r="AB26" s="30">
        <f t="shared" si="10"/>
        <v>0</v>
      </c>
      <c r="AC26" s="358">
        <f t="shared" si="11"/>
        <v>0</v>
      </c>
      <c r="AD26" s="115">
        <f t="shared" si="12"/>
        <v>1</v>
      </c>
      <c r="AE26" s="113">
        <f t="shared" si="13"/>
        <v>0</v>
      </c>
      <c r="AF26" s="202"/>
      <c r="AG26" s="202"/>
      <c r="AH26" s="202"/>
      <c r="AI26" s="202"/>
    </row>
    <row r="27" spans="1:35" ht="17.399999999999999" x14ac:dyDescent="0.35">
      <c r="A27" s="829" t="s">
        <v>167</v>
      </c>
      <c r="B27" s="670">
        <f t="shared" si="1"/>
        <v>1</v>
      </c>
      <c r="C27" s="665">
        <f t="shared" si="2"/>
        <v>0</v>
      </c>
      <c r="D27" s="1037"/>
      <c r="E27" s="569">
        <v>2010</v>
      </c>
      <c r="F27" s="582" t="s">
        <v>344</v>
      </c>
      <c r="G27" s="575"/>
      <c r="H27" s="30"/>
      <c r="I27" s="30"/>
      <c r="J27" s="987"/>
      <c r="K27" s="30"/>
      <c r="L27" s="30"/>
      <c r="M27" s="30"/>
      <c r="N27" s="30"/>
      <c r="O27" s="30"/>
      <c r="P27" s="30"/>
      <c r="Q27" s="886"/>
      <c r="R27" s="364"/>
      <c r="S27" s="170"/>
      <c r="T27" s="30">
        <f t="shared" si="14"/>
        <v>0</v>
      </c>
      <c r="U27" s="30">
        <f t="shared" si="3"/>
        <v>0</v>
      </c>
      <c r="V27" s="30">
        <f t="shared" si="4"/>
        <v>0</v>
      </c>
      <c r="W27" s="30">
        <f t="shared" si="5"/>
        <v>0</v>
      </c>
      <c r="X27" s="30">
        <f t="shared" si="6"/>
        <v>0</v>
      </c>
      <c r="Y27" s="30">
        <f t="shared" si="7"/>
        <v>0</v>
      </c>
      <c r="Z27" s="30">
        <f t="shared" si="8"/>
        <v>0</v>
      </c>
      <c r="AA27" s="453">
        <f t="shared" si="9"/>
        <v>0</v>
      </c>
      <c r="AB27" s="30">
        <f t="shared" si="10"/>
        <v>0</v>
      </c>
      <c r="AC27" s="358">
        <f t="shared" si="11"/>
        <v>0</v>
      </c>
      <c r="AD27" s="115">
        <f t="shared" si="12"/>
        <v>1</v>
      </c>
      <c r="AE27" s="113">
        <f t="shared" si="13"/>
        <v>0</v>
      </c>
      <c r="AF27" s="202"/>
      <c r="AG27" s="202"/>
      <c r="AH27" s="202"/>
      <c r="AI27" s="202"/>
    </row>
    <row r="28" spans="1:35" ht="17.399999999999999" x14ac:dyDescent="0.35">
      <c r="A28" s="829" t="s">
        <v>161</v>
      </c>
      <c r="B28" s="670">
        <f t="shared" si="1"/>
        <v>1</v>
      </c>
      <c r="C28" s="665">
        <f t="shared" si="2"/>
        <v>0</v>
      </c>
      <c r="D28" s="1037"/>
      <c r="E28" s="569">
        <v>2010</v>
      </c>
      <c r="F28" s="582" t="s">
        <v>344</v>
      </c>
      <c r="G28" s="575"/>
      <c r="H28" s="30"/>
      <c r="I28" s="30"/>
      <c r="J28" s="30"/>
      <c r="K28" s="30"/>
      <c r="L28" s="30"/>
      <c r="M28" s="30"/>
      <c r="N28" s="30"/>
      <c r="O28" s="30"/>
      <c r="P28" s="987"/>
      <c r="Q28" s="886"/>
      <c r="R28" s="364"/>
      <c r="S28" s="170"/>
      <c r="T28" s="30">
        <f t="shared" si="14"/>
        <v>0</v>
      </c>
      <c r="U28" s="30">
        <f t="shared" si="3"/>
        <v>0</v>
      </c>
      <c r="V28" s="30">
        <f t="shared" si="4"/>
        <v>0</v>
      </c>
      <c r="W28" s="30">
        <f t="shared" si="5"/>
        <v>0</v>
      </c>
      <c r="X28" s="30">
        <f t="shared" si="6"/>
        <v>0</v>
      </c>
      <c r="Y28" s="30">
        <f t="shared" si="7"/>
        <v>0</v>
      </c>
      <c r="Z28" s="30">
        <f t="shared" si="8"/>
        <v>0</v>
      </c>
      <c r="AA28" s="453">
        <f t="shared" si="9"/>
        <v>0</v>
      </c>
      <c r="AB28" s="30">
        <f t="shared" si="10"/>
        <v>0</v>
      </c>
      <c r="AC28" s="358">
        <f t="shared" si="11"/>
        <v>0</v>
      </c>
      <c r="AD28" s="115">
        <f t="shared" si="12"/>
        <v>1</v>
      </c>
      <c r="AE28" s="113">
        <f t="shared" si="13"/>
        <v>0</v>
      </c>
      <c r="AF28" s="202"/>
      <c r="AG28" s="202"/>
      <c r="AH28" s="202"/>
      <c r="AI28" s="202"/>
    </row>
    <row r="29" spans="1:35" ht="17.399999999999999" x14ac:dyDescent="0.35">
      <c r="A29" s="829" t="s">
        <v>233</v>
      </c>
      <c r="B29" s="670">
        <f t="shared" si="1"/>
        <v>1</v>
      </c>
      <c r="C29" s="665">
        <f t="shared" si="2"/>
        <v>0</v>
      </c>
      <c r="D29" s="1037"/>
      <c r="E29" s="569">
        <v>2009</v>
      </c>
      <c r="F29" s="581" t="s">
        <v>331</v>
      </c>
      <c r="G29" s="575"/>
      <c r="H29" s="30"/>
      <c r="I29" s="987"/>
      <c r="J29" s="30"/>
      <c r="K29" s="30"/>
      <c r="L29" s="30"/>
      <c r="M29" s="30"/>
      <c r="N29" s="30"/>
      <c r="O29" s="30"/>
      <c r="P29" s="30"/>
      <c r="Q29" s="885"/>
      <c r="R29" s="364"/>
      <c r="S29" s="170"/>
      <c r="T29" s="30">
        <f t="shared" si="14"/>
        <v>0</v>
      </c>
      <c r="U29" s="30">
        <f t="shared" si="3"/>
        <v>0</v>
      </c>
      <c r="V29" s="30">
        <f t="shared" si="4"/>
        <v>0</v>
      </c>
      <c r="W29" s="30">
        <f t="shared" si="5"/>
        <v>0</v>
      </c>
      <c r="X29" s="30">
        <f t="shared" si="6"/>
        <v>0</v>
      </c>
      <c r="Y29" s="30">
        <f t="shared" si="7"/>
        <v>0</v>
      </c>
      <c r="Z29" s="30">
        <f t="shared" si="8"/>
        <v>0</v>
      </c>
      <c r="AA29" s="453">
        <f t="shared" si="9"/>
        <v>0</v>
      </c>
      <c r="AB29" s="30">
        <f t="shared" si="10"/>
        <v>0</v>
      </c>
      <c r="AC29" s="358">
        <f t="shared" si="11"/>
        <v>0</v>
      </c>
      <c r="AD29" s="115">
        <f t="shared" si="12"/>
        <v>1</v>
      </c>
      <c r="AE29" s="113">
        <f t="shared" si="13"/>
        <v>0</v>
      </c>
      <c r="AF29" s="202"/>
      <c r="AG29" s="202"/>
      <c r="AH29" s="202"/>
      <c r="AI29" s="202"/>
    </row>
    <row r="30" spans="1:35" ht="17.399999999999999" x14ac:dyDescent="0.35">
      <c r="A30" s="829" t="s">
        <v>385</v>
      </c>
      <c r="B30" s="670">
        <f t="shared" si="1"/>
        <v>1</v>
      </c>
      <c r="C30" s="665">
        <f t="shared" si="2"/>
        <v>0</v>
      </c>
      <c r="D30" s="1037" t="s">
        <v>448</v>
      </c>
      <c r="E30" s="569">
        <v>2013</v>
      </c>
      <c r="F30" s="581" t="s">
        <v>331</v>
      </c>
      <c r="G30" s="575"/>
      <c r="H30" s="30"/>
      <c r="I30" s="987"/>
      <c r="J30" s="30"/>
      <c r="K30" s="30"/>
      <c r="L30" s="30"/>
      <c r="M30" s="30"/>
      <c r="N30" s="30"/>
      <c r="O30" s="30"/>
      <c r="P30" s="987"/>
      <c r="Q30" s="885"/>
      <c r="R30" s="364"/>
      <c r="S30" s="170"/>
      <c r="T30" s="30">
        <f t="shared" si="14"/>
        <v>0</v>
      </c>
      <c r="U30" s="30">
        <f t="shared" si="3"/>
        <v>0</v>
      </c>
      <c r="V30" s="30">
        <f t="shared" si="4"/>
        <v>0</v>
      </c>
      <c r="W30" s="30">
        <f t="shared" si="5"/>
        <v>0</v>
      </c>
      <c r="X30" s="30">
        <f t="shared" si="6"/>
        <v>0</v>
      </c>
      <c r="Y30" s="30">
        <f t="shared" si="7"/>
        <v>0</v>
      </c>
      <c r="Z30" s="30">
        <f t="shared" si="8"/>
        <v>0</v>
      </c>
      <c r="AA30" s="453">
        <f t="shared" si="9"/>
        <v>0</v>
      </c>
      <c r="AB30" s="30">
        <f t="shared" si="10"/>
        <v>0</v>
      </c>
      <c r="AC30" s="358">
        <f t="shared" si="11"/>
        <v>0</v>
      </c>
      <c r="AD30" s="115">
        <f t="shared" si="12"/>
        <v>1</v>
      </c>
      <c r="AE30" s="113">
        <f t="shared" si="13"/>
        <v>0</v>
      </c>
      <c r="AF30" s="202"/>
      <c r="AG30" s="202"/>
      <c r="AH30" s="202"/>
      <c r="AI30" s="202"/>
    </row>
    <row r="31" spans="1:35" ht="17.399999999999999" x14ac:dyDescent="0.35">
      <c r="A31" s="829" t="s">
        <v>153</v>
      </c>
      <c r="B31" s="670">
        <f t="shared" si="1"/>
        <v>1</v>
      </c>
      <c r="C31" s="665">
        <f t="shared" si="2"/>
        <v>0</v>
      </c>
      <c r="D31" s="1037"/>
      <c r="E31" s="569">
        <v>2010</v>
      </c>
      <c r="F31" s="582" t="s">
        <v>344</v>
      </c>
      <c r="G31" s="575"/>
      <c r="H31" s="30"/>
      <c r="I31" s="30"/>
      <c r="J31" s="30"/>
      <c r="K31" s="30"/>
      <c r="L31" s="30"/>
      <c r="M31" s="30"/>
      <c r="N31" s="30"/>
      <c r="O31" s="30"/>
      <c r="P31" s="30"/>
      <c r="Q31" s="886"/>
      <c r="R31" s="364"/>
      <c r="S31" s="170"/>
      <c r="T31" s="30">
        <f t="shared" si="14"/>
        <v>0</v>
      </c>
      <c r="U31" s="30">
        <f t="shared" si="3"/>
        <v>0</v>
      </c>
      <c r="V31" s="30">
        <f t="shared" si="4"/>
        <v>0</v>
      </c>
      <c r="W31" s="30">
        <f t="shared" si="5"/>
        <v>0</v>
      </c>
      <c r="X31" s="30">
        <f t="shared" si="6"/>
        <v>0</v>
      </c>
      <c r="Y31" s="30">
        <f t="shared" si="7"/>
        <v>0</v>
      </c>
      <c r="Z31" s="30">
        <f t="shared" si="8"/>
        <v>0</v>
      </c>
      <c r="AA31" s="453">
        <f t="shared" si="9"/>
        <v>0</v>
      </c>
      <c r="AB31" s="30">
        <f t="shared" si="10"/>
        <v>0</v>
      </c>
      <c r="AC31" s="358">
        <f t="shared" si="11"/>
        <v>0</v>
      </c>
      <c r="AD31" s="115">
        <f t="shared" si="12"/>
        <v>1</v>
      </c>
      <c r="AE31" s="113">
        <f t="shared" si="13"/>
        <v>0</v>
      </c>
      <c r="AF31" s="202"/>
      <c r="AG31" s="202"/>
      <c r="AH31" s="202"/>
      <c r="AI31" s="202"/>
    </row>
    <row r="32" spans="1:35" ht="17.399999999999999" x14ac:dyDescent="0.35">
      <c r="A32" s="829" t="s">
        <v>13</v>
      </c>
      <c r="B32" s="670">
        <f t="shared" si="1"/>
        <v>1</v>
      </c>
      <c r="C32" s="665">
        <f t="shared" si="2"/>
        <v>0</v>
      </c>
      <c r="D32" s="1037"/>
      <c r="E32" s="569">
        <v>2013</v>
      </c>
      <c r="F32" s="584" t="s">
        <v>343</v>
      </c>
      <c r="G32" s="575"/>
      <c r="H32" s="30"/>
      <c r="I32" s="987"/>
      <c r="J32" s="30"/>
      <c r="K32" s="30"/>
      <c r="L32" s="30"/>
      <c r="M32" s="30"/>
      <c r="N32" s="30"/>
      <c r="O32" s="30"/>
      <c r="P32" s="30"/>
      <c r="Q32" s="885"/>
      <c r="R32" s="364"/>
      <c r="S32" s="170"/>
      <c r="T32" s="30">
        <f t="shared" si="14"/>
        <v>0</v>
      </c>
      <c r="U32" s="30">
        <f t="shared" si="3"/>
        <v>0</v>
      </c>
      <c r="V32" s="30">
        <f t="shared" si="4"/>
        <v>0</v>
      </c>
      <c r="W32" s="30">
        <f t="shared" si="5"/>
        <v>0</v>
      </c>
      <c r="X32" s="30">
        <f t="shared" si="6"/>
        <v>0</v>
      </c>
      <c r="Y32" s="30">
        <f t="shared" si="7"/>
        <v>0</v>
      </c>
      <c r="Z32" s="30">
        <f t="shared" si="8"/>
        <v>0</v>
      </c>
      <c r="AA32" s="453">
        <f t="shared" si="9"/>
        <v>0</v>
      </c>
      <c r="AB32" s="30">
        <f t="shared" si="10"/>
        <v>0</v>
      </c>
      <c r="AC32" s="358">
        <f t="shared" si="11"/>
        <v>0</v>
      </c>
      <c r="AD32" s="115">
        <f t="shared" si="12"/>
        <v>1</v>
      </c>
      <c r="AE32" s="113">
        <f t="shared" si="13"/>
        <v>0</v>
      </c>
      <c r="AF32" s="202"/>
      <c r="AG32" s="202"/>
      <c r="AH32" s="202"/>
      <c r="AI32" s="202"/>
    </row>
    <row r="33" spans="1:35" ht="17.399999999999999" x14ac:dyDescent="0.35">
      <c r="A33" s="829" t="s">
        <v>165</v>
      </c>
      <c r="B33" s="670">
        <f t="shared" si="1"/>
        <v>1</v>
      </c>
      <c r="C33" s="665">
        <f t="shared" si="2"/>
        <v>0</v>
      </c>
      <c r="D33" s="1037"/>
      <c r="E33" s="569">
        <v>2010</v>
      </c>
      <c r="F33" s="582" t="s">
        <v>344</v>
      </c>
      <c r="G33" s="575"/>
      <c r="H33" s="30"/>
      <c r="I33" s="30"/>
      <c r="J33" s="987"/>
      <c r="K33" s="30"/>
      <c r="L33" s="30"/>
      <c r="M33" s="30"/>
      <c r="N33" s="30"/>
      <c r="O33" s="30"/>
      <c r="P33" s="30"/>
      <c r="Q33" s="886"/>
      <c r="R33" s="364"/>
      <c r="S33" s="170"/>
      <c r="T33" s="30">
        <f t="shared" si="14"/>
        <v>0</v>
      </c>
      <c r="U33" s="30">
        <f t="shared" si="3"/>
        <v>0</v>
      </c>
      <c r="V33" s="30">
        <f t="shared" si="4"/>
        <v>0</v>
      </c>
      <c r="W33" s="30">
        <f t="shared" si="5"/>
        <v>0</v>
      </c>
      <c r="X33" s="30">
        <f t="shared" si="6"/>
        <v>0</v>
      </c>
      <c r="Y33" s="30">
        <f t="shared" si="7"/>
        <v>0</v>
      </c>
      <c r="Z33" s="30">
        <f t="shared" si="8"/>
        <v>0</v>
      </c>
      <c r="AA33" s="453">
        <f t="shared" si="9"/>
        <v>0</v>
      </c>
      <c r="AB33" s="30">
        <f t="shared" si="10"/>
        <v>0</v>
      </c>
      <c r="AC33" s="358">
        <f t="shared" si="11"/>
        <v>0</v>
      </c>
      <c r="AD33" s="115">
        <f t="shared" si="12"/>
        <v>1</v>
      </c>
      <c r="AE33" s="113">
        <f t="shared" si="13"/>
        <v>0</v>
      </c>
      <c r="AF33" s="202"/>
      <c r="AG33" s="202"/>
      <c r="AH33" s="202"/>
      <c r="AI33" s="202"/>
    </row>
    <row r="34" spans="1:35" ht="17.399999999999999" x14ac:dyDescent="0.35">
      <c r="A34" s="830" t="s">
        <v>133</v>
      </c>
      <c r="B34" s="670">
        <f t="shared" si="1"/>
        <v>1</v>
      </c>
      <c r="C34" s="665">
        <f t="shared" si="2"/>
        <v>0</v>
      </c>
      <c r="D34" s="1037"/>
      <c r="E34" s="569">
        <v>2013</v>
      </c>
      <c r="F34" s="581" t="s">
        <v>331</v>
      </c>
      <c r="G34" s="575"/>
      <c r="H34" s="30"/>
      <c r="I34" s="987"/>
      <c r="J34" s="30"/>
      <c r="K34" s="987"/>
      <c r="L34" s="30"/>
      <c r="M34" s="30"/>
      <c r="N34" s="30"/>
      <c r="O34" s="30"/>
      <c r="P34" s="30"/>
      <c r="Q34" s="885"/>
      <c r="R34" s="364"/>
      <c r="S34" s="170"/>
      <c r="T34" s="30">
        <f t="shared" si="14"/>
        <v>0</v>
      </c>
      <c r="U34" s="30">
        <f t="shared" si="3"/>
        <v>0</v>
      </c>
      <c r="V34" s="30">
        <f t="shared" si="4"/>
        <v>0</v>
      </c>
      <c r="W34" s="30">
        <f t="shared" si="5"/>
        <v>0</v>
      </c>
      <c r="X34" s="30">
        <f t="shared" si="6"/>
        <v>0</v>
      </c>
      <c r="Y34" s="30">
        <f t="shared" si="7"/>
        <v>0</v>
      </c>
      <c r="Z34" s="30">
        <f t="shared" si="8"/>
        <v>0</v>
      </c>
      <c r="AA34" s="453">
        <f t="shared" si="9"/>
        <v>0</v>
      </c>
      <c r="AB34" s="30">
        <f t="shared" si="10"/>
        <v>0</v>
      </c>
      <c r="AC34" s="358">
        <f t="shared" si="11"/>
        <v>0</v>
      </c>
      <c r="AD34" s="115">
        <f t="shared" si="12"/>
        <v>1</v>
      </c>
      <c r="AE34" s="113">
        <f t="shared" si="13"/>
        <v>0</v>
      </c>
      <c r="AF34" s="202"/>
      <c r="AG34" s="202"/>
      <c r="AH34" s="202"/>
      <c r="AI34" s="202"/>
    </row>
    <row r="35" spans="1:35" ht="17.399999999999999" x14ac:dyDescent="0.35">
      <c r="A35" s="829" t="s">
        <v>164</v>
      </c>
      <c r="B35" s="670">
        <f t="shared" si="1"/>
        <v>1</v>
      </c>
      <c r="C35" s="665">
        <f t="shared" si="2"/>
        <v>0</v>
      </c>
      <c r="D35" s="1037"/>
      <c r="E35" s="569">
        <v>2010</v>
      </c>
      <c r="F35" s="582" t="s">
        <v>344</v>
      </c>
      <c r="G35" s="575"/>
      <c r="H35" s="30"/>
      <c r="I35" s="987"/>
      <c r="J35" s="30"/>
      <c r="K35" s="987"/>
      <c r="L35" s="30"/>
      <c r="M35" s="30"/>
      <c r="N35" s="30"/>
      <c r="O35" s="30"/>
      <c r="P35" s="30"/>
      <c r="Q35" s="886"/>
      <c r="R35" s="364"/>
      <c r="S35" s="170"/>
      <c r="T35" s="30">
        <f t="shared" si="14"/>
        <v>0</v>
      </c>
      <c r="U35" s="30">
        <f t="shared" si="3"/>
        <v>0</v>
      </c>
      <c r="V35" s="30">
        <f t="shared" si="4"/>
        <v>0</v>
      </c>
      <c r="W35" s="30">
        <f t="shared" si="5"/>
        <v>0</v>
      </c>
      <c r="X35" s="30">
        <f t="shared" si="6"/>
        <v>0</v>
      </c>
      <c r="Y35" s="30">
        <f t="shared" si="7"/>
        <v>0</v>
      </c>
      <c r="Z35" s="30">
        <f t="shared" si="8"/>
        <v>0</v>
      </c>
      <c r="AA35" s="453">
        <f t="shared" si="9"/>
        <v>0</v>
      </c>
      <c r="AB35" s="30">
        <f t="shared" si="10"/>
        <v>0</v>
      </c>
      <c r="AC35" s="358">
        <f t="shared" si="11"/>
        <v>0</v>
      </c>
      <c r="AD35" s="115">
        <f t="shared" si="12"/>
        <v>1</v>
      </c>
      <c r="AE35" s="113">
        <f t="shared" si="13"/>
        <v>0</v>
      </c>
      <c r="AF35" s="202"/>
      <c r="AG35" s="202"/>
      <c r="AH35" s="202"/>
      <c r="AI35" s="202"/>
    </row>
    <row r="36" spans="1:35" ht="17.399999999999999" x14ac:dyDescent="0.35">
      <c r="A36" s="829" t="s">
        <v>33</v>
      </c>
      <c r="B36" s="670">
        <f t="shared" si="1"/>
        <v>1</v>
      </c>
      <c r="C36" s="665">
        <f t="shared" si="2"/>
        <v>0</v>
      </c>
      <c r="D36" s="1037"/>
      <c r="E36" s="569">
        <v>2010</v>
      </c>
      <c r="F36" s="582" t="s">
        <v>344</v>
      </c>
      <c r="G36" s="575"/>
      <c r="H36" s="30"/>
      <c r="I36" s="987"/>
      <c r="J36" s="987"/>
      <c r="K36" s="30"/>
      <c r="L36" s="30"/>
      <c r="M36" s="30"/>
      <c r="N36" s="30"/>
      <c r="O36" s="30"/>
      <c r="P36" s="30"/>
      <c r="Q36" s="886"/>
      <c r="R36" s="364"/>
      <c r="S36" s="170"/>
      <c r="T36" s="30">
        <f t="shared" si="14"/>
        <v>0</v>
      </c>
      <c r="U36" s="30">
        <f t="shared" si="3"/>
        <v>0</v>
      </c>
      <c r="V36" s="30">
        <f t="shared" si="4"/>
        <v>0</v>
      </c>
      <c r="W36" s="30">
        <f t="shared" si="5"/>
        <v>0</v>
      </c>
      <c r="X36" s="30">
        <f t="shared" si="6"/>
        <v>0</v>
      </c>
      <c r="Y36" s="30">
        <f t="shared" si="7"/>
        <v>0</v>
      </c>
      <c r="Z36" s="30">
        <f t="shared" si="8"/>
        <v>0</v>
      </c>
      <c r="AA36" s="453">
        <f t="shared" si="9"/>
        <v>0</v>
      </c>
      <c r="AB36" s="30">
        <f t="shared" si="10"/>
        <v>0</v>
      </c>
      <c r="AC36" s="358">
        <f t="shared" si="11"/>
        <v>0</v>
      </c>
      <c r="AD36" s="115">
        <f t="shared" si="12"/>
        <v>1</v>
      </c>
      <c r="AE36" s="113">
        <f t="shared" si="13"/>
        <v>0</v>
      </c>
      <c r="AF36" s="202"/>
      <c r="AG36" s="202"/>
      <c r="AH36" s="202"/>
      <c r="AI36" s="202"/>
    </row>
    <row r="37" spans="1:35" ht="17.399999999999999" x14ac:dyDescent="0.35">
      <c r="A37" s="830" t="s">
        <v>141</v>
      </c>
      <c r="B37" s="670">
        <f t="shared" si="1"/>
        <v>1</v>
      </c>
      <c r="C37" s="665">
        <f t="shared" si="2"/>
        <v>0</v>
      </c>
      <c r="D37" s="1037" t="s">
        <v>330</v>
      </c>
      <c r="E37" s="569">
        <v>2017</v>
      </c>
      <c r="F37" s="583" t="s">
        <v>332</v>
      </c>
      <c r="G37" s="575"/>
      <c r="H37" s="30"/>
      <c r="I37" s="30"/>
      <c r="J37" s="30"/>
      <c r="K37" s="30"/>
      <c r="L37" s="30"/>
      <c r="M37" s="30"/>
      <c r="N37" s="30"/>
      <c r="O37" s="30"/>
      <c r="P37" s="987"/>
      <c r="Q37" s="885"/>
      <c r="R37" s="364"/>
      <c r="S37" s="170"/>
      <c r="T37" s="30">
        <f t="shared" si="14"/>
        <v>0</v>
      </c>
      <c r="U37" s="30">
        <f t="shared" si="3"/>
        <v>0</v>
      </c>
      <c r="V37" s="30">
        <f t="shared" si="4"/>
        <v>0</v>
      </c>
      <c r="W37" s="30">
        <f t="shared" si="5"/>
        <v>0</v>
      </c>
      <c r="X37" s="30">
        <f t="shared" si="6"/>
        <v>0</v>
      </c>
      <c r="Y37" s="30">
        <f t="shared" si="7"/>
        <v>0</v>
      </c>
      <c r="Z37" s="30">
        <f t="shared" si="8"/>
        <v>0</v>
      </c>
      <c r="AA37" s="453">
        <f t="shared" si="9"/>
        <v>0</v>
      </c>
      <c r="AB37" s="30">
        <f t="shared" si="10"/>
        <v>0</v>
      </c>
      <c r="AC37" s="358">
        <f t="shared" si="11"/>
        <v>0</v>
      </c>
      <c r="AD37" s="115">
        <f t="shared" si="12"/>
        <v>1</v>
      </c>
      <c r="AE37" s="113">
        <f t="shared" si="13"/>
        <v>0</v>
      </c>
      <c r="AF37" s="202"/>
      <c r="AG37" s="202"/>
      <c r="AH37" s="202"/>
      <c r="AI37" s="202"/>
    </row>
    <row r="38" spans="1:35" ht="17.399999999999999" x14ac:dyDescent="0.35">
      <c r="A38" s="829" t="s">
        <v>364</v>
      </c>
      <c r="B38" s="670">
        <f t="shared" si="1"/>
        <v>1</v>
      </c>
      <c r="C38" s="665">
        <f t="shared" si="2"/>
        <v>0</v>
      </c>
      <c r="D38" s="1037"/>
      <c r="E38" s="569">
        <v>2019</v>
      </c>
      <c r="F38" s="581" t="s">
        <v>331</v>
      </c>
      <c r="G38" s="575"/>
      <c r="H38" s="30"/>
      <c r="I38" s="30"/>
      <c r="J38" s="987"/>
      <c r="K38" s="30"/>
      <c r="L38" s="30"/>
      <c r="M38" s="30"/>
      <c r="N38" s="30"/>
      <c r="O38" s="30"/>
      <c r="P38" s="987"/>
      <c r="Q38" s="885"/>
      <c r="R38" s="364"/>
      <c r="S38" s="170"/>
      <c r="T38" s="30">
        <f t="shared" si="14"/>
        <v>0</v>
      </c>
      <c r="U38" s="30">
        <f t="shared" si="3"/>
        <v>0</v>
      </c>
      <c r="V38" s="30">
        <f t="shared" si="4"/>
        <v>0</v>
      </c>
      <c r="W38" s="30">
        <f t="shared" si="5"/>
        <v>0</v>
      </c>
      <c r="X38" s="30">
        <f t="shared" si="6"/>
        <v>0</v>
      </c>
      <c r="Y38" s="30">
        <f t="shared" si="7"/>
        <v>0</v>
      </c>
      <c r="Z38" s="30">
        <f t="shared" si="8"/>
        <v>0</v>
      </c>
      <c r="AA38" s="453">
        <f t="shared" si="9"/>
        <v>0</v>
      </c>
      <c r="AB38" s="30">
        <f t="shared" si="10"/>
        <v>0</v>
      </c>
      <c r="AC38" s="358">
        <f t="shared" si="11"/>
        <v>0</v>
      </c>
      <c r="AD38" s="115">
        <f t="shared" si="12"/>
        <v>1</v>
      </c>
      <c r="AE38" s="113">
        <f t="shared" si="13"/>
        <v>0</v>
      </c>
      <c r="AF38" s="202"/>
      <c r="AG38" s="202"/>
      <c r="AH38" s="202"/>
      <c r="AI38" s="202"/>
    </row>
    <row r="39" spans="1:35" ht="17.399999999999999" x14ac:dyDescent="0.35">
      <c r="A39" s="830" t="s">
        <v>149</v>
      </c>
      <c r="B39" s="670">
        <f t="shared" si="1"/>
        <v>1</v>
      </c>
      <c r="C39" s="665">
        <f t="shared" si="2"/>
        <v>0</v>
      </c>
      <c r="D39" s="1037" t="s">
        <v>448</v>
      </c>
      <c r="E39" s="569">
        <v>2019</v>
      </c>
      <c r="F39" s="583" t="s">
        <v>332</v>
      </c>
      <c r="G39" s="575"/>
      <c r="H39" s="30"/>
      <c r="I39" s="30"/>
      <c r="J39" s="30"/>
      <c r="K39" s="30"/>
      <c r="L39" s="30"/>
      <c r="M39" s="30"/>
      <c r="N39" s="30"/>
      <c r="O39" s="30"/>
      <c r="P39" s="987"/>
      <c r="Q39" s="885"/>
      <c r="R39" s="364"/>
      <c r="S39" s="170"/>
      <c r="T39" s="30">
        <f t="shared" si="14"/>
        <v>0</v>
      </c>
      <c r="U39" s="30">
        <f t="shared" si="3"/>
        <v>0</v>
      </c>
      <c r="V39" s="30">
        <f t="shared" si="4"/>
        <v>0</v>
      </c>
      <c r="W39" s="30">
        <f t="shared" si="5"/>
        <v>0</v>
      </c>
      <c r="X39" s="30">
        <f t="shared" si="6"/>
        <v>0</v>
      </c>
      <c r="Y39" s="30">
        <f t="shared" si="7"/>
        <v>0</v>
      </c>
      <c r="Z39" s="30">
        <f t="shared" si="8"/>
        <v>0</v>
      </c>
      <c r="AA39" s="453">
        <f t="shared" si="9"/>
        <v>0</v>
      </c>
      <c r="AB39" s="30">
        <f t="shared" si="10"/>
        <v>0</v>
      </c>
      <c r="AC39" s="358">
        <f t="shared" si="11"/>
        <v>0</v>
      </c>
      <c r="AD39" s="115">
        <f t="shared" si="12"/>
        <v>1</v>
      </c>
      <c r="AE39" s="113">
        <f t="shared" si="13"/>
        <v>0</v>
      </c>
      <c r="AF39" s="202"/>
      <c r="AG39" s="202"/>
      <c r="AH39" s="202"/>
      <c r="AI39" s="202"/>
    </row>
    <row r="40" spans="1:35" ht="17.399999999999999" x14ac:dyDescent="0.35">
      <c r="A40" s="829" t="s">
        <v>386</v>
      </c>
      <c r="B40" s="670">
        <f t="shared" si="1"/>
        <v>1</v>
      </c>
      <c r="C40" s="665">
        <f t="shared" si="2"/>
        <v>0</v>
      </c>
      <c r="D40" s="1037" t="s">
        <v>448</v>
      </c>
      <c r="E40" s="569">
        <v>2015</v>
      </c>
      <c r="F40" s="581" t="s">
        <v>331</v>
      </c>
      <c r="G40" s="575"/>
      <c r="H40" s="30"/>
      <c r="I40" s="30"/>
      <c r="J40" s="30"/>
      <c r="K40" s="30"/>
      <c r="L40" s="30"/>
      <c r="M40" s="30"/>
      <c r="N40" s="30"/>
      <c r="O40" s="30"/>
      <c r="P40" s="987"/>
      <c r="Q40" s="885"/>
      <c r="R40" s="364"/>
      <c r="S40" s="170"/>
      <c r="T40" s="30">
        <f t="shared" si="14"/>
        <v>0</v>
      </c>
      <c r="U40" s="30">
        <f t="shared" si="3"/>
        <v>0</v>
      </c>
      <c r="V40" s="30">
        <f t="shared" si="4"/>
        <v>0</v>
      </c>
      <c r="W40" s="30">
        <f t="shared" si="5"/>
        <v>0</v>
      </c>
      <c r="X40" s="30">
        <f t="shared" si="6"/>
        <v>0</v>
      </c>
      <c r="Y40" s="30">
        <f t="shared" si="7"/>
        <v>0</v>
      </c>
      <c r="Z40" s="30">
        <f t="shared" si="8"/>
        <v>0</v>
      </c>
      <c r="AA40" s="453">
        <f t="shared" si="9"/>
        <v>0</v>
      </c>
      <c r="AB40" s="30">
        <f t="shared" si="10"/>
        <v>0</v>
      </c>
      <c r="AC40" s="358">
        <f t="shared" si="11"/>
        <v>0</v>
      </c>
      <c r="AD40" s="115">
        <f t="shared" si="12"/>
        <v>1</v>
      </c>
      <c r="AE40" s="113">
        <f t="shared" si="13"/>
        <v>0</v>
      </c>
      <c r="AF40" s="202"/>
      <c r="AG40" s="202"/>
      <c r="AH40" s="202"/>
      <c r="AI40" s="202"/>
    </row>
    <row r="41" spans="1:35" ht="17.399999999999999" x14ac:dyDescent="0.35">
      <c r="A41" s="830" t="s">
        <v>20</v>
      </c>
      <c r="B41" s="670">
        <f t="shared" ref="B41:B65" si="15">RANK(C41,C$9:C$65)</f>
        <v>1</v>
      </c>
      <c r="C41" s="665">
        <f t="shared" ref="C41:C65" si="16">SUM(T41:AC41)</f>
        <v>0</v>
      </c>
      <c r="D41" s="1037"/>
      <c r="E41" s="569">
        <v>2013</v>
      </c>
      <c r="F41" s="584" t="s">
        <v>343</v>
      </c>
      <c r="G41" s="575"/>
      <c r="H41" s="30"/>
      <c r="I41" s="987"/>
      <c r="J41" s="30"/>
      <c r="K41" s="30"/>
      <c r="L41" s="30"/>
      <c r="M41" s="30"/>
      <c r="N41" s="30"/>
      <c r="O41" s="30"/>
      <c r="P41" s="30"/>
      <c r="Q41" s="885"/>
      <c r="R41" s="364"/>
      <c r="S41" s="170"/>
      <c r="T41" s="30">
        <f t="shared" ref="T41:T65" si="17">H41*H$7</f>
        <v>0</v>
      </c>
      <c r="U41" s="30">
        <f t="shared" ref="U41:U65" si="18">I41*I$7</f>
        <v>0</v>
      </c>
      <c r="V41" s="30">
        <f t="shared" ref="V41:V65" si="19">J41*J$7</f>
        <v>0</v>
      </c>
      <c r="W41" s="30">
        <f t="shared" ref="W41:W65" si="20">K41*K$7</f>
        <v>0</v>
      </c>
      <c r="X41" s="30">
        <f t="shared" ref="X41:X65" si="21">L41*L$7</f>
        <v>0</v>
      </c>
      <c r="Y41" s="30">
        <f t="shared" ref="Y41:Y65" si="22">M41*M$7</f>
        <v>0</v>
      </c>
      <c r="Z41" s="30">
        <f t="shared" ref="Z41:Z65" si="23">N41*N$7</f>
        <v>0</v>
      </c>
      <c r="AA41" s="453">
        <f t="shared" ref="AA41:AA65" si="24">O41*O$7</f>
        <v>0</v>
      </c>
      <c r="AB41" s="30">
        <f t="shared" ref="AB41:AB65" si="25">P41*P$7</f>
        <v>0</v>
      </c>
      <c r="AC41" s="358">
        <f t="shared" ref="AC41:AC65" si="26">Q41*Q$7</f>
        <v>0</v>
      </c>
      <c r="AD41" s="115">
        <f t="shared" ref="AD41:AD65" si="27">RANK(AE41,AE$9:AE$65)</f>
        <v>1</v>
      </c>
      <c r="AE41" s="113">
        <f t="shared" ref="AE41:AE65" si="28">SUM(T41:AC41)</f>
        <v>0</v>
      </c>
      <c r="AF41" s="202"/>
      <c r="AG41" s="202"/>
      <c r="AH41" s="202"/>
      <c r="AI41" s="202"/>
    </row>
    <row r="42" spans="1:35" ht="17.399999999999999" x14ac:dyDescent="0.35">
      <c r="A42" s="829" t="s">
        <v>160</v>
      </c>
      <c r="B42" s="670">
        <f t="shared" si="15"/>
        <v>1</v>
      </c>
      <c r="C42" s="665">
        <f t="shared" si="16"/>
        <v>0</v>
      </c>
      <c r="D42" s="1037"/>
      <c r="E42" s="569">
        <v>2010</v>
      </c>
      <c r="F42" s="582" t="s">
        <v>344</v>
      </c>
      <c r="G42" s="575"/>
      <c r="H42" s="30"/>
      <c r="I42" s="30"/>
      <c r="J42" s="987"/>
      <c r="K42" s="987"/>
      <c r="L42" s="30"/>
      <c r="M42" s="30"/>
      <c r="N42" s="30"/>
      <c r="O42" s="30"/>
      <c r="P42" s="30"/>
      <c r="Q42" s="886"/>
      <c r="R42" s="364"/>
      <c r="S42" s="170"/>
      <c r="T42" s="30">
        <f t="shared" si="17"/>
        <v>0</v>
      </c>
      <c r="U42" s="30">
        <f t="shared" si="18"/>
        <v>0</v>
      </c>
      <c r="V42" s="30">
        <f t="shared" si="19"/>
        <v>0</v>
      </c>
      <c r="W42" s="30">
        <f t="shared" si="20"/>
        <v>0</v>
      </c>
      <c r="X42" s="30">
        <f t="shared" si="21"/>
        <v>0</v>
      </c>
      <c r="Y42" s="30">
        <f t="shared" si="22"/>
        <v>0</v>
      </c>
      <c r="Z42" s="30">
        <f t="shared" si="23"/>
        <v>0</v>
      </c>
      <c r="AA42" s="453">
        <f t="shared" si="24"/>
        <v>0</v>
      </c>
      <c r="AB42" s="30">
        <f t="shared" si="25"/>
        <v>0</v>
      </c>
      <c r="AC42" s="358">
        <f t="shared" si="26"/>
        <v>0</v>
      </c>
      <c r="AD42" s="115">
        <f t="shared" si="27"/>
        <v>1</v>
      </c>
      <c r="AE42" s="113">
        <f t="shared" si="28"/>
        <v>0</v>
      </c>
      <c r="AF42" s="202"/>
      <c r="AG42" s="202"/>
      <c r="AH42" s="202"/>
      <c r="AI42" s="202"/>
    </row>
    <row r="43" spans="1:35" ht="17.399999999999999" x14ac:dyDescent="0.35">
      <c r="A43" s="829" t="s">
        <v>367</v>
      </c>
      <c r="B43" s="670">
        <f t="shared" si="15"/>
        <v>1</v>
      </c>
      <c r="C43" s="665">
        <f t="shared" si="16"/>
        <v>0</v>
      </c>
      <c r="D43" s="1037" t="s">
        <v>448</v>
      </c>
      <c r="E43" s="569">
        <v>2017</v>
      </c>
      <c r="F43" s="581" t="s">
        <v>331</v>
      </c>
      <c r="G43" s="575"/>
      <c r="H43" s="30"/>
      <c r="I43" s="30"/>
      <c r="J43" s="30"/>
      <c r="K43" s="986"/>
      <c r="L43" s="30"/>
      <c r="M43" s="30"/>
      <c r="N43" s="30"/>
      <c r="O43" s="30"/>
      <c r="P43" s="987"/>
      <c r="Q43" s="885"/>
      <c r="R43" s="364"/>
      <c r="S43" s="170"/>
      <c r="T43" s="30">
        <f t="shared" si="17"/>
        <v>0</v>
      </c>
      <c r="U43" s="30">
        <f t="shared" si="18"/>
        <v>0</v>
      </c>
      <c r="V43" s="30">
        <f t="shared" si="19"/>
        <v>0</v>
      </c>
      <c r="W43" s="30">
        <f t="shared" si="20"/>
        <v>0</v>
      </c>
      <c r="X43" s="30">
        <f t="shared" si="21"/>
        <v>0</v>
      </c>
      <c r="Y43" s="30">
        <f t="shared" si="22"/>
        <v>0</v>
      </c>
      <c r="Z43" s="30">
        <f t="shared" si="23"/>
        <v>0</v>
      </c>
      <c r="AA43" s="453">
        <f t="shared" si="24"/>
        <v>0</v>
      </c>
      <c r="AB43" s="30">
        <f t="shared" si="25"/>
        <v>0</v>
      </c>
      <c r="AC43" s="358">
        <f t="shared" si="26"/>
        <v>0</v>
      </c>
      <c r="AD43" s="115">
        <f t="shared" si="27"/>
        <v>1</v>
      </c>
      <c r="AE43" s="113">
        <f t="shared" si="28"/>
        <v>0</v>
      </c>
      <c r="AF43" s="202"/>
      <c r="AG43" s="202"/>
      <c r="AH43" s="202"/>
      <c r="AI43" s="202"/>
    </row>
    <row r="44" spans="1:35" ht="17.399999999999999" x14ac:dyDescent="0.35">
      <c r="A44" s="829" t="s">
        <v>365</v>
      </c>
      <c r="B44" s="670">
        <f t="shared" si="15"/>
        <v>1</v>
      </c>
      <c r="C44" s="665">
        <f t="shared" si="16"/>
        <v>0</v>
      </c>
      <c r="D44" s="1037"/>
      <c r="E44" s="569">
        <v>2010</v>
      </c>
      <c r="F44" s="582" t="s">
        <v>344</v>
      </c>
      <c r="G44" s="575"/>
      <c r="H44" s="30"/>
      <c r="I44" s="30"/>
      <c r="J44" s="987"/>
      <c r="K44" s="30"/>
      <c r="L44" s="30"/>
      <c r="M44" s="30"/>
      <c r="N44" s="30"/>
      <c r="O44" s="30"/>
      <c r="P44" s="30"/>
      <c r="Q44" s="886"/>
      <c r="R44" s="364"/>
      <c r="S44" s="170"/>
      <c r="T44" s="30">
        <f t="shared" si="17"/>
        <v>0</v>
      </c>
      <c r="U44" s="30">
        <f t="shared" si="18"/>
        <v>0</v>
      </c>
      <c r="V44" s="30">
        <f t="shared" si="19"/>
        <v>0</v>
      </c>
      <c r="W44" s="30">
        <f t="shared" si="20"/>
        <v>0</v>
      </c>
      <c r="X44" s="30">
        <f t="shared" si="21"/>
        <v>0</v>
      </c>
      <c r="Y44" s="30">
        <f t="shared" si="22"/>
        <v>0</v>
      </c>
      <c r="Z44" s="30">
        <f t="shared" si="23"/>
        <v>0</v>
      </c>
      <c r="AA44" s="453">
        <f t="shared" si="24"/>
        <v>0</v>
      </c>
      <c r="AB44" s="30">
        <f t="shared" si="25"/>
        <v>0</v>
      </c>
      <c r="AC44" s="358">
        <f t="shared" si="26"/>
        <v>0</v>
      </c>
      <c r="AD44" s="115">
        <f t="shared" si="27"/>
        <v>1</v>
      </c>
      <c r="AE44" s="113">
        <f t="shared" si="28"/>
        <v>0</v>
      </c>
      <c r="AF44" s="202"/>
      <c r="AG44" s="202"/>
      <c r="AH44" s="202"/>
      <c r="AI44" s="202"/>
    </row>
    <row r="45" spans="1:35" ht="17.399999999999999" x14ac:dyDescent="0.35">
      <c r="A45" s="829" t="s">
        <v>152</v>
      </c>
      <c r="B45" s="670">
        <f t="shared" si="15"/>
        <v>1</v>
      </c>
      <c r="C45" s="665">
        <f t="shared" si="16"/>
        <v>0</v>
      </c>
      <c r="D45" s="1037"/>
      <c r="E45" s="569">
        <v>2009</v>
      </c>
      <c r="F45" s="581" t="s">
        <v>331</v>
      </c>
      <c r="G45" s="575"/>
      <c r="H45" s="30"/>
      <c r="I45" s="30"/>
      <c r="J45" s="30"/>
      <c r="K45" s="30"/>
      <c r="L45" s="30"/>
      <c r="M45" s="30"/>
      <c r="N45" s="30"/>
      <c r="O45" s="30"/>
      <c r="P45" s="30"/>
      <c r="Q45" s="885"/>
      <c r="R45" s="364"/>
      <c r="S45" s="170"/>
      <c r="T45" s="30">
        <f t="shared" si="17"/>
        <v>0</v>
      </c>
      <c r="U45" s="30">
        <f t="shared" si="18"/>
        <v>0</v>
      </c>
      <c r="V45" s="30">
        <f t="shared" si="19"/>
        <v>0</v>
      </c>
      <c r="W45" s="30">
        <f t="shared" si="20"/>
        <v>0</v>
      </c>
      <c r="X45" s="30">
        <f t="shared" si="21"/>
        <v>0</v>
      </c>
      <c r="Y45" s="30">
        <f t="shared" si="22"/>
        <v>0</v>
      </c>
      <c r="Z45" s="30">
        <f t="shared" si="23"/>
        <v>0</v>
      </c>
      <c r="AA45" s="453">
        <f t="shared" si="24"/>
        <v>0</v>
      </c>
      <c r="AB45" s="30">
        <f t="shared" si="25"/>
        <v>0</v>
      </c>
      <c r="AC45" s="358">
        <f t="shared" si="26"/>
        <v>0</v>
      </c>
      <c r="AD45" s="115">
        <f t="shared" si="27"/>
        <v>1</v>
      </c>
      <c r="AE45" s="113">
        <f t="shared" si="28"/>
        <v>0</v>
      </c>
      <c r="AF45" s="202"/>
      <c r="AG45" s="202"/>
      <c r="AH45" s="202"/>
      <c r="AI45" s="202"/>
    </row>
    <row r="46" spans="1:35" ht="17.399999999999999" x14ac:dyDescent="0.35">
      <c r="A46" s="830" t="s">
        <v>132</v>
      </c>
      <c r="B46" s="670">
        <f t="shared" si="15"/>
        <v>1</v>
      </c>
      <c r="C46" s="665">
        <f t="shared" si="16"/>
        <v>0</v>
      </c>
      <c r="D46" s="1037"/>
      <c r="E46" s="569">
        <v>2013</v>
      </c>
      <c r="F46" s="581" t="s">
        <v>331</v>
      </c>
      <c r="G46" s="575"/>
      <c r="H46" s="30"/>
      <c r="I46" s="987"/>
      <c r="J46" s="30"/>
      <c r="K46" s="30"/>
      <c r="L46" s="30"/>
      <c r="M46" s="30"/>
      <c r="N46" s="30"/>
      <c r="O46" s="30"/>
      <c r="P46" s="30"/>
      <c r="Q46" s="885"/>
      <c r="R46" s="364"/>
      <c r="S46" s="170"/>
      <c r="T46" s="30">
        <f t="shared" si="17"/>
        <v>0</v>
      </c>
      <c r="U46" s="30">
        <f t="shared" si="18"/>
        <v>0</v>
      </c>
      <c r="V46" s="30">
        <f t="shared" si="19"/>
        <v>0</v>
      </c>
      <c r="W46" s="30">
        <f t="shared" si="20"/>
        <v>0</v>
      </c>
      <c r="X46" s="30">
        <f t="shared" si="21"/>
        <v>0</v>
      </c>
      <c r="Y46" s="30">
        <f t="shared" si="22"/>
        <v>0</v>
      </c>
      <c r="Z46" s="30">
        <f t="shared" si="23"/>
        <v>0</v>
      </c>
      <c r="AA46" s="453">
        <f t="shared" si="24"/>
        <v>0</v>
      </c>
      <c r="AB46" s="30">
        <f t="shared" si="25"/>
        <v>0</v>
      </c>
      <c r="AC46" s="358">
        <f t="shared" si="26"/>
        <v>0</v>
      </c>
      <c r="AD46" s="115">
        <f t="shared" si="27"/>
        <v>1</v>
      </c>
      <c r="AE46" s="113">
        <f t="shared" si="28"/>
        <v>0</v>
      </c>
      <c r="AF46" s="202"/>
      <c r="AG46" s="202"/>
      <c r="AH46" s="202"/>
      <c r="AI46" s="202"/>
    </row>
    <row r="47" spans="1:35" ht="17.399999999999999" x14ac:dyDescent="0.35">
      <c r="A47" s="829" t="s">
        <v>19</v>
      </c>
      <c r="B47" s="670">
        <f t="shared" si="15"/>
        <v>1</v>
      </c>
      <c r="C47" s="665">
        <f t="shared" si="16"/>
        <v>0</v>
      </c>
      <c r="D47" s="1037"/>
      <c r="E47" s="569">
        <v>2010</v>
      </c>
      <c r="F47" s="582" t="s">
        <v>344</v>
      </c>
      <c r="G47" s="575"/>
      <c r="H47" s="30"/>
      <c r="I47" s="30"/>
      <c r="J47" s="30"/>
      <c r="K47" s="30"/>
      <c r="L47" s="30"/>
      <c r="M47" s="30"/>
      <c r="N47" s="30"/>
      <c r="O47" s="30"/>
      <c r="P47" s="30"/>
      <c r="Q47" s="886"/>
      <c r="R47" s="364"/>
      <c r="S47" s="170"/>
      <c r="T47" s="30">
        <f t="shared" si="17"/>
        <v>0</v>
      </c>
      <c r="U47" s="30">
        <f t="shared" si="18"/>
        <v>0</v>
      </c>
      <c r="V47" s="30">
        <f t="shared" si="19"/>
        <v>0</v>
      </c>
      <c r="W47" s="30">
        <f t="shared" si="20"/>
        <v>0</v>
      </c>
      <c r="X47" s="30">
        <f t="shared" si="21"/>
        <v>0</v>
      </c>
      <c r="Y47" s="30">
        <f t="shared" si="22"/>
        <v>0</v>
      </c>
      <c r="Z47" s="30">
        <f t="shared" si="23"/>
        <v>0</v>
      </c>
      <c r="AA47" s="453">
        <f t="shared" si="24"/>
        <v>0</v>
      </c>
      <c r="AB47" s="30">
        <f t="shared" si="25"/>
        <v>0</v>
      </c>
      <c r="AC47" s="358">
        <f t="shared" si="26"/>
        <v>0</v>
      </c>
      <c r="AD47" s="115">
        <f t="shared" si="27"/>
        <v>1</v>
      </c>
      <c r="AE47" s="113">
        <f t="shared" si="28"/>
        <v>0</v>
      </c>
      <c r="AF47" s="202"/>
      <c r="AG47" s="202"/>
      <c r="AH47" s="202"/>
      <c r="AI47" s="202"/>
    </row>
    <row r="48" spans="1:35" ht="17.399999999999999" x14ac:dyDescent="0.35">
      <c r="A48" s="831" t="s">
        <v>148</v>
      </c>
      <c r="B48" s="670">
        <f t="shared" si="15"/>
        <v>1</v>
      </c>
      <c r="C48" s="665">
        <f t="shared" si="16"/>
        <v>0</v>
      </c>
      <c r="D48" s="1037"/>
      <c r="E48" s="569">
        <v>2019</v>
      </c>
      <c r="F48" s="581" t="s">
        <v>331</v>
      </c>
      <c r="G48" s="575"/>
      <c r="H48" s="30"/>
      <c r="I48" s="30"/>
      <c r="J48" s="30"/>
      <c r="K48" s="30"/>
      <c r="L48" s="30"/>
      <c r="M48" s="30"/>
      <c r="N48" s="30"/>
      <c r="O48" s="30"/>
      <c r="P48" s="987"/>
      <c r="Q48" s="885"/>
      <c r="R48" s="364"/>
      <c r="S48" s="170"/>
      <c r="T48" s="30">
        <f t="shared" si="17"/>
        <v>0</v>
      </c>
      <c r="U48" s="30">
        <f t="shared" si="18"/>
        <v>0</v>
      </c>
      <c r="V48" s="30">
        <f t="shared" si="19"/>
        <v>0</v>
      </c>
      <c r="W48" s="30">
        <f t="shared" si="20"/>
        <v>0</v>
      </c>
      <c r="X48" s="30">
        <f t="shared" si="21"/>
        <v>0</v>
      </c>
      <c r="Y48" s="30">
        <f t="shared" si="22"/>
        <v>0</v>
      </c>
      <c r="Z48" s="30">
        <f t="shared" si="23"/>
        <v>0</v>
      </c>
      <c r="AA48" s="453">
        <f t="shared" si="24"/>
        <v>0</v>
      </c>
      <c r="AB48" s="30">
        <f t="shared" si="25"/>
        <v>0</v>
      </c>
      <c r="AC48" s="358">
        <f t="shared" si="26"/>
        <v>0</v>
      </c>
      <c r="AD48" s="115">
        <f t="shared" si="27"/>
        <v>1</v>
      </c>
      <c r="AE48" s="113">
        <f t="shared" si="28"/>
        <v>0</v>
      </c>
      <c r="AF48" s="202"/>
      <c r="AG48" s="202"/>
      <c r="AH48" s="202"/>
      <c r="AI48" s="202"/>
    </row>
    <row r="49" spans="1:35" ht="17.399999999999999" x14ac:dyDescent="0.35">
      <c r="A49" s="829" t="s">
        <v>157</v>
      </c>
      <c r="B49" s="670">
        <f t="shared" si="15"/>
        <v>1</v>
      </c>
      <c r="C49" s="665">
        <f t="shared" si="16"/>
        <v>0</v>
      </c>
      <c r="D49" s="1037"/>
      <c r="E49" s="569">
        <v>2010</v>
      </c>
      <c r="F49" s="582" t="s">
        <v>344</v>
      </c>
      <c r="G49" s="575"/>
      <c r="H49" s="30"/>
      <c r="I49" s="30"/>
      <c r="J49" s="987"/>
      <c r="K49" s="987"/>
      <c r="L49" s="30"/>
      <c r="M49" s="30"/>
      <c r="N49" s="30"/>
      <c r="O49" s="30"/>
      <c r="P49" s="30"/>
      <c r="Q49" s="886"/>
      <c r="R49" s="364"/>
      <c r="S49" s="170"/>
      <c r="T49" s="30">
        <f t="shared" si="17"/>
        <v>0</v>
      </c>
      <c r="U49" s="30">
        <f t="shared" si="18"/>
        <v>0</v>
      </c>
      <c r="V49" s="30">
        <f t="shared" si="19"/>
        <v>0</v>
      </c>
      <c r="W49" s="30">
        <f t="shared" si="20"/>
        <v>0</v>
      </c>
      <c r="X49" s="30">
        <f t="shared" si="21"/>
        <v>0</v>
      </c>
      <c r="Y49" s="30">
        <f t="shared" si="22"/>
        <v>0</v>
      </c>
      <c r="Z49" s="30">
        <f t="shared" si="23"/>
        <v>0</v>
      </c>
      <c r="AA49" s="453">
        <f t="shared" si="24"/>
        <v>0</v>
      </c>
      <c r="AB49" s="30">
        <f t="shared" si="25"/>
        <v>0</v>
      </c>
      <c r="AC49" s="358">
        <f t="shared" si="26"/>
        <v>0</v>
      </c>
      <c r="AD49" s="115">
        <f t="shared" si="27"/>
        <v>1</v>
      </c>
      <c r="AE49" s="113">
        <f t="shared" si="28"/>
        <v>0</v>
      </c>
      <c r="AF49" s="202"/>
      <c r="AG49" s="202"/>
      <c r="AH49" s="202"/>
      <c r="AI49" s="202"/>
    </row>
    <row r="50" spans="1:35" ht="17.399999999999999" x14ac:dyDescent="0.35">
      <c r="A50" s="829" t="s">
        <v>151</v>
      </c>
      <c r="B50" s="670">
        <f t="shared" si="15"/>
        <v>1</v>
      </c>
      <c r="C50" s="665">
        <f t="shared" si="16"/>
        <v>0</v>
      </c>
      <c r="D50" s="1037"/>
      <c r="E50" s="569">
        <v>2011</v>
      </c>
      <c r="F50" s="581" t="s">
        <v>331</v>
      </c>
      <c r="G50" s="575"/>
      <c r="H50" s="30"/>
      <c r="I50" s="30"/>
      <c r="J50" s="30"/>
      <c r="K50" s="987"/>
      <c r="L50" s="30"/>
      <c r="M50" s="30"/>
      <c r="N50" s="30"/>
      <c r="O50" s="30"/>
      <c r="P50" s="987"/>
      <c r="Q50" s="885"/>
      <c r="R50" s="364"/>
      <c r="S50" s="170"/>
      <c r="T50" s="30">
        <f t="shared" si="17"/>
        <v>0</v>
      </c>
      <c r="U50" s="30">
        <f t="shared" si="18"/>
        <v>0</v>
      </c>
      <c r="V50" s="30">
        <f t="shared" si="19"/>
        <v>0</v>
      </c>
      <c r="W50" s="30">
        <f t="shared" si="20"/>
        <v>0</v>
      </c>
      <c r="X50" s="30">
        <f t="shared" si="21"/>
        <v>0</v>
      </c>
      <c r="Y50" s="30">
        <f t="shared" si="22"/>
        <v>0</v>
      </c>
      <c r="Z50" s="30">
        <f t="shared" si="23"/>
        <v>0</v>
      </c>
      <c r="AA50" s="453">
        <f t="shared" si="24"/>
        <v>0</v>
      </c>
      <c r="AB50" s="30">
        <f t="shared" si="25"/>
        <v>0</v>
      </c>
      <c r="AC50" s="358">
        <f t="shared" si="26"/>
        <v>0</v>
      </c>
      <c r="AD50" s="115">
        <f t="shared" si="27"/>
        <v>1</v>
      </c>
      <c r="AE50" s="113">
        <f t="shared" si="28"/>
        <v>0</v>
      </c>
      <c r="AF50" s="202"/>
      <c r="AG50" s="202"/>
      <c r="AH50" s="202"/>
      <c r="AI50" s="202"/>
    </row>
    <row r="51" spans="1:35" ht="17.399999999999999" x14ac:dyDescent="0.35">
      <c r="A51" s="829" t="s">
        <v>150</v>
      </c>
      <c r="B51" s="670">
        <f t="shared" si="15"/>
        <v>1</v>
      </c>
      <c r="C51" s="665">
        <f t="shared" si="16"/>
        <v>0</v>
      </c>
      <c r="D51" s="1037"/>
      <c r="E51" s="569">
        <v>2015</v>
      </c>
      <c r="F51" s="581" t="s">
        <v>331</v>
      </c>
      <c r="G51" s="575"/>
      <c r="H51" s="30"/>
      <c r="I51" s="30"/>
      <c r="J51" s="30"/>
      <c r="K51" s="30"/>
      <c r="L51" s="30"/>
      <c r="M51" s="30"/>
      <c r="N51" s="30"/>
      <c r="O51" s="30"/>
      <c r="P51" s="987"/>
      <c r="Q51" s="885"/>
      <c r="R51" s="364"/>
      <c r="S51" s="170"/>
      <c r="T51" s="30">
        <f t="shared" si="17"/>
        <v>0</v>
      </c>
      <c r="U51" s="30">
        <f t="shared" si="18"/>
        <v>0</v>
      </c>
      <c r="V51" s="30">
        <f t="shared" si="19"/>
        <v>0</v>
      </c>
      <c r="W51" s="30">
        <f t="shared" si="20"/>
        <v>0</v>
      </c>
      <c r="X51" s="30">
        <f t="shared" si="21"/>
        <v>0</v>
      </c>
      <c r="Y51" s="30">
        <f t="shared" si="22"/>
        <v>0</v>
      </c>
      <c r="Z51" s="30">
        <f t="shared" si="23"/>
        <v>0</v>
      </c>
      <c r="AA51" s="453">
        <f t="shared" si="24"/>
        <v>0</v>
      </c>
      <c r="AB51" s="30">
        <f t="shared" si="25"/>
        <v>0</v>
      </c>
      <c r="AC51" s="358">
        <f t="shared" si="26"/>
        <v>0</v>
      </c>
      <c r="AD51" s="115">
        <f t="shared" si="27"/>
        <v>1</v>
      </c>
      <c r="AE51" s="113">
        <f t="shared" si="28"/>
        <v>0</v>
      </c>
      <c r="AF51" s="202"/>
      <c r="AG51" s="202"/>
      <c r="AH51" s="202"/>
      <c r="AI51" s="202"/>
    </row>
    <row r="52" spans="1:35" ht="17.399999999999999" x14ac:dyDescent="0.35">
      <c r="A52" s="830" t="s">
        <v>23</v>
      </c>
      <c r="B52" s="670">
        <f t="shared" si="15"/>
        <v>1</v>
      </c>
      <c r="C52" s="665">
        <f t="shared" si="16"/>
        <v>0</v>
      </c>
      <c r="D52" s="1037"/>
      <c r="E52" s="569">
        <v>2010</v>
      </c>
      <c r="F52" s="582" t="s">
        <v>344</v>
      </c>
      <c r="G52" s="575"/>
      <c r="H52" s="30"/>
      <c r="I52" s="30"/>
      <c r="J52" s="30"/>
      <c r="K52" s="30"/>
      <c r="L52" s="30"/>
      <c r="M52" s="30"/>
      <c r="N52" s="30"/>
      <c r="O52" s="30"/>
      <c r="P52" s="30"/>
      <c r="Q52" s="886"/>
      <c r="R52" s="364"/>
      <c r="S52" s="170"/>
      <c r="T52" s="30">
        <f t="shared" si="17"/>
        <v>0</v>
      </c>
      <c r="U52" s="30">
        <f t="shared" si="18"/>
        <v>0</v>
      </c>
      <c r="V52" s="30">
        <f t="shared" si="19"/>
        <v>0</v>
      </c>
      <c r="W52" s="30">
        <f t="shared" si="20"/>
        <v>0</v>
      </c>
      <c r="X52" s="30">
        <f t="shared" si="21"/>
        <v>0</v>
      </c>
      <c r="Y52" s="30">
        <f t="shared" si="22"/>
        <v>0</v>
      </c>
      <c r="Z52" s="30">
        <f t="shared" si="23"/>
        <v>0</v>
      </c>
      <c r="AA52" s="453">
        <f t="shared" si="24"/>
        <v>0</v>
      </c>
      <c r="AB52" s="30">
        <f t="shared" si="25"/>
        <v>0</v>
      </c>
      <c r="AC52" s="358">
        <f t="shared" si="26"/>
        <v>0</v>
      </c>
      <c r="AD52" s="115">
        <f t="shared" si="27"/>
        <v>1</v>
      </c>
      <c r="AE52" s="113">
        <f t="shared" si="28"/>
        <v>0</v>
      </c>
      <c r="AF52" s="202"/>
      <c r="AG52" s="202"/>
      <c r="AH52" s="202"/>
      <c r="AI52" s="202"/>
    </row>
    <row r="53" spans="1:35" ht="17.399999999999999" x14ac:dyDescent="0.35">
      <c r="A53" s="829" t="s">
        <v>9</v>
      </c>
      <c r="B53" s="670">
        <f t="shared" si="15"/>
        <v>1</v>
      </c>
      <c r="C53" s="665">
        <f t="shared" si="16"/>
        <v>0</v>
      </c>
      <c r="D53" s="1037"/>
      <c r="E53" s="569">
        <v>2019</v>
      </c>
      <c r="F53" s="581" t="s">
        <v>331</v>
      </c>
      <c r="G53" s="575"/>
      <c r="H53" s="30"/>
      <c r="I53" s="30"/>
      <c r="J53" s="30"/>
      <c r="K53" s="987"/>
      <c r="L53" s="30"/>
      <c r="M53" s="30"/>
      <c r="N53" s="30"/>
      <c r="O53" s="30"/>
      <c r="P53" s="987"/>
      <c r="Q53" s="885"/>
      <c r="R53" s="364"/>
      <c r="S53" s="170"/>
      <c r="T53" s="30">
        <f t="shared" si="17"/>
        <v>0</v>
      </c>
      <c r="U53" s="30">
        <f t="shared" si="18"/>
        <v>0</v>
      </c>
      <c r="V53" s="30">
        <f t="shared" si="19"/>
        <v>0</v>
      </c>
      <c r="W53" s="30">
        <f t="shared" si="20"/>
        <v>0</v>
      </c>
      <c r="X53" s="30">
        <f t="shared" si="21"/>
        <v>0</v>
      </c>
      <c r="Y53" s="30">
        <f t="shared" si="22"/>
        <v>0</v>
      </c>
      <c r="Z53" s="30">
        <f t="shared" si="23"/>
        <v>0</v>
      </c>
      <c r="AA53" s="453">
        <f t="shared" si="24"/>
        <v>0</v>
      </c>
      <c r="AB53" s="30">
        <f t="shared" si="25"/>
        <v>0</v>
      </c>
      <c r="AC53" s="358">
        <f t="shared" si="26"/>
        <v>0</v>
      </c>
      <c r="AD53" s="115">
        <f t="shared" si="27"/>
        <v>1</v>
      </c>
      <c r="AE53" s="113">
        <f t="shared" si="28"/>
        <v>0</v>
      </c>
      <c r="AF53" s="202"/>
      <c r="AG53" s="202"/>
      <c r="AH53" s="202"/>
      <c r="AI53" s="202"/>
    </row>
    <row r="54" spans="1:35" ht="17.399999999999999" x14ac:dyDescent="0.35">
      <c r="A54" s="829" t="s">
        <v>25</v>
      </c>
      <c r="B54" s="670">
        <f t="shared" si="15"/>
        <v>1</v>
      </c>
      <c r="C54" s="665">
        <f t="shared" si="16"/>
        <v>0</v>
      </c>
      <c r="D54" s="1037"/>
      <c r="E54" s="569">
        <v>2010</v>
      </c>
      <c r="F54" s="582" t="s">
        <v>344</v>
      </c>
      <c r="G54" s="575"/>
      <c r="H54" s="30"/>
      <c r="I54" s="30"/>
      <c r="J54" s="30"/>
      <c r="K54" s="30"/>
      <c r="L54" s="30"/>
      <c r="M54" s="30"/>
      <c r="N54" s="30"/>
      <c r="O54" s="30"/>
      <c r="P54" s="987"/>
      <c r="Q54" s="886"/>
      <c r="R54" s="364"/>
      <c r="S54" s="170"/>
      <c r="T54" s="30">
        <f t="shared" si="17"/>
        <v>0</v>
      </c>
      <c r="U54" s="30">
        <f t="shared" si="18"/>
        <v>0</v>
      </c>
      <c r="V54" s="30">
        <f t="shared" si="19"/>
        <v>0</v>
      </c>
      <c r="W54" s="30">
        <f t="shared" si="20"/>
        <v>0</v>
      </c>
      <c r="X54" s="30">
        <f t="shared" si="21"/>
        <v>0</v>
      </c>
      <c r="Y54" s="30">
        <f t="shared" si="22"/>
        <v>0</v>
      </c>
      <c r="Z54" s="30">
        <f t="shared" si="23"/>
        <v>0</v>
      </c>
      <c r="AA54" s="453">
        <f t="shared" si="24"/>
        <v>0</v>
      </c>
      <c r="AB54" s="30">
        <f t="shared" si="25"/>
        <v>0</v>
      </c>
      <c r="AC54" s="358">
        <f t="shared" si="26"/>
        <v>0</v>
      </c>
      <c r="AD54" s="115">
        <f t="shared" si="27"/>
        <v>1</v>
      </c>
      <c r="AE54" s="113">
        <f t="shared" si="28"/>
        <v>0</v>
      </c>
      <c r="AF54" s="202"/>
      <c r="AG54" s="202"/>
      <c r="AH54" s="202"/>
      <c r="AI54" s="202"/>
    </row>
    <row r="55" spans="1:35" ht="17.399999999999999" x14ac:dyDescent="0.35">
      <c r="A55" s="829" t="s">
        <v>159</v>
      </c>
      <c r="B55" s="670">
        <f t="shared" si="15"/>
        <v>1</v>
      </c>
      <c r="C55" s="665">
        <f t="shared" si="16"/>
        <v>0</v>
      </c>
      <c r="D55" s="1037"/>
      <c r="E55" s="569">
        <v>2010</v>
      </c>
      <c r="F55" s="582" t="s">
        <v>344</v>
      </c>
      <c r="G55" s="575"/>
      <c r="H55" s="30"/>
      <c r="I55" s="30"/>
      <c r="J55" s="987"/>
      <c r="K55" s="987"/>
      <c r="L55" s="30"/>
      <c r="M55" s="30"/>
      <c r="N55" s="30"/>
      <c r="O55" s="30"/>
      <c r="P55" s="30"/>
      <c r="Q55" s="886"/>
      <c r="R55" s="364"/>
      <c r="S55" s="170"/>
      <c r="T55" s="30">
        <f t="shared" si="17"/>
        <v>0</v>
      </c>
      <c r="U55" s="30">
        <f t="shared" si="18"/>
        <v>0</v>
      </c>
      <c r="V55" s="30">
        <f t="shared" si="19"/>
        <v>0</v>
      </c>
      <c r="W55" s="30">
        <f t="shared" si="20"/>
        <v>0</v>
      </c>
      <c r="X55" s="30">
        <f t="shared" si="21"/>
        <v>0</v>
      </c>
      <c r="Y55" s="30">
        <f t="shared" si="22"/>
        <v>0</v>
      </c>
      <c r="Z55" s="30">
        <f t="shared" si="23"/>
        <v>0</v>
      </c>
      <c r="AA55" s="453">
        <f t="shared" si="24"/>
        <v>0</v>
      </c>
      <c r="AB55" s="30">
        <f t="shared" si="25"/>
        <v>0</v>
      </c>
      <c r="AC55" s="358">
        <f t="shared" si="26"/>
        <v>0</v>
      </c>
      <c r="AD55" s="115">
        <f t="shared" si="27"/>
        <v>1</v>
      </c>
      <c r="AE55" s="113">
        <f t="shared" si="28"/>
        <v>0</v>
      </c>
      <c r="AF55" s="202"/>
      <c r="AG55" s="202"/>
      <c r="AH55" s="202"/>
      <c r="AI55" s="202"/>
    </row>
    <row r="56" spans="1:35" ht="17.399999999999999" x14ac:dyDescent="0.35">
      <c r="A56" s="830" t="s">
        <v>147</v>
      </c>
      <c r="B56" s="670">
        <f t="shared" si="15"/>
        <v>1</v>
      </c>
      <c r="C56" s="665">
        <f t="shared" si="16"/>
        <v>0</v>
      </c>
      <c r="D56" s="1037" t="s">
        <v>330</v>
      </c>
      <c r="E56" s="569">
        <v>2015</v>
      </c>
      <c r="F56" s="583" t="s">
        <v>332</v>
      </c>
      <c r="G56" s="575"/>
      <c r="H56" s="30"/>
      <c r="I56" s="30"/>
      <c r="J56" s="987"/>
      <c r="K56" s="30"/>
      <c r="L56" s="30"/>
      <c r="M56" s="30"/>
      <c r="N56" s="30"/>
      <c r="O56" s="30"/>
      <c r="P56" s="987"/>
      <c r="Q56" s="885"/>
      <c r="R56" s="364"/>
      <c r="S56" s="170"/>
      <c r="T56" s="30">
        <f t="shared" si="17"/>
        <v>0</v>
      </c>
      <c r="U56" s="30">
        <f t="shared" si="18"/>
        <v>0</v>
      </c>
      <c r="V56" s="30">
        <f t="shared" si="19"/>
        <v>0</v>
      </c>
      <c r="W56" s="30">
        <f t="shared" si="20"/>
        <v>0</v>
      </c>
      <c r="X56" s="30">
        <f t="shared" si="21"/>
        <v>0</v>
      </c>
      <c r="Y56" s="30">
        <f t="shared" si="22"/>
        <v>0</v>
      </c>
      <c r="Z56" s="30">
        <f t="shared" si="23"/>
        <v>0</v>
      </c>
      <c r="AA56" s="453">
        <f t="shared" si="24"/>
        <v>0</v>
      </c>
      <c r="AB56" s="30">
        <f t="shared" si="25"/>
        <v>0</v>
      </c>
      <c r="AC56" s="358">
        <f t="shared" si="26"/>
        <v>0</v>
      </c>
      <c r="AD56" s="115">
        <f t="shared" si="27"/>
        <v>1</v>
      </c>
      <c r="AE56" s="113">
        <f t="shared" si="28"/>
        <v>0</v>
      </c>
      <c r="AF56" s="202"/>
      <c r="AG56" s="202"/>
      <c r="AH56" s="202"/>
      <c r="AI56" s="202"/>
    </row>
    <row r="57" spans="1:35" ht="17.399999999999999" x14ac:dyDescent="0.35">
      <c r="A57" s="830" t="s">
        <v>16</v>
      </c>
      <c r="B57" s="670">
        <f t="shared" si="15"/>
        <v>1</v>
      </c>
      <c r="C57" s="665">
        <f t="shared" si="16"/>
        <v>0</v>
      </c>
      <c r="D57" s="1037" t="s">
        <v>330</v>
      </c>
      <c r="E57" s="569">
        <v>2017</v>
      </c>
      <c r="F57" s="583" t="s">
        <v>332</v>
      </c>
      <c r="G57" s="575"/>
      <c r="H57" s="30"/>
      <c r="I57" s="987"/>
      <c r="J57" s="30"/>
      <c r="K57" s="30"/>
      <c r="L57" s="30"/>
      <c r="M57" s="30"/>
      <c r="N57" s="30"/>
      <c r="O57" s="30"/>
      <c r="P57" s="987"/>
      <c r="Q57" s="885"/>
      <c r="R57" s="364"/>
      <c r="S57" s="170"/>
      <c r="T57" s="30">
        <f t="shared" si="17"/>
        <v>0</v>
      </c>
      <c r="U57" s="30">
        <f t="shared" si="18"/>
        <v>0</v>
      </c>
      <c r="V57" s="30">
        <f t="shared" si="19"/>
        <v>0</v>
      </c>
      <c r="W57" s="30">
        <f t="shared" si="20"/>
        <v>0</v>
      </c>
      <c r="X57" s="30">
        <f t="shared" si="21"/>
        <v>0</v>
      </c>
      <c r="Y57" s="30">
        <f t="shared" si="22"/>
        <v>0</v>
      </c>
      <c r="Z57" s="30">
        <f t="shared" si="23"/>
        <v>0</v>
      </c>
      <c r="AA57" s="453">
        <f t="shared" si="24"/>
        <v>0</v>
      </c>
      <c r="AB57" s="30">
        <f t="shared" si="25"/>
        <v>0</v>
      </c>
      <c r="AC57" s="358">
        <f t="shared" si="26"/>
        <v>0</v>
      </c>
      <c r="AD57" s="115">
        <f t="shared" si="27"/>
        <v>1</v>
      </c>
      <c r="AE57" s="113">
        <f t="shared" si="28"/>
        <v>0</v>
      </c>
      <c r="AF57" s="202"/>
      <c r="AG57" s="202"/>
      <c r="AH57" s="202"/>
      <c r="AI57" s="202"/>
    </row>
    <row r="58" spans="1:35" ht="17.399999999999999" x14ac:dyDescent="0.35">
      <c r="A58" s="830" t="s">
        <v>136</v>
      </c>
      <c r="B58" s="670">
        <f t="shared" si="15"/>
        <v>1</v>
      </c>
      <c r="C58" s="665">
        <f t="shared" si="16"/>
        <v>0</v>
      </c>
      <c r="D58" s="1037" t="s">
        <v>330</v>
      </c>
      <c r="E58" s="569">
        <v>2017</v>
      </c>
      <c r="F58" s="581" t="s">
        <v>331</v>
      </c>
      <c r="G58" s="575"/>
      <c r="H58" s="30"/>
      <c r="I58" s="30"/>
      <c r="J58" s="987"/>
      <c r="K58" s="30"/>
      <c r="L58" s="30"/>
      <c r="M58" s="30"/>
      <c r="N58" s="30"/>
      <c r="O58" s="30"/>
      <c r="P58" s="987"/>
      <c r="Q58" s="885"/>
      <c r="R58" s="364"/>
      <c r="S58" s="170"/>
      <c r="T58" s="30">
        <f t="shared" si="17"/>
        <v>0</v>
      </c>
      <c r="U58" s="30">
        <f t="shared" si="18"/>
        <v>0</v>
      </c>
      <c r="V58" s="30">
        <f t="shared" si="19"/>
        <v>0</v>
      </c>
      <c r="W58" s="30">
        <f t="shared" si="20"/>
        <v>0</v>
      </c>
      <c r="X58" s="30">
        <f t="shared" si="21"/>
        <v>0</v>
      </c>
      <c r="Y58" s="30">
        <f t="shared" si="22"/>
        <v>0</v>
      </c>
      <c r="Z58" s="30">
        <f t="shared" si="23"/>
        <v>0</v>
      </c>
      <c r="AA58" s="453">
        <f t="shared" si="24"/>
        <v>0</v>
      </c>
      <c r="AB58" s="30">
        <f t="shared" si="25"/>
        <v>0</v>
      </c>
      <c r="AC58" s="358">
        <f t="shared" si="26"/>
        <v>0</v>
      </c>
      <c r="AD58" s="115">
        <f t="shared" si="27"/>
        <v>1</v>
      </c>
      <c r="AE58" s="113">
        <f t="shared" si="28"/>
        <v>0</v>
      </c>
      <c r="AF58" s="202"/>
      <c r="AG58" s="202"/>
      <c r="AH58" s="202"/>
      <c r="AI58" s="202"/>
    </row>
    <row r="59" spans="1:35" ht="17.399999999999999" x14ac:dyDescent="0.35">
      <c r="A59" s="830" t="s">
        <v>10</v>
      </c>
      <c r="B59" s="670">
        <f t="shared" si="15"/>
        <v>1</v>
      </c>
      <c r="C59" s="665">
        <f t="shared" si="16"/>
        <v>0</v>
      </c>
      <c r="D59" s="1037"/>
      <c r="E59" s="569">
        <v>2017</v>
      </c>
      <c r="F59" s="583" t="s">
        <v>332</v>
      </c>
      <c r="G59" s="575"/>
      <c r="H59" s="30"/>
      <c r="I59" s="987"/>
      <c r="J59" s="30"/>
      <c r="K59" s="30"/>
      <c r="L59" s="30"/>
      <c r="M59" s="30"/>
      <c r="N59" s="30"/>
      <c r="O59" s="30"/>
      <c r="P59" s="987"/>
      <c r="Q59" s="885"/>
      <c r="R59" s="364"/>
      <c r="S59" s="170"/>
      <c r="T59" s="30">
        <f t="shared" si="17"/>
        <v>0</v>
      </c>
      <c r="U59" s="30">
        <f t="shared" si="18"/>
        <v>0</v>
      </c>
      <c r="V59" s="30">
        <f t="shared" si="19"/>
        <v>0</v>
      </c>
      <c r="W59" s="30">
        <f t="shared" si="20"/>
        <v>0</v>
      </c>
      <c r="X59" s="30">
        <f t="shared" si="21"/>
        <v>0</v>
      </c>
      <c r="Y59" s="30">
        <f t="shared" si="22"/>
        <v>0</v>
      </c>
      <c r="Z59" s="30">
        <f t="shared" si="23"/>
        <v>0</v>
      </c>
      <c r="AA59" s="453">
        <f t="shared" si="24"/>
        <v>0</v>
      </c>
      <c r="AB59" s="30">
        <f t="shared" si="25"/>
        <v>0</v>
      </c>
      <c r="AC59" s="358">
        <f t="shared" si="26"/>
        <v>0</v>
      </c>
      <c r="AD59" s="115">
        <f t="shared" si="27"/>
        <v>1</v>
      </c>
      <c r="AE59" s="113">
        <f t="shared" si="28"/>
        <v>0</v>
      </c>
      <c r="AF59" s="202"/>
      <c r="AG59" s="202"/>
      <c r="AH59" s="202"/>
      <c r="AI59" s="202"/>
    </row>
    <row r="60" spans="1:35" ht="17.399999999999999" x14ac:dyDescent="0.35">
      <c r="A60" s="829" t="s">
        <v>154</v>
      </c>
      <c r="B60" s="670">
        <f t="shared" si="15"/>
        <v>1</v>
      </c>
      <c r="C60" s="665">
        <f t="shared" si="16"/>
        <v>0</v>
      </c>
      <c r="D60" s="1037"/>
      <c r="E60" s="569">
        <v>2019</v>
      </c>
      <c r="F60" s="581" t="s">
        <v>331</v>
      </c>
      <c r="G60" s="575"/>
      <c r="H60" s="30"/>
      <c r="I60" s="987"/>
      <c r="J60" s="30"/>
      <c r="K60" s="30"/>
      <c r="L60" s="30"/>
      <c r="M60" s="30"/>
      <c r="N60" s="30"/>
      <c r="O60" s="30"/>
      <c r="P60" s="987"/>
      <c r="Q60" s="885"/>
      <c r="R60" s="364"/>
      <c r="S60" s="170"/>
      <c r="T60" s="30">
        <f t="shared" si="17"/>
        <v>0</v>
      </c>
      <c r="U60" s="30">
        <f t="shared" si="18"/>
        <v>0</v>
      </c>
      <c r="V60" s="30">
        <f t="shared" si="19"/>
        <v>0</v>
      </c>
      <c r="W60" s="30">
        <f t="shared" si="20"/>
        <v>0</v>
      </c>
      <c r="X60" s="30">
        <f t="shared" si="21"/>
        <v>0</v>
      </c>
      <c r="Y60" s="30">
        <f t="shared" si="22"/>
        <v>0</v>
      </c>
      <c r="Z60" s="30">
        <f t="shared" si="23"/>
        <v>0</v>
      </c>
      <c r="AA60" s="453">
        <f t="shared" si="24"/>
        <v>0</v>
      </c>
      <c r="AB60" s="30">
        <f t="shared" si="25"/>
        <v>0</v>
      </c>
      <c r="AC60" s="358">
        <f t="shared" si="26"/>
        <v>0</v>
      </c>
      <c r="AD60" s="115">
        <f t="shared" si="27"/>
        <v>1</v>
      </c>
      <c r="AE60" s="113">
        <f t="shared" si="28"/>
        <v>0</v>
      </c>
      <c r="AF60" s="202"/>
      <c r="AG60" s="202"/>
      <c r="AH60" s="202"/>
      <c r="AI60" s="202"/>
    </row>
    <row r="61" spans="1:35" ht="17.399999999999999" x14ac:dyDescent="0.35">
      <c r="A61" s="829" t="s">
        <v>230</v>
      </c>
      <c r="B61" s="670">
        <f t="shared" si="15"/>
        <v>1</v>
      </c>
      <c r="C61" s="665">
        <f t="shared" si="16"/>
        <v>0</v>
      </c>
      <c r="D61" s="1037" t="s">
        <v>330</v>
      </c>
      <c r="E61" s="569">
        <v>2017</v>
      </c>
      <c r="F61" s="583" t="s">
        <v>332</v>
      </c>
      <c r="G61" s="575"/>
      <c r="H61" s="30"/>
      <c r="I61" s="987"/>
      <c r="J61" s="30"/>
      <c r="K61" s="30"/>
      <c r="L61" s="30"/>
      <c r="M61" s="30"/>
      <c r="N61" s="30"/>
      <c r="O61" s="30"/>
      <c r="P61" s="987"/>
      <c r="Q61" s="885"/>
      <c r="R61" s="364"/>
      <c r="S61" s="170"/>
      <c r="T61" s="30">
        <f t="shared" si="17"/>
        <v>0</v>
      </c>
      <c r="U61" s="30">
        <f t="shared" si="18"/>
        <v>0</v>
      </c>
      <c r="V61" s="30">
        <f t="shared" si="19"/>
        <v>0</v>
      </c>
      <c r="W61" s="30">
        <f t="shared" si="20"/>
        <v>0</v>
      </c>
      <c r="X61" s="30">
        <f t="shared" si="21"/>
        <v>0</v>
      </c>
      <c r="Y61" s="30">
        <f t="shared" si="22"/>
        <v>0</v>
      </c>
      <c r="Z61" s="30">
        <f t="shared" si="23"/>
        <v>0</v>
      </c>
      <c r="AA61" s="453">
        <f t="shared" si="24"/>
        <v>0</v>
      </c>
      <c r="AB61" s="30">
        <f t="shared" si="25"/>
        <v>0</v>
      </c>
      <c r="AC61" s="358">
        <f t="shared" si="26"/>
        <v>0</v>
      </c>
      <c r="AD61" s="115">
        <f t="shared" si="27"/>
        <v>1</v>
      </c>
      <c r="AE61" s="113">
        <f t="shared" si="28"/>
        <v>0</v>
      </c>
      <c r="AF61" s="202"/>
      <c r="AG61" s="202"/>
      <c r="AH61" s="202"/>
      <c r="AI61" s="202"/>
    </row>
    <row r="62" spans="1:35" ht="17.399999999999999" x14ac:dyDescent="0.35">
      <c r="A62" s="830" t="s">
        <v>387</v>
      </c>
      <c r="B62" s="670">
        <f t="shared" si="15"/>
        <v>1</v>
      </c>
      <c r="C62" s="665">
        <f t="shared" si="16"/>
        <v>0</v>
      </c>
      <c r="D62" s="1037"/>
      <c r="E62" s="569">
        <v>2017</v>
      </c>
      <c r="F62" s="581" t="s">
        <v>331</v>
      </c>
      <c r="G62" s="575"/>
      <c r="H62" s="30"/>
      <c r="I62" s="987"/>
      <c r="J62" s="30"/>
      <c r="K62" s="30"/>
      <c r="L62" s="30"/>
      <c r="M62" s="30"/>
      <c r="N62" s="30"/>
      <c r="O62" s="30"/>
      <c r="P62" s="987"/>
      <c r="Q62" s="885"/>
      <c r="R62" s="364"/>
      <c r="S62" s="170"/>
      <c r="T62" s="30">
        <f t="shared" si="17"/>
        <v>0</v>
      </c>
      <c r="U62" s="30">
        <f t="shared" si="18"/>
        <v>0</v>
      </c>
      <c r="V62" s="30">
        <f t="shared" si="19"/>
        <v>0</v>
      </c>
      <c r="W62" s="30">
        <f t="shared" si="20"/>
        <v>0</v>
      </c>
      <c r="X62" s="30">
        <f t="shared" si="21"/>
        <v>0</v>
      </c>
      <c r="Y62" s="30">
        <f t="shared" si="22"/>
        <v>0</v>
      </c>
      <c r="Z62" s="30">
        <f t="shared" si="23"/>
        <v>0</v>
      </c>
      <c r="AA62" s="453">
        <f t="shared" si="24"/>
        <v>0</v>
      </c>
      <c r="AB62" s="30">
        <f t="shared" si="25"/>
        <v>0</v>
      </c>
      <c r="AC62" s="358">
        <f t="shared" si="26"/>
        <v>0</v>
      </c>
      <c r="AD62" s="115">
        <f t="shared" si="27"/>
        <v>1</v>
      </c>
      <c r="AE62" s="113">
        <f t="shared" si="28"/>
        <v>0</v>
      </c>
      <c r="AF62" s="202"/>
      <c r="AG62" s="202"/>
      <c r="AH62" s="202"/>
      <c r="AI62" s="202"/>
    </row>
    <row r="63" spans="1:35" ht="17.399999999999999" x14ac:dyDescent="0.35">
      <c r="A63" s="829" t="s">
        <v>229</v>
      </c>
      <c r="B63" s="670">
        <f t="shared" si="15"/>
        <v>1</v>
      </c>
      <c r="C63" s="665">
        <f t="shared" si="16"/>
        <v>0</v>
      </c>
      <c r="D63" s="1037"/>
      <c r="E63" s="569">
        <v>2013</v>
      </c>
      <c r="F63" s="581" t="s">
        <v>331</v>
      </c>
      <c r="G63" s="575"/>
      <c r="H63" s="30"/>
      <c r="I63" s="987"/>
      <c r="J63" s="30"/>
      <c r="K63" s="30"/>
      <c r="L63" s="30"/>
      <c r="M63" s="30"/>
      <c r="N63" s="30"/>
      <c r="O63" s="30"/>
      <c r="P63" s="987"/>
      <c r="Q63" s="885"/>
      <c r="R63" s="364"/>
      <c r="S63" s="170"/>
      <c r="T63" s="30">
        <f t="shared" si="17"/>
        <v>0</v>
      </c>
      <c r="U63" s="30">
        <f t="shared" si="18"/>
        <v>0</v>
      </c>
      <c r="V63" s="30">
        <f t="shared" si="19"/>
        <v>0</v>
      </c>
      <c r="W63" s="30">
        <f t="shared" si="20"/>
        <v>0</v>
      </c>
      <c r="X63" s="30">
        <f t="shared" si="21"/>
        <v>0</v>
      </c>
      <c r="Y63" s="30">
        <f t="shared" si="22"/>
        <v>0</v>
      </c>
      <c r="Z63" s="30">
        <f t="shared" si="23"/>
        <v>0</v>
      </c>
      <c r="AA63" s="453">
        <f t="shared" si="24"/>
        <v>0</v>
      </c>
      <c r="AB63" s="30">
        <f t="shared" si="25"/>
        <v>0</v>
      </c>
      <c r="AC63" s="358">
        <f t="shared" si="26"/>
        <v>0</v>
      </c>
      <c r="AD63" s="115">
        <f t="shared" si="27"/>
        <v>1</v>
      </c>
      <c r="AE63" s="113">
        <f t="shared" si="28"/>
        <v>0</v>
      </c>
      <c r="AF63" s="202"/>
      <c r="AG63" s="202"/>
      <c r="AH63" s="202"/>
      <c r="AI63" s="202"/>
    </row>
    <row r="64" spans="1:35" ht="17.399999999999999" x14ac:dyDescent="0.35">
      <c r="A64" s="829" t="s">
        <v>231</v>
      </c>
      <c r="B64" s="670">
        <f t="shared" si="15"/>
        <v>1</v>
      </c>
      <c r="C64" s="665">
        <f t="shared" si="16"/>
        <v>0</v>
      </c>
      <c r="D64" s="1037" t="s">
        <v>449</v>
      </c>
      <c r="E64" s="569">
        <v>2013</v>
      </c>
      <c r="F64" s="584" t="s">
        <v>343</v>
      </c>
      <c r="G64" s="575"/>
      <c r="H64" s="30"/>
      <c r="I64" s="987"/>
      <c r="J64" s="30"/>
      <c r="K64" s="30"/>
      <c r="L64" s="30"/>
      <c r="M64" s="30"/>
      <c r="N64" s="30"/>
      <c r="O64" s="30"/>
      <c r="P64" s="30"/>
      <c r="Q64" s="885"/>
      <c r="R64" s="364"/>
      <c r="S64" s="170"/>
      <c r="T64" s="30">
        <f t="shared" si="17"/>
        <v>0</v>
      </c>
      <c r="U64" s="30">
        <f t="shared" si="18"/>
        <v>0</v>
      </c>
      <c r="V64" s="30">
        <f t="shared" si="19"/>
        <v>0</v>
      </c>
      <c r="W64" s="30">
        <f t="shared" si="20"/>
        <v>0</v>
      </c>
      <c r="X64" s="30">
        <f t="shared" si="21"/>
        <v>0</v>
      </c>
      <c r="Y64" s="30">
        <f t="shared" si="22"/>
        <v>0</v>
      </c>
      <c r="Z64" s="30">
        <f t="shared" si="23"/>
        <v>0</v>
      </c>
      <c r="AA64" s="453">
        <f t="shared" si="24"/>
        <v>0</v>
      </c>
      <c r="AB64" s="30">
        <f t="shared" si="25"/>
        <v>0</v>
      </c>
      <c r="AC64" s="358">
        <f t="shared" si="26"/>
        <v>0</v>
      </c>
      <c r="AD64" s="115">
        <f t="shared" si="27"/>
        <v>1</v>
      </c>
      <c r="AE64" s="113">
        <f t="shared" si="28"/>
        <v>0</v>
      </c>
      <c r="AF64" s="202"/>
      <c r="AG64" s="202"/>
      <c r="AH64" s="202"/>
      <c r="AI64" s="202"/>
    </row>
    <row r="65" spans="1:35" ht="18" thickBot="1" x14ac:dyDescent="0.4">
      <c r="A65" s="832" t="s">
        <v>139</v>
      </c>
      <c r="B65" s="671">
        <f t="shared" si="15"/>
        <v>1</v>
      </c>
      <c r="C65" s="666">
        <f t="shared" si="16"/>
        <v>0</v>
      </c>
      <c r="D65" s="1038"/>
      <c r="E65" s="737">
        <v>2019</v>
      </c>
      <c r="F65" s="709" t="s">
        <v>331</v>
      </c>
      <c r="G65" s="577"/>
      <c r="H65" s="31"/>
      <c r="I65" s="31"/>
      <c r="J65" s="989"/>
      <c r="K65" s="31"/>
      <c r="L65" s="31"/>
      <c r="M65" s="31"/>
      <c r="N65" s="31"/>
      <c r="O65" s="31"/>
      <c r="P65" s="989"/>
      <c r="Q65" s="885"/>
      <c r="R65" s="365"/>
      <c r="S65" s="170"/>
      <c r="T65" s="31">
        <f t="shared" si="17"/>
        <v>0</v>
      </c>
      <c r="U65" s="31">
        <f t="shared" si="18"/>
        <v>0</v>
      </c>
      <c r="V65" s="31">
        <f t="shared" si="19"/>
        <v>0</v>
      </c>
      <c r="W65" s="31">
        <f t="shared" si="20"/>
        <v>0</v>
      </c>
      <c r="X65" s="31">
        <f t="shared" si="21"/>
        <v>0</v>
      </c>
      <c r="Y65" s="31">
        <f t="shared" si="22"/>
        <v>0</v>
      </c>
      <c r="Z65" s="31">
        <f t="shared" si="23"/>
        <v>0</v>
      </c>
      <c r="AA65" s="454">
        <f t="shared" si="24"/>
        <v>0</v>
      </c>
      <c r="AB65" s="31">
        <f t="shared" si="25"/>
        <v>0</v>
      </c>
      <c r="AC65" s="359">
        <f t="shared" si="26"/>
        <v>0</v>
      </c>
      <c r="AD65" s="116">
        <f t="shared" si="27"/>
        <v>1</v>
      </c>
      <c r="AE65" s="113">
        <f t="shared" si="28"/>
        <v>0</v>
      </c>
      <c r="AF65" s="202"/>
      <c r="AG65" s="202"/>
      <c r="AH65" s="202"/>
      <c r="AI65" s="202"/>
    </row>
    <row r="66" spans="1:35" ht="18" x14ac:dyDescent="0.35">
      <c r="A66" s="517"/>
      <c r="B66" s="162"/>
      <c r="C66" s="516"/>
      <c r="E66" s="162"/>
      <c r="F66" s="162"/>
      <c r="H66" s="202"/>
      <c r="I66" s="523"/>
      <c r="J66" s="524"/>
      <c r="K66" s="162"/>
      <c r="L66" s="202"/>
      <c r="M66" s="525"/>
      <c r="N66" s="202"/>
      <c r="O66" s="526"/>
      <c r="P66" s="162"/>
      <c r="Q66" s="995" t="s">
        <v>76</v>
      </c>
      <c r="R66" s="996"/>
      <c r="S66" s="996"/>
      <c r="T66" s="996"/>
      <c r="U66" s="996"/>
      <c r="V66" s="202"/>
      <c r="W66" s="202"/>
      <c r="X66" s="202"/>
      <c r="Y66" s="202"/>
      <c r="Z66" s="202"/>
      <c r="AB66" s="202"/>
      <c r="AC66" s="202"/>
      <c r="AD66" s="162"/>
      <c r="AE66" s="516"/>
      <c r="AF66" s="202"/>
      <c r="AG66" s="202"/>
      <c r="AH66" s="202"/>
      <c r="AI66" s="202"/>
    </row>
    <row r="67" spans="1:35" x14ac:dyDescent="0.3">
      <c r="A67" s="202"/>
      <c r="B67" s="202"/>
      <c r="C67" s="202"/>
      <c r="D67" s="202"/>
      <c r="E67" s="202"/>
      <c r="F67" s="202"/>
      <c r="G67" s="202"/>
      <c r="H67" s="682"/>
      <c r="I67" s="683"/>
      <c r="J67" s="162"/>
      <c r="K67" s="162"/>
      <c r="L67" s="202"/>
      <c r="M67" s="520"/>
      <c r="N67" s="202"/>
      <c r="O67" s="521"/>
      <c r="P67" s="162"/>
      <c r="Q67" s="16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</row>
    <row r="68" spans="1:35" x14ac:dyDescent="0.3">
      <c r="A68" s="202"/>
      <c r="B68" s="202"/>
      <c r="C68" s="202"/>
      <c r="D68" s="202"/>
      <c r="E68" s="202"/>
      <c r="F68" s="202"/>
      <c r="G68" s="202"/>
      <c r="H68" s="682"/>
      <c r="I68" s="683"/>
      <c r="J68" s="162"/>
      <c r="K68" s="162"/>
      <c r="L68" s="202"/>
      <c r="M68" s="520"/>
      <c r="N68" s="202"/>
      <c r="O68" s="521"/>
      <c r="P68" s="162"/>
      <c r="Q68" s="16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</row>
    <row r="69" spans="1:35" x14ac:dyDescent="0.3">
      <c r="A69" s="202"/>
      <c r="B69" s="202"/>
      <c r="C69" s="202"/>
      <c r="D69" s="202"/>
      <c r="E69" s="202"/>
      <c r="F69" s="202"/>
      <c r="G69" s="202"/>
      <c r="H69" s="682"/>
      <c r="I69" s="683"/>
      <c r="J69" s="162"/>
      <c r="K69" s="162"/>
      <c r="L69" s="202"/>
      <c r="M69" s="520"/>
      <c r="N69" s="202"/>
      <c r="O69" s="521"/>
      <c r="P69" s="162"/>
      <c r="Q69" s="16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</row>
    <row r="70" spans="1:35" x14ac:dyDescent="0.3">
      <c r="A70" s="202"/>
      <c r="B70" s="202"/>
      <c r="C70" s="202"/>
      <c r="D70" s="202"/>
      <c r="E70" s="202"/>
      <c r="F70" s="202"/>
      <c r="G70" s="202"/>
      <c r="H70" s="682"/>
      <c r="I70" s="683"/>
      <c r="J70" s="162"/>
      <c r="K70" s="162"/>
      <c r="L70" s="202"/>
      <c r="M70" s="520"/>
      <c r="N70" s="202"/>
      <c r="O70" s="521"/>
      <c r="P70" s="162"/>
      <c r="Q70" s="16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</row>
    <row r="71" spans="1:35" x14ac:dyDescent="0.3">
      <c r="A71" s="202"/>
      <c r="B71" s="202"/>
      <c r="C71" s="202"/>
      <c r="D71" s="202"/>
      <c r="E71" s="202"/>
      <c r="F71" s="202"/>
      <c r="G71" s="202"/>
      <c r="H71" s="682"/>
      <c r="I71" s="683"/>
      <c r="J71" s="162"/>
      <c r="K71" s="162"/>
      <c r="L71" s="202"/>
      <c r="M71" s="520"/>
      <c r="N71" s="202"/>
      <c r="O71" s="521"/>
      <c r="P71" s="162"/>
      <c r="Q71" s="16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</row>
    <row r="72" spans="1:35" x14ac:dyDescent="0.3">
      <c r="A72" s="517"/>
      <c r="B72" s="162"/>
      <c r="C72" s="516"/>
      <c r="E72" s="162"/>
      <c r="F72" s="162"/>
      <c r="H72" s="202"/>
      <c r="I72" s="519"/>
      <c r="J72" s="162"/>
      <c r="K72" s="162"/>
      <c r="L72" s="202"/>
      <c r="M72" s="520"/>
      <c r="N72" s="202"/>
      <c r="O72" s="521"/>
      <c r="P72" s="162"/>
      <c r="Q72" s="162"/>
      <c r="R72" s="202"/>
      <c r="S72" s="202"/>
      <c r="T72" s="202"/>
      <c r="U72" s="202"/>
      <c r="V72" s="202"/>
      <c r="W72" s="202"/>
      <c r="X72" s="202"/>
      <c r="Y72" s="202"/>
      <c r="Z72" s="202"/>
      <c r="AB72" s="202"/>
      <c r="AC72" s="202"/>
      <c r="AD72" s="162"/>
      <c r="AE72" s="516"/>
      <c r="AF72" s="202"/>
      <c r="AG72" s="202"/>
      <c r="AH72" s="202"/>
      <c r="AI72" s="202"/>
    </row>
    <row r="73" spans="1:35" x14ac:dyDescent="0.3">
      <c r="A73" s="517"/>
      <c r="B73" s="162"/>
      <c r="C73" s="516"/>
      <c r="E73" s="162"/>
      <c r="F73" s="162"/>
      <c r="H73" s="202"/>
      <c r="I73" s="519"/>
      <c r="J73" s="162"/>
      <c r="K73" s="162"/>
      <c r="L73" s="202"/>
      <c r="M73" s="520"/>
      <c r="N73" s="202"/>
      <c r="O73" s="521"/>
      <c r="P73" s="162"/>
      <c r="Q73" s="162"/>
      <c r="R73" s="202"/>
      <c r="S73" s="202"/>
      <c r="T73" s="202"/>
      <c r="U73" s="202"/>
      <c r="V73" s="202"/>
      <c r="W73" s="202"/>
      <c r="X73" s="202"/>
      <c r="Y73" s="202"/>
      <c r="Z73" s="202"/>
      <c r="AB73" s="202"/>
      <c r="AC73" s="202"/>
      <c r="AD73" s="162"/>
      <c r="AE73" s="516"/>
      <c r="AF73" s="202"/>
      <c r="AG73" s="202"/>
      <c r="AH73" s="202"/>
      <c r="AI73" s="202"/>
    </row>
  </sheetData>
  <sortState ref="A9:AI65">
    <sortCondition ref="B9:B65"/>
  </sortState>
  <conditionalFormatting sqref="B9:B65 AD9:AD65">
    <cfRule type="cellIs" dxfId="22" priority="90" stopIfTrue="1" operator="lessThanOrEqual">
      <formula>19</formula>
    </cfRule>
    <cfRule type="cellIs" dxfId="21" priority="91" stopIfTrue="1" operator="lessThanOrEqual">
      <formula>39</formula>
    </cfRule>
    <cfRule type="cellIs" dxfId="20" priority="92" operator="greaterThan">
      <formula>39</formula>
    </cfRule>
  </conditionalFormatting>
  <conditionalFormatting sqref="G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T9:T65">
    <cfRule type="cellIs" dxfId="19" priority="1749" operator="equal">
      <formula>0</formula>
    </cfRule>
    <cfRule type="colorScale" priority="17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65">
    <cfRule type="cellIs" dxfId="18" priority="1753" operator="equal">
      <formula>0</formula>
    </cfRule>
    <cfRule type="colorScale" priority="175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65">
    <cfRule type="cellIs" dxfId="17" priority="1757" operator="equal">
      <formula>0</formula>
    </cfRule>
    <cfRule type="colorScale" priority="175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65">
    <cfRule type="cellIs" dxfId="16" priority="1761" operator="equal">
      <formula>0</formula>
    </cfRule>
    <cfRule type="colorScale" priority="17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65">
    <cfRule type="cellIs" dxfId="15" priority="1765" operator="equal">
      <formula>0</formula>
    </cfRule>
    <cfRule type="colorScale" priority="176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65">
    <cfRule type="cellIs" dxfId="14" priority="1769" operator="equal">
      <formula>0</formula>
    </cfRule>
    <cfRule type="colorScale" priority="177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65">
    <cfRule type="cellIs" dxfId="13" priority="1773" operator="equal">
      <formula>0</formula>
    </cfRule>
    <cfRule type="colorScale" priority="177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65">
    <cfRule type="cellIs" dxfId="12" priority="1777" operator="equal">
      <formula>0</formula>
    </cfRule>
    <cfRule type="colorScale" priority="177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65">
    <cfRule type="cellIs" dxfId="11" priority="1781" operator="equal">
      <formula>0</formula>
    </cfRule>
    <cfRule type="colorScale" priority="178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C9:AC65">
    <cfRule type="cellIs" dxfId="10" priority="1785" operator="equal">
      <formula>0</formula>
    </cfRule>
    <cfRule type="colorScale" priority="178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65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L9:L65">
    <cfRule type="cellIs" dxfId="9" priority="6" operator="equal">
      <formula>0</formula>
    </cfRule>
    <cfRule type="colorScale" priority="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M9:M65">
    <cfRule type="cellIs" dxfId="8" priority="8" operator="equal">
      <formula>0</formula>
    </cfRule>
    <cfRule type="colorScale" priority="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N9:N65">
    <cfRule type="cellIs" dxfId="7" priority="10" operator="equal">
      <formula>0</formula>
    </cfRule>
    <cfRule type="colorScale" priority="1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P9:P65">
    <cfRule type="colorScale" priority="1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65">
    <cfRule type="cellIs" dxfId="6" priority="13" operator="equal">
      <formula>0</formula>
    </cfRule>
    <cfRule type="colorScale" priority="1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65">
    <cfRule type="colorScale" priority="1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J9:J65">
    <cfRule type="colorScale" priority="1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I9:I65">
    <cfRule type="colorScale" priority="1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H9:H65">
    <cfRule type="colorScale" priority="1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65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D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J75"/>
  <sheetViews>
    <sheetView zoomScaleNormal="100" workbookViewId="0">
      <pane ySplit="6" topLeftCell="A7" activePane="bottomLeft" state="frozen"/>
      <selection activeCell="A22" sqref="A22"/>
      <selection pane="bottomLeft" activeCell="H65" sqref="H65"/>
    </sheetView>
  </sheetViews>
  <sheetFormatPr defaultColWidth="8.88671875" defaultRowHeight="18" x14ac:dyDescent="0.35"/>
  <cols>
    <col min="1" max="1" width="31.88671875" style="35" customWidth="1"/>
    <col min="2" max="3" width="10.33203125" style="4" customWidth="1"/>
    <col min="4" max="4" width="13" style="33" bestFit="1" customWidth="1"/>
    <col min="5" max="5" width="23.5546875" style="1" customWidth="1"/>
    <col min="6" max="6" width="7.5546875" style="32" customWidth="1"/>
    <col min="7" max="7" width="8.88671875" style="9"/>
    <col min="8" max="8" width="16.88671875" style="1" customWidth="1"/>
    <col min="9" max="9" width="12.109375" style="1" customWidth="1"/>
    <col min="10" max="10" width="11.44140625" style="1" bestFit="1" customWidth="1"/>
    <col min="11" max="16384" width="8.88671875" style="1"/>
  </cols>
  <sheetData>
    <row r="1" spans="1:10" ht="21" x14ac:dyDescent="0.4">
      <c r="A1" s="119" t="s">
        <v>335</v>
      </c>
      <c r="B1" s="38"/>
      <c r="C1" s="38"/>
      <c r="E1" s="35"/>
      <c r="F1" s="78"/>
      <c r="G1" s="603"/>
      <c r="H1" s="35"/>
      <c r="I1" s="35"/>
    </row>
    <row r="2" spans="1:10" ht="21" x14ac:dyDescent="0.4">
      <c r="A2" s="119"/>
      <c r="B2" s="38"/>
      <c r="C2" s="38"/>
      <c r="E2" s="35"/>
      <c r="F2" s="78"/>
      <c r="G2" s="603"/>
      <c r="H2" s="35"/>
      <c r="I2" s="35"/>
    </row>
    <row r="3" spans="1:10" x14ac:dyDescent="0.35">
      <c r="A3" s="74"/>
      <c r="B3" s="1326"/>
      <c r="C3" s="222"/>
      <c r="D3" s="339" t="s">
        <v>286</v>
      </c>
      <c r="E3" s="1322" t="s">
        <v>488</v>
      </c>
      <c r="F3" s="78"/>
      <c r="G3" s="603"/>
      <c r="H3" s="35"/>
      <c r="I3" s="35"/>
    </row>
    <row r="4" spans="1:10" x14ac:dyDescent="0.35">
      <c r="A4" s="77"/>
      <c r="B4" s="1326"/>
      <c r="C4" s="223"/>
      <c r="D4" s="335">
        <v>0.18</v>
      </c>
      <c r="E4" s="1322" t="s">
        <v>410</v>
      </c>
      <c r="F4" s="219" t="s">
        <v>78</v>
      </c>
      <c r="G4" s="603"/>
      <c r="H4" s="35"/>
      <c r="I4" s="35"/>
    </row>
    <row r="5" spans="1:10" x14ac:dyDescent="0.35">
      <c r="A5" s="99"/>
      <c r="B5" s="1326"/>
      <c r="C5" s="223" t="s">
        <v>1</v>
      </c>
      <c r="D5" s="336" t="s">
        <v>77</v>
      </c>
      <c r="E5" s="553" t="s">
        <v>409</v>
      </c>
      <c r="F5" s="219"/>
      <c r="G5" s="603"/>
      <c r="H5" s="35"/>
      <c r="I5" s="35"/>
    </row>
    <row r="6" spans="1:10" ht="18.600000000000001" thickBot="1" x14ac:dyDescent="0.4">
      <c r="A6" s="99" t="s">
        <v>4</v>
      </c>
      <c r="B6" s="1327" t="s">
        <v>3</v>
      </c>
      <c r="C6" s="224" t="s">
        <v>2</v>
      </c>
      <c r="D6" s="337">
        <f>MAX(D7:D63)</f>
        <v>8.1617920555432377</v>
      </c>
      <c r="E6" s="40" t="s">
        <v>408</v>
      </c>
      <c r="F6" s="78"/>
      <c r="G6" s="603"/>
      <c r="H6" s="35"/>
      <c r="I6" s="35"/>
    </row>
    <row r="7" spans="1:10" ht="18.600000000000001" thickBot="1" x14ac:dyDescent="0.4">
      <c r="A7" s="959" t="s">
        <v>137</v>
      </c>
      <c r="B7" s="44">
        <f>RANK(E7,E$7:E$63,0)</f>
        <v>1</v>
      </c>
      <c r="C7" s="225">
        <f>D7*10/D$6</f>
        <v>10</v>
      </c>
      <c r="D7" s="43">
        <f>$E7^D$4</f>
        <v>8.1617920555432377</v>
      </c>
      <c r="E7" s="1323">
        <v>116272</v>
      </c>
      <c r="F7" s="613"/>
      <c r="G7" s="603"/>
      <c r="H7" s="35"/>
      <c r="I7"/>
      <c r="J7" s="960"/>
    </row>
    <row r="8" spans="1:10" ht="18.600000000000001" thickBot="1" x14ac:dyDescent="0.4">
      <c r="A8" s="97" t="s">
        <v>7</v>
      </c>
      <c r="B8" s="44">
        <f>RANK(E8,E$7:E$63,0)</f>
        <v>2</v>
      </c>
      <c r="C8" s="225">
        <f>D8*10/D$6</f>
        <v>7.9799126043586641</v>
      </c>
      <c r="D8" s="43">
        <f>$E8^D$4</f>
        <v>6.5130387298183896</v>
      </c>
      <c r="E8" s="1324">
        <v>33191</v>
      </c>
      <c r="F8" s="613"/>
      <c r="G8" s="603"/>
      <c r="H8" s="35"/>
      <c r="I8"/>
      <c r="J8" s="960"/>
    </row>
    <row r="9" spans="1:10" ht="18.600000000000001" thickBot="1" x14ac:dyDescent="0.4">
      <c r="A9" s="97" t="s">
        <v>6</v>
      </c>
      <c r="B9" s="44">
        <f>RANK(E9,E$7:E$63,0)</f>
        <v>3</v>
      </c>
      <c r="C9" s="225">
        <f>D9*10/D$6</f>
        <v>7.8708016664396272</v>
      </c>
      <c r="D9" s="43">
        <f>$E9^D$4</f>
        <v>6.4239846511903425</v>
      </c>
      <c r="E9" s="1324">
        <v>30747</v>
      </c>
      <c r="F9" s="613"/>
      <c r="G9" s="603"/>
      <c r="H9" s="35"/>
      <c r="I9"/>
      <c r="J9" s="960"/>
    </row>
    <row r="10" spans="1:10" ht="18.600000000000001" thickBot="1" x14ac:dyDescent="0.4">
      <c r="A10" s="97" t="s">
        <v>149</v>
      </c>
      <c r="B10" s="44">
        <f>RANK(E10,E$7:E$63,0)</f>
        <v>4</v>
      </c>
      <c r="C10" s="225">
        <f>D10*10/D$6</f>
        <v>7.2756927704275833</v>
      </c>
      <c r="D10" s="43">
        <f>$E10^D$4</f>
        <v>5.9382691452249219</v>
      </c>
      <c r="E10" s="1324">
        <v>19866</v>
      </c>
      <c r="F10" s="613"/>
      <c r="G10" s="603"/>
      <c r="H10" s="35"/>
      <c r="I10"/>
      <c r="J10" s="960"/>
    </row>
    <row r="11" spans="1:10" ht="18.600000000000001" thickBot="1" x14ac:dyDescent="0.4">
      <c r="A11" s="97" t="s">
        <v>133</v>
      </c>
      <c r="B11" s="44">
        <f>RANK(E11,E$7:E$63,0)</f>
        <v>5</v>
      </c>
      <c r="C11" s="225">
        <f>D11*10/D$6</f>
        <v>6.9728714006232515</v>
      </c>
      <c r="D11" s="43">
        <f>$E11^D$4</f>
        <v>5.6911126401931504</v>
      </c>
      <c r="E11" s="1324">
        <v>15687</v>
      </c>
      <c r="F11" s="613"/>
      <c r="G11" s="603"/>
      <c r="H11" s="35"/>
      <c r="I11"/>
      <c r="J11" s="960"/>
    </row>
    <row r="12" spans="1:10" ht="18.600000000000001" thickBot="1" x14ac:dyDescent="0.4">
      <c r="A12" s="97" t="s">
        <v>135</v>
      </c>
      <c r="B12" s="44">
        <f>RANK(E12,E$7:E$63,0)</f>
        <v>6</v>
      </c>
      <c r="C12" s="225">
        <f>D12*10/D$6</f>
        <v>6.4486785436726324</v>
      </c>
      <c r="D12" s="43">
        <f>$E12^D$4</f>
        <v>5.2632773306499425</v>
      </c>
      <c r="E12" s="1324">
        <v>10162</v>
      </c>
      <c r="F12" s="613"/>
      <c r="G12" s="603"/>
      <c r="H12" s="35"/>
      <c r="I12"/>
      <c r="J12" s="960"/>
    </row>
    <row r="13" spans="1:10" ht="18.600000000000001" thickBot="1" x14ac:dyDescent="0.4">
      <c r="A13" s="97" t="s">
        <v>235</v>
      </c>
      <c r="B13" s="44">
        <f>RANK(E13,E$7:E$63,0)</f>
        <v>7</v>
      </c>
      <c r="C13" s="225">
        <f>D13*10/D$6</f>
        <v>6.2650212340112255</v>
      </c>
      <c r="D13" s="43">
        <f>$E13^D$4</f>
        <v>5.1133800535562512</v>
      </c>
      <c r="E13" s="1324">
        <v>8655</v>
      </c>
      <c r="F13" s="613"/>
      <c r="G13" s="603"/>
      <c r="H13" s="35"/>
      <c r="I13"/>
      <c r="J13" s="961"/>
    </row>
    <row r="14" spans="1:10" ht="18.600000000000001" thickBot="1" x14ac:dyDescent="0.4">
      <c r="A14" s="97" t="s">
        <v>5</v>
      </c>
      <c r="B14" s="44">
        <f>RANK(E14,E$7:E$63,0)</f>
        <v>8</v>
      </c>
      <c r="C14" s="225">
        <f>D14*10/D$6</f>
        <v>5.4587317502185577</v>
      </c>
      <c r="D14" s="43">
        <f>$E14^D$4</f>
        <v>4.4553033432275457</v>
      </c>
      <c r="E14" s="1324">
        <v>4026</v>
      </c>
      <c r="F14" s="613"/>
      <c r="G14" s="603"/>
      <c r="H14" s="35"/>
      <c r="I14"/>
      <c r="J14" s="961"/>
    </row>
    <row r="15" spans="1:10" ht="18.600000000000001" thickBot="1" x14ac:dyDescent="0.4">
      <c r="A15" s="221" t="s">
        <v>364</v>
      </c>
      <c r="B15" s="44">
        <f>RANK(E15,E$7:E$63,0)</f>
        <v>9</v>
      </c>
      <c r="C15" s="225">
        <f>D15*10/D$6</f>
        <v>5.2090722667887102</v>
      </c>
      <c r="D15" s="43">
        <f>$E15^D$4</f>
        <v>4.2515364643826699</v>
      </c>
      <c r="E15" s="1324">
        <v>3104</v>
      </c>
      <c r="F15" s="613"/>
      <c r="G15" s="603"/>
      <c r="H15" s="35"/>
      <c r="I15"/>
      <c r="J15" s="961"/>
    </row>
    <row r="16" spans="1:10" ht="18.600000000000001" thickBot="1" x14ac:dyDescent="0.4">
      <c r="A16" s="97" t="s">
        <v>132</v>
      </c>
      <c r="B16" s="44">
        <f>RANK(E16,E$7:E$63,0)</f>
        <v>10</v>
      </c>
      <c r="C16" s="225">
        <f>D16*10/D$6</f>
        <v>5.1898813583921326</v>
      </c>
      <c r="D16" s="43">
        <f>$E16^D$4</f>
        <v>4.2358732440136855</v>
      </c>
      <c r="E16" s="1324">
        <v>3041</v>
      </c>
      <c r="F16" s="613"/>
      <c r="G16" s="603"/>
      <c r="H16" s="35"/>
      <c r="I16"/>
      <c r="J16" s="961"/>
    </row>
    <row r="17" spans="1:10" ht="18.600000000000001" thickBot="1" x14ac:dyDescent="0.4">
      <c r="A17" s="221" t="s">
        <v>9</v>
      </c>
      <c r="B17" s="44">
        <f>RANK(E17,E$7:E$63,0)</f>
        <v>11</v>
      </c>
      <c r="C17" s="225">
        <f>D17*10/D$6</f>
        <v>5.0860353657661559</v>
      </c>
      <c r="D17" s="43">
        <f>$E17^D$4</f>
        <v>4.1511163042522154</v>
      </c>
      <c r="E17" s="1324">
        <v>2718</v>
      </c>
      <c r="F17" s="613"/>
      <c r="G17" s="603"/>
      <c r="H17" s="35"/>
      <c r="I17"/>
      <c r="J17" s="960"/>
    </row>
    <row r="18" spans="1:10" ht="18.600000000000001" thickBot="1" x14ac:dyDescent="0.4">
      <c r="A18" s="98" t="s">
        <v>148</v>
      </c>
      <c r="B18" s="44">
        <f>RANK(E18,E$7:E$63,0)</f>
        <v>12</v>
      </c>
      <c r="C18" s="225">
        <f>D18*10/D$6</f>
        <v>5.0385552059698941</v>
      </c>
      <c r="D18" s="43">
        <f>$E18^D$4</f>
        <v>4.1123639851501101</v>
      </c>
      <c r="E18" s="1324">
        <v>2580</v>
      </c>
      <c r="F18" s="613"/>
      <c r="G18" s="603"/>
      <c r="H18" s="35"/>
      <c r="I18"/>
      <c r="J18" s="961"/>
    </row>
    <row r="19" spans="1:10" ht="18.600000000000001" thickBot="1" x14ac:dyDescent="0.4">
      <c r="A19" s="97" t="s">
        <v>147</v>
      </c>
      <c r="B19" s="44">
        <f>RANK(E19,E$7:E$63,0)</f>
        <v>13</v>
      </c>
      <c r="C19" s="225">
        <f>D19*10/D$6</f>
        <v>4.7807186184641459</v>
      </c>
      <c r="D19" s="43">
        <f>$E19^D$4</f>
        <v>3.9019231239968306</v>
      </c>
      <c r="E19" s="1324">
        <v>1927</v>
      </c>
      <c r="F19" s="613"/>
      <c r="G19" s="603"/>
      <c r="H19" s="35"/>
      <c r="I19"/>
      <c r="J19" s="738"/>
    </row>
    <row r="20" spans="1:10" ht="18.600000000000001" thickBot="1" x14ac:dyDescent="0.4">
      <c r="A20" s="221" t="s">
        <v>414</v>
      </c>
      <c r="B20" s="44">
        <f>RANK(E20,E$7:E$63,0)</f>
        <v>14</v>
      </c>
      <c r="C20" s="225">
        <f>D20*10/D$6</f>
        <v>4.7364795923450131</v>
      </c>
      <c r="D20" s="43">
        <f>$E20^D$4</f>
        <v>3.8658161508044202</v>
      </c>
      <c r="E20" s="1324">
        <v>1830</v>
      </c>
      <c r="F20" s="613"/>
      <c r="G20" s="603"/>
      <c r="H20" s="35"/>
      <c r="I20"/>
      <c r="J20" s="738"/>
    </row>
    <row r="21" spans="1:10" ht="18.600000000000001" thickBot="1" x14ac:dyDescent="0.4">
      <c r="A21" s="221" t="s">
        <v>13</v>
      </c>
      <c r="B21" s="44">
        <f>RANK(E21,E$7:E$63,0)</f>
        <v>15</v>
      </c>
      <c r="C21" s="225">
        <f>D21*10/D$6</f>
        <v>4.6352355409937749</v>
      </c>
      <c r="D21" s="43">
        <f>$E21^D$4</f>
        <v>3.7831828614054652</v>
      </c>
      <c r="E21" s="1324">
        <v>1623</v>
      </c>
      <c r="F21" s="613"/>
      <c r="G21" s="603"/>
      <c r="H21" s="35"/>
      <c r="I21"/>
      <c r="J21" s="960"/>
    </row>
    <row r="22" spans="1:10" ht="18.600000000000001" thickBot="1" x14ac:dyDescent="0.4">
      <c r="A22" s="97" t="s">
        <v>141</v>
      </c>
      <c r="B22" s="44">
        <f>RANK(E22,E$7:E$63,0)</f>
        <v>16</v>
      </c>
      <c r="C22" s="225">
        <f>D22*10/D$6</f>
        <v>4.5868021627512965</v>
      </c>
      <c r="D22" s="43">
        <f>$E22^D$4</f>
        <v>3.7436525452292075</v>
      </c>
      <c r="E22" s="1324">
        <v>1531</v>
      </c>
      <c r="F22" s="613"/>
      <c r="G22" s="603"/>
      <c r="H22" s="35"/>
      <c r="I22"/>
      <c r="J22" s="738"/>
    </row>
    <row r="23" spans="1:10" ht="18.600000000000001" thickBot="1" x14ac:dyDescent="0.4">
      <c r="A23" s="97" t="s">
        <v>18</v>
      </c>
      <c r="B23" s="44">
        <f>RANK(E23,E$7:E$63,0)</f>
        <v>17</v>
      </c>
      <c r="C23" s="225">
        <f>D23*10/D$6</f>
        <v>4.5835613234585573</v>
      </c>
      <c r="D23" s="43">
        <f>$E23^D$4</f>
        <v>3.7410074395899304</v>
      </c>
      <c r="E23" s="1324">
        <v>1525</v>
      </c>
      <c r="F23" s="613"/>
      <c r="G23" s="603"/>
      <c r="H23" s="35"/>
      <c r="I23"/>
      <c r="J23" s="738"/>
    </row>
    <row r="24" spans="1:10" ht="18.600000000000001" thickBot="1" x14ac:dyDescent="0.4">
      <c r="A24" s="221" t="s">
        <v>155</v>
      </c>
      <c r="B24" s="44">
        <f>RANK(E24,E$7:E$63,0)</f>
        <v>18</v>
      </c>
      <c r="C24" s="225">
        <f>D24*10/D$6</f>
        <v>4.4870772599962532</v>
      </c>
      <c r="D24" s="43">
        <f>$E24^D$4</f>
        <v>3.662259153324614</v>
      </c>
      <c r="E24" s="1324">
        <v>1355</v>
      </c>
      <c r="F24" s="613"/>
      <c r="G24" s="603"/>
      <c r="H24" s="35"/>
      <c r="I24"/>
      <c r="J24" s="960"/>
    </row>
    <row r="25" spans="1:10" ht="18.600000000000001" thickBot="1" x14ac:dyDescent="0.4">
      <c r="A25" s="221" t="s">
        <v>158</v>
      </c>
      <c r="B25" s="44">
        <f>RANK(E25,E$7:E$63,0)</f>
        <v>19</v>
      </c>
      <c r="C25" s="225">
        <f>D25*10/D$6</f>
        <v>4.3309543275807032</v>
      </c>
      <c r="D25" s="43">
        <f>$E25^D$4</f>
        <v>3.5348348623768784</v>
      </c>
      <c r="E25" s="1324">
        <v>1113</v>
      </c>
      <c r="F25" s="613"/>
      <c r="G25" s="603"/>
      <c r="H25" s="35"/>
      <c r="I25"/>
      <c r="J25" s="738"/>
    </row>
    <row r="26" spans="1:10" ht="18.600000000000001" thickBot="1" x14ac:dyDescent="0.4">
      <c r="A26" s="97" t="s">
        <v>16</v>
      </c>
      <c r="B26" s="44">
        <f>RANK(E26,E$7:E$63,0)</f>
        <v>20</v>
      </c>
      <c r="C26" s="225">
        <f>D26*10/D$6</f>
        <v>4.1923477804301443</v>
      </c>
      <c r="D26" s="43">
        <f>$E26^D$4</f>
        <v>3.4217070808389081</v>
      </c>
      <c r="E26" s="1324">
        <v>929</v>
      </c>
      <c r="F26" s="613"/>
      <c r="G26" s="603"/>
      <c r="H26" s="35"/>
      <c r="I26"/>
      <c r="J26" s="738"/>
    </row>
    <row r="27" spans="1:10" ht="18.600000000000001" thickBot="1" x14ac:dyDescent="0.4">
      <c r="A27" s="221" t="s">
        <v>386</v>
      </c>
      <c r="B27" s="44">
        <f>RANK(E27,E$7:E$63,0)</f>
        <v>21</v>
      </c>
      <c r="C27" s="225">
        <f>D27*10/D$6</f>
        <v>4.1465464252566093</v>
      </c>
      <c r="D27" s="43">
        <f>$E27^D$4</f>
        <v>3.3843249671600604</v>
      </c>
      <c r="E27" s="1324">
        <v>874</v>
      </c>
      <c r="F27" s="613"/>
      <c r="G27" s="603"/>
      <c r="H27" s="35"/>
      <c r="I27"/>
      <c r="J27" s="738"/>
    </row>
    <row r="28" spans="1:10" ht="18.600000000000001" thickBot="1" x14ac:dyDescent="0.4">
      <c r="A28" s="97" t="s">
        <v>387</v>
      </c>
      <c r="B28" s="44">
        <f>RANK(E28,E$7:E$63,0)</f>
        <v>22</v>
      </c>
      <c r="C28" s="225">
        <f>D28*10/D$6</f>
        <v>4.1179185618759622</v>
      </c>
      <c r="D28" s="43">
        <f>$E28^D$4</f>
        <v>3.3609595003693262</v>
      </c>
      <c r="E28" s="1324">
        <v>841</v>
      </c>
      <c r="F28" s="613"/>
      <c r="G28" s="603"/>
      <c r="H28" s="35"/>
      <c r="I28"/>
      <c r="J28" s="738"/>
    </row>
    <row r="29" spans="1:10" ht="18.600000000000001" thickBot="1" x14ac:dyDescent="0.4">
      <c r="A29" s="221" t="s">
        <v>154</v>
      </c>
      <c r="B29" s="44">
        <f>RANK(E29,E$7:E$63,0)</f>
        <v>23</v>
      </c>
      <c r="C29" s="225">
        <f>D29*10/D$6</f>
        <v>4.1117278675998499</v>
      </c>
      <c r="D29" s="43">
        <f>$E29^D$4</f>
        <v>3.3559067844332189</v>
      </c>
      <c r="E29" s="1324">
        <v>834</v>
      </c>
      <c r="F29" s="613"/>
      <c r="G29" s="603"/>
      <c r="H29" s="35"/>
      <c r="I29"/>
      <c r="J29" s="738"/>
    </row>
    <row r="30" spans="1:10" ht="18.600000000000001" thickBot="1" x14ac:dyDescent="0.4">
      <c r="A30" s="221" t="s">
        <v>156</v>
      </c>
      <c r="B30" s="44">
        <f>RANK(E30,E$7:E$63,0)</f>
        <v>24</v>
      </c>
      <c r="C30" s="225">
        <f>D30*10/D$6</f>
        <v>4.0910824110525459</v>
      </c>
      <c r="D30" s="43">
        <f>$E30^D$4</f>
        <v>3.3390563921101344</v>
      </c>
      <c r="E30" s="1324">
        <v>811</v>
      </c>
      <c r="F30" s="613"/>
      <c r="G30" s="603"/>
      <c r="H30" s="35"/>
      <c r="I30"/>
      <c r="J30" s="738"/>
    </row>
    <row r="31" spans="1:10" ht="18.600000000000001" thickBot="1" x14ac:dyDescent="0.4">
      <c r="A31" s="97" t="s">
        <v>10</v>
      </c>
      <c r="B31" s="44">
        <f>RANK(E31,E$7:E$63,0)</f>
        <v>25</v>
      </c>
      <c r="C31" s="225">
        <f>D31*10/D$6</f>
        <v>4.0212272981087569</v>
      </c>
      <c r="D31" s="43">
        <f>E31^D$4</f>
        <v>3.2820421015237646</v>
      </c>
      <c r="E31" s="1324">
        <v>737</v>
      </c>
      <c r="F31" s="613"/>
      <c r="G31" s="603"/>
      <c r="H31" s="35"/>
      <c r="I31"/>
      <c r="J31" s="738"/>
    </row>
    <row r="32" spans="1:10" ht="18.600000000000001" thickBot="1" x14ac:dyDescent="0.4">
      <c r="A32" s="221" t="s">
        <v>230</v>
      </c>
      <c r="B32" s="44">
        <f>RANK(E32,E$7:E$63,0)</f>
        <v>26</v>
      </c>
      <c r="C32" s="225">
        <f>D32*10/D$6</f>
        <v>3.946432950400161</v>
      </c>
      <c r="D32" s="43">
        <f>$E32^D$4</f>
        <v>3.220996510231009</v>
      </c>
      <c r="E32" s="1324">
        <v>664</v>
      </c>
      <c r="F32" s="613"/>
      <c r="G32" s="603"/>
      <c r="H32" s="35"/>
      <c r="I32"/>
      <c r="J32" s="738"/>
    </row>
    <row r="33" spans="1:10" ht="18.600000000000001" thickBot="1" x14ac:dyDescent="0.4">
      <c r="A33" s="97" t="s">
        <v>20</v>
      </c>
      <c r="B33" s="44">
        <f>RANK(E33,E$7:E$63,0)</f>
        <v>27</v>
      </c>
      <c r="C33" s="225">
        <f>D33*10/D$6</f>
        <v>3.9367506537991726</v>
      </c>
      <c r="D33" s="43">
        <f>$E33^D$4</f>
        <v>3.2130940210832732</v>
      </c>
      <c r="E33" s="1324">
        <v>655</v>
      </c>
      <c r="F33" s="613"/>
      <c r="G33" s="603"/>
      <c r="H33" s="35"/>
      <c r="I33"/>
      <c r="J33" s="738"/>
    </row>
    <row r="34" spans="1:10" ht="18.600000000000001" thickBot="1" x14ac:dyDescent="0.4">
      <c r="A34" s="221" t="s">
        <v>161</v>
      </c>
      <c r="B34" s="44">
        <f>RANK(E34,E$7:E$63,0)</f>
        <v>28</v>
      </c>
      <c r="C34" s="225">
        <f>D34*10/D$6</f>
        <v>3.9192649962602299</v>
      </c>
      <c r="D34" s="43">
        <f>$E34^D$4</f>
        <v>3.1988225910045442</v>
      </c>
      <c r="E34" s="1324">
        <v>639</v>
      </c>
      <c r="F34" s="613"/>
      <c r="G34" s="603"/>
      <c r="H34" s="35"/>
      <c r="I34"/>
      <c r="J34" s="738"/>
    </row>
    <row r="35" spans="1:10" ht="18.600000000000001" thickBot="1" x14ac:dyDescent="0.4">
      <c r="A35" s="97" t="s">
        <v>140</v>
      </c>
      <c r="B35" s="44">
        <f>RANK(E35,E$7:E$63,0)</f>
        <v>29</v>
      </c>
      <c r="C35" s="225">
        <f>D35*10/D$6</f>
        <v>3.8980282155473431</v>
      </c>
      <c r="D35" s="43">
        <f>$E35^D$4</f>
        <v>3.1814895721937688</v>
      </c>
      <c r="E35" s="1324">
        <v>620</v>
      </c>
      <c r="F35" s="613"/>
      <c r="G35" s="603"/>
      <c r="H35" s="35"/>
      <c r="I35"/>
      <c r="J35" s="738"/>
    </row>
    <row r="36" spans="1:10" ht="18.600000000000001" thickBot="1" x14ac:dyDescent="0.4">
      <c r="A36" s="221" t="s">
        <v>367</v>
      </c>
      <c r="B36" s="44">
        <f>RANK(E36,E$7:E$63,0)</f>
        <v>30</v>
      </c>
      <c r="C36" s="225">
        <f>D36*10/D$6</f>
        <v>3.751329954629671</v>
      </c>
      <c r="D36" s="43">
        <f>$E36^D$4</f>
        <v>3.0617575021417824</v>
      </c>
      <c r="E36" s="1324">
        <v>501</v>
      </c>
      <c r="F36" s="613"/>
      <c r="G36" s="603"/>
      <c r="H36" s="35"/>
      <c r="I36"/>
      <c r="J36" s="738"/>
    </row>
    <row r="37" spans="1:10" ht="18.600000000000001" thickBot="1" x14ac:dyDescent="0.4">
      <c r="A37" s="221" t="s">
        <v>150</v>
      </c>
      <c r="B37" s="44">
        <f>RANK(E37,E$7:E$63,0)</f>
        <v>31</v>
      </c>
      <c r="C37" s="225">
        <f>D37*10/D$6</f>
        <v>3.702746152095171</v>
      </c>
      <c r="D37" s="43">
        <f>$E37^D$4</f>
        <v>3.0221044127863661</v>
      </c>
      <c r="E37" s="1324">
        <v>466</v>
      </c>
      <c r="F37" s="613"/>
      <c r="G37" s="603"/>
      <c r="H37" s="35"/>
      <c r="I37"/>
      <c r="J37" s="738"/>
    </row>
    <row r="38" spans="1:10" ht="18.600000000000001" thickBot="1" x14ac:dyDescent="0.4">
      <c r="A38" s="221" t="s">
        <v>385</v>
      </c>
      <c r="B38" s="44">
        <f>RANK(E38,E$7:E$63,0)</f>
        <v>32</v>
      </c>
      <c r="C38" s="225">
        <f>D38*10/D$6</f>
        <v>3.5990959698172982</v>
      </c>
      <c r="D38" s="43">
        <f>$E38^D$4</f>
        <v>2.9375072893592509</v>
      </c>
      <c r="E38" s="1324">
        <v>398</v>
      </c>
      <c r="F38" s="613"/>
      <c r="G38" s="603"/>
      <c r="H38" s="35"/>
      <c r="I38"/>
      <c r="J38" s="738"/>
    </row>
    <row r="39" spans="1:10" ht="18.600000000000001" thickBot="1" x14ac:dyDescent="0.4">
      <c r="A39" s="221" t="s">
        <v>153</v>
      </c>
      <c r="B39" s="44">
        <f>RANK(E39,E$7:E$63,0)</f>
        <v>33</v>
      </c>
      <c r="C39" s="225">
        <f>D39*10/D$6</f>
        <v>3.3450200987511782</v>
      </c>
      <c r="D39" s="43">
        <f>$E39^D$4</f>
        <v>2.7301358467619825</v>
      </c>
      <c r="E39" s="1324">
        <v>265</v>
      </c>
      <c r="F39" s="613"/>
      <c r="G39" s="603"/>
      <c r="H39" s="35"/>
      <c r="I39"/>
      <c r="J39" s="738"/>
    </row>
    <row r="40" spans="1:10" ht="18.600000000000001" thickBot="1" x14ac:dyDescent="0.4">
      <c r="A40" s="221" t="s">
        <v>163</v>
      </c>
      <c r="B40" s="44">
        <f>RANK(E40,E$7:E$63,0)</f>
        <v>34</v>
      </c>
      <c r="C40" s="225">
        <f>D40*10/D$6</f>
        <v>3.314870537172574</v>
      </c>
      <c r="D40" s="43">
        <f>$E40^D$4</f>
        <v>2.7055284015449459</v>
      </c>
      <c r="E40" s="1324">
        <v>252</v>
      </c>
      <c r="F40" s="613"/>
      <c r="G40" s="603"/>
      <c r="H40" s="35"/>
      <c r="I40"/>
      <c r="J40" s="738"/>
    </row>
    <row r="41" spans="1:10" ht="18.600000000000001" thickBot="1" x14ac:dyDescent="0.4">
      <c r="A41" s="221" t="s">
        <v>162</v>
      </c>
      <c r="B41" s="44">
        <f>RANK(E41,E$7:E$63,0)</f>
        <v>35</v>
      </c>
      <c r="C41" s="225">
        <f>D41*10/D$6</f>
        <v>3.2932416817661561</v>
      </c>
      <c r="D41" s="43">
        <f>$E41^D$4</f>
        <v>2.6878753795222865</v>
      </c>
      <c r="E41" s="1324">
        <v>243</v>
      </c>
      <c r="F41" s="613"/>
      <c r="G41" s="603"/>
      <c r="H41" s="35"/>
      <c r="I41"/>
      <c r="J41" s="738"/>
    </row>
    <row r="42" spans="1:10" ht="18.600000000000001" thickBot="1" x14ac:dyDescent="0.4">
      <c r="A42" s="221" t="s">
        <v>366</v>
      </c>
      <c r="B42" s="44">
        <f>RANK(E42,E$7:E$63,0)</f>
        <v>36</v>
      </c>
      <c r="C42" s="225">
        <f>D42*10/D$6</f>
        <v>3.2608099292808879</v>
      </c>
      <c r="D42" s="43">
        <f>$E42^D$4</f>
        <v>2.6614052575441258</v>
      </c>
      <c r="E42" s="1324">
        <v>230</v>
      </c>
      <c r="F42" s="613"/>
      <c r="G42" s="603"/>
      <c r="H42" s="35"/>
      <c r="I42"/>
      <c r="J42" s="738"/>
    </row>
    <row r="43" spans="1:10" ht="18.600000000000001" thickBot="1" x14ac:dyDescent="0.4">
      <c r="A43" s="221" t="s">
        <v>19</v>
      </c>
      <c r="B43" s="44">
        <f>RANK(E43,E$7:E$63,0)</f>
        <v>37</v>
      </c>
      <c r="C43" s="225">
        <f>D43*10/D$6</f>
        <v>3.008372392430823</v>
      </c>
      <c r="D43" s="43">
        <f>$E43^D$4</f>
        <v>2.4553709892657496</v>
      </c>
      <c r="E43" s="1324">
        <v>147</v>
      </c>
      <c r="F43" s="613"/>
      <c r="G43" s="603"/>
      <c r="H43" s="35"/>
      <c r="I43"/>
      <c r="J43" s="738"/>
    </row>
    <row r="44" spans="1:10" ht="18.600000000000001" thickBot="1" x14ac:dyDescent="0.4">
      <c r="A44" s="221" t="s">
        <v>233</v>
      </c>
      <c r="B44" s="44">
        <f>RANK(E44,E$7:E$63,0)</f>
        <v>38</v>
      </c>
      <c r="C44" s="225">
        <f>D44*10/D$6</f>
        <v>2.9546617478096158</v>
      </c>
      <c r="D44" s="43">
        <f>$E44^D$4</f>
        <v>2.4115334780090021</v>
      </c>
      <c r="E44" s="1324">
        <v>133</v>
      </c>
      <c r="F44" s="613"/>
      <c r="G44" s="603"/>
      <c r="H44" s="35"/>
      <c r="I44"/>
      <c r="J44" s="738"/>
    </row>
    <row r="45" spans="1:10" ht="18.600000000000001" thickBot="1" x14ac:dyDescent="0.4">
      <c r="A45" s="97" t="s">
        <v>136</v>
      </c>
      <c r="B45" s="44">
        <f>RANK(E45,E$7:E$63,0)</f>
        <v>39</v>
      </c>
      <c r="C45" s="225">
        <f>D45*10/D$6</f>
        <v>2.8553881813797837</v>
      </c>
      <c r="D45" s="43">
        <f>$E45^D$4</f>
        <v>2.330508457427757</v>
      </c>
      <c r="E45" s="1324">
        <v>110</v>
      </c>
      <c r="F45" s="613"/>
      <c r="G45" s="603"/>
      <c r="H45" s="35"/>
      <c r="I45"/>
      <c r="J45" s="738"/>
    </row>
    <row r="46" spans="1:10" ht="18.600000000000001" thickBot="1" x14ac:dyDescent="0.4">
      <c r="A46" s="221" t="s">
        <v>229</v>
      </c>
      <c r="B46" s="44">
        <f>RANK(E46,E$7:E$63,0)</f>
        <v>40</v>
      </c>
      <c r="C46" s="225">
        <f>D46*10/D$6</f>
        <v>2.8315781219829477</v>
      </c>
      <c r="D46" s="43">
        <f>$E46^D$4</f>
        <v>2.3110751820650464</v>
      </c>
      <c r="E46" s="1324">
        <v>105</v>
      </c>
      <c r="F46" s="613"/>
      <c r="G46" s="603"/>
      <c r="H46" s="35"/>
      <c r="I46"/>
      <c r="J46" s="738"/>
    </row>
    <row r="47" spans="1:10" ht="18.600000000000001" thickBot="1" x14ac:dyDescent="0.4">
      <c r="A47" s="97" t="s">
        <v>23</v>
      </c>
      <c r="B47" s="44">
        <f>RANK(E47,E$7:E$63,0)</f>
        <v>41</v>
      </c>
      <c r="C47" s="225">
        <f>D47*10/D$6</f>
        <v>2.7862706245289708</v>
      </c>
      <c r="D47" s="43">
        <f>$E47^D$4</f>
        <v>2.2740961447874048</v>
      </c>
      <c r="E47" s="1324">
        <v>96</v>
      </c>
      <c r="F47" s="613"/>
      <c r="G47" s="603"/>
      <c r="H47" s="35"/>
      <c r="I47"/>
      <c r="J47" s="738"/>
    </row>
    <row r="48" spans="1:10" ht="18.600000000000001" thickBot="1" x14ac:dyDescent="0.4">
      <c r="A48" s="221" t="s">
        <v>371</v>
      </c>
      <c r="B48" s="44">
        <f>RANK(E48,E$7:E$63,0)</f>
        <v>42</v>
      </c>
      <c r="C48" s="225">
        <f>D48*10/D$6</f>
        <v>2.6963152743062522</v>
      </c>
      <c r="D48" s="43">
        <f>$E48^D$4</f>
        <v>2.2006764585072656</v>
      </c>
      <c r="E48" s="1324">
        <v>80</v>
      </c>
      <c r="F48" s="613"/>
      <c r="G48" s="603"/>
      <c r="H48" s="35"/>
      <c r="I48"/>
      <c r="J48" s="738"/>
    </row>
    <row r="49" spans="1:10" ht="18.600000000000001" thickBot="1" x14ac:dyDescent="0.4">
      <c r="A49" s="221" t="s">
        <v>151</v>
      </c>
      <c r="B49" s="44">
        <f>RANK(E49,E$7:E$63,0)</f>
        <v>43</v>
      </c>
      <c r="C49" s="225">
        <f>D49*10/D$6</f>
        <v>2.6390096424648002</v>
      </c>
      <c r="D49" s="43">
        <f>$E49^D$4</f>
        <v>2.1539047934371207</v>
      </c>
      <c r="E49" s="1324">
        <v>71</v>
      </c>
      <c r="F49" s="613"/>
      <c r="G49" s="603"/>
      <c r="H49" s="35"/>
      <c r="I49"/>
      <c r="J49" s="738"/>
    </row>
    <row r="50" spans="1:10" ht="18.600000000000001" thickBot="1" x14ac:dyDescent="0.4">
      <c r="A50" s="221" t="s">
        <v>167</v>
      </c>
      <c r="B50" s="44">
        <f>RANK(E50,E$7:E$63,0)</f>
        <v>44</v>
      </c>
      <c r="C50" s="225">
        <f>D50*10/D$6</f>
        <v>2.5446702539451307</v>
      </c>
      <c r="D50" s="43">
        <f>$E50^D$4</f>
        <v>2.0769069462626559</v>
      </c>
      <c r="E50" s="1324">
        <v>58</v>
      </c>
      <c r="F50" s="613"/>
      <c r="G50" s="603"/>
      <c r="H50" s="35"/>
      <c r="I50"/>
      <c r="J50" s="738"/>
    </row>
    <row r="51" spans="1:10" ht="18.600000000000001" thickBot="1" x14ac:dyDescent="0.4">
      <c r="A51" s="221" t="s">
        <v>164</v>
      </c>
      <c r="B51" s="44">
        <f>RANK(E51,E$7:E$63,0)</f>
        <v>45</v>
      </c>
      <c r="C51" s="225">
        <f>D51*10/D$6</f>
        <v>2.5037106161254155</v>
      </c>
      <c r="D51" s="43">
        <f>$E51^D$4</f>
        <v>2.0434765416071681</v>
      </c>
      <c r="E51" s="1324">
        <v>53</v>
      </c>
      <c r="F51" s="613"/>
      <c r="G51" s="603"/>
      <c r="H51" s="35"/>
      <c r="I51"/>
      <c r="J51" s="738"/>
    </row>
    <row r="52" spans="1:10" ht="18.600000000000001" thickBot="1" x14ac:dyDescent="0.4">
      <c r="A52" s="221" t="s">
        <v>365</v>
      </c>
      <c r="B52" s="44">
        <f>RANK(E52,E$7:E$63,0)</f>
        <v>46</v>
      </c>
      <c r="C52" s="225">
        <f>D52*10/D$6</f>
        <v>2.4864349743936369</v>
      </c>
      <c r="D52" s="43">
        <f>$E52^D$4</f>
        <v>2.0293765220630839</v>
      </c>
      <c r="E52" s="1324">
        <v>51</v>
      </c>
      <c r="F52" s="613"/>
      <c r="G52" s="603"/>
      <c r="H52" s="35"/>
      <c r="I52"/>
      <c r="J52" s="738"/>
    </row>
    <row r="53" spans="1:10" ht="18.600000000000001" thickBot="1" x14ac:dyDescent="0.4">
      <c r="A53" s="221" t="s">
        <v>160</v>
      </c>
      <c r="B53" s="44">
        <f>RANK(E53,E$7:E$63,0)</f>
        <v>47</v>
      </c>
      <c r="C53" s="225">
        <f>D53*10/D$6</f>
        <v>2.4501467036081692</v>
      </c>
      <c r="D53" s="43">
        <f>$E53^D$4</f>
        <v>1.9997587900424609</v>
      </c>
      <c r="E53" s="1324">
        <v>47</v>
      </c>
      <c r="F53" s="613"/>
      <c r="G53" s="603"/>
      <c r="H53" s="35"/>
      <c r="I53"/>
      <c r="J53" s="738"/>
    </row>
    <row r="54" spans="1:10" ht="18.600000000000001" thickBot="1" x14ac:dyDescent="0.4">
      <c r="A54" s="221" t="s">
        <v>152</v>
      </c>
      <c r="B54" s="44">
        <f>RANK(E54,E$7:E$63,0)</f>
        <v>48</v>
      </c>
      <c r="C54" s="225">
        <f>D54*10/D$6</f>
        <v>2.3906476332391247</v>
      </c>
      <c r="D54" s="43">
        <f>$E54^D$4</f>
        <v>1.9511968860574331</v>
      </c>
      <c r="E54" s="1324">
        <v>41</v>
      </c>
      <c r="F54" s="613"/>
      <c r="G54" s="603"/>
      <c r="H54" s="35"/>
      <c r="I54"/>
      <c r="J54" s="738"/>
    </row>
    <row r="55" spans="1:10" ht="18.600000000000001" thickBot="1" x14ac:dyDescent="0.4">
      <c r="A55" s="221" t="s">
        <v>33</v>
      </c>
      <c r="B55" s="44">
        <f>RANK(E55,E$7:E$63,0)</f>
        <v>49</v>
      </c>
      <c r="C55" s="225">
        <v>2.3211015820009462</v>
      </c>
      <c r="D55" s="43">
        <v>1.8998870585080376</v>
      </c>
      <c r="E55" s="1324">
        <v>39</v>
      </c>
      <c r="F55" s="613"/>
      <c r="G55" s="603"/>
      <c r="H55" s="35"/>
      <c r="I55"/>
      <c r="J55" s="738"/>
    </row>
    <row r="56" spans="1:10" ht="18.600000000000001" thickBot="1" x14ac:dyDescent="0.4">
      <c r="A56" s="221" t="s">
        <v>231</v>
      </c>
      <c r="B56" s="44">
        <f>RANK(E56,E$7:E$63,0)</f>
        <v>50</v>
      </c>
      <c r="C56" s="225">
        <f>D56*10/D$6</f>
        <v>2.2174812270772075</v>
      </c>
      <c r="D56" s="43">
        <f>$E56^D$4</f>
        <v>1.809862066247502</v>
      </c>
      <c r="E56" s="1324">
        <v>27</v>
      </c>
      <c r="F56" s="613"/>
      <c r="G56" s="603"/>
      <c r="H56" s="35"/>
      <c r="I56"/>
      <c r="J56" s="738"/>
    </row>
    <row r="57" spans="1:10" ht="18.600000000000001" thickBot="1" x14ac:dyDescent="0.4">
      <c r="A57" s="221" t="s">
        <v>165</v>
      </c>
      <c r="B57" s="44">
        <f>RANK(E57,E$7:E$63,0)</f>
        <v>51</v>
      </c>
      <c r="C57" s="225">
        <f>D57*10/D$6</f>
        <v>2.1008733573370164</v>
      </c>
      <c r="D57" s="43">
        <f>$E57^D$4</f>
        <v>1.7146891477615709</v>
      </c>
      <c r="E57" s="1324">
        <v>20</v>
      </c>
      <c r="F57" s="613"/>
      <c r="G57" s="603"/>
      <c r="H57" s="35"/>
      <c r="I57"/>
      <c r="J57" s="738"/>
    </row>
    <row r="58" spans="1:10" ht="18.600000000000001" thickBot="1" x14ac:dyDescent="0.4">
      <c r="A58" s="221" t="s">
        <v>25</v>
      </c>
      <c r="B58" s="44">
        <f>RANK(E58,E$7:E$63,0)</f>
        <v>52</v>
      </c>
      <c r="C58" s="225">
        <f>D58*10/D$6</f>
        <v>1.9702326905609353</v>
      </c>
      <c r="D58" s="43">
        <f>$E58^D$4</f>
        <v>1.608062952139182</v>
      </c>
      <c r="E58" s="1324">
        <v>14</v>
      </c>
      <c r="F58" s="613"/>
      <c r="G58" s="603"/>
      <c r="H58" s="35"/>
      <c r="I58"/>
      <c r="J58" s="738"/>
    </row>
    <row r="59" spans="1:10" ht="18.600000000000001" thickBot="1" x14ac:dyDescent="0.4">
      <c r="A59" s="221" t="s">
        <v>157</v>
      </c>
      <c r="B59" s="44">
        <f>RANK(E59,E$7:E$63,0)</f>
        <v>53</v>
      </c>
      <c r="C59" s="225">
        <f>D59*10/D$6</f>
        <v>1.691537769421634</v>
      </c>
      <c r="D59" s="43">
        <f>$E59^D$4</f>
        <v>1.3805979528116823</v>
      </c>
      <c r="E59" s="1324">
        <v>6</v>
      </c>
      <c r="F59" s="613"/>
      <c r="G59" s="603"/>
      <c r="H59" s="35"/>
      <c r="I59"/>
      <c r="J59" s="738"/>
    </row>
    <row r="60" spans="1:10" ht="18.600000000000001" thickBot="1" x14ac:dyDescent="0.4">
      <c r="A60" s="97" t="s">
        <v>139</v>
      </c>
      <c r="B60" s="44">
        <f>RANK(E60,E$7:E$63,0)</f>
        <v>54</v>
      </c>
      <c r="C60" s="225">
        <f>D60*10/D$6</f>
        <v>1.4931254574072874</v>
      </c>
      <c r="D60" s="43">
        <f>$E60^D$4</f>
        <v>1.2186579496196162</v>
      </c>
      <c r="E60" s="1324">
        <v>3</v>
      </c>
      <c r="F60" s="613"/>
      <c r="G60" s="603"/>
      <c r="H60" s="35"/>
      <c r="I60"/>
      <c r="J60" s="738"/>
    </row>
    <row r="61" spans="1:10" ht="18.600000000000001" thickBot="1" x14ac:dyDescent="0.4">
      <c r="A61" s="97" t="s">
        <v>234</v>
      </c>
      <c r="B61" s="44">
        <f>RANK(E61,E$7:E$63,0)</f>
        <v>55</v>
      </c>
      <c r="C61" s="225">
        <f>D61*10/D$6</f>
        <v>1.3880332622862877</v>
      </c>
      <c r="D61" s="43">
        <f>$E61^D$4</f>
        <v>1.1328838852957985</v>
      </c>
      <c r="E61" s="1324">
        <v>2</v>
      </c>
      <c r="F61" s="613"/>
      <c r="G61" s="603"/>
      <c r="H61" s="35"/>
      <c r="I61"/>
      <c r="J61" s="738"/>
    </row>
    <row r="62" spans="1:10" ht="18.600000000000001" thickBot="1" x14ac:dyDescent="0.4">
      <c r="A62" s="221" t="s">
        <v>159</v>
      </c>
      <c r="B62" s="44">
        <f>RANK(E62,E$7:E$63,0)</f>
        <v>56</v>
      </c>
      <c r="C62" s="225">
        <f>D62*10/D$6</f>
        <v>1.2252211195711986</v>
      </c>
      <c r="D62" s="43">
        <f>$E62^D$4</f>
        <v>1</v>
      </c>
      <c r="E62" s="1324">
        <v>1</v>
      </c>
      <c r="F62" s="613"/>
      <c r="G62" s="603"/>
      <c r="H62" s="35"/>
      <c r="I62"/>
      <c r="J62" s="738"/>
    </row>
    <row r="63" spans="1:10" ht="18.600000000000001" thickBot="1" x14ac:dyDescent="0.4">
      <c r="A63" s="962" t="s">
        <v>166</v>
      </c>
      <c r="B63" s="44">
        <f>RANK(E63,E$7:E$63,0)</f>
        <v>57</v>
      </c>
      <c r="C63" s="225">
        <f>D63*10/D$6</f>
        <v>0</v>
      </c>
      <c r="D63" s="43">
        <f>$E63^D$4</f>
        <v>0</v>
      </c>
      <c r="E63" s="1325">
        <v>0</v>
      </c>
      <c r="F63" s="613"/>
      <c r="G63" s="603"/>
      <c r="H63" s="35"/>
      <c r="I63"/>
      <c r="J63" s="738"/>
    </row>
    <row r="64" spans="1:10" x14ac:dyDescent="0.35">
      <c r="B64" s="38"/>
      <c r="C64" s="523"/>
      <c r="E64" s="35"/>
      <c r="F64" s="78"/>
      <c r="G64" s="603"/>
      <c r="H64" s="35"/>
      <c r="I64" s="35"/>
    </row>
    <row r="65" spans="2:9" x14ac:dyDescent="0.35">
      <c r="B65" s="38"/>
      <c r="C65" s="523"/>
      <c r="E65" s="35"/>
      <c r="F65" s="78"/>
      <c r="G65" s="603"/>
      <c r="H65" s="35"/>
      <c r="I65" s="35"/>
    </row>
    <row r="66" spans="2:9" x14ac:dyDescent="0.35">
      <c r="B66" s="38"/>
      <c r="C66" s="38"/>
      <c r="E66" s="35"/>
      <c r="F66" s="78"/>
      <c r="G66" s="603"/>
      <c r="H66" s="35"/>
      <c r="I66" s="35"/>
    </row>
    <row r="67" spans="2:9" x14ac:dyDescent="0.35">
      <c r="B67" s="38"/>
      <c r="C67" s="38"/>
      <c r="E67" s="35"/>
      <c r="F67" s="78"/>
      <c r="G67" s="603"/>
      <c r="H67" s="35"/>
      <c r="I67" s="35"/>
    </row>
    <row r="68" spans="2:9" x14ac:dyDescent="0.35">
      <c r="B68" s="38"/>
      <c r="C68" s="38"/>
      <c r="E68" s="35"/>
      <c r="F68" s="78"/>
      <c r="G68" s="603"/>
      <c r="H68" s="35"/>
      <c r="I68" s="35"/>
    </row>
    <row r="69" spans="2:9" x14ac:dyDescent="0.35">
      <c r="B69" s="38"/>
      <c r="C69" s="38"/>
      <c r="E69" s="35"/>
      <c r="F69" s="78"/>
      <c r="G69" s="603"/>
      <c r="H69" s="35"/>
      <c r="I69" s="35"/>
    </row>
    <row r="70" spans="2:9" x14ac:dyDescent="0.35">
      <c r="B70" s="38"/>
      <c r="C70" s="38"/>
      <c r="E70" s="35"/>
      <c r="F70" s="78"/>
      <c r="G70" s="603"/>
      <c r="H70" s="35"/>
      <c r="I70" s="35"/>
    </row>
    <row r="71" spans="2:9" x14ac:dyDescent="0.35">
      <c r="B71" s="38"/>
      <c r="C71" s="38"/>
      <c r="E71" s="35"/>
      <c r="F71" s="78"/>
      <c r="G71" s="603"/>
      <c r="H71" s="35"/>
      <c r="I71" s="35"/>
    </row>
    <row r="72" spans="2:9" x14ac:dyDescent="0.35">
      <c r="B72" s="38"/>
      <c r="C72" s="38"/>
      <c r="E72" s="35"/>
      <c r="F72" s="78"/>
      <c r="G72" s="603"/>
      <c r="H72" s="35"/>
      <c r="I72" s="35"/>
    </row>
    <row r="73" spans="2:9" x14ac:dyDescent="0.35">
      <c r="B73" s="38"/>
      <c r="C73" s="38"/>
      <c r="E73" s="35"/>
      <c r="F73" s="78"/>
      <c r="G73" s="603"/>
      <c r="H73" s="35"/>
      <c r="I73" s="35"/>
    </row>
    <row r="74" spans="2:9" x14ac:dyDescent="0.35">
      <c r="B74" s="38"/>
      <c r="C74" s="38"/>
      <c r="E74" s="35"/>
      <c r="F74" s="78"/>
      <c r="G74" s="603"/>
      <c r="H74" s="35"/>
      <c r="I74" s="35"/>
    </row>
    <row r="75" spans="2:9" x14ac:dyDescent="0.35">
      <c r="B75" s="38"/>
      <c r="C75" s="38"/>
      <c r="E75" s="35"/>
      <c r="F75" s="78"/>
      <c r="G75" s="603"/>
      <c r="H75" s="35"/>
      <c r="I75" s="35"/>
    </row>
  </sheetData>
  <conditionalFormatting sqref="B7:B63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63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N289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O10" sqref="O10"/>
    </sheetView>
  </sheetViews>
  <sheetFormatPr defaultColWidth="8.88671875" defaultRowHeight="18" x14ac:dyDescent="0.35"/>
  <cols>
    <col min="1" max="1" width="31.44140625" style="1" customWidth="1"/>
    <col min="2" max="2" width="16.5546875" style="4" customWidth="1"/>
    <col min="3" max="3" width="18.33203125" style="4" customWidth="1"/>
    <col min="4" max="4" width="0.5546875" style="4" customWidth="1"/>
    <col min="5" max="5" width="17.44140625" style="3" customWidth="1"/>
    <col min="6" max="6" width="10.33203125" style="73" customWidth="1"/>
    <col min="7" max="7" width="13" style="3" customWidth="1"/>
    <col min="8" max="8" width="28.44140625" style="1" customWidth="1"/>
    <col min="9" max="16384" width="8.88671875" style="1"/>
  </cols>
  <sheetData>
    <row r="1" spans="1:12" ht="21" x14ac:dyDescent="0.4">
      <c r="A1" s="119" t="s">
        <v>369</v>
      </c>
      <c r="B1" s="38"/>
      <c r="C1" s="38"/>
      <c r="D1" s="38"/>
      <c r="E1" s="34"/>
      <c r="F1" s="35"/>
      <c r="G1" s="35"/>
      <c r="H1" s="35"/>
      <c r="I1" s="35"/>
      <c r="J1" s="35"/>
      <c r="K1" s="35"/>
      <c r="L1" s="35"/>
    </row>
    <row r="2" spans="1:12" x14ac:dyDescent="0.35">
      <c r="A2" s="436"/>
      <c r="B2" s="38"/>
      <c r="C2" s="38"/>
      <c r="D2" s="38"/>
      <c r="E2" s="34"/>
      <c r="F2" s="35"/>
      <c r="G2" s="35"/>
      <c r="H2" s="35"/>
      <c r="I2" s="35"/>
      <c r="J2" s="35"/>
      <c r="K2" s="35"/>
      <c r="L2" s="35"/>
    </row>
    <row r="3" spans="1:12" x14ac:dyDescent="0.35">
      <c r="A3" s="77"/>
      <c r="B3" s="707"/>
      <c r="C3" s="707"/>
      <c r="D3" s="1335"/>
      <c r="E3" s="227" t="s">
        <v>88</v>
      </c>
      <c r="F3" s="527"/>
      <c r="G3" s="123"/>
      <c r="H3" s="527"/>
      <c r="I3" s="35"/>
      <c r="J3" s="35"/>
      <c r="K3" s="35"/>
      <c r="L3" s="35"/>
    </row>
    <row r="4" spans="1:12" x14ac:dyDescent="0.35">
      <c r="A4" s="77"/>
      <c r="B4" s="227"/>
      <c r="C4" s="227"/>
      <c r="D4" s="1336"/>
      <c r="E4" s="37" t="s">
        <v>502</v>
      </c>
      <c r="F4" s="481" t="s">
        <v>90</v>
      </c>
      <c r="G4" s="528">
        <v>0.18</v>
      </c>
      <c r="H4" s="1334" t="s">
        <v>89</v>
      </c>
      <c r="I4" s="35"/>
      <c r="J4" s="35"/>
      <c r="K4" s="35"/>
      <c r="L4" s="35"/>
    </row>
    <row r="5" spans="1:12" x14ac:dyDescent="0.35">
      <c r="A5" s="77"/>
      <c r="B5" s="1326"/>
      <c r="C5" s="1326" t="s">
        <v>354</v>
      </c>
      <c r="D5" s="1341"/>
      <c r="E5" s="227" t="s">
        <v>501</v>
      </c>
      <c r="F5" s="37" t="s">
        <v>70</v>
      </c>
      <c r="G5" s="142" t="s">
        <v>503</v>
      </c>
      <c r="H5" s="1334" t="s">
        <v>490</v>
      </c>
      <c r="I5" s="35"/>
      <c r="J5" s="35"/>
      <c r="K5" s="35"/>
      <c r="L5" s="35"/>
    </row>
    <row r="6" spans="1:12" ht="18.600000000000001" thickBot="1" x14ac:dyDescent="0.4">
      <c r="A6" s="617" t="s">
        <v>4</v>
      </c>
      <c r="B6" s="41" t="s">
        <v>3</v>
      </c>
      <c r="C6" s="41" t="s">
        <v>2</v>
      </c>
      <c r="D6" s="1337"/>
      <c r="E6" s="80" t="s">
        <v>247</v>
      </c>
      <c r="F6" s="41" t="s">
        <v>2</v>
      </c>
      <c r="G6" s="529">
        <f>MAX(G7:G63)</f>
        <v>18.74149026257567</v>
      </c>
      <c r="H6" s="80" t="s">
        <v>91</v>
      </c>
      <c r="I6" s="35"/>
      <c r="J6" s="35"/>
      <c r="K6" s="35"/>
      <c r="L6" s="35"/>
    </row>
    <row r="7" spans="1:12" x14ac:dyDescent="0.35">
      <c r="A7" s="959" t="s">
        <v>137</v>
      </c>
      <c r="B7" s="5">
        <f>RANK(C7,C$7:C$63)</f>
        <v>1</v>
      </c>
      <c r="C7" s="64">
        <f>SUM(F7:F7)</f>
        <v>7</v>
      </c>
      <c r="D7" s="1338"/>
      <c r="E7" s="63">
        <v>3</v>
      </c>
      <c r="F7" s="62">
        <f>G7*7/G$6</f>
        <v>7</v>
      </c>
      <c r="G7" s="61">
        <f>H7^G$4</f>
        <v>18.74149026257567</v>
      </c>
      <c r="H7" s="11">
        <v>11779694</v>
      </c>
      <c r="I7" s="35"/>
      <c r="J7" s="35"/>
      <c r="K7" s="35"/>
      <c r="L7" s="35"/>
    </row>
    <row r="8" spans="1:12" x14ac:dyDescent="0.35">
      <c r="A8" s="97" t="s">
        <v>7</v>
      </c>
      <c r="B8" s="5">
        <f>RANK(C8,C$7:C$63)</f>
        <v>2</v>
      </c>
      <c r="C8" s="66">
        <f>SUM(F8:F8)</f>
        <v>5.246455058400489</v>
      </c>
      <c r="D8" s="1339"/>
      <c r="E8" s="65">
        <v>2</v>
      </c>
      <c r="F8" s="62">
        <f>G8*7/G$6</f>
        <v>5.246455058400489</v>
      </c>
      <c r="G8" s="61">
        <f>H8^G$4</f>
        <v>14.046626627150518</v>
      </c>
      <c r="H8" s="12">
        <v>2373560</v>
      </c>
      <c r="I8" s="35"/>
      <c r="J8" s="35"/>
      <c r="K8" s="35"/>
      <c r="L8" s="35"/>
    </row>
    <row r="9" spans="1:12" x14ac:dyDescent="0.35">
      <c r="A9" s="97" t="s">
        <v>235</v>
      </c>
      <c r="B9" s="5">
        <f>RANK(C9,C$7:C$63)</f>
        <v>3</v>
      </c>
      <c r="C9" s="66">
        <f>SUM(F9:F9)</f>
        <v>4.1808768012513919</v>
      </c>
      <c r="D9" s="1339"/>
      <c r="E9" s="65">
        <v>3</v>
      </c>
      <c r="F9" s="62">
        <f>G9*7/G$6</f>
        <v>4.1808768012513919</v>
      </c>
      <c r="G9" s="61">
        <f>H9^G$4</f>
        <v>11.193694551383068</v>
      </c>
      <c r="H9" s="12">
        <v>672404</v>
      </c>
      <c r="I9" s="35"/>
      <c r="J9" s="35"/>
      <c r="K9" s="35"/>
      <c r="L9" s="35"/>
    </row>
    <row r="10" spans="1:12" x14ac:dyDescent="0.35">
      <c r="A10" s="97" t="s">
        <v>140</v>
      </c>
      <c r="B10" s="5">
        <f>RANK(C10,C$7:C$63)</f>
        <v>4</v>
      </c>
      <c r="C10" s="66">
        <f>SUM(F10:F10)</f>
        <v>3.9564711915295248</v>
      </c>
      <c r="D10" s="1339"/>
      <c r="E10" s="65">
        <v>3</v>
      </c>
      <c r="F10" s="62">
        <f>G10*7/G$6</f>
        <v>3.9564711915295248</v>
      </c>
      <c r="G10" s="61">
        <f>H10^G$4</f>
        <v>10.59288090145882</v>
      </c>
      <c r="H10" s="12">
        <v>494906</v>
      </c>
      <c r="I10" s="35"/>
      <c r="J10" s="35"/>
      <c r="K10" s="35"/>
      <c r="L10" s="35"/>
    </row>
    <row r="11" spans="1:12" x14ac:dyDescent="0.35">
      <c r="A11" s="97" t="s">
        <v>6</v>
      </c>
      <c r="B11" s="5">
        <f>RANK(C11,C$7:C$63)</f>
        <v>5</v>
      </c>
      <c r="C11" s="66">
        <f>SUM(F11:F11)</f>
        <v>3.6148126511596268</v>
      </c>
      <c r="D11" s="1339"/>
      <c r="E11" s="65">
        <v>1.5</v>
      </c>
      <c r="F11" s="62">
        <f>G11*7/G$6</f>
        <v>3.6148126511596268</v>
      </c>
      <c r="G11" s="61">
        <f>H11^G$4</f>
        <v>9.6781394432490693</v>
      </c>
      <c r="H11" s="12">
        <v>299655</v>
      </c>
      <c r="I11" s="35"/>
      <c r="J11" s="35"/>
      <c r="K11" s="35"/>
      <c r="L11" s="35"/>
    </row>
    <row r="12" spans="1:12" x14ac:dyDescent="0.35">
      <c r="A12" s="97" t="s">
        <v>135</v>
      </c>
      <c r="B12" s="5">
        <f>RANK(C12,C$7:C$63)</f>
        <v>6</v>
      </c>
      <c r="C12" s="66">
        <f>SUM(F12:F12)</f>
        <v>3.5980471260433577</v>
      </c>
      <c r="D12" s="1339"/>
      <c r="E12" s="65">
        <v>3</v>
      </c>
      <c r="F12" s="62">
        <f>G12*7/G$6</f>
        <v>3.5980471260433577</v>
      </c>
      <c r="G12" s="61">
        <f>H12^G$4</f>
        <v>9.6332521681471377</v>
      </c>
      <c r="H12" s="12">
        <v>292015</v>
      </c>
      <c r="I12" s="35"/>
      <c r="J12" s="35"/>
      <c r="K12" s="35"/>
      <c r="L12" s="35"/>
    </row>
    <row r="13" spans="1:12" x14ac:dyDescent="0.35">
      <c r="A13" s="97" t="s">
        <v>133</v>
      </c>
      <c r="B13" s="5">
        <f>RANK(C13,C$7:C$63)</f>
        <v>7</v>
      </c>
      <c r="C13" s="66">
        <f>SUM(F13:F13)</f>
        <v>3.403082182990194</v>
      </c>
      <c r="D13" s="1339"/>
      <c r="E13" s="65">
        <v>0</v>
      </c>
      <c r="F13" s="62">
        <f>G13*7/G$6</f>
        <v>3.403082182990194</v>
      </c>
      <c r="G13" s="61">
        <f>H13^G$4</f>
        <v>9.1112616564650679</v>
      </c>
      <c r="H13" s="12">
        <v>214285</v>
      </c>
      <c r="I13" s="35"/>
      <c r="J13" s="35"/>
      <c r="K13" s="35"/>
      <c r="L13" s="35"/>
    </row>
    <row r="14" spans="1:12" x14ac:dyDescent="0.35">
      <c r="A14" s="97" t="s">
        <v>20</v>
      </c>
      <c r="B14" s="5">
        <f>RANK(C14,C$7:C$63)</f>
        <v>8</v>
      </c>
      <c r="C14" s="66">
        <f>SUM(F14:F14)</f>
        <v>3.2630882431826636</v>
      </c>
      <c r="D14" s="1339"/>
      <c r="E14" s="65">
        <v>1.5</v>
      </c>
      <c r="F14" s="62">
        <f>G14*7/G$6</f>
        <v>3.2630882431826636</v>
      </c>
      <c r="G14" s="61">
        <f>H14^G$4</f>
        <v>8.7364480765047201</v>
      </c>
      <c r="H14" s="12">
        <v>169683</v>
      </c>
      <c r="I14" s="35"/>
      <c r="J14" s="35"/>
      <c r="K14" s="35"/>
      <c r="L14" s="35"/>
    </row>
    <row r="15" spans="1:12" x14ac:dyDescent="0.35">
      <c r="A15" s="221" t="s">
        <v>13</v>
      </c>
      <c r="B15" s="5">
        <f>RANK(C15,C$7:C$63)</f>
        <v>9</v>
      </c>
      <c r="C15" s="66">
        <f>SUM(F15:F15)</f>
        <v>3.2275511804899297</v>
      </c>
      <c r="D15" s="1339"/>
      <c r="E15" s="65">
        <v>2</v>
      </c>
      <c r="F15" s="62">
        <f>G15*7/G$6</f>
        <v>3.2275511804899297</v>
      </c>
      <c r="G15" s="61">
        <f>H15^G$4</f>
        <v>8.6413027173023753</v>
      </c>
      <c r="H15" s="12">
        <v>159668</v>
      </c>
      <c r="I15" s="35"/>
      <c r="J15" s="35"/>
      <c r="K15" s="35"/>
      <c r="L15" s="35"/>
    </row>
    <row r="16" spans="1:12" x14ac:dyDescent="0.35">
      <c r="A16" s="221" t="s">
        <v>19</v>
      </c>
      <c r="B16" s="5">
        <f>RANK(C16,C$7:C$63)</f>
        <v>10</v>
      </c>
      <c r="C16" s="66">
        <f>SUM(F16:F16)</f>
        <v>2.7752314988646787</v>
      </c>
      <c r="D16" s="1339"/>
      <c r="E16" s="65">
        <v>2</v>
      </c>
      <c r="F16" s="62">
        <f>G16*7/G$6</f>
        <v>2.7752314988646787</v>
      </c>
      <c r="G16" s="61">
        <f>H16^G$4</f>
        <v>7.4302820160522369</v>
      </c>
      <c r="H16" s="12">
        <v>69011</v>
      </c>
      <c r="I16" s="35"/>
      <c r="J16" s="35"/>
      <c r="K16" s="35"/>
      <c r="L16" s="35"/>
    </row>
    <row r="17" spans="1:12" x14ac:dyDescent="0.35">
      <c r="A17" s="221" t="s">
        <v>163</v>
      </c>
      <c r="B17" s="5">
        <f>RANK(C17,C$7:C$63)</f>
        <v>11</v>
      </c>
      <c r="C17" s="66">
        <f>SUM(F17:F17)</f>
        <v>2.6811591046134167</v>
      </c>
      <c r="D17" s="1339"/>
      <c r="E17" s="65">
        <v>0</v>
      </c>
      <c r="F17" s="62">
        <f>G17*7/G$6</f>
        <v>2.6811591046134167</v>
      </c>
      <c r="G17" s="61">
        <f>H17^G$4</f>
        <v>7.17841675021835</v>
      </c>
      <c r="H17" s="12">
        <v>56979</v>
      </c>
      <c r="I17" s="35"/>
      <c r="J17" s="35"/>
      <c r="K17" s="35"/>
      <c r="L17" s="35"/>
    </row>
    <row r="18" spans="1:12" x14ac:dyDescent="0.35">
      <c r="A18" s="97" t="s">
        <v>18</v>
      </c>
      <c r="B18" s="5">
        <f>RANK(C18,C$7:C$63)</f>
        <v>12</v>
      </c>
      <c r="C18" s="66">
        <f>SUM(F18:F18)</f>
        <v>2.6431955339837558</v>
      </c>
      <c r="D18" s="1339"/>
      <c r="E18" s="65">
        <v>3</v>
      </c>
      <c r="F18" s="62">
        <f>G18*7/G$6</f>
        <v>2.6431955339837558</v>
      </c>
      <c r="G18" s="61">
        <f>H18^G$4</f>
        <v>7.076774766034295</v>
      </c>
      <c r="H18" s="12">
        <v>52639</v>
      </c>
      <c r="I18" s="35"/>
      <c r="J18" s="35"/>
      <c r="K18" s="35"/>
      <c r="L18" s="35"/>
    </row>
    <row r="19" spans="1:12" x14ac:dyDescent="0.35">
      <c r="A19" s="98" t="s">
        <v>148</v>
      </c>
      <c r="B19" s="5">
        <f>RANK(C19,C$7:C$63)</f>
        <v>13</v>
      </c>
      <c r="C19" s="66">
        <f>SUM(F19:F19)</f>
        <v>2.4282538111655025</v>
      </c>
      <c r="D19" s="1339"/>
      <c r="E19" s="65">
        <v>2</v>
      </c>
      <c r="F19" s="62">
        <f>G19*7/G$6</f>
        <v>2.4282538111655025</v>
      </c>
      <c r="G19" s="61">
        <f>H19^G$4</f>
        <v>6.5012993081457893</v>
      </c>
      <c r="H19" s="12">
        <v>32860</v>
      </c>
      <c r="I19" s="35"/>
      <c r="J19" s="35"/>
      <c r="K19" s="35"/>
      <c r="L19" s="35"/>
    </row>
    <row r="20" spans="1:12" x14ac:dyDescent="0.35">
      <c r="A20" s="97" t="s">
        <v>149</v>
      </c>
      <c r="B20" s="5">
        <f>RANK(C20,C$7:C$63)</f>
        <v>14</v>
      </c>
      <c r="C20" s="66">
        <f>SUM(F20:F20)</f>
        <v>2.4185624773641772</v>
      </c>
      <c r="D20" s="1339"/>
      <c r="E20" s="65">
        <v>2</v>
      </c>
      <c r="F20" s="62">
        <f>G20*7/G$6</f>
        <v>2.4185624773641772</v>
      </c>
      <c r="G20" s="61">
        <f>H20^G$4</f>
        <v>6.4753521598502308</v>
      </c>
      <c r="H20" s="12">
        <v>32138</v>
      </c>
      <c r="I20" s="35"/>
      <c r="J20" s="35"/>
      <c r="K20" s="35"/>
      <c r="L20" s="35"/>
    </row>
    <row r="21" spans="1:12" x14ac:dyDescent="0.35">
      <c r="A21" s="221" t="s">
        <v>154</v>
      </c>
      <c r="B21" s="5">
        <f>RANK(C21,C$7:C$63)</f>
        <v>15</v>
      </c>
      <c r="C21" s="66">
        <f>SUM(F21:F21)</f>
        <v>2.153624579841241</v>
      </c>
      <c r="D21" s="1339"/>
      <c r="E21" s="65">
        <v>2.5</v>
      </c>
      <c r="F21" s="62">
        <f>G21*7/G$6</f>
        <v>2.153624579841241</v>
      </c>
      <c r="G21" s="61">
        <f>H21^G$4</f>
        <v>5.7660191560483192</v>
      </c>
      <c r="H21" s="12">
        <v>16869</v>
      </c>
      <c r="I21" s="35"/>
      <c r="J21" s="35"/>
      <c r="K21" s="35"/>
      <c r="L21" s="35"/>
    </row>
    <row r="22" spans="1:12" x14ac:dyDescent="0.35">
      <c r="A22" s="221" t="s">
        <v>25</v>
      </c>
      <c r="B22" s="5">
        <f>RANK(C22,C$7:C$63)</f>
        <v>16</v>
      </c>
      <c r="C22" s="66">
        <f>SUM(F22:F22)</f>
        <v>2.0771976302228232</v>
      </c>
      <c r="D22" s="1339"/>
      <c r="E22" s="65">
        <v>0</v>
      </c>
      <c r="F22" s="62">
        <f>G22*7/G$6</f>
        <v>2.0771976302228232</v>
      </c>
      <c r="G22" s="61">
        <f>H22^G$4</f>
        <v>5.5613970228951857</v>
      </c>
      <c r="H22" s="12">
        <v>13801</v>
      </c>
      <c r="I22" s="35"/>
      <c r="J22" s="35"/>
      <c r="K22" s="35"/>
      <c r="L22" s="35"/>
    </row>
    <row r="23" spans="1:12" x14ac:dyDescent="0.35">
      <c r="A23" s="221" t="s">
        <v>371</v>
      </c>
      <c r="B23" s="5">
        <f>RANK(C23,C$7:C$63)</f>
        <v>17</v>
      </c>
      <c r="C23" s="66">
        <f>SUM(F23:F23)</f>
        <v>2.008185232946853</v>
      </c>
      <c r="D23" s="1339"/>
      <c r="E23" s="65">
        <v>0</v>
      </c>
      <c r="F23" s="62">
        <f>G23*7/G$6</f>
        <v>2.008185232946853</v>
      </c>
      <c r="G23" s="61">
        <f>H23^G$4</f>
        <v>5.3766262841031001</v>
      </c>
      <c r="H23" s="12">
        <v>11439</v>
      </c>
      <c r="I23" s="35"/>
      <c r="J23" s="35"/>
      <c r="K23" s="35"/>
      <c r="L23" s="35"/>
    </row>
    <row r="24" spans="1:12" x14ac:dyDescent="0.35">
      <c r="A24" s="97" t="s">
        <v>141</v>
      </c>
      <c r="B24" s="5">
        <f>RANK(C24,C$7:C$63)</f>
        <v>18</v>
      </c>
      <c r="C24" s="66">
        <f>SUM(F24:F24)</f>
        <v>1.9861869644245502</v>
      </c>
      <c r="D24" s="1339"/>
      <c r="E24" s="65">
        <v>0</v>
      </c>
      <c r="F24" s="62">
        <f>G24*7/G$6</f>
        <v>1.9861869644245502</v>
      </c>
      <c r="G24" s="61">
        <f>H24^G$4</f>
        <v>5.3177290933453483</v>
      </c>
      <c r="H24" s="12">
        <v>10760</v>
      </c>
      <c r="I24" s="35"/>
      <c r="J24" s="35"/>
      <c r="K24" s="35"/>
      <c r="L24" s="35"/>
    </row>
    <row r="25" spans="1:12" x14ac:dyDescent="0.35">
      <c r="A25" s="221" t="s">
        <v>164</v>
      </c>
      <c r="B25" s="5">
        <f>RANK(C25,C$7:C$63)</f>
        <v>19</v>
      </c>
      <c r="C25" s="66">
        <f>SUM(F25:F25)</f>
        <v>1.8160249694496433</v>
      </c>
      <c r="D25" s="1339"/>
      <c r="E25" s="65">
        <v>2</v>
      </c>
      <c r="F25" s="62">
        <f>G25*7/G$6</f>
        <v>1.8160249694496433</v>
      </c>
      <c r="G25" s="61">
        <f>H25^G$4</f>
        <v>4.8621448973621106</v>
      </c>
      <c r="H25" s="12">
        <v>6542</v>
      </c>
      <c r="I25" s="35"/>
      <c r="J25" s="35"/>
      <c r="K25" s="35"/>
      <c r="L25" s="35"/>
    </row>
    <row r="26" spans="1:12" x14ac:dyDescent="0.35">
      <c r="A26" s="97" t="s">
        <v>234</v>
      </c>
      <c r="B26" s="5">
        <f>RANK(C26,C$7:C$63)</f>
        <v>20</v>
      </c>
      <c r="C26" s="66">
        <f>SUM(F26:F26)</f>
        <v>1.7979308041851889</v>
      </c>
      <c r="D26" s="1339"/>
      <c r="E26" s="65">
        <v>2</v>
      </c>
      <c r="F26" s="62">
        <f>G26*7/G$6</f>
        <v>1.7979308041851889</v>
      </c>
      <c r="G26" s="61">
        <f>H26^G$4</f>
        <v>4.8137003799173659</v>
      </c>
      <c r="H26" s="12">
        <v>6188</v>
      </c>
      <c r="I26" s="35"/>
      <c r="J26" s="35"/>
      <c r="K26" s="35"/>
      <c r="L26" s="35"/>
    </row>
    <row r="27" spans="1:12" x14ac:dyDescent="0.35">
      <c r="A27" s="97" t="s">
        <v>132</v>
      </c>
      <c r="B27" s="5">
        <f>RANK(C27,C$7:C$63)</f>
        <v>21</v>
      </c>
      <c r="C27" s="66">
        <f>SUM(F27:F27)</f>
        <v>1.6561716645136388</v>
      </c>
      <c r="D27" s="1339"/>
      <c r="E27" s="65">
        <v>0</v>
      </c>
      <c r="F27" s="62">
        <f>G27*7/G$6</f>
        <v>1.6561716645136388</v>
      </c>
      <c r="G27" s="61">
        <f>H27^G$4</f>
        <v>4.4341607319480145</v>
      </c>
      <c r="H27" s="12">
        <v>3921</v>
      </c>
      <c r="I27" s="35"/>
      <c r="J27" s="35"/>
      <c r="K27" s="35"/>
      <c r="L27" s="35"/>
    </row>
    <row r="28" spans="1:12" x14ac:dyDescent="0.35">
      <c r="A28" s="97" t="s">
        <v>387</v>
      </c>
      <c r="B28" s="5">
        <f>RANK(C28,C$7:C$63)</f>
        <v>22</v>
      </c>
      <c r="C28" s="66">
        <f>SUM(F28:F28)</f>
        <v>1.5736743349386775</v>
      </c>
      <c r="D28" s="1339"/>
      <c r="E28" s="65">
        <v>1</v>
      </c>
      <c r="F28" s="62">
        <f>G28*7/G$6</f>
        <v>1.5736743349386775</v>
      </c>
      <c r="G28" s="61">
        <f>H28^G$4</f>
        <v>4.213286032102638</v>
      </c>
      <c r="H28" s="12">
        <v>2952</v>
      </c>
      <c r="I28" s="35"/>
      <c r="J28" s="35"/>
      <c r="K28" s="35"/>
      <c r="L28" s="35"/>
    </row>
    <row r="29" spans="1:12" x14ac:dyDescent="0.35">
      <c r="A29" s="97" t="s">
        <v>16</v>
      </c>
      <c r="B29" s="5">
        <f>RANK(C29,C$7:C$63)</f>
        <v>23</v>
      </c>
      <c r="C29" s="66">
        <f>SUM(F29:F29)</f>
        <v>1.4852683221811402</v>
      </c>
      <c r="D29" s="1339"/>
      <c r="E29" s="65">
        <v>0</v>
      </c>
      <c r="F29" s="62">
        <f>G29*7/G$6</f>
        <v>1.4852683221811402</v>
      </c>
      <c r="G29" s="61">
        <f>H29^G$4</f>
        <v>3.9765916853528487</v>
      </c>
      <c r="H29" s="12">
        <v>2141</v>
      </c>
      <c r="I29" s="35"/>
      <c r="J29" s="35"/>
      <c r="K29" s="35"/>
      <c r="L29" s="35"/>
    </row>
    <row r="30" spans="1:12" x14ac:dyDescent="0.35">
      <c r="A30" s="221" t="s">
        <v>152</v>
      </c>
      <c r="B30" s="5">
        <f>RANK(C30,C$7:C$63)</f>
        <v>24</v>
      </c>
      <c r="C30" s="66">
        <f>SUM(F30:F30)</f>
        <v>1.2978557054857338</v>
      </c>
      <c r="D30" s="1339"/>
      <c r="E30" s="65">
        <v>0</v>
      </c>
      <c r="F30" s="62">
        <f>G30*7/G$6</f>
        <v>1.2978557054857338</v>
      </c>
      <c r="G30" s="61">
        <f>H30^G$4</f>
        <v>3.4748214380841649</v>
      </c>
      <c r="H30" s="12">
        <v>1012</v>
      </c>
      <c r="I30" s="35"/>
      <c r="J30" s="35"/>
      <c r="K30" s="35"/>
      <c r="L30" s="35"/>
    </row>
    <row r="31" spans="1:12" x14ac:dyDescent="0.35">
      <c r="A31" s="97" t="s">
        <v>5</v>
      </c>
      <c r="B31" s="5">
        <f>RANK(C31,C$7:C$63)</f>
        <v>25</v>
      </c>
      <c r="C31" s="66">
        <f>SUM(F31:F31)</f>
        <v>1.2860724393700358</v>
      </c>
      <c r="D31" s="1339"/>
      <c r="E31" s="65">
        <v>3</v>
      </c>
      <c r="F31" s="62">
        <f>G31*7/G$6</f>
        <v>1.2860724393700358</v>
      </c>
      <c r="G31" s="61">
        <f>H31^G$4</f>
        <v>3.4432734427743519</v>
      </c>
      <c r="H31" s="12">
        <v>962</v>
      </c>
      <c r="I31" s="35"/>
      <c r="J31" s="35"/>
      <c r="K31" s="35"/>
      <c r="L31" s="35"/>
    </row>
    <row r="32" spans="1:12" x14ac:dyDescent="0.35">
      <c r="A32" s="97" t="s">
        <v>10</v>
      </c>
      <c r="B32" s="5">
        <f>RANK(C32,C$7:C$63)</f>
        <v>26</v>
      </c>
      <c r="C32" s="66">
        <f>SUM(F32:F32)</f>
        <v>1.1851718734724539</v>
      </c>
      <c r="D32" s="1339"/>
      <c r="E32" s="65">
        <v>0</v>
      </c>
      <c r="F32" s="62">
        <f>G32*7/G$6</f>
        <v>1.1851718734724539</v>
      </c>
      <c r="G32" s="61">
        <f>H32^G$4</f>
        <v>3.1731267323089369</v>
      </c>
      <c r="H32" s="12">
        <v>611</v>
      </c>
      <c r="I32" s="35"/>
      <c r="J32" s="35"/>
      <c r="K32" s="35"/>
      <c r="L32" s="35"/>
    </row>
    <row r="33" spans="1:14" x14ac:dyDescent="0.35">
      <c r="A33" s="221" t="s">
        <v>230</v>
      </c>
      <c r="B33" s="5">
        <f>RANK(C33,C$7:C$63)</f>
        <v>27</v>
      </c>
      <c r="C33" s="66">
        <f>SUM(F33:F33)</f>
        <v>1.0775275143020195</v>
      </c>
      <c r="D33" s="1339"/>
      <c r="E33" s="65">
        <v>0</v>
      </c>
      <c r="F33" s="62">
        <f>G33*7/G$6</f>
        <v>1.0775275143020195</v>
      </c>
      <c r="G33" s="61">
        <f>H33^G$4</f>
        <v>2.8849244881355238</v>
      </c>
      <c r="H33" s="12">
        <v>360</v>
      </c>
      <c r="I33" s="35"/>
      <c r="J33" s="35"/>
      <c r="K33" s="35"/>
      <c r="L33" s="35"/>
    </row>
    <row r="34" spans="1:14" x14ac:dyDescent="0.35">
      <c r="A34" s="221" t="s">
        <v>233</v>
      </c>
      <c r="B34" s="5">
        <f>RANK(C34,C$7:C$63)</f>
        <v>28</v>
      </c>
      <c r="C34" s="66">
        <f>SUM(F34:F34)</f>
        <v>1.0421128049010688</v>
      </c>
      <c r="D34" s="1339"/>
      <c r="E34" s="65">
        <v>0</v>
      </c>
      <c r="F34" s="62">
        <f>G34*7/G$6</f>
        <v>1.0421128049010688</v>
      </c>
      <c r="G34" s="61">
        <f>H34^G$4</f>
        <v>2.7901067122226859</v>
      </c>
      <c r="H34" s="12">
        <v>299</v>
      </c>
      <c r="I34" s="35"/>
      <c r="J34" s="35"/>
      <c r="K34" s="35"/>
      <c r="L34" s="35"/>
    </row>
    <row r="35" spans="1:14" x14ac:dyDescent="0.35">
      <c r="A35" s="221" t="s">
        <v>162</v>
      </c>
      <c r="B35" s="5">
        <f>RANK(C35,C$7:C$63)</f>
        <v>29</v>
      </c>
      <c r="C35" s="66">
        <f>SUM(F35:F35)</f>
        <v>0.83957127275375643</v>
      </c>
      <c r="D35" s="1339"/>
      <c r="E35" s="65">
        <v>2</v>
      </c>
      <c r="F35" s="62">
        <f>G35*7/G$6</f>
        <v>0.83957127275375643</v>
      </c>
      <c r="G35" s="61">
        <f>H35^G$4</f>
        <v>2.2478309761503983</v>
      </c>
      <c r="H35" s="12">
        <v>90</v>
      </c>
      <c r="I35" s="35"/>
      <c r="J35" s="35"/>
      <c r="K35" s="35"/>
      <c r="L35" s="35"/>
    </row>
    <row r="36" spans="1:14" x14ac:dyDescent="0.35">
      <c r="A36" s="221" t="s">
        <v>231</v>
      </c>
      <c r="B36" s="5">
        <f>RANK(C36,C$7:C$63)</f>
        <v>30</v>
      </c>
      <c r="C36" s="66">
        <f>SUM(F36:F36)</f>
        <v>0.7982621228296366</v>
      </c>
      <c r="D36" s="1339"/>
      <c r="E36" s="65">
        <v>0</v>
      </c>
      <c r="F36" s="62">
        <f>G36*7/G$6</f>
        <v>0.7982621228296366</v>
      </c>
      <c r="G36" s="61">
        <f>H36^G$4</f>
        <v>2.1372316859992311</v>
      </c>
      <c r="H36" s="12">
        <v>68</v>
      </c>
      <c r="I36" s="35"/>
      <c r="J36" s="35"/>
      <c r="K36" s="35"/>
      <c r="L36" s="35"/>
    </row>
    <row r="37" spans="1:14" x14ac:dyDescent="0.35">
      <c r="A37" s="221" t="s">
        <v>153</v>
      </c>
      <c r="B37" s="5">
        <f>RANK(C37,C$7:C$63)</f>
        <v>31</v>
      </c>
      <c r="C37" s="66">
        <f>SUM(F37:F37)</f>
        <v>0.58417980941204062</v>
      </c>
      <c r="D37" s="1339"/>
      <c r="E37" s="65">
        <v>0</v>
      </c>
      <c r="F37" s="62">
        <f>G37*7/G$6</f>
        <v>0.58417980941204062</v>
      </c>
      <c r="G37" s="61">
        <f>H37^G$4</f>
        <v>1.5640571728127244</v>
      </c>
      <c r="H37" s="12">
        <v>12</v>
      </c>
      <c r="I37" s="35"/>
      <c r="J37" s="35"/>
      <c r="K37" s="35"/>
      <c r="L37" s="35"/>
    </row>
    <row r="38" spans="1:14" x14ac:dyDescent="0.35">
      <c r="A38" s="221" t="s">
        <v>151</v>
      </c>
      <c r="B38" s="5">
        <f>RANK(C38,C$7:C$63)</f>
        <v>31</v>
      </c>
      <c r="C38" s="66">
        <f>SUM(F38:F38)</f>
        <v>0.58417980941204062</v>
      </c>
      <c r="D38" s="1339"/>
      <c r="E38" s="65">
        <v>0</v>
      </c>
      <c r="F38" s="62">
        <f>G38*7/G$6</f>
        <v>0.58417980941204062</v>
      </c>
      <c r="G38" s="61">
        <f>H38^G$4</f>
        <v>1.5640571728127244</v>
      </c>
      <c r="H38" s="12">
        <v>12</v>
      </c>
      <c r="I38" s="35"/>
      <c r="J38" s="35"/>
      <c r="K38" s="35"/>
      <c r="L38" s="35"/>
    </row>
    <row r="39" spans="1:14" x14ac:dyDescent="0.35">
      <c r="A39" s="97" t="s">
        <v>23</v>
      </c>
      <c r="B39" s="5">
        <f>RANK(C39,C$7:C$63)</f>
        <v>31</v>
      </c>
      <c r="C39" s="66">
        <f>SUM(F39:F39)</f>
        <v>0.58417980941204062</v>
      </c>
      <c r="D39" s="1339"/>
      <c r="E39" s="65">
        <v>2</v>
      </c>
      <c r="F39" s="62">
        <f>G39*7/G$6</f>
        <v>0.58417980941204062</v>
      </c>
      <c r="G39" s="61">
        <f>H39^G$4</f>
        <v>1.5640571728127244</v>
      </c>
      <c r="H39" s="12">
        <v>12</v>
      </c>
      <c r="I39" s="35"/>
      <c r="J39" s="35"/>
      <c r="K39" s="35"/>
      <c r="L39" s="35"/>
    </row>
    <row r="40" spans="1:14" x14ac:dyDescent="0.35">
      <c r="A40" s="221" t="s">
        <v>156</v>
      </c>
      <c r="B40" s="5">
        <f>RANK(C40,C$7:C$63)</f>
        <v>34</v>
      </c>
      <c r="C40" s="66">
        <f>SUM(F40:F40)</f>
        <v>0.55469923904380503</v>
      </c>
      <c r="D40" s="1339"/>
      <c r="E40" s="65">
        <v>2.5</v>
      </c>
      <c r="F40" s="62">
        <f>G40*7/G$6</f>
        <v>0.55469923904380503</v>
      </c>
      <c r="G40" s="61">
        <f>H40^G$4</f>
        <v>1.4851271981710867</v>
      </c>
      <c r="H40" s="12">
        <v>9</v>
      </c>
      <c r="I40" s="35"/>
      <c r="J40" s="35"/>
      <c r="K40" s="35"/>
      <c r="L40" s="35"/>
    </row>
    <row r="41" spans="1:14" x14ac:dyDescent="0.35">
      <c r="A41" s="97" t="s">
        <v>147</v>
      </c>
      <c r="B41" s="5">
        <f>RANK(C41,C$7:C$63)</f>
        <v>35</v>
      </c>
      <c r="C41" s="66">
        <f>SUM(F41:F41)</f>
        <v>0.49900916162059628</v>
      </c>
      <c r="D41" s="1339"/>
      <c r="E41" s="65">
        <v>0</v>
      </c>
      <c r="F41" s="62">
        <f>G41*7/G$6</f>
        <v>0.49900916162059628</v>
      </c>
      <c r="G41" s="61">
        <f>H41^G$4</f>
        <v>1.3360250490640651</v>
      </c>
      <c r="H41" s="12">
        <v>5</v>
      </c>
      <c r="I41" s="35"/>
      <c r="J41" s="35"/>
      <c r="K41" s="35"/>
      <c r="L41" s="35"/>
    </row>
    <row r="42" spans="1:14" x14ac:dyDescent="0.35">
      <c r="A42" s="221" t="s">
        <v>229</v>
      </c>
      <c r="B42" s="5">
        <f>RANK(C42,C$7:C$63)</f>
        <v>36</v>
      </c>
      <c r="C42" s="66">
        <f>SUM(F42:F42)</f>
        <v>0</v>
      </c>
      <c r="D42" s="1339"/>
      <c r="E42" s="65">
        <v>0</v>
      </c>
      <c r="F42" s="62">
        <f>G42*7/G$6</f>
        <v>0</v>
      </c>
      <c r="G42" s="61">
        <f>H42^G$4</f>
        <v>0</v>
      </c>
      <c r="H42" s="12">
        <v>0</v>
      </c>
      <c r="I42" s="35"/>
      <c r="J42" s="35"/>
      <c r="K42" s="35"/>
      <c r="L42" s="35"/>
    </row>
    <row r="43" spans="1:14" x14ac:dyDescent="0.35">
      <c r="A43" s="221" t="s">
        <v>367</v>
      </c>
      <c r="B43" s="5">
        <f>RANK(C43,C$7:C$63)</f>
        <v>36</v>
      </c>
      <c r="C43" s="66">
        <f>SUM(F43:F43)</f>
        <v>0</v>
      </c>
      <c r="D43" s="1339"/>
      <c r="E43" s="65">
        <v>2.5</v>
      </c>
      <c r="F43" s="62">
        <f>G43*7/G$6</f>
        <v>0</v>
      </c>
      <c r="G43" s="61">
        <f>H43^G$4</f>
        <v>0</v>
      </c>
      <c r="H43" s="12">
        <v>0</v>
      </c>
      <c r="I43" s="35"/>
      <c r="J43" s="35"/>
      <c r="K43" s="35"/>
      <c r="L43" s="35"/>
    </row>
    <row r="44" spans="1:14" x14ac:dyDescent="0.35">
      <c r="A44" s="221" t="s">
        <v>155</v>
      </c>
      <c r="B44" s="5">
        <f>RANK(C44,C$7:C$63)</f>
        <v>36</v>
      </c>
      <c r="C44" s="66">
        <f>SUM(F44:F44)</f>
        <v>0</v>
      </c>
      <c r="D44" s="1339"/>
      <c r="E44" s="65">
        <v>2.5</v>
      </c>
      <c r="F44" s="62">
        <f>G44*7/G$6</f>
        <v>0</v>
      </c>
      <c r="G44" s="61">
        <f>H44^G$4</f>
        <v>0</v>
      </c>
      <c r="H44" s="12">
        <v>0</v>
      </c>
      <c r="I44" s="35"/>
      <c r="J44" s="35"/>
      <c r="K44" s="35"/>
      <c r="L44" s="35"/>
    </row>
    <row r="45" spans="1:14" x14ac:dyDescent="0.35">
      <c r="A45" s="221" t="s">
        <v>9</v>
      </c>
      <c r="B45" s="5">
        <f>RANK(C45,C$7:C$63)</f>
        <v>36</v>
      </c>
      <c r="C45" s="66">
        <f>SUM(F45:F45)</f>
        <v>0</v>
      </c>
      <c r="D45" s="1339"/>
      <c r="E45" s="65">
        <v>2</v>
      </c>
      <c r="F45" s="62">
        <f>G45*7/G$6</f>
        <v>0</v>
      </c>
      <c r="G45" s="61">
        <f>H45^G$4</f>
        <v>0</v>
      </c>
      <c r="H45" s="12">
        <v>0</v>
      </c>
      <c r="I45" s="35"/>
      <c r="J45" s="35"/>
      <c r="K45" s="35"/>
      <c r="L45" s="35"/>
    </row>
    <row r="46" spans="1:14" x14ac:dyDescent="0.35">
      <c r="A46" s="97" t="s">
        <v>136</v>
      </c>
      <c r="B46" s="5">
        <f>RANK(C46,C$7:C$63)</f>
        <v>36</v>
      </c>
      <c r="C46" s="66">
        <f>SUM(F46:F46)</f>
        <v>0</v>
      </c>
      <c r="D46" s="1339"/>
      <c r="E46" s="65">
        <v>0</v>
      </c>
      <c r="F46" s="62">
        <f>G46*7/G$6</f>
        <v>0</v>
      </c>
      <c r="G46" s="61">
        <f>H46^G$4</f>
        <v>0</v>
      </c>
      <c r="H46" s="12">
        <v>0</v>
      </c>
      <c r="I46" s="35"/>
      <c r="J46" s="35"/>
      <c r="K46" s="35"/>
      <c r="L46" s="35"/>
    </row>
    <row r="47" spans="1:14" x14ac:dyDescent="0.35">
      <c r="A47" s="221" t="s">
        <v>150</v>
      </c>
      <c r="B47" s="5">
        <f>RANK(C47,C$7:C$63)</f>
        <v>36</v>
      </c>
      <c r="C47" s="66">
        <f>SUM(F47:F47)</f>
        <v>0</v>
      </c>
      <c r="D47" s="1339"/>
      <c r="E47" s="65">
        <v>2.5</v>
      </c>
      <c r="F47" s="62">
        <f>G47*7/G$6</f>
        <v>0</v>
      </c>
      <c r="G47" s="61">
        <f>H47^G$4</f>
        <v>0</v>
      </c>
      <c r="H47" s="12">
        <v>0</v>
      </c>
      <c r="I47" s="35"/>
      <c r="J47" s="35"/>
      <c r="K47" s="35"/>
      <c r="L47" s="35"/>
      <c r="N47" s="739"/>
    </row>
    <row r="48" spans="1:14" x14ac:dyDescent="0.35">
      <c r="A48" s="97" t="s">
        <v>139</v>
      </c>
      <c r="B48" s="5">
        <f>RANK(C48,C$7:C$63)</f>
        <v>36</v>
      </c>
      <c r="C48" s="66">
        <f>SUM(F48:F48)</f>
        <v>0</v>
      </c>
      <c r="D48" s="1339"/>
      <c r="E48" s="65">
        <v>0</v>
      </c>
      <c r="F48" s="62">
        <f>G48*7/G$6</f>
        <v>0</v>
      </c>
      <c r="G48" s="61">
        <f>H48^G$4</f>
        <v>0</v>
      </c>
      <c r="H48" s="12">
        <v>0</v>
      </c>
      <c r="I48" s="35"/>
      <c r="J48" s="35"/>
      <c r="K48" s="35"/>
      <c r="L48" s="35"/>
    </row>
    <row r="49" spans="1:12" x14ac:dyDescent="0.35">
      <c r="A49" s="221" t="s">
        <v>157</v>
      </c>
      <c r="B49" s="5">
        <f>RANK(C49,C$7:C$63)</f>
        <v>36</v>
      </c>
      <c r="C49" s="66">
        <f>SUM(F49:F49)</f>
        <v>0</v>
      </c>
      <c r="D49" s="1339"/>
      <c r="E49" s="65">
        <v>0</v>
      </c>
      <c r="F49" s="62">
        <f>G49*7/G$6</f>
        <v>0</v>
      </c>
      <c r="G49" s="61">
        <f>H49^G$4</f>
        <v>0</v>
      </c>
      <c r="H49" s="12">
        <v>0</v>
      </c>
      <c r="I49" s="35"/>
      <c r="J49" s="35"/>
      <c r="K49" s="35"/>
      <c r="L49" s="35"/>
    </row>
    <row r="50" spans="1:12" x14ac:dyDescent="0.35">
      <c r="A50" s="221" t="s">
        <v>33</v>
      </c>
      <c r="B50" s="5">
        <f>RANK(C50,C$7:C$63)</f>
        <v>36</v>
      </c>
      <c r="C50" s="66">
        <f>SUM(F50:F50)</f>
        <v>0</v>
      </c>
      <c r="D50" s="1339"/>
      <c r="E50" s="65">
        <v>0</v>
      </c>
      <c r="F50" s="62">
        <f>G50*7/G$6</f>
        <v>0</v>
      </c>
      <c r="G50" s="61">
        <f>H50^G$4</f>
        <v>0</v>
      </c>
      <c r="H50" s="12">
        <v>0</v>
      </c>
      <c r="I50" s="35"/>
      <c r="J50" s="35"/>
      <c r="K50" s="35"/>
      <c r="L50" s="35"/>
    </row>
    <row r="51" spans="1:12" x14ac:dyDescent="0.35">
      <c r="A51" s="221" t="s">
        <v>364</v>
      </c>
      <c r="B51" s="5">
        <f>RANK(C51,C$7:C$63)</f>
        <v>36</v>
      </c>
      <c r="C51" s="66">
        <f>SUM(F51:F51)</f>
        <v>0</v>
      </c>
      <c r="D51" s="1339"/>
      <c r="E51" s="65">
        <v>0</v>
      </c>
      <c r="F51" s="62">
        <f>G51*7/G$6</f>
        <v>0</v>
      </c>
      <c r="G51" s="61">
        <f>H51^G$4</f>
        <v>0</v>
      </c>
      <c r="H51" s="12">
        <v>0</v>
      </c>
      <c r="I51" s="35"/>
      <c r="J51" s="35"/>
      <c r="K51" s="35"/>
      <c r="L51" s="35"/>
    </row>
    <row r="52" spans="1:12" x14ac:dyDescent="0.35">
      <c r="A52" s="221" t="s">
        <v>158</v>
      </c>
      <c r="B52" s="5">
        <f>RANK(C52,C$7:C$63)</f>
        <v>36</v>
      </c>
      <c r="C52" s="66">
        <f>SUM(F52:F52)</f>
        <v>0</v>
      </c>
      <c r="D52" s="1339"/>
      <c r="E52" s="65">
        <v>0</v>
      </c>
      <c r="F52" s="62">
        <f>G52*7/G$6</f>
        <v>0</v>
      </c>
      <c r="G52" s="61">
        <f>H52^G$4</f>
        <v>0</v>
      </c>
      <c r="H52" s="12">
        <v>0</v>
      </c>
      <c r="I52" s="35"/>
      <c r="J52" s="35"/>
      <c r="K52" s="35"/>
      <c r="L52" s="35"/>
    </row>
    <row r="53" spans="1:12" x14ac:dyDescent="0.35">
      <c r="A53" s="221" t="s">
        <v>159</v>
      </c>
      <c r="B53" s="5">
        <f>RANK(C53,C$7:C$63)</f>
        <v>36</v>
      </c>
      <c r="C53" s="66">
        <f>SUM(F53:F53)</f>
        <v>0</v>
      </c>
      <c r="D53" s="1339"/>
      <c r="E53" s="65">
        <v>0</v>
      </c>
      <c r="F53" s="62">
        <f>G53*7/G$6</f>
        <v>0</v>
      </c>
      <c r="G53" s="61">
        <f>H53^G$4</f>
        <v>0</v>
      </c>
      <c r="H53" s="12">
        <v>0</v>
      </c>
      <c r="I53" s="35"/>
      <c r="J53" s="35"/>
      <c r="K53" s="35"/>
      <c r="L53" s="35"/>
    </row>
    <row r="54" spans="1:12" x14ac:dyDescent="0.35">
      <c r="A54" s="221" t="s">
        <v>386</v>
      </c>
      <c r="B54" s="5">
        <f>RANK(C54,C$7:C$63)</f>
        <v>36</v>
      </c>
      <c r="C54" s="66">
        <f>SUM(F54:F54)</f>
        <v>0</v>
      </c>
      <c r="D54" s="1339"/>
      <c r="E54" s="65">
        <v>2</v>
      </c>
      <c r="F54" s="62">
        <f>G54*7/G$6</f>
        <v>0</v>
      </c>
      <c r="G54" s="61">
        <f>H54^G$4</f>
        <v>0</v>
      </c>
      <c r="H54" s="12">
        <v>0</v>
      </c>
      <c r="I54" s="35"/>
      <c r="J54" s="35"/>
      <c r="K54" s="35"/>
      <c r="L54" s="35"/>
    </row>
    <row r="55" spans="1:12" x14ac:dyDescent="0.35">
      <c r="A55" s="221" t="s">
        <v>365</v>
      </c>
      <c r="B55" s="5">
        <f>RANK(C55,C$7:C$63)</f>
        <v>36</v>
      </c>
      <c r="C55" s="66">
        <f>SUM(F55:F55)</f>
        <v>0</v>
      </c>
      <c r="D55" s="1339"/>
      <c r="E55" s="65">
        <v>0</v>
      </c>
      <c r="F55" s="62">
        <f>G55*7/G$6</f>
        <v>0</v>
      </c>
      <c r="G55" s="61">
        <f>H55^G$4</f>
        <v>0</v>
      </c>
      <c r="H55" s="12">
        <v>0</v>
      </c>
      <c r="I55" s="35"/>
      <c r="J55" s="35"/>
      <c r="K55" s="35"/>
      <c r="L55" s="35"/>
    </row>
    <row r="56" spans="1:12" x14ac:dyDescent="0.35">
      <c r="A56" s="221" t="s">
        <v>160</v>
      </c>
      <c r="B56" s="5">
        <f>RANK(C56,C$7:C$63)</f>
        <v>36</v>
      </c>
      <c r="C56" s="66">
        <f>SUM(F56:F56)</f>
        <v>0</v>
      </c>
      <c r="D56" s="1339"/>
      <c r="E56" s="65">
        <v>0</v>
      </c>
      <c r="F56" s="62">
        <f>G56*7/G$6</f>
        <v>0</v>
      </c>
      <c r="G56" s="61">
        <f>H56^G$4</f>
        <v>0</v>
      </c>
      <c r="H56" s="12">
        <v>0</v>
      </c>
      <c r="I56" s="35"/>
      <c r="J56" s="35"/>
      <c r="K56" s="35"/>
      <c r="L56" s="35"/>
    </row>
    <row r="57" spans="1:12" x14ac:dyDescent="0.35">
      <c r="A57" s="221" t="s">
        <v>161</v>
      </c>
      <c r="B57" s="5">
        <f>RANK(C57,C$7:C$63)</f>
        <v>36</v>
      </c>
      <c r="C57" s="66">
        <f>SUM(F57:F57)</f>
        <v>0</v>
      </c>
      <c r="D57" s="1339"/>
      <c r="E57" s="65">
        <v>2</v>
      </c>
      <c r="F57" s="62">
        <f>G57*7/G$6</f>
        <v>0</v>
      </c>
      <c r="G57" s="61">
        <f>H57^G$4</f>
        <v>0</v>
      </c>
      <c r="H57" s="12">
        <v>0</v>
      </c>
      <c r="I57" s="35"/>
      <c r="J57" s="35"/>
      <c r="K57" s="35"/>
      <c r="L57" s="35"/>
    </row>
    <row r="58" spans="1:12" x14ac:dyDescent="0.35">
      <c r="A58" s="221" t="s">
        <v>385</v>
      </c>
      <c r="B58" s="5">
        <f>RANK(C58,C$7:C$63)</f>
        <v>36</v>
      </c>
      <c r="C58" s="66">
        <f>SUM(F58:F58)</f>
        <v>0</v>
      </c>
      <c r="D58" s="1339"/>
      <c r="E58" s="65">
        <v>2</v>
      </c>
      <c r="F58" s="62">
        <f>G58*7/G$6</f>
        <v>0</v>
      </c>
      <c r="G58" s="61">
        <f>H58^G$4</f>
        <v>0</v>
      </c>
      <c r="H58" s="12">
        <v>0</v>
      </c>
      <c r="I58" s="35"/>
      <c r="J58" s="35"/>
      <c r="K58" s="35"/>
      <c r="L58" s="35"/>
    </row>
    <row r="59" spans="1:12" x14ac:dyDescent="0.35">
      <c r="A59" s="221" t="s">
        <v>165</v>
      </c>
      <c r="B59" s="5">
        <f>RANK(C59,C$7:C$63)</f>
        <v>36</v>
      </c>
      <c r="C59" s="66">
        <f>SUM(F59:F59)</f>
        <v>0</v>
      </c>
      <c r="D59" s="1339"/>
      <c r="E59" s="65">
        <v>0</v>
      </c>
      <c r="F59" s="62">
        <f>G59*7/G$6</f>
        <v>0</v>
      </c>
      <c r="G59" s="61">
        <f>H59^G$4</f>
        <v>0</v>
      </c>
      <c r="H59" s="12">
        <v>0</v>
      </c>
      <c r="I59" s="35"/>
      <c r="J59" s="35"/>
      <c r="K59" s="35"/>
      <c r="L59" s="35"/>
    </row>
    <row r="60" spans="1:12" x14ac:dyDescent="0.35">
      <c r="A60" s="221" t="s">
        <v>166</v>
      </c>
      <c r="B60" s="5">
        <f>RANK(C60,C$7:C$63)</f>
        <v>36</v>
      </c>
      <c r="C60" s="66">
        <f>SUM(F60:F60)</f>
        <v>0</v>
      </c>
      <c r="D60" s="1339"/>
      <c r="E60" s="65">
        <v>0</v>
      </c>
      <c r="F60" s="62">
        <f>G60*7/G$6</f>
        <v>0</v>
      </c>
      <c r="G60" s="61">
        <f>H60^G$4</f>
        <v>0</v>
      </c>
      <c r="H60" s="12">
        <v>0</v>
      </c>
      <c r="I60" s="35"/>
      <c r="J60" s="35"/>
      <c r="K60" s="35"/>
      <c r="L60" s="35"/>
    </row>
    <row r="61" spans="1:12" x14ac:dyDescent="0.35">
      <c r="A61" s="221" t="s">
        <v>167</v>
      </c>
      <c r="B61" s="5">
        <f>RANK(C61,C$7:C$63)</f>
        <v>36</v>
      </c>
      <c r="C61" s="66">
        <f>SUM(F61:F61)</f>
        <v>0</v>
      </c>
      <c r="D61" s="1339"/>
      <c r="E61" s="65">
        <v>0</v>
      </c>
      <c r="F61" s="62">
        <f>G61*7/G$6</f>
        <v>0</v>
      </c>
      <c r="G61" s="61">
        <f>H61^G$4</f>
        <v>0</v>
      </c>
      <c r="H61" s="12">
        <v>0</v>
      </c>
      <c r="I61" s="35"/>
      <c r="J61" s="35"/>
      <c r="K61" s="35"/>
      <c r="L61" s="35"/>
    </row>
    <row r="62" spans="1:12" x14ac:dyDescent="0.35">
      <c r="A62" s="221" t="s">
        <v>366</v>
      </c>
      <c r="B62" s="5">
        <f>RANK(C62,C$7:C$63)</f>
        <v>36</v>
      </c>
      <c r="C62" s="66">
        <f>SUM(F62:F62)</f>
        <v>0</v>
      </c>
      <c r="D62" s="1339"/>
      <c r="E62" s="65">
        <v>0</v>
      </c>
      <c r="F62" s="62">
        <f>G62*7/G$6</f>
        <v>0</v>
      </c>
      <c r="G62" s="61">
        <f>H62^G$4</f>
        <v>0</v>
      </c>
      <c r="H62" s="12">
        <v>0</v>
      </c>
      <c r="I62" s="35"/>
      <c r="J62" s="35"/>
      <c r="K62" s="35"/>
      <c r="L62" s="35"/>
    </row>
    <row r="63" spans="1:12" ht="18.600000000000001" thickBot="1" x14ac:dyDescent="0.4">
      <c r="A63" s="962" t="s">
        <v>414</v>
      </c>
      <c r="B63" s="5">
        <f>RANK(C63,C$7:C$63)</f>
        <v>36</v>
      </c>
      <c r="C63" s="68">
        <f>SUM(F63:F63)</f>
        <v>0</v>
      </c>
      <c r="D63" s="1340"/>
      <c r="E63" s="67">
        <v>0</v>
      </c>
      <c r="F63" s="62">
        <f>G63*7/G$6</f>
        <v>0</v>
      </c>
      <c r="G63" s="61">
        <f>H63^G$4</f>
        <v>0</v>
      </c>
      <c r="H63" s="13">
        <v>0</v>
      </c>
      <c r="I63" s="35"/>
      <c r="J63" s="35"/>
      <c r="K63" s="35"/>
      <c r="L63" s="35"/>
    </row>
    <row r="64" spans="1:12" s="69" customFormat="1" x14ac:dyDescent="0.35">
      <c r="A64" s="35"/>
      <c r="B64" s="38"/>
      <c r="C64" s="38"/>
      <c r="D64" s="38"/>
      <c r="E64" s="34"/>
      <c r="F64" s="433"/>
      <c r="G64" s="34"/>
      <c r="H64" s="35"/>
      <c r="I64" s="35"/>
      <c r="J64" s="35"/>
      <c r="K64" s="35"/>
      <c r="L64" s="35"/>
    </row>
    <row r="65" spans="1:12" s="69" customFormat="1" x14ac:dyDescent="0.35">
      <c r="A65" s="35"/>
      <c r="B65" s="38"/>
      <c r="C65" s="531">
        <f>AVERAGE(C7:C64)</f>
        <v>1.3565591741360992</v>
      </c>
      <c r="D65" s="531"/>
      <c r="E65" s="34"/>
      <c r="F65" s="433"/>
      <c r="G65" s="34"/>
      <c r="H65" s="35"/>
      <c r="I65" s="35"/>
      <c r="J65" s="35"/>
      <c r="K65" s="35"/>
      <c r="L65" s="35"/>
    </row>
    <row r="66" spans="1:12" s="69" customFormat="1" x14ac:dyDescent="0.35">
      <c r="A66" s="35"/>
      <c r="B66" s="38"/>
      <c r="C66" s="38"/>
      <c r="D66" s="38"/>
      <c r="E66" s="34"/>
      <c r="F66" s="433"/>
      <c r="G66" s="34"/>
      <c r="H66" s="35"/>
      <c r="I66" s="35"/>
      <c r="J66" s="35"/>
      <c r="K66" s="35"/>
      <c r="L66" s="35"/>
    </row>
    <row r="67" spans="1:12" s="69" customFormat="1" x14ac:dyDescent="0.35">
      <c r="A67" s="35"/>
      <c r="B67" s="38"/>
      <c r="C67" s="38"/>
      <c r="D67" s="38"/>
      <c r="E67" s="34"/>
      <c r="F67" s="433"/>
      <c r="G67" s="34"/>
      <c r="H67" s="35"/>
      <c r="I67" s="35"/>
      <c r="J67" s="35"/>
      <c r="K67" s="35"/>
      <c r="L67" s="35"/>
    </row>
    <row r="68" spans="1:12" s="69" customFormat="1" x14ac:dyDescent="0.35">
      <c r="A68" s="35"/>
      <c r="B68" s="38"/>
      <c r="C68" s="38"/>
      <c r="D68" s="38"/>
      <c r="E68" s="34"/>
      <c r="F68" s="433"/>
      <c r="G68" s="34"/>
      <c r="H68" s="35"/>
      <c r="I68" s="35"/>
      <c r="J68" s="35"/>
      <c r="K68" s="35"/>
      <c r="L68" s="35"/>
    </row>
    <row r="69" spans="1:12" s="69" customFormat="1" x14ac:dyDescent="0.35">
      <c r="A69" s="35"/>
      <c r="B69" s="38"/>
      <c r="C69" s="38"/>
      <c r="D69" s="38"/>
      <c r="E69" s="34"/>
      <c r="F69" s="433"/>
      <c r="G69" s="34"/>
      <c r="H69" s="35"/>
      <c r="I69" s="35"/>
      <c r="J69" s="35"/>
      <c r="K69" s="35"/>
      <c r="L69" s="35"/>
    </row>
    <row r="70" spans="1:12" s="69" customFormat="1" x14ac:dyDescent="0.35">
      <c r="A70" s="35"/>
      <c r="B70" s="38"/>
      <c r="C70" s="38"/>
      <c r="D70" s="38"/>
      <c r="E70" s="34"/>
      <c r="F70" s="433"/>
      <c r="G70" s="34"/>
      <c r="H70" s="35"/>
      <c r="I70" s="35"/>
      <c r="J70" s="35"/>
      <c r="K70" s="35"/>
      <c r="L70" s="35"/>
    </row>
    <row r="71" spans="1:12" s="69" customFormat="1" x14ac:dyDescent="0.35">
      <c r="A71" s="35"/>
      <c r="B71" s="38"/>
      <c r="C71" s="38"/>
      <c r="D71" s="38"/>
      <c r="E71" s="34"/>
      <c r="F71" s="433"/>
      <c r="G71" s="34"/>
      <c r="H71" s="35"/>
      <c r="I71" s="35"/>
      <c r="J71" s="35"/>
      <c r="K71" s="35"/>
      <c r="L71" s="35"/>
    </row>
    <row r="72" spans="1:12" s="69" customFormat="1" x14ac:dyDescent="0.35">
      <c r="B72" s="72"/>
      <c r="C72" s="72"/>
      <c r="D72" s="72"/>
      <c r="E72" s="70"/>
      <c r="F72" s="71"/>
      <c r="G72" s="70"/>
    </row>
    <row r="73" spans="1:12" s="69" customFormat="1" x14ac:dyDescent="0.35">
      <c r="B73" s="72"/>
      <c r="C73" s="72"/>
      <c r="D73" s="72"/>
      <c r="E73" s="70"/>
      <c r="F73" s="71"/>
      <c r="G73" s="70"/>
    </row>
    <row r="74" spans="1:12" s="69" customFormat="1" x14ac:dyDescent="0.35">
      <c r="B74" s="72"/>
      <c r="C74" s="72"/>
      <c r="D74" s="72"/>
      <c r="E74" s="70"/>
      <c r="F74" s="71"/>
      <c r="G74" s="70"/>
    </row>
    <row r="75" spans="1:12" s="69" customFormat="1" x14ac:dyDescent="0.35">
      <c r="B75" s="72"/>
      <c r="C75" s="72"/>
      <c r="D75" s="72"/>
      <c r="E75" s="70"/>
      <c r="F75" s="71"/>
      <c r="G75" s="70"/>
    </row>
    <row r="76" spans="1:12" s="69" customFormat="1" x14ac:dyDescent="0.35">
      <c r="B76" s="72"/>
      <c r="C76" s="72"/>
      <c r="D76" s="72"/>
      <c r="E76" s="70"/>
      <c r="F76" s="71"/>
      <c r="G76" s="70"/>
    </row>
    <row r="77" spans="1:12" s="69" customFormat="1" x14ac:dyDescent="0.35">
      <c r="B77" s="72"/>
      <c r="C77" s="72"/>
      <c r="D77" s="72"/>
      <c r="E77" s="70"/>
      <c r="F77" s="71"/>
      <c r="G77" s="70"/>
    </row>
    <row r="78" spans="1:12" s="69" customFormat="1" x14ac:dyDescent="0.35">
      <c r="B78" s="72"/>
      <c r="C78" s="72"/>
      <c r="D78" s="72"/>
      <c r="E78" s="70"/>
      <c r="F78" s="71"/>
      <c r="G78" s="70"/>
    </row>
    <row r="79" spans="1:12" s="69" customFormat="1" x14ac:dyDescent="0.35">
      <c r="B79" s="72"/>
      <c r="C79" s="72"/>
      <c r="D79" s="72"/>
      <c r="E79" s="70"/>
      <c r="F79" s="71"/>
      <c r="G79" s="70"/>
    </row>
    <row r="80" spans="1:12" s="69" customFormat="1" x14ac:dyDescent="0.35">
      <c r="B80" s="72"/>
      <c r="C80" s="72"/>
      <c r="D80" s="72"/>
      <c r="E80" s="70"/>
      <c r="F80" s="71"/>
      <c r="G80" s="70"/>
    </row>
    <row r="81" spans="2:7" s="69" customFormat="1" x14ac:dyDescent="0.35">
      <c r="B81" s="72"/>
      <c r="C81" s="72"/>
      <c r="D81" s="72"/>
      <c r="E81" s="70"/>
      <c r="F81" s="71"/>
      <c r="G81" s="70"/>
    </row>
    <row r="82" spans="2:7" s="69" customFormat="1" x14ac:dyDescent="0.35">
      <c r="B82" s="72"/>
      <c r="C82" s="72"/>
      <c r="D82" s="72"/>
      <c r="E82" s="70"/>
      <c r="F82" s="71"/>
      <c r="G82" s="70"/>
    </row>
    <row r="83" spans="2:7" s="69" customFormat="1" x14ac:dyDescent="0.35">
      <c r="B83" s="72"/>
      <c r="C83" s="72"/>
      <c r="D83" s="72"/>
      <c r="E83" s="70"/>
      <c r="F83" s="71"/>
      <c r="G83" s="70"/>
    </row>
    <row r="84" spans="2:7" s="69" customFormat="1" x14ac:dyDescent="0.35">
      <c r="B84" s="72"/>
      <c r="C84" s="72"/>
      <c r="D84" s="72"/>
      <c r="E84" s="70"/>
      <c r="F84" s="71"/>
      <c r="G84" s="70"/>
    </row>
    <row r="85" spans="2:7" s="69" customFormat="1" x14ac:dyDescent="0.35">
      <c r="B85" s="72"/>
      <c r="C85" s="72"/>
      <c r="D85" s="72"/>
      <c r="E85" s="70"/>
      <c r="F85" s="71"/>
      <c r="G85" s="70"/>
    </row>
    <row r="86" spans="2:7" s="69" customFormat="1" x14ac:dyDescent="0.35">
      <c r="B86" s="72"/>
      <c r="C86" s="72"/>
      <c r="D86" s="72"/>
      <c r="E86" s="70"/>
      <c r="F86" s="71"/>
      <c r="G86" s="70"/>
    </row>
    <row r="87" spans="2:7" s="69" customFormat="1" x14ac:dyDescent="0.35">
      <c r="B87" s="72"/>
      <c r="C87" s="72"/>
      <c r="D87" s="72"/>
      <c r="E87" s="70"/>
      <c r="F87" s="71"/>
      <c r="G87" s="70"/>
    </row>
    <row r="88" spans="2:7" s="69" customFormat="1" x14ac:dyDescent="0.35">
      <c r="B88" s="72"/>
      <c r="C88" s="72"/>
      <c r="D88" s="72"/>
      <c r="E88" s="70"/>
      <c r="F88" s="71"/>
      <c r="G88" s="70"/>
    </row>
    <row r="89" spans="2:7" s="69" customFormat="1" x14ac:dyDescent="0.35">
      <c r="B89" s="72"/>
      <c r="C89" s="72"/>
      <c r="D89" s="72"/>
      <c r="E89" s="70"/>
      <c r="F89" s="71"/>
      <c r="G89" s="70"/>
    </row>
    <row r="90" spans="2:7" s="69" customFormat="1" x14ac:dyDescent="0.35">
      <c r="B90" s="72"/>
      <c r="C90" s="72"/>
      <c r="D90" s="72"/>
      <c r="E90" s="70"/>
      <c r="F90" s="71"/>
      <c r="G90" s="70"/>
    </row>
    <row r="91" spans="2:7" s="69" customFormat="1" x14ac:dyDescent="0.35">
      <c r="B91" s="72"/>
      <c r="C91" s="72"/>
      <c r="D91" s="72"/>
      <c r="E91" s="70"/>
      <c r="F91" s="71"/>
      <c r="G91" s="70"/>
    </row>
    <row r="92" spans="2:7" s="69" customFormat="1" x14ac:dyDescent="0.35">
      <c r="B92" s="72"/>
      <c r="C92" s="72"/>
      <c r="D92" s="72"/>
      <c r="E92" s="70"/>
      <c r="F92" s="71"/>
      <c r="G92" s="70"/>
    </row>
    <row r="93" spans="2:7" s="69" customFormat="1" x14ac:dyDescent="0.35">
      <c r="B93" s="72"/>
      <c r="C93" s="72"/>
      <c r="D93" s="72"/>
      <c r="E93" s="70"/>
      <c r="F93" s="71"/>
      <c r="G93" s="70"/>
    </row>
    <row r="94" spans="2:7" s="69" customFormat="1" x14ac:dyDescent="0.35">
      <c r="B94" s="72"/>
      <c r="C94" s="72"/>
      <c r="D94" s="72"/>
      <c r="E94" s="70"/>
      <c r="F94" s="71"/>
      <c r="G94" s="70"/>
    </row>
    <row r="95" spans="2:7" s="69" customFormat="1" x14ac:dyDescent="0.35">
      <c r="B95" s="72"/>
      <c r="C95" s="72"/>
      <c r="D95" s="72"/>
      <c r="E95" s="70"/>
      <c r="F95" s="71"/>
      <c r="G95" s="70"/>
    </row>
    <row r="96" spans="2:7" s="69" customFormat="1" x14ac:dyDescent="0.35">
      <c r="B96" s="72"/>
      <c r="C96" s="72"/>
      <c r="D96" s="72"/>
      <c r="E96" s="70"/>
      <c r="F96" s="71"/>
      <c r="G96" s="70"/>
    </row>
    <row r="97" spans="2:7" s="69" customFormat="1" x14ac:dyDescent="0.35">
      <c r="B97" s="72"/>
      <c r="C97" s="72"/>
      <c r="D97" s="72"/>
      <c r="E97" s="70"/>
      <c r="F97" s="71"/>
      <c r="G97" s="70"/>
    </row>
    <row r="98" spans="2:7" s="69" customFormat="1" x14ac:dyDescent="0.35">
      <c r="B98" s="72"/>
      <c r="C98" s="72"/>
      <c r="D98" s="72"/>
      <c r="E98" s="70"/>
      <c r="F98" s="71"/>
      <c r="G98" s="70"/>
    </row>
    <row r="99" spans="2:7" s="69" customFormat="1" x14ac:dyDescent="0.35">
      <c r="B99" s="72"/>
      <c r="C99" s="72"/>
      <c r="D99" s="72"/>
      <c r="E99" s="70"/>
      <c r="F99" s="71"/>
      <c r="G99" s="70"/>
    </row>
    <row r="100" spans="2:7" s="69" customFormat="1" x14ac:dyDescent="0.35">
      <c r="B100" s="72"/>
      <c r="C100" s="72"/>
      <c r="D100" s="72"/>
      <c r="E100" s="70"/>
      <c r="F100" s="71"/>
      <c r="G100" s="70"/>
    </row>
    <row r="101" spans="2:7" s="69" customFormat="1" x14ac:dyDescent="0.35">
      <c r="B101" s="72"/>
      <c r="C101" s="72"/>
      <c r="D101" s="72"/>
      <c r="E101" s="70"/>
      <c r="F101" s="71"/>
      <c r="G101" s="70"/>
    </row>
    <row r="102" spans="2:7" s="69" customFormat="1" x14ac:dyDescent="0.35">
      <c r="B102" s="72"/>
      <c r="C102" s="72"/>
      <c r="D102" s="72"/>
      <c r="E102" s="70"/>
      <c r="F102" s="71"/>
      <c r="G102" s="70"/>
    </row>
    <row r="103" spans="2:7" s="69" customFormat="1" x14ac:dyDescent="0.35">
      <c r="B103" s="72"/>
      <c r="C103" s="72"/>
      <c r="D103" s="72"/>
      <c r="E103" s="70"/>
      <c r="F103" s="71"/>
      <c r="G103" s="70"/>
    </row>
    <row r="104" spans="2:7" s="69" customFormat="1" x14ac:dyDescent="0.35">
      <c r="B104" s="72"/>
      <c r="C104" s="72"/>
      <c r="D104" s="72"/>
      <c r="E104" s="70"/>
      <c r="F104" s="71"/>
      <c r="G104" s="70"/>
    </row>
    <row r="105" spans="2:7" s="69" customFormat="1" x14ac:dyDescent="0.35">
      <c r="B105" s="72"/>
      <c r="C105" s="72"/>
      <c r="D105" s="72"/>
      <c r="E105" s="70"/>
      <c r="F105" s="71"/>
      <c r="G105" s="70"/>
    </row>
    <row r="106" spans="2:7" s="69" customFormat="1" x14ac:dyDescent="0.35">
      <c r="B106" s="72"/>
      <c r="C106" s="72"/>
      <c r="D106" s="72"/>
      <c r="E106" s="70"/>
      <c r="F106" s="71"/>
      <c r="G106" s="70"/>
    </row>
    <row r="107" spans="2:7" s="69" customFormat="1" x14ac:dyDescent="0.35">
      <c r="B107" s="72"/>
      <c r="C107" s="72"/>
      <c r="D107" s="72"/>
      <c r="E107" s="70"/>
      <c r="F107" s="71"/>
      <c r="G107" s="70"/>
    </row>
    <row r="108" spans="2:7" s="69" customFormat="1" x14ac:dyDescent="0.35">
      <c r="B108" s="72"/>
      <c r="C108" s="72"/>
      <c r="D108" s="72"/>
      <c r="E108" s="70"/>
      <c r="F108" s="71"/>
      <c r="G108" s="70"/>
    </row>
    <row r="109" spans="2:7" s="69" customFormat="1" x14ac:dyDescent="0.35">
      <c r="B109" s="72"/>
      <c r="C109" s="72"/>
      <c r="D109" s="72"/>
      <c r="E109" s="70"/>
      <c r="F109" s="71"/>
      <c r="G109" s="70"/>
    </row>
    <row r="110" spans="2:7" s="69" customFormat="1" x14ac:dyDescent="0.35">
      <c r="B110" s="72"/>
      <c r="C110" s="72"/>
      <c r="D110" s="72"/>
      <c r="E110" s="70"/>
      <c r="F110" s="71"/>
      <c r="G110" s="70"/>
    </row>
    <row r="111" spans="2:7" s="69" customFormat="1" x14ac:dyDescent="0.35">
      <c r="B111" s="72"/>
      <c r="C111" s="72"/>
      <c r="D111" s="72"/>
      <c r="E111" s="70"/>
      <c r="F111" s="71"/>
      <c r="G111" s="70"/>
    </row>
    <row r="112" spans="2:7" s="69" customFormat="1" x14ac:dyDescent="0.35">
      <c r="B112" s="72"/>
      <c r="C112" s="72"/>
      <c r="D112" s="72"/>
      <c r="E112" s="70"/>
      <c r="F112" s="71"/>
      <c r="G112" s="70"/>
    </row>
    <row r="113" spans="2:7" s="69" customFormat="1" x14ac:dyDescent="0.35">
      <c r="B113" s="72"/>
      <c r="C113" s="72"/>
      <c r="D113" s="72"/>
      <c r="E113" s="70"/>
      <c r="F113" s="71"/>
      <c r="G113" s="70"/>
    </row>
    <row r="114" spans="2:7" s="69" customFormat="1" x14ac:dyDescent="0.35">
      <c r="B114" s="72"/>
      <c r="C114" s="72"/>
      <c r="D114" s="72"/>
      <c r="E114" s="70"/>
      <c r="F114" s="71"/>
      <c r="G114" s="70"/>
    </row>
    <row r="115" spans="2:7" s="69" customFormat="1" x14ac:dyDescent="0.35">
      <c r="B115" s="72"/>
      <c r="C115" s="72"/>
      <c r="D115" s="72"/>
      <c r="E115" s="70"/>
      <c r="F115" s="71"/>
      <c r="G115" s="70"/>
    </row>
    <row r="116" spans="2:7" s="69" customFormat="1" x14ac:dyDescent="0.35">
      <c r="B116" s="72"/>
      <c r="C116" s="72"/>
      <c r="D116" s="72"/>
      <c r="E116" s="70"/>
      <c r="F116" s="71"/>
      <c r="G116" s="70"/>
    </row>
    <row r="117" spans="2:7" s="69" customFormat="1" x14ac:dyDescent="0.35">
      <c r="B117" s="72"/>
      <c r="C117" s="72"/>
      <c r="D117" s="72"/>
      <c r="E117" s="70"/>
      <c r="F117" s="71"/>
      <c r="G117" s="70"/>
    </row>
    <row r="118" spans="2:7" s="69" customFormat="1" x14ac:dyDescent="0.35">
      <c r="B118" s="72"/>
      <c r="C118" s="72"/>
      <c r="D118" s="72"/>
      <c r="E118" s="70"/>
      <c r="F118" s="71"/>
      <c r="G118" s="70"/>
    </row>
    <row r="119" spans="2:7" s="69" customFormat="1" x14ac:dyDescent="0.35">
      <c r="B119" s="72"/>
      <c r="C119" s="72"/>
      <c r="D119" s="72"/>
      <c r="E119" s="70"/>
      <c r="F119" s="71"/>
      <c r="G119" s="70"/>
    </row>
    <row r="120" spans="2:7" s="69" customFormat="1" x14ac:dyDescent="0.35">
      <c r="B120" s="72"/>
      <c r="C120" s="72"/>
      <c r="D120" s="72"/>
      <c r="E120" s="70"/>
      <c r="F120" s="71"/>
      <c r="G120" s="70"/>
    </row>
    <row r="121" spans="2:7" s="69" customFormat="1" x14ac:dyDescent="0.35">
      <c r="B121" s="72"/>
      <c r="C121" s="72"/>
      <c r="D121" s="72"/>
      <c r="E121" s="70"/>
      <c r="F121" s="71"/>
      <c r="G121" s="70"/>
    </row>
    <row r="122" spans="2:7" s="69" customFormat="1" x14ac:dyDescent="0.35">
      <c r="B122" s="72"/>
      <c r="C122" s="72"/>
      <c r="D122" s="72"/>
      <c r="E122" s="70"/>
      <c r="F122" s="71"/>
      <c r="G122" s="70"/>
    </row>
    <row r="123" spans="2:7" s="69" customFormat="1" x14ac:dyDescent="0.35">
      <c r="B123" s="72"/>
      <c r="C123" s="72"/>
      <c r="D123" s="72"/>
      <c r="E123" s="70"/>
      <c r="F123" s="71"/>
      <c r="G123" s="70"/>
    </row>
    <row r="124" spans="2:7" s="69" customFormat="1" x14ac:dyDescent="0.35">
      <c r="B124" s="72"/>
      <c r="C124" s="72"/>
      <c r="D124" s="72"/>
      <c r="E124" s="70"/>
      <c r="F124" s="71"/>
      <c r="G124" s="70"/>
    </row>
    <row r="125" spans="2:7" s="69" customFormat="1" x14ac:dyDescent="0.35">
      <c r="B125" s="72"/>
      <c r="C125" s="72"/>
      <c r="D125" s="72"/>
      <c r="E125" s="70"/>
      <c r="F125" s="71"/>
      <c r="G125" s="70"/>
    </row>
    <row r="126" spans="2:7" s="69" customFormat="1" x14ac:dyDescent="0.35">
      <c r="B126" s="72"/>
      <c r="C126" s="72"/>
      <c r="D126" s="72"/>
      <c r="E126" s="70"/>
      <c r="F126" s="71"/>
      <c r="G126" s="70"/>
    </row>
    <row r="127" spans="2:7" s="69" customFormat="1" x14ac:dyDescent="0.35">
      <c r="B127" s="72"/>
      <c r="C127" s="72"/>
      <c r="D127" s="72"/>
      <c r="E127" s="70"/>
      <c r="F127" s="71"/>
      <c r="G127" s="70"/>
    </row>
    <row r="128" spans="2:7" s="69" customFormat="1" x14ac:dyDescent="0.35">
      <c r="B128" s="72"/>
      <c r="C128" s="72"/>
      <c r="D128" s="72"/>
      <c r="E128" s="70"/>
      <c r="F128" s="71"/>
      <c r="G128" s="70"/>
    </row>
    <row r="129" spans="2:7" s="69" customFormat="1" x14ac:dyDescent="0.35">
      <c r="B129" s="72"/>
      <c r="C129" s="72"/>
      <c r="D129" s="72"/>
      <c r="E129" s="70"/>
      <c r="F129" s="71"/>
      <c r="G129" s="70"/>
    </row>
    <row r="130" spans="2:7" s="69" customFormat="1" x14ac:dyDescent="0.35">
      <c r="B130" s="72"/>
      <c r="C130" s="72"/>
      <c r="D130" s="72"/>
      <c r="E130" s="70"/>
      <c r="F130" s="71"/>
      <c r="G130" s="70"/>
    </row>
    <row r="131" spans="2:7" s="69" customFormat="1" x14ac:dyDescent="0.35">
      <c r="B131" s="72"/>
      <c r="C131" s="72"/>
      <c r="D131" s="72"/>
      <c r="E131" s="70"/>
      <c r="F131" s="71"/>
      <c r="G131" s="70"/>
    </row>
    <row r="132" spans="2:7" s="69" customFormat="1" x14ac:dyDescent="0.35">
      <c r="B132" s="72"/>
      <c r="C132" s="72"/>
      <c r="D132" s="72"/>
      <c r="E132" s="70"/>
      <c r="F132" s="71"/>
      <c r="G132" s="70"/>
    </row>
    <row r="133" spans="2:7" s="69" customFormat="1" x14ac:dyDescent="0.35">
      <c r="B133" s="72"/>
      <c r="C133" s="72"/>
      <c r="D133" s="72"/>
      <c r="E133" s="70"/>
      <c r="F133" s="71"/>
      <c r="G133" s="70"/>
    </row>
    <row r="134" spans="2:7" s="69" customFormat="1" x14ac:dyDescent="0.35">
      <c r="B134" s="72"/>
      <c r="C134" s="72"/>
      <c r="D134" s="72"/>
      <c r="E134" s="70"/>
      <c r="F134" s="71"/>
      <c r="G134" s="70"/>
    </row>
    <row r="135" spans="2:7" s="69" customFormat="1" x14ac:dyDescent="0.35">
      <c r="B135" s="72"/>
      <c r="C135" s="72"/>
      <c r="D135" s="72"/>
      <c r="E135" s="70"/>
      <c r="F135" s="71"/>
      <c r="G135" s="70"/>
    </row>
    <row r="136" spans="2:7" s="69" customFormat="1" x14ac:dyDescent="0.35">
      <c r="B136" s="72"/>
      <c r="C136" s="72"/>
      <c r="D136" s="72"/>
      <c r="E136" s="70"/>
      <c r="F136" s="71"/>
      <c r="G136" s="70"/>
    </row>
    <row r="137" spans="2:7" s="69" customFormat="1" x14ac:dyDescent="0.35">
      <c r="B137" s="72"/>
      <c r="C137" s="72"/>
      <c r="D137" s="72"/>
      <c r="E137" s="70"/>
      <c r="F137" s="71"/>
      <c r="G137" s="70"/>
    </row>
    <row r="138" spans="2:7" s="69" customFormat="1" x14ac:dyDescent="0.35">
      <c r="B138" s="72"/>
      <c r="C138" s="72"/>
      <c r="D138" s="72"/>
      <c r="E138" s="70"/>
      <c r="F138" s="71"/>
      <c r="G138" s="70"/>
    </row>
    <row r="139" spans="2:7" s="69" customFormat="1" x14ac:dyDescent="0.35">
      <c r="B139" s="72"/>
      <c r="C139" s="72"/>
      <c r="D139" s="72"/>
      <c r="E139" s="70"/>
      <c r="F139" s="71"/>
      <c r="G139" s="70"/>
    </row>
    <row r="140" spans="2:7" s="69" customFormat="1" x14ac:dyDescent="0.35">
      <c r="B140" s="72"/>
      <c r="C140" s="72"/>
      <c r="D140" s="72"/>
      <c r="E140" s="70"/>
      <c r="F140" s="71"/>
      <c r="G140" s="70"/>
    </row>
    <row r="141" spans="2:7" s="69" customFormat="1" x14ac:dyDescent="0.35">
      <c r="B141" s="72"/>
      <c r="C141" s="72"/>
      <c r="D141" s="72"/>
      <c r="E141" s="70"/>
      <c r="F141" s="71"/>
      <c r="G141" s="70"/>
    </row>
    <row r="142" spans="2:7" s="69" customFormat="1" x14ac:dyDescent="0.35">
      <c r="B142" s="72"/>
      <c r="C142" s="72"/>
      <c r="D142" s="72"/>
      <c r="E142" s="70"/>
      <c r="F142" s="71"/>
      <c r="G142" s="70"/>
    </row>
    <row r="143" spans="2:7" s="69" customFormat="1" x14ac:dyDescent="0.35">
      <c r="B143" s="72"/>
      <c r="C143" s="72"/>
      <c r="D143" s="72"/>
      <c r="E143" s="70"/>
      <c r="F143" s="71"/>
      <c r="G143" s="70"/>
    </row>
    <row r="144" spans="2:7" s="69" customFormat="1" x14ac:dyDescent="0.35">
      <c r="B144" s="72"/>
      <c r="C144" s="72"/>
      <c r="D144" s="72"/>
      <c r="E144" s="70"/>
      <c r="F144" s="71"/>
      <c r="G144" s="70"/>
    </row>
    <row r="145" spans="2:7" s="69" customFormat="1" x14ac:dyDescent="0.35">
      <c r="B145" s="72"/>
      <c r="C145" s="72"/>
      <c r="D145" s="72"/>
      <c r="E145" s="70"/>
      <c r="F145" s="71"/>
      <c r="G145" s="70"/>
    </row>
    <row r="146" spans="2:7" s="69" customFormat="1" x14ac:dyDescent="0.35">
      <c r="B146" s="72"/>
      <c r="C146" s="72"/>
      <c r="D146" s="72"/>
      <c r="E146" s="70"/>
      <c r="F146" s="71"/>
      <c r="G146" s="70"/>
    </row>
    <row r="147" spans="2:7" s="69" customFormat="1" x14ac:dyDescent="0.35">
      <c r="B147" s="72"/>
      <c r="C147" s="72"/>
      <c r="D147" s="72"/>
      <c r="E147" s="70"/>
      <c r="F147" s="71"/>
      <c r="G147" s="70"/>
    </row>
    <row r="148" spans="2:7" s="69" customFormat="1" x14ac:dyDescent="0.35">
      <c r="B148" s="72"/>
      <c r="C148" s="72"/>
      <c r="D148" s="72"/>
      <c r="E148" s="70"/>
      <c r="F148" s="71"/>
      <c r="G148" s="70"/>
    </row>
    <row r="149" spans="2:7" s="69" customFormat="1" x14ac:dyDescent="0.35">
      <c r="B149" s="72"/>
      <c r="C149" s="72"/>
      <c r="D149" s="72"/>
      <c r="E149" s="70"/>
      <c r="F149" s="71"/>
      <c r="G149" s="70"/>
    </row>
    <row r="150" spans="2:7" s="69" customFormat="1" x14ac:dyDescent="0.35">
      <c r="B150" s="72"/>
      <c r="C150" s="72"/>
      <c r="D150" s="72"/>
      <c r="E150" s="70"/>
      <c r="F150" s="71"/>
      <c r="G150" s="70"/>
    </row>
    <row r="151" spans="2:7" s="69" customFormat="1" x14ac:dyDescent="0.35">
      <c r="B151" s="72"/>
      <c r="C151" s="72"/>
      <c r="D151" s="72"/>
      <c r="E151" s="70"/>
      <c r="F151" s="71"/>
      <c r="G151" s="70"/>
    </row>
    <row r="152" spans="2:7" s="69" customFormat="1" x14ac:dyDescent="0.35">
      <c r="B152" s="72"/>
      <c r="C152" s="72"/>
      <c r="D152" s="72"/>
      <c r="E152" s="70"/>
      <c r="F152" s="71"/>
      <c r="G152" s="70"/>
    </row>
    <row r="153" spans="2:7" s="69" customFormat="1" x14ac:dyDescent="0.35">
      <c r="B153" s="72"/>
      <c r="C153" s="72"/>
      <c r="D153" s="72"/>
      <c r="E153" s="70"/>
      <c r="F153" s="71"/>
      <c r="G153" s="70"/>
    </row>
    <row r="154" spans="2:7" s="69" customFormat="1" x14ac:dyDescent="0.35">
      <c r="B154" s="72"/>
      <c r="C154" s="72"/>
      <c r="D154" s="72"/>
      <c r="E154" s="70"/>
      <c r="F154" s="71"/>
      <c r="G154" s="70"/>
    </row>
    <row r="155" spans="2:7" s="69" customFormat="1" x14ac:dyDescent="0.35">
      <c r="B155" s="72"/>
      <c r="C155" s="72"/>
      <c r="D155" s="72"/>
      <c r="E155" s="70"/>
      <c r="F155" s="71"/>
      <c r="G155" s="70"/>
    </row>
    <row r="156" spans="2:7" s="69" customFormat="1" x14ac:dyDescent="0.35">
      <c r="B156" s="72"/>
      <c r="C156" s="72"/>
      <c r="D156" s="72"/>
      <c r="E156" s="70"/>
      <c r="F156" s="71"/>
      <c r="G156" s="70"/>
    </row>
    <row r="157" spans="2:7" s="69" customFormat="1" x14ac:dyDescent="0.35">
      <c r="B157" s="72"/>
      <c r="C157" s="72"/>
      <c r="D157" s="72"/>
      <c r="E157" s="70"/>
      <c r="F157" s="71"/>
      <c r="G157" s="70"/>
    </row>
    <row r="158" spans="2:7" s="69" customFormat="1" x14ac:dyDescent="0.35">
      <c r="B158" s="72"/>
      <c r="C158" s="72"/>
      <c r="D158" s="72"/>
      <c r="E158" s="70"/>
      <c r="F158" s="71"/>
      <c r="G158" s="70"/>
    </row>
    <row r="159" spans="2:7" s="69" customFormat="1" x14ac:dyDescent="0.35">
      <c r="B159" s="72"/>
      <c r="C159" s="72"/>
      <c r="D159" s="72"/>
      <c r="E159" s="70"/>
      <c r="F159" s="71"/>
      <c r="G159" s="70"/>
    </row>
    <row r="160" spans="2:7" s="69" customFormat="1" x14ac:dyDescent="0.35">
      <c r="B160" s="72"/>
      <c r="C160" s="72"/>
      <c r="D160" s="72"/>
      <c r="E160" s="70"/>
      <c r="F160" s="71"/>
      <c r="G160" s="70"/>
    </row>
    <row r="161" spans="2:7" s="69" customFormat="1" x14ac:dyDescent="0.35">
      <c r="B161" s="72"/>
      <c r="C161" s="72"/>
      <c r="D161" s="72"/>
      <c r="E161" s="70"/>
      <c r="F161" s="71"/>
      <c r="G161" s="70"/>
    </row>
    <row r="162" spans="2:7" s="69" customFormat="1" x14ac:dyDescent="0.35">
      <c r="B162" s="72"/>
      <c r="C162" s="72"/>
      <c r="D162" s="72"/>
      <c r="E162" s="70"/>
      <c r="F162" s="71"/>
      <c r="G162" s="70"/>
    </row>
    <row r="163" spans="2:7" s="69" customFormat="1" x14ac:dyDescent="0.35">
      <c r="B163" s="72"/>
      <c r="C163" s="72"/>
      <c r="D163" s="72"/>
      <c r="E163" s="70"/>
      <c r="F163" s="71"/>
      <c r="G163" s="70"/>
    </row>
    <row r="164" spans="2:7" s="69" customFormat="1" x14ac:dyDescent="0.35">
      <c r="B164" s="72"/>
      <c r="C164" s="72"/>
      <c r="D164" s="72"/>
      <c r="E164" s="70"/>
      <c r="F164" s="71"/>
      <c r="G164" s="70"/>
    </row>
    <row r="165" spans="2:7" s="69" customFormat="1" x14ac:dyDescent="0.35">
      <c r="B165" s="72"/>
      <c r="C165" s="72"/>
      <c r="D165" s="72"/>
      <c r="E165" s="70"/>
      <c r="F165" s="71"/>
      <c r="G165" s="70"/>
    </row>
    <row r="166" spans="2:7" s="69" customFormat="1" x14ac:dyDescent="0.35">
      <c r="B166" s="72"/>
      <c r="C166" s="72"/>
      <c r="D166" s="72"/>
      <c r="E166" s="70"/>
      <c r="F166" s="71"/>
      <c r="G166" s="70"/>
    </row>
    <row r="167" spans="2:7" s="69" customFormat="1" x14ac:dyDescent="0.35">
      <c r="B167" s="72"/>
      <c r="C167" s="72"/>
      <c r="D167" s="72"/>
      <c r="E167" s="70"/>
      <c r="F167" s="71"/>
      <c r="G167" s="70"/>
    </row>
    <row r="168" spans="2:7" s="69" customFormat="1" x14ac:dyDescent="0.35">
      <c r="B168" s="72"/>
      <c r="C168" s="72"/>
      <c r="D168" s="72"/>
      <c r="E168" s="70"/>
      <c r="F168" s="71"/>
      <c r="G168" s="70"/>
    </row>
    <row r="169" spans="2:7" s="69" customFormat="1" x14ac:dyDescent="0.35">
      <c r="B169" s="72"/>
      <c r="C169" s="72"/>
      <c r="D169" s="72"/>
      <c r="E169" s="70"/>
      <c r="F169" s="71"/>
      <c r="G169" s="70"/>
    </row>
    <row r="170" spans="2:7" s="69" customFormat="1" x14ac:dyDescent="0.35">
      <c r="B170" s="72"/>
      <c r="C170" s="72"/>
      <c r="D170" s="72"/>
      <c r="E170" s="70"/>
      <c r="F170" s="71"/>
      <c r="G170" s="70"/>
    </row>
    <row r="171" spans="2:7" s="69" customFormat="1" x14ac:dyDescent="0.35">
      <c r="B171" s="72"/>
      <c r="C171" s="72"/>
      <c r="D171" s="72"/>
      <c r="E171" s="70"/>
      <c r="F171" s="71"/>
      <c r="G171" s="70"/>
    </row>
    <row r="172" spans="2:7" s="69" customFormat="1" x14ac:dyDescent="0.35">
      <c r="B172" s="72"/>
      <c r="C172" s="72"/>
      <c r="D172" s="72"/>
      <c r="E172" s="70"/>
      <c r="F172" s="71"/>
      <c r="G172" s="70"/>
    </row>
    <row r="173" spans="2:7" s="69" customFormat="1" x14ac:dyDescent="0.35">
      <c r="B173" s="72"/>
      <c r="C173" s="72"/>
      <c r="D173" s="72"/>
      <c r="E173" s="70"/>
      <c r="F173" s="71"/>
      <c r="G173" s="70"/>
    </row>
    <row r="174" spans="2:7" s="69" customFormat="1" x14ac:dyDescent="0.35">
      <c r="B174" s="72"/>
      <c r="C174" s="72"/>
      <c r="D174" s="72"/>
      <c r="E174" s="70"/>
      <c r="F174" s="71"/>
      <c r="G174" s="70"/>
    </row>
    <row r="175" spans="2:7" s="69" customFormat="1" x14ac:dyDescent="0.35">
      <c r="B175" s="72"/>
      <c r="C175" s="72"/>
      <c r="D175" s="72"/>
      <c r="E175" s="70"/>
      <c r="F175" s="71"/>
      <c r="G175" s="70"/>
    </row>
    <row r="176" spans="2:7" s="69" customFormat="1" x14ac:dyDescent="0.35">
      <c r="B176" s="72"/>
      <c r="C176" s="72"/>
      <c r="D176" s="72"/>
      <c r="E176" s="70"/>
      <c r="F176" s="71"/>
      <c r="G176" s="70"/>
    </row>
    <row r="177" spans="2:7" s="69" customFormat="1" x14ac:dyDescent="0.35">
      <c r="B177" s="72"/>
      <c r="C177" s="72"/>
      <c r="D177" s="72"/>
      <c r="E177" s="70"/>
      <c r="F177" s="71"/>
      <c r="G177" s="70"/>
    </row>
    <row r="178" spans="2:7" s="69" customFormat="1" x14ac:dyDescent="0.35">
      <c r="B178" s="72"/>
      <c r="C178" s="72"/>
      <c r="D178" s="72"/>
      <c r="E178" s="70"/>
      <c r="F178" s="71"/>
      <c r="G178" s="70"/>
    </row>
    <row r="179" spans="2:7" s="69" customFormat="1" x14ac:dyDescent="0.35">
      <c r="B179" s="72"/>
      <c r="C179" s="72"/>
      <c r="D179" s="72"/>
      <c r="E179" s="70"/>
      <c r="F179" s="71"/>
      <c r="G179" s="70"/>
    </row>
    <row r="180" spans="2:7" s="69" customFormat="1" x14ac:dyDescent="0.35">
      <c r="B180" s="72"/>
      <c r="C180" s="72"/>
      <c r="D180" s="72"/>
      <c r="E180" s="70"/>
      <c r="F180" s="71"/>
      <c r="G180" s="70"/>
    </row>
    <row r="181" spans="2:7" s="69" customFormat="1" x14ac:dyDescent="0.35">
      <c r="B181" s="72"/>
      <c r="C181" s="72"/>
      <c r="D181" s="72"/>
      <c r="E181" s="70"/>
      <c r="F181" s="71"/>
      <c r="G181" s="70"/>
    </row>
    <row r="182" spans="2:7" s="69" customFormat="1" x14ac:dyDescent="0.35">
      <c r="B182" s="72"/>
      <c r="C182" s="72"/>
      <c r="D182" s="72"/>
      <c r="E182" s="70"/>
      <c r="F182" s="71"/>
      <c r="G182" s="70"/>
    </row>
    <row r="183" spans="2:7" s="69" customFormat="1" x14ac:dyDescent="0.35">
      <c r="B183" s="72"/>
      <c r="C183" s="72"/>
      <c r="D183" s="72"/>
      <c r="E183" s="70"/>
      <c r="F183" s="71"/>
      <c r="G183" s="70"/>
    </row>
    <row r="184" spans="2:7" s="69" customFormat="1" x14ac:dyDescent="0.35">
      <c r="B184" s="72"/>
      <c r="C184" s="72"/>
      <c r="D184" s="72"/>
      <c r="E184" s="70"/>
      <c r="F184" s="71"/>
      <c r="G184" s="70"/>
    </row>
    <row r="185" spans="2:7" s="69" customFormat="1" x14ac:dyDescent="0.35">
      <c r="B185" s="72"/>
      <c r="C185" s="72"/>
      <c r="D185" s="72"/>
      <c r="E185" s="70"/>
      <c r="F185" s="71"/>
      <c r="G185" s="70"/>
    </row>
    <row r="186" spans="2:7" s="69" customFormat="1" x14ac:dyDescent="0.35">
      <c r="B186" s="72"/>
      <c r="C186" s="72"/>
      <c r="D186" s="72"/>
      <c r="E186" s="70"/>
      <c r="F186" s="71"/>
      <c r="G186" s="70"/>
    </row>
    <row r="187" spans="2:7" s="69" customFormat="1" x14ac:dyDescent="0.35">
      <c r="B187" s="72"/>
      <c r="C187" s="72"/>
      <c r="D187" s="72"/>
      <c r="E187" s="70"/>
      <c r="F187" s="71"/>
      <c r="G187" s="70"/>
    </row>
    <row r="188" spans="2:7" s="69" customFormat="1" x14ac:dyDescent="0.35">
      <c r="B188" s="72"/>
      <c r="C188" s="72"/>
      <c r="D188" s="72"/>
      <c r="E188" s="70"/>
      <c r="F188" s="71"/>
      <c r="G188" s="70"/>
    </row>
    <row r="189" spans="2:7" s="69" customFormat="1" x14ac:dyDescent="0.35">
      <c r="B189" s="72"/>
      <c r="C189" s="72"/>
      <c r="D189" s="72"/>
      <c r="E189" s="70"/>
      <c r="F189" s="71"/>
      <c r="G189" s="70"/>
    </row>
    <row r="190" spans="2:7" s="69" customFormat="1" x14ac:dyDescent="0.35">
      <c r="B190" s="72"/>
      <c r="C190" s="72"/>
      <c r="D190" s="72"/>
      <c r="E190" s="70"/>
      <c r="F190" s="71"/>
      <c r="G190" s="70"/>
    </row>
    <row r="191" spans="2:7" s="69" customFormat="1" x14ac:dyDescent="0.35">
      <c r="B191" s="72"/>
      <c r="C191" s="72"/>
      <c r="D191" s="72"/>
      <c r="E191" s="70"/>
      <c r="F191" s="71"/>
      <c r="G191" s="70"/>
    </row>
    <row r="192" spans="2:7" s="69" customFormat="1" x14ac:dyDescent="0.35">
      <c r="B192" s="72"/>
      <c r="C192" s="72"/>
      <c r="D192" s="72"/>
      <c r="E192" s="70"/>
      <c r="F192" s="71"/>
      <c r="G192" s="70"/>
    </row>
    <row r="193" spans="2:7" s="69" customFormat="1" x14ac:dyDescent="0.35">
      <c r="B193" s="72"/>
      <c r="C193" s="72"/>
      <c r="D193" s="72"/>
      <c r="E193" s="70"/>
      <c r="F193" s="71"/>
      <c r="G193" s="70"/>
    </row>
    <row r="194" spans="2:7" s="69" customFormat="1" x14ac:dyDescent="0.35">
      <c r="B194" s="72"/>
      <c r="C194" s="72"/>
      <c r="D194" s="72"/>
      <c r="E194" s="70"/>
      <c r="F194" s="71"/>
      <c r="G194" s="70"/>
    </row>
    <row r="195" spans="2:7" s="69" customFormat="1" x14ac:dyDescent="0.35">
      <c r="B195" s="72"/>
      <c r="C195" s="72"/>
      <c r="D195" s="72"/>
      <c r="E195" s="70"/>
      <c r="F195" s="71"/>
      <c r="G195" s="70"/>
    </row>
    <row r="196" spans="2:7" s="69" customFormat="1" x14ac:dyDescent="0.35">
      <c r="B196" s="72"/>
      <c r="C196" s="72"/>
      <c r="D196" s="72"/>
      <c r="E196" s="70"/>
      <c r="F196" s="71"/>
      <c r="G196" s="70"/>
    </row>
    <row r="197" spans="2:7" s="69" customFormat="1" x14ac:dyDescent="0.35">
      <c r="B197" s="72"/>
      <c r="C197" s="72"/>
      <c r="D197" s="72"/>
      <c r="E197" s="70"/>
      <c r="F197" s="71"/>
      <c r="G197" s="70"/>
    </row>
    <row r="198" spans="2:7" s="69" customFormat="1" x14ac:dyDescent="0.35">
      <c r="B198" s="72"/>
      <c r="C198" s="72"/>
      <c r="D198" s="72"/>
      <c r="E198" s="70"/>
      <c r="F198" s="71"/>
      <c r="G198" s="70"/>
    </row>
    <row r="199" spans="2:7" s="69" customFormat="1" x14ac:dyDescent="0.35">
      <c r="B199" s="72"/>
      <c r="C199" s="72"/>
      <c r="D199" s="72"/>
      <c r="E199" s="70"/>
      <c r="F199" s="71"/>
      <c r="G199" s="70"/>
    </row>
    <row r="200" spans="2:7" s="69" customFormat="1" x14ac:dyDescent="0.35">
      <c r="B200" s="72"/>
      <c r="C200" s="72"/>
      <c r="D200" s="72"/>
      <c r="E200" s="70"/>
      <c r="F200" s="71"/>
      <c r="G200" s="70"/>
    </row>
    <row r="201" spans="2:7" s="69" customFormat="1" x14ac:dyDescent="0.35">
      <c r="B201" s="72"/>
      <c r="C201" s="72"/>
      <c r="D201" s="72"/>
      <c r="E201" s="70"/>
      <c r="F201" s="71"/>
      <c r="G201" s="70"/>
    </row>
    <row r="202" spans="2:7" s="69" customFormat="1" x14ac:dyDescent="0.35">
      <c r="B202" s="72"/>
      <c r="C202" s="72"/>
      <c r="D202" s="72"/>
      <c r="E202" s="70"/>
      <c r="F202" s="71"/>
      <c r="G202" s="70"/>
    </row>
    <row r="203" spans="2:7" s="69" customFormat="1" x14ac:dyDescent="0.35">
      <c r="B203" s="72"/>
      <c r="C203" s="72"/>
      <c r="D203" s="72"/>
      <c r="E203" s="70"/>
      <c r="F203" s="71"/>
      <c r="G203" s="70"/>
    </row>
    <row r="204" spans="2:7" s="69" customFormat="1" x14ac:dyDescent="0.35">
      <c r="B204" s="72"/>
      <c r="C204" s="72"/>
      <c r="D204" s="72"/>
      <c r="E204" s="70"/>
      <c r="F204" s="71"/>
      <c r="G204" s="70"/>
    </row>
    <row r="205" spans="2:7" s="69" customFormat="1" x14ac:dyDescent="0.35">
      <c r="B205" s="72"/>
      <c r="C205" s="72"/>
      <c r="D205" s="72"/>
      <c r="E205" s="70"/>
      <c r="F205" s="71"/>
      <c r="G205" s="70"/>
    </row>
    <row r="206" spans="2:7" s="69" customFormat="1" x14ac:dyDescent="0.35">
      <c r="B206" s="72"/>
      <c r="C206" s="72"/>
      <c r="D206" s="72"/>
      <c r="E206" s="70"/>
      <c r="F206" s="71"/>
      <c r="G206" s="70"/>
    </row>
    <row r="207" spans="2:7" s="69" customFormat="1" x14ac:dyDescent="0.35">
      <c r="B207" s="72"/>
      <c r="C207" s="72"/>
      <c r="D207" s="72"/>
      <c r="E207" s="70"/>
      <c r="F207" s="71"/>
      <c r="G207" s="70"/>
    </row>
    <row r="208" spans="2:7" s="69" customFormat="1" x14ac:dyDescent="0.35">
      <c r="B208" s="72"/>
      <c r="C208" s="72"/>
      <c r="D208" s="72"/>
      <c r="E208" s="70"/>
      <c r="F208" s="71"/>
      <c r="G208" s="70"/>
    </row>
    <row r="209" spans="2:7" s="69" customFormat="1" x14ac:dyDescent="0.35">
      <c r="B209" s="72"/>
      <c r="C209" s="72"/>
      <c r="D209" s="72"/>
      <c r="E209" s="70"/>
      <c r="F209" s="71"/>
      <c r="G209" s="70"/>
    </row>
    <row r="210" spans="2:7" s="69" customFormat="1" x14ac:dyDescent="0.35">
      <c r="B210" s="72"/>
      <c r="C210" s="72"/>
      <c r="D210" s="72"/>
      <c r="E210" s="70"/>
      <c r="F210" s="71"/>
      <c r="G210" s="70"/>
    </row>
    <row r="211" spans="2:7" s="69" customFormat="1" x14ac:dyDescent="0.35">
      <c r="B211" s="72"/>
      <c r="C211" s="72"/>
      <c r="D211" s="72"/>
      <c r="E211" s="70"/>
      <c r="F211" s="71"/>
      <c r="G211" s="70"/>
    </row>
    <row r="212" spans="2:7" s="69" customFormat="1" x14ac:dyDescent="0.35">
      <c r="B212" s="72"/>
      <c r="C212" s="72"/>
      <c r="D212" s="72"/>
      <c r="E212" s="70"/>
      <c r="F212" s="71"/>
      <c r="G212" s="70"/>
    </row>
    <row r="213" spans="2:7" s="69" customFormat="1" x14ac:dyDescent="0.35">
      <c r="B213" s="72"/>
      <c r="C213" s="72"/>
      <c r="D213" s="72"/>
      <c r="E213" s="70"/>
      <c r="F213" s="71"/>
      <c r="G213" s="70"/>
    </row>
    <row r="214" spans="2:7" s="69" customFormat="1" x14ac:dyDescent="0.35">
      <c r="B214" s="72"/>
      <c r="C214" s="72"/>
      <c r="D214" s="72"/>
      <c r="E214" s="70"/>
      <c r="F214" s="71"/>
      <c r="G214" s="70"/>
    </row>
    <row r="215" spans="2:7" s="69" customFormat="1" x14ac:dyDescent="0.35">
      <c r="B215" s="72"/>
      <c r="C215" s="72"/>
      <c r="D215" s="72"/>
      <c r="E215" s="70"/>
      <c r="F215" s="71"/>
      <c r="G215" s="70"/>
    </row>
    <row r="216" spans="2:7" s="69" customFormat="1" x14ac:dyDescent="0.35">
      <c r="B216" s="72"/>
      <c r="C216" s="72"/>
      <c r="D216" s="72"/>
      <c r="E216" s="70"/>
      <c r="F216" s="71"/>
      <c r="G216" s="70"/>
    </row>
    <row r="217" spans="2:7" s="69" customFormat="1" x14ac:dyDescent="0.35">
      <c r="B217" s="72"/>
      <c r="C217" s="72"/>
      <c r="D217" s="72"/>
      <c r="E217" s="70"/>
      <c r="F217" s="71"/>
      <c r="G217" s="70"/>
    </row>
    <row r="218" spans="2:7" s="69" customFormat="1" x14ac:dyDescent="0.35">
      <c r="B218" s="72"/>
      <c r="C218" s="72"/>
      <c r="D218" s="72"/>
      <c r="E218" s="70"/>
      <c r="F218" s="71"/>
      <c r="G218" s="70"/>
    </row>
    <row r="219" spans="2:7" s="69" customFormat="1" x14ac:dyDescent="0.35">
      <c r="B219" s="72"/>
      <c r="C219" s="72"/>
      <c r="D219" s="72"/>
      <c r="E219" s="70"/>
      <c r="F219" s="71"/>
      <c r="G219" s="70"/>
    </row>
    <row r="220" spans="2:7" s="69" customFormat="1" x14ac:dyDescent="0.35">
      <c r="B220" s="72"/>
      <c r="C220" s="72"/>
      <c r="D220" s="72"/>
      <c r="E220" s="70"/>
      <c r="F220" s="71"/>
      <c r="G220" s="70"/>
    </row>
    <row r="221" spans="2:7" s="69" customFormat="1" x14ac:dyDescent="0.35">
      <c r="B221" s="72"/>
      <c r="C221" s="72"/>
      <c r="D221" s="72"/>
      <c r="E221" s="70"/>
      <c r="F221" s="71"/>
      <c r="G221" s="70"/>
    </row>
    <row r="222" spans="2:7" s="69" customFormat="1" x14ac:dyDescent="0.35">
      <c r="B222" s="72"/>
      <c r="C222" s="72"/>
      <c r="D222" s="72"/>
      <c r="E222" s="70"/>
      <c r="F222" s="71"/>
      <c r="G222" s="70"/>
    </row>
    <row r="223" spans="2:7" s="69" customFormat="1" x14ac:dyDescent="0.35">
      <c r="B223" s="72"/>
      <c r="C223" s="72"/>
      <c r="D223" s="72"/>
      <c r="E223" s="70"/>
      <c r="F223" s="71"/>
      <c r="G223" s="70"/>
    </row>
    <row r="224" spans="2:7" s="69" customFormat="1" x14ac:dyDescent="0.35">
      <c r="B224" s="72"/>
      <c r="C224" s="72"/>
      <c r="D224" s="72"/>
      <c r="E224" s="70"/>
      <c r="F224" s="71"/>
      <c r="G224" s="70"/>
    </row>
    <row r="225" spans="2:7" s="69" customFormat="1" x14ac:dyDescent="0.35">
      <c r="B225" s="72"/>
      <c r="C225" s="72"/>
      <c r="D225" s="72"/>
      <c r="E225" s="70"/>
      <c r="F225" s="71"/>
      <c r="G225" s="70"/>
    </row>
    <row r="226" spans="2:7" s="69" customFormat="1" x14ac:dyDescent="0.35">
      <c r="B226" s="72"/>
      <c r="C226" s="72"/>
      <c r="D226" s="72"/>
      <c r="E226" s="70"/>
      <c r="F226" s="71"/>
      <c r="G226" s="70"/>
    </row>
    <row r="227" spans="2:7" s="69" customFormat="1" x14ac:dyDescent="0.35">
      <c r="B227" s="72"/>
      <c r="C227" s="72"/>
      <c r="D227" s="72"/>
      <c r="E227" s="70"/>
      <c r="F227" s="71"/>
      <c r="G227" s="70"/>
    </row>
    <row r="228" spans="2:7" s="69" customFormat="1" x14ac:dyDescent="0.35">
      <c r="B228" s="72"/>
      <c r="C228" s="72"/>
      <c r="D228" s="72"/>
      <c r="E228" s="70"/>
      <c r="F228" s="71"/>
      <c r="G228" s="70"/>
    </row>
    <row r="229" spans="2:7" s="69" customFormat="1" x14ac:dyDescent="0.35">
      <c r="B229" s="72"/>
      <c r="C229" s="72"/>
      <c r="D229" s="72"/>
      <c r="E229" s="70"/>
      <c r="F229" s="71"/>
      <c r="G229" s="70"/>
    </row>
    <row r="230" spans="2:7" s="69" customFormat="1" x14ac:dyDescent="0.35">
      <c r="B230" s="72"/>
      <c r="C230" s="72"/>
      <c r="D230" s="72"/>
      <c r="E230" s="70"/>
      <c r="F230" s="71"/>
      <c r="G230" s="70"/>
    </row>
    <row r="231" spans="2:7" s="69" customFormat="1" x14ac:dyDescent="0.35">
      <c r="B231" s="72"/>
      <c r="C231" s="72"/>
      <c r="D231" s="72"/>
      <c r="E231" s="70"/>
      <c r="F231" s="71"/>
      <c r="G231" s="70"/>
    </row>
    <row r="232" spans="2:7" s="69" customFormat="1" x14ac:dyDescent="0.35">
      <c r="B232" s="72"/>
      <c r="C232" s="72"/>
      <c r="D232" s="72"/>
      <c r="E232" s="70"/>
      <c r="F232" s="71"/>
      <c r="G232" s="70"/>
    </row>
    <row r="233" spans="2:7" s="69" customFormat="1" x14ac:dyDescent="0.35">
      <c r="B233" s="72"/>
      <c r="C233" s="72"/>
      <c r="D233" s="72"/>
      <c r="E233" s="70"/>
      <c r="F233" s="71"/>
      <c r="G233" s="70"/>
    </row>
    <row r="234" spans="2:7" s="69" customFormat="1" x14ac:dyDescent="0.35">
      <c r="B234" s="72"/>
      <c r="C234" s="72"/>
      <c r="D234" s="72"/>
      <c r="E234" s="70"/>
      <c r="F234" s="71"/>
      <c r="G234" s="70"/>
    </row>
    <row r="235" spans="2:7" s="69" customFormat="1" x14ac:dyDescent="0.35">
      <c r="B235" s="72"/>
      <c r="C235" s="72"/>
      <c r="D235" s="72"/>
      <c r="E235" s="70"/>
      <c r="F235" s="71"/>
      <c r="G235" s="70"/>
    </row>
    <row r="236" spans="2:7" s="69" customFormat="1" x14ac:dyDescent="0.35">
      <c r="B236" s="72"/>
      <c r="C236" s="72"/>
      <c r="D236" s="72"/>
      <c r="E236" s="70"/>
      <c r="F236" s="71"/>
      <c r="G236" s="70"/>
    </row>
    <row r="237" spans="2:7" s="69" customFormat="1" x14ac:dyDescent="0.35">
      <c r="B237" s="72"/>
      <c r="C237" s="72"/>
      <c r="D237" s="72"/>
      <c r="E237" s="70"/>
      <c r="F237" s="71"/>
      <c r="G237" s="70"/>
    </row>
    <row r="238" spans="2:7" s="69" customFormat="1" x14ac:dyDescent="0.35">
      <c r="B238" s="72"/>
      <c r="C238" s="72"/>
      <c r="D238" s="72"/>
      <c r="E238" s="70"/>
      <c r="F238" s="71"/>
      <c r="G238" s="70"/>
    </row>
    <row r="239" spans="2:7" s="69" customFormat="1" x14ac:dyDescent="0.35">
      <c r="B239" s="72"/>
      <c r="C239" s="72"/>
      <c r="D239" s="72"/>
      <c r="E239" s="70"/>
      <c r="F239" s="71"/>
      <c r="G239" s="70"/>
    </row>
    <row r="240" spans="2:7" s="69" customFormat="1" x14ac:dyDescent="0.35">
      <c r="B240" s="72"/>
      <c r="C240" s="72"/>
      <c r="D240" s="72"/>
      <c r="E240" s="70"/>
      <c r="F240" s="71"/>
      <c r="G240" s="70"/>
    </row>
    <row r="241" spans="2:7" s="69" customFormat="1" x14ac:dyDescent="0.35">
      <c r="B241" s="72"/>
      <c r="C241" s="72"/>
      <c r="D241" s="72"/>
      <c r="E241" s="70"/>
      <c r="F241" s="71"/>
      <c r="G241" s="70"/>
    </row>
    <row r="242" spans="2:7" s="69" customFormat="1" x14ac:dyDescent="0.35">
      <c r="B242" s="72"/>
      <c r="C242" s="72"/>
      <c r="D242" s="72"/>
      <c r="E242" s="70"/>
      <c r="F242" s="71"/>
      <c r="G242" s="70"/>
    </row>
    <row r="243" spans="2:7" s="69" customFormat="1" x14ac:dyDescent="0.35">
      <c r="B243" s="72"/>
      <c r="C243" s="72"/>
      <c r="D243" s="72"/>
      <c r="E243" s="70"/>
      <c r="F243" s="71"/>
      <c r="G243" s="70"/>
    </row>
    <row r="244" spans="2:7" s="69" customFormat="1" x14ac:dyDescent="0.35">
      <c r="B244" s="72"/>
      <c r="C244" s="72"/>
      <c r="D244" s="72"/>
      <c r="E244" s="70"/>
      <c r="F244" s="71"/>
      <c r="G244" s="70"/>
    </row>
    <row r="245" spans="2:7" s="69" customFormat="1" x14ac:dyDescent="0.35">
      <c r="B245" s="72"/>
      <c r="C245" s="72"/>
      <c r="D245" s="72"/>
      <c r="E245" s="70"/>
      <c r="F245" s="71"/>
      <c r="G245" s="70"/>
    </row>
    <row r="246" spans="2:7" s="69" customFormat="1" x14ac:dyDescent="0.35">
      <c r="B246" s="72"/>
      <c r="C246" s="72"/>
      <c r="D246" s="72"/>
      <c r="E246" s="70"/>
      <c r="F246" s="71"/>
      <c r="G246" s="70"/>
    </row>
    <row r="247" spans="2:7" s="69" customFormat="1" x14ac:dyDescent="0.35">
      <c r="B247" s="72"/>
      <c r="C247" s="72"/>
      <c r="D247" s="72"/>
      <c r="E247" s="70"/>
      <c r="F247" s="71"/>
      <c r="G247" s="70"/>
    </row>
    <row r="248" spans="2:7" s="69" customFormat="1" x14ac:dyDescent="0.35">
      <c r="B248" s="72"/>
      <c r="C248" s="72"/>
      <c r="D248" s="72"/>
      <c r="E248" s="70"/>
      <c r="F248" s="71"/>
      <c r="G248" s="70"/>
    </row>
    <row r="249" spans="2:7" s="69" customFormat="1" x14ac:dyDescent="0.35">
      <c r="B249" s="72"/>
      <c r="C249" s="72"/>
      <c r="D249" s="72"/>
      <c r="E249" s="70"/>
      <c r="F249" s="71"/>
      <c r="G249" s="70"/>
    </row>
    <row r="250" spans="2:7" s="69" customFormat="1" x14ac:dyDescent="0.35">
      <c r="B250" s="72"/>
      <c r="C250" s="72"/>
      <c r="D250" s="72"/>
      <c r="E250" s="70"/>
      <c r="F250" s="71"/>
      <c r="G250" s="70"/>
    </row>
    <row r="251" spans="2:7" s="69" customFormat="1" x14ac:dyDescent="0.35">
      <c r="B251" s="72"/>
      <c r="C251" s="72"/>
      <c r="D251" s="72"/>
      <c r="E251" s="70"/>
      <c r="F251" s="71"/>
      <c r="G251" s="70"/>
    </row>
    <row r="252" spans="2:7" s="69" customFormat="1" x14ac:dyDescent="0.35">
      <c r="B252" s="72"/>
      <c r="C252" s="72"/>
      <c r="D252" s="72"/>
      <c r="E252" s="70"/>
      <c r="F252" s="71"/>
      <c r="G252" s="70"/>
    </row>
    <row r="253" spans="2:7" s="69" customFormat="1" x14ac:dyDescent="0.35">
      <c r="B253" s="72"/>
      <c r="C253" s="72"/>
      <c r="D253" s="72"/>
      <c r="E253" s="70"/>
      <c r="F253" s="71"/>
      <c r="G253" s="70"/>
    </row>
    <row r="254" spans="2:7" s="69" customFormat="1" x14ac:dyDescent="0.35">
      <c r="B254" s="72"/>
      <c r="C254" s="72"/>
      <c r="D254" s="72"/>
      <c r="E254" s="70"/>
      <c r="F254" s="71"/>
      <c r="G254" s="70"/>
    </row>
    <row r="255" spans="2:7" s="69" customFormat="1" x14ac:dyDescent="0.35">
      <c r="B255" s="72"/>
      <c r="C255" s="72"/>
      <c r="D255" s="72"/>
      <c r="E255" s="70"/>
      <c r="F255" s="71"/>
      <c r="G255" s="70"/>
    </row>
    <row r="256" spans="2:7" s="69" customFormat="1" x14ac:dyDescent="0.35">
      <c r="B256" s="72"/>
      <c r="C256" s="72"/>
      <c r="D256" s="72"/>
      <c r="E256" s="70"/>
      <c r="F256" s="71"/>
      <c r="G256" s="70"/>
    </row>
    <row r="257" spans="2:7" s="69" customFormat="1" x14ac:dyDescent="0.35">
      <c r="B257" s="72"/>
      <c r="C257" s="72"/>
      <c r="D257" s="72"/>
      <c r="E257" s="70"/>
      <c r="F257" s="71"/>
      <c r="G257" s="70"/>
    </row>
    <row r="258" spans="2:7" s="69" customFormat="1" x14ac:dyDescent="0.35">
      <c r="B258" s="72"/>
      <c r="C258" s="72"/>
      <c r="D258" s="72"/>
      <c r="E258" s="70"/>
      <c r="F258" s="71"/>
      <c r="G258" s="70"/>
    </row>
    <row r="259" spans="2:7" s="69" customFormat="1" x14ac:dyDescent="0.35">
      <c r="B259" s="72"/>
      <c r="C259" s="72"/>
      <c r="D259" s="72"/>
      <c r="E259" s="70"/>
      <c r="F259" s="71"/>
      <c r="G259" s="70"/>
    </row>
    <row r="260" spans="2:7" s="69" customFormat="1" x14ac:dyDescent="0.35">
      <c r="B260" s="72"/>
      <c r="C260" s="72"/>
      <c r="D260" s="72"/>
      <c r="E260" s="70"/>
      <c r="F260" s="71"/>
      <c r="G260" s="70"/>
    </row>
    <row r="261" spans="2:7" s="69" customFormat="1" x14ac:dyDescent="0.35">
      <c r="B261" s="72"/>
      <c r="C261" s="72"/>
      <c r="D261" s="72"/>
      <c r="E261" s="70"/>
      <c r="F261" s="71"/>
      <c r="G261" s="70"/>
    </row>
    <row r="262" spans="2:7" s="69" customFormat="1" x14ac:dyDescent="0.35">
      <c r="B262" s="72"/>
      <c r="C262" s="72"/>
      <c r="D262" s="72"/>
      <c r="E262" s="70"/>
      <c r="F262" s="71"/>
      <c r="G262" s="70"/>
    </row>
    <row r="263" spans="2:7" s="69" customFormat="1" x14ac:dyDescent="0.35">
      <c r="B263" s="72"/>
      <c r="C263" s="72"/>
      <c r="D263" s="72"/>
      <c r="E263" s="70"/>
      <c r="F263" s="71"/>
      <c r="G263" s="70"/>
    </row>
    <row r="264" spans="2:7" s="69" customFormat="1" x14ac:dyDescent="0.35">
      <c r="B264" s="72"/>
      <c r="C264" s="72"/>
      <c r="D264" s="72"/>
      <c r="E264" s="70"/>
      <c r="F264" s="71"/>
      <c r="G264" s="70"/>
    </row>
    <row r="265" spans="2:7" s="69" customFormat="1" x14ac:dyDescent="0.35">
      <c r="B265" s="72"/>
      <c r="C265" s="72"/>
      <c r="D265" s="72"/>
      <c r="E265" s="70"/>
      <c r="F265" s="71"/>
      <c r="G265" s="70"/>
    </row>
    <row r="266" spans="2:7" s="69" customFormat="1" x14ac:dyDescent="0.35">
      <c r="B266" s="72"/>
      <c r="C266" s="72"/>
      <c r="D266" s="72"/>
      <c r="E266" s="70"/>
      <c r="F266" s="71"/>
      <c r="G266" s="70"/>
    </row>
    <row r="267" spans="2:7" s="69" customFormat="1" x14ac:dyDescent="0.35">
      <c r="B267" s="72"/>
      <c r="C267" s="72"/>
      <c r="D267" s="72"/>
      <c r="E267" s="70"/>
      <c r="F267" s="71"/>
      <c r="G267" s="70"/>
    </row>
    <row r="268" spans="2:7" s="69" customFormat="1" x14ac:dyDescent="0.35">
      <c r="B268" s="72"/>
      <c r="C268" s="72"/>
      <c r="D268" s="72"/>
      <c r="E268" s="70"/>
      <c r="F268" s="71"/>
      <c r="G268" s="70"/>
    </row>
    <row r="269" spans="2:7" s="69" customFormat="1" x14ac:dyDescent="0.35">
      <c r="B269" s="72"/>
      <c r="C269" s="72"/>
      <c r="D269" s="72"/>
      <c r="E269" s="70"/>
      <c r="F269" s="71"/>
      <c r="G269" s="70"/>
    </row>
    <row r="270" spans="2:7" s="69" customFormat="1" x14ac:dyDescent="0.35">
      <c r="B270" s="72"/>
      <c r="C270" s="72"/>
      <c r="D270" s="72"/>
      <c r="E270" s="70"/>
      <c r="F270" s="71"/>
      <c r="G270" s="70"/>
    </row>
    <row r="271" spans="2:7" s="69" customFormat="1" x14ac:dyDescent="0.35">
      <c r="B271" s="72"/>
      <c r="C271" s="72"/>
      <c r="D271" s="72"/>
      <c r="E271" s="70"/>
      <c r="F271" s="71"/>
      <c r="G271" s="70"/>
    </row>
    <row r="272" spans="2:7" s="69" customFormat="1" x14ac:dyDescent="0.35">
      <c r="B272" s="72"/>
      <c r="C272" s="72"/>
      <c r="D272" s="72"/>
      <c r="E272" s="70"/>
      <c r="F272" s="71"/>
      <c r="G272" s="70"/>
    </row>
    <row r="273" spans="2:7" s="69" customFormat="1" x14ac:dyDescent="0.35">
      <c r="B273" s="72"/>
      <c r="C273" s="72"/>
      <c r="D273" s="72"/>
      <c r="E273" s="70"/>
      <c r="F273" s="71"/>
      <c r="G273" s="70"/>
    </row>
    <row r="274" spans="2:7" s="69" customFormat="1" x14ac:dyDescent="0.35">
      <c r="B274" s="72"/>
      <c r="C274" s="72"/>
      <c r="D274" s="72"/>
      <c r="E274" s="70"/>
      <c r="F274" s="71"/>
      <c r="G274" s="70"/>
    </row>
    <row r="275" spans="2:7" s="69" customFormat="1" x14ac:dyDescent="0.35">
      <c r="B275" s="72"/>
      <c r="C275" s="72"/>
      <c r="D275" s="72"/>
      <c r="E275" s="70"/>
      <c r="F275" s="71"/>
      <c r="G275" s="70"/>
    </row>
    <row r="276" spans="2:7" s="69" customFormat="1" x14ac:dyDescent="0.35">
      <c r="B276" s="72"/>
      <c r="C276" s="72"/>
      <c r="D276" s="72"/>
      <c r="E276" s="70"/>
      <c r="F276" s="71"/>
      <c r="G276" s="70"/>
    </row>
    <row r="277" spans="2:7" s="69" customFormat="1" x14ac:dyDescent="0.35">
      <c r="B277" s="72"/>
      <c r="C277" s="72"/>
      <c r="D277" s="72"/>
      <c r="E277" s="70"/>
      <c r="F277" s="71"/>
      <c r="G277" s="70"/>
    </row>
    <row r="278" spans="2:7" s="69" customFormat="1" x14ac:dyDescent="0.35">
      <c r="B278" s="72"/>
      <c r="C278" s="72"/>
      <c r="D278" s="72"/>
      <c r="E278" s="70"/>
      <c r="F278" s="71"/>
      <c r="G278" s="70"/>
    </row>
    <row r="279" spans="2:7" s="69" customFormat="1" x14ac:dyDescent="0.35">
      <c r="B279" s="72"/>
      <c r="C279" s="72"/>
      <c r="D279" s="72"/>
      <c r="E279" s="70"/>
      <c r="F279" s="71"/>
      <c r="G279" s="70"/>
    </row>
    <row r="280" spans="2:7" s="69" customFormat="1" x14ac:dyDescent="0.35">
      <c r="B280" s="72"/>
      <c r="C280" s="72"/>
      <c r="D280" s="72"/>
      <c r="E280" s="70"/>
      <c r="F280" s="71"/>
      <c r="G280" s="70"/>
    </row>
    <row r="281" spans="2:7" s="69" customFormat="1" x14ac:dyDescent="0.35">
      <c r="B281" s="72"/>
      <c r="C281" s="72"/>
      <c r="D281" s="72"/>
      <c r="E281" s="70"/>
      <c r="F281" s="71"/>
      <c r="G281" s="70"/>
    </row>
    <row r="282" spans="2:7" s="69" customFormat="1" x14ac:dyDescent="0.35">
      <c r="B282" s="72"/>
      <c r="C282" s="72"/>
      <c r="D282" s="72"/>
      <c r="E282" s="70"/>
      <c r="F282" s="71"/>
      <c r="G282" s="70"/>
    </row>
    <row r="283" spans="2:7" s="69" customFormat="1" x14ac:dyDescent="0.35">
      <c r="B283" s="72"/>
      <c r="C283" s="72"/>
      <c r="D283" s="72"/>
      <c r="E283" s="70"/>
      <c r="F283" s="71"/>
      <c r="G283" s="70"/>
    </row>
    <row r="284" spans="2:7" s="69" customFormat="1" x14ac:dyDescent="0.35">
      <c r="B284" s="72"/>
      <c r="C284" s="72"/>
      <c r="D284" s="72"/>
      <c r="E284" s="70"/>
      <c r="F284" s="71"/>
      <c r="G284" s="70"/>
    </row>
    <row r="285" spans="2:7" s="69" customFormat="1" x14ac:dyDescent="0.35">
      <c r="B285" s="72"/>
      <c r="C285" s="72"/>
      <c r="D285" s="72"/>
      <c r="E285" s="70"/>
      <c r="F285" s="71"/>
      <c r="G285" s="70"/>
    </row>
    <row r="286" spans="2:7" s="69" customFormat="1" x14ac:dyDescent="0.35">
      <c r="B286" s="72"/>
      <c r="C286" s="72"/>
      <c r="D286" s="72"/>
      <c r="E286" s="70"/>
      <c r="F286" s="71"/>
      <c r="G286" s="70"/>
    </row>
    <row r="287" spans="2:7" s="69" customFormat="1" x14ac:dyDescent="0.35">
      <c r="B287" s="72"/>
      <c r="C287" s="72"/>
      <c r="D287" s="72"/>
      <c r="E287" s="70"/>
      <c r="F287" s="71"/>
      <c r="G287" s="70"/>
    </row>
    <row r="288" spans="2:7" s="69" customFormat="1" x14ac:dyDescent="0.35">
      <c r="B288" s="72"/>
      <c r="C288" s="72"/>
      <c r="D288" s="72"/>
      <c r="E288" s="70"/>
      <c r="F288" s="71"/>
      <c r="G288" s="70"/>
    </row>
    <row r="289" spans="2:7" s="69" customFormat="1" x14ac:dyDescent="0.35">
      <c r="B289" s="72"/>
      <c r="C289" s="72"/>
      <c r="D289" s="72"/>
      <c r="E289" s="70"/>
      <c r="F289" s="71"/>
      <c r="G289" s="70"/>
    </row>
  </sheetData>
  <conditionalFormatting sqref="C7:D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63">
    <cfRule type="colorScale" priority="4">
      <colorScale>
        <cfvo type="min"/>
        <cfvo type="percentile" val="50"/>
        <cfvo type="max"/>
        <color rgb="FFE95DB3"/>
        <color rgb="FFFFF9DD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AB7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E12" sqref="E12"/>
    </sheetView>
  </sheetViews>
  <sheetFormatPr defaultColWidth="8.88671875" defaultRowHeight="18" x14ac:dyDescent="0.35"/>
  <cols>
    <col min="1" max="1" width="29.5546875" style="10" customWidth="1"/>
    <col min="2" max="2" width="12.109375" style="39" customWidth="1"/>
    <col min="3" max="3" width="9.44140625" style="1" customWidth="1"/>
    <col min="4" max="4" width="13" style="1" bestFit="1" customWidth="1"/>
    <col min="5" max="5" width="13.33203125" style="1" customWidth="1"/>
    <col min="6" max="8" width="7.6640625" style="8" bestFit="1" customWidth="1"/>
    <col min="9" max="9" width="0.88671875" style="1" customWidth="1"/>
    <col min="10" max="10" width="7.33203125" style="59" customWidth="1"/>
    <col min="11" max="12" width="7.33203125" style="58" customWidth="1"/>
    <col min="13" max="13" width="0.88671875" style="1" customWidth="1"/>
    <col min="14" max="14" width="11.88671875" style="144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26" s="89" customFormat="1" ht="21" x14ac:dyDescent="0.3">
      <c r="A1" s="118" t="s">
        <v>336</v>
      </c>
      <c r="B1" s="137"/>
      <c r="C1" s="138"/>
      <c r="D1" s="139"/>
      <c r="E1" s="139"/>
      <c r="F1" s="140"/>
      <c r="G1" s="140"/>
      <c r="H1" s="140"/>
      <c r="I1" s="139"/>
      <c r="J1" s="141"/>
      <c r="K1" s="138"/>
      <c r="L1" s="138"/>
      <c r="M1" s="139"/>
      <c r="N1" s="143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s="89" customFormat="1" ht="21" x14ac:dyDescent="0.3">
      <c r="A2" s="118"/>
      <c r="B2" s="137"/>
      <c r="C2" s="138"/>
      <c r="D2" s="139"/>
      <c r="E2" s="139"/>
      <c r="F2" s="140"/>
      <c r="G2" s="140"/>
      <c r="H2" s="140"/>
      <c r="I2" s="139"/>
      <c r="J2" s="141"/>
      <c r="K2" s="138"/>
      <c r="L2" s="138"/>
      <c r="M2" s="139"/>
      <c r="N2" s="143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x14ac:dyDescent="0.35">
      <c r="A3" s="77"/>
      <c r="B3" s="121"/>
      <c r="C3" s="532"/>
      <c r="D3" s="339" t="s">
        <v>286</v>
      </c>
      <c r="E3" s="35"/>
      <c r="F3" s="135"/>
      <c r="G3" s="120"/>
      <c r="H3" s="120"/>
      <c r="I3" s="136"/>
      <c r="J3" s="117" t="s">
        <v>83</v>
      </c>
      <c r="K3" s="133"/>
      <c r="L3" s="117"/>
      <c r="M3" s="136"/>
      <c r="N3" s="175"/>
      <c r="O3" s="176"/>
      <c r="P3" s="176"/>
      <c r="Q3" s="176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35">
      <c r="A4" s="77"/>
      <c r="B4" s="121"/>
      <c r="C4" s="532"/>
      <c r="D4" s="335">
        <v>0.18</v>
      </c>
      <c r="E4" s="332" t="s">
        <v>84</v>
      </c>
      <c r="F4" s="133"/>
      <c r="G4" s="123"/>
      <c r="H4" s="123"/>
      <c r="I4" s="136"/>
      <c r="J4" s="133" t="s">
        <v>287</v>
      </c>
      <c r="K4" s="133"/>
      <c r="L4" s="133"/>
      <c r="M4" s="136"/>
      <c r="N4" s="133" t="s">
        <v>246</v>
      </c>
      <c r="O4" s="103"/>
      <c r="P4" s="102"/>
      <c r="Q4" s="103"/>
      <c r="R4" s="35"/>
      <c r="S4" s="35"/>
      <c r="T4" s="35"/>
      <c r="U4" s="35"/>
      <c r="V4" s="35"/>
      <c r="W4" s="35"/>
      <c r="X4" s="35"/>
      <c r="Y4" s="35"/>
      <c r="Z4" s="35"/>
    </row>
    <row r="5" spans="1:26" ht="18.600000000000001" thickBot="1" x14ac:dyDescent="0.4">
      <c r="A5" s="77"/>
      <c r="B5" s="382" t="s">
        <v>355</v>
      </c>
      <c r="C5" s="427"/>
      <c r="D5" s="336" t="s">
        <v>77</v>
      </c>
      <c r="E5" s="333" t="s">
        <v>85</v>
      </c>
      <c r="F5" s="126"/>
      <c r="G5" s="125"/>
      <c r="H5" s="124"/>
      <c r="I5" s="134"/>
      <c r="J5" s="124" t="s">
        <v>86</v>
      </c>
      <c r="K5" s="124"/>
      <c r="L5" s="124"/>
      <c r="M5" s="134"/>
      <c r="N5" s="173" t="s">
        <v>489</v>
      </c>
      <c r="O5" s="128"/>
      <c r="P5" s="127"/>
      <c r="Q5" s="128"/>
      <c r="R5" s="35"/>
      <c r="S5" s="35"/>
      <c r="T5" s="35"/>
      <c r="U5" s="35"/>
      <c r="V5" s="35"/>
      <c r="W5" s="35"/>
      <c r="X5" s="35"/>
      <c r="Y5" s="35"/>
      <c r="Z5" s="35"/>
    </row>
    <row r="6" spans="1:26" ht="18.600000000000001" thickBot="1" x14ac:dyDescent="0.4">
      <c r="A6" s="60" t="s">
        <v>4</v>
      </c>
      <c r="B6" s="42" t="s">
        <v>3</v>
      </c>
      <c r="C6" s="40" t="s">
        <v>353</v>
      </c>
      <c r="D6" s="337">
        <f>MAX(D7:D63)</f>
        <v>0</v>
      </c>
      <c r="E6" s="845" t="s">
        <v>87</v>
      </c>
      <c r="F6" s="329" t="s">
        <v>39</v>
      </c>
      <c r="G6" s="330" t="s">
        <v>40</v>
      </c>
      <c r="H6" s="331" t="s">
        <v>41</v>
      </c>
      <c r="I6" s="48"/>
      <c r="J6" s="132" t="s">
        <v>39</v>
      </c>
      <c r="K6" s="131" t="s">
        <v>40</v>
      </c>
      <c r="L6" s="130" t="s">
        <v>41</v>
      </c>
      <c r="M6" s="48"/>
      <c r="N6" s="174" t="s">
        <v>87</v>
      </c>
      <c r="O6" s="963" t="s">
        <v>39</v>
      </c>
      <c r="P6" s="326" t="s">
        <v>40</v>
      </c>
      <c r="Q6" s="968" t="s">
        <v>41</v>
      </c>
      <c r="R6" s="35"/>
      <c r="S6" s="35"/>
      <c r="T6" s="35"/>
      <c r="U6" s="35"/>
      <c r="V6" s="35"/>
      <c r="W6" s="35"/>
      <c r="X6" s="35"/>
      <c r="Y6" s="35"/>
      <c r="Z6" s="35"/>
    </row>
    <row r="7" spans="1:26" ht="18.600000000000001" thickBot="1" x14ac:dyDescent="0.4">
      <c r="A7" s="171" t="s">
        <v>10</v>
      </c>
      <c r="B7" s="269" t="e">
        <f>RANK(C7,C$7:C$63,0)</f>
        <v>#DIV/0!</v>
      </c>
      <c r="C7" s="47" t="e">
        <f>D7*10/D$6</f>
        <v>#DIV/0!</v>
      </c>
      <c r="D7" s="338">
        <f>E7^D$4</f>
        <v>0</v>
      </c>
      <c r="E7" s="846">
        <f>SUM(F7:H7)</f>
        <v>0</v>
      </c>
      <c r="F7" s="599">
        <f>J7*O7</f>
        <v>0</v>
      </c>
      <c r="G7" s="598">
        <f>K7*P7</f>
        <v>0</v>
      </c>
      <c r="H7" s="597">
        <f>L7*Q7</f>
        <v>0</v>
      </c>
      <c r="I7" s="48"/>
      <c r="J7" s="50"/>
      <c r="K7" s="49">
        <v>0.5</v>
      </c>
      <c r="L7" s="1328"/>
      <c r="M7" s="48"/>
      <c r="N7" s="1353"/>
      <c r="O7" s="1355"/>
      <c r="P7" s="1357"/>
      <c r="Q7" s="1353"/>
      <c r="R7" s="35"/>
      <c r="S7" s="35"/>
      <c r="T7" s="35"/>
      <c r="U7" s="35"/>
      <c r="V7" s="35"/>
      <c r="W7" s="35"/>
      <c r="X7" s="35"/>
      <c r="Y7" s="35"/>
      <c r="Z7" s="35"/>
    </row>
    <row r="8" spans="1:26" ht="18.600000000000001" thickBot="1" x14ac:dyDescent="0.4">
      <c r="A8" s="221" t="s">
        <v>229</v>
      </c>
      <c r="B8" s="267" t="e">
        <f>RANK(C8,C$7:C$63,0)</f>
        <v>#DIV/0!</v>
      </c>
      <c r="C8" s="47" t="e">
        <f>D8*10/D$6</f>
        <v>#DIV/0!</v>
      </c>
      <c r="D8" s="611">
        <f>E8^D$4</f>
        <v>0</v>
      </c>
      <c r="E8" s="846">
        <f>SUM(F8:H8)</f>
        <v>0</v>
      </c>
      <c r="F8" s="600">
        <f>J8*O8</f>
        <v>0</v>
      </c>
      <c r="G8" s="589">
        <f>K8*P8</f>
        <v>0</v>
      </c>
      <c r="H8" s="588">
        <f>L8*Q8</f>
        <v>0</v>
      </c>
      <c r="I8" s="51"/>
      <c r="J8" s="54"/>
      <c r="K8" s="53"/>
      <c r="L8" s="1330"/>
      <c r="M8" s="51"/>
      <c r="N8" s="585"/>
      <c r="O8" s="966"/>
      <c r="P8" s="586"/>
      <c r="Q8" s="585"/>
      <c r="R8" s="35"/>
      <c r="S8" s="35"/>
      <c r="T8" s="35"/>
      <c r="U8" s="35"/>
      <c r="V8" s="35"/>
      <c r="W8" s="35"/>
      <c r="X8" s="35"/>
      <c r="Y8" s="35"/>
      <c r="Z8" s="35"/>
    </row>
    <row r="9" spans="1:26" ht="18.600000000000001" thickBot="1" x14ac:dyDescent="0.4">
      <c r="A9" s="221" t="s">
        <v>153</v>
      </c>
      <c r="B9" s="267" t="e">
        <f>RANK(C9,C$7:C$63,0)</f>
        <v>#DIV/0!</v>
      </c>
      <c r="C9" s="610" t="e">
        <f>D9*10/D$6</f>
        <v>#DIV/0!</v>
      </c>
      <c r="D9" s="611">
        <f>E9^D$4</f>
        <v>0</v>
      </c>
      <c r="E9" s="846">
        <f>SUM(F9:H9)</f>
        <v>0</v>
      </c>
      <c r="F9" s="600">
        <f>J9*O9</f>
        <v>0</v>
      </c>
      <c r="G9" s="589">
        <f>K9*P9</f>
        <v>0</v>
      </c>
      <c r="H9" s="588">
        <f>L9*Q9</f>
        <v>0</v>
      </c>
      <c r="I9" s="51"/>
      <c r="J9" s="54">
        <v>0.9</v>
      </c>
      <c r="K9" s="53"/>
      <c r="L9" s="1330"/>
      <c r="M9" s="51"/>
      <c r="N9" s="585"/>
      <c r="O9" s="966"/>
      <c r="P9" s="586"/>
      <c r="Q9" s="585"/>
      <c r="R9" s="35"/>
      <c r="S9" s="35"/>
      <c r="T9" s="35"/>
      <c r="U9" s="35"/>
      <c r="V9" s="35"/>
      <c r="W9" s="35"/>
      <c r="X9" s="35"/>
      <c r="Y9" s="35"/>
      <c r="Z9" s="35"/>
    </row>
    <row r="10" spans="1:26" ht="18.600000000000001" thickBot="1" x14ac:dyDescent="0.4">
      <c r="A10" s="221" t="s">
        <v>154</v>
      </c>
      <c r="B10" s="267" t="e">
        <f>RANK(C10,C$7:C$63,0)</f>
        <v>#DIV/0!</v>
      </c>
      <c r="C10" s="610" t="e">
        <f>D10*10/D$6</f>
        <v>#DIV/0!</v>
      </c>
      <c r="D10" s="611">
        <f>E10^D$4</f>
        <v>0</v>
      </c>
      <c r="E10" s="846">
        <f>SUM(F10:H10)</f>
        <v>0</v>
      </c>
      <c r="F10" s="600">
        <f>J10*O10</f>
        <v>0</v>
      </c>
      <c r="G10" s="589">
        <f>K10*P10</f>
        <v>0</v>
      </c>
      <c r="H10" s="588">
        <f>L10*Q10</f>
        <v>0</v>
      </c>
      <c r="I10" s="51"/>
      <c r="J10" s="56">
        <v>0.5</v>
      </c>
      <c r="K10" s="55"/>
      <c r="L10" s="1329">
        <v>0.5</v>
      </c>
      <c r="M10" s="51"/>
      <c r="N10" s="585"/>
      <c r="O10" s="966"/>
      <c r="P10" s="586"/>
      <c r="Q10" s="58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8.600000000000001" thickBot="1" x14ac:dyDescent="0.4">
      <c r="A11" s="97" t="s">
        <v>5</v>
      </c>
      <c r="B11" s="267" t="e">
        <f>RANK(C11,C$7:C$63,0)</f>
        <v>#DIV/0!</v>
      </c>
      <c r="C11" s="610" t="e">
        <f>D11*10/D$6</f>
        <v>#DIV/0!</v>
      </c>
      <c r="D11" s="611">
        <f>E11^D$4</f>
        <v>0</v>
      </c>
      <c r="E11" s="846">
        <f>SUM(F11:H11)</f>
        <v>0</v>
      </c>
      <c r="F11" s="600">
        <f>J11*O11</f>
        <v>0</v>
      </c>
      <c r="G11" s="589">
        <f>K11*P11</f>
        <v>0</v>
      </c>
      <c r="H11" s="588">
        <f>L11*Q11</f>
        <v>0</v>
      </c>
      <c r="I11" s="51"/>
      <c r="J11" s="56">
        <v>2</v>
      </c>
      <c r="K11" s="55">
        <v>1.9</v>
      </c>
      <c r="L11" s="1329">
        <v>1.8</v>
      </c>
      <c r="M11" s="51"/>
      <c r="N11" s="587"/>
      <c r="O11" s="964"/>
      <c r="P11" s="588"/>
      <c r="Q11" s="587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8.600000000000001" thickBot="1" x14ac:dyDescent="0.4">
      <c r="A12" s="221" t="s">
        <v>230</v>
      </c>
      <c r="B12" s="267" t="e">
        <f>RANK(C12,C$7:C$63,0)</f>
        <v>#DIV/0!</v>
      </c>
      <c r="C12" s="610" t="e">
        <f>D12*10/D$6</f>
        <v>#DIV/0!</v>
      </c>
      <c r="D12" s="611">
        <f>E12^D$4</f>
        <v>0</v>
      </c>
      <c r="E12" s="846">
        <f>SUM(F12:H12)</f>
        <v>0</v>
      </c>
      <c r="F12" s="600">
        <f>J12*O12</f>
        <v>0</v>
      </c>
      <c r="G12" s="589">
        <f>K12*P12</f>
        <v>0</v>
      </c>
      <c r="H12" s="588">
        <f>L12*Q12</f>
        <v>0</v>
      </c>
      <c r="I12" s="51"/>
      <c r="J12" s="54"/>
      <c r="K12" s="53"/>
      <c r="L12" s="1330"/>
      <c r="M12" s="51"/>
      <c r="N12" s="585"/>
      <c r="O12" s="966"/>
      <c r="P12" s="586"/>
      <c r="Q12" s="58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8.600000000000001" thickBot="1" x14ac:dyDescent="0.4">
      <c r="A13" s="221" t="s">
        <v>367</v>
      </c>
      <c r="B13" s="267" t="e">
        <f>RANK(C13,C$7:C$63,0)</f>
        <v>#DIV/0!</v>
      </c>
      <c r="C13" s="610" t="e">
        <f>D13*10/D$6</f>
        <v>#DIV/0!</v>
      </c>
      <c r="D13" s="611">
        <f>E13^D$4</f>
        <v>0</v>
      </c>
      <c r="E13" s="846">
        <f>SUM(F13:H13)</f>
        <v>0</v>
      </c>
      <c r="F13" s="600">
        <f>J13*O13</f>
        <v>0</v>
      </c>
      <c r="G13" s="589">
        <f>K13*P13</f>
        <v>0</v>
      </c>
      <c r="H13" s="588">
        <f>L13*Q13</f>
        <v>0</v>
      </c>
      <c r="I13" s="51"/>
      <c r="J13" s="56">
        <v>1.8181516936671573</v>
      </c>
      <c r="K13" s="55">
        <v>1.9</v>
      </c>
      <c r="L13" s="1329">
        <v>1.8</v>
      </c>
      <c r="M13" s="51"/>
      <c r="N13" s="587"/>
      <c r="O13" s="964"/>
      <c r="P13" s="588"/>
      <c r="Q13" s="587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8.600000000000001" thickBot="1" x14ac:dyDescent="0.4">
      <c r="A14" s="97" t="s">
        <v>141</v>
      </c>
      <c r="B14" s="267" t="e">
        <f>RANK(C14,C$7:C$63,0)</f>
        <v>#DIV/0!</v>
      </c>
      <c r="C14" s="610" t="e">
        <f>D14*10/D$6</f>
        <v>#DIV/0!</v>
      </c>
      <c r="D14" s="611">
        <f>E14^D$4</f>
        <v>0</v>
      </c>
      <c r="E14" s="846">
        <f>SUM(F14:H14)</f>
        <v>0</v>
      </c>
      <c r="F14" s="600">
        <f>J14*O14</f>
        <v>0</v>
      </c>
      <c r="G14" s="589">
        <f>K14*P14</f>
        <v>0</v>
      </c>
      <c r="H14" s="588">
        <f>L14*Q14</f>
        <v>0</v>
      </c>
      <c r="I14" s="51"/>
      <c r="J14" s="56">
        <v>1.8607329842931937</v>
      </c>
      <c r="K14" s="55">
        <v>0.6</v>
      </c>
      <c r="L14" s="1329">
        <v>1.3</v>
      </c>
      <c r="M14" s="51"/>
      <c r="N14" s="587"/>
      <c r="O14" s="964"/>
      <c r="P14" s="588"/>
      <c r="Q14" s="587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8.600000000000001" thickBot="1" x14ac:dyDescent="0.4">
      <c r="A15" s="221" t="s">
        <v>155</v>
      </c>
      <c r="B15" s="267" t="e">
        <f>RANK(C15,C$7:C$63,0)</f>
        <v>#DIV/0!</v>
      </c>
      <c r="C15" s="610" t="e">
        <f>D15*10/D$6</f>
        <v>#DIV/0!</v>
      </c>
      <c r="D15" s="611">
        <f>E15^D$4</f>
        <v>0</v>
      </c>
      <c r="E15" s="846">
        <f>SUM(F15:H15)</f>
        <v>0</v>
      </c>
      <c r="F15" s="600">
        <f>J15*O15</f>
        <v>0</v>
      </c>
      <c r="G15" s="589">
        <f>K15*P15</f>
        <v>0</v>
      </c>
      <c r="H15" s="588">
        <f>L15*Q15</f>
        <v>0</v>
      </c>
      <c r="I15" s="51"/>
      <c r="J15" s="56">
        <v>1.4514375738479715</v>
      </c>
      <c r="K15" s="49">
        <v>0.5</v>
      </c>
      <c r="L15" s="1330"/>
      <c r="M15" s="51"/>
      <c r="N15" s="587"/>
      <c r="O15" s="964"/>
      <c r="P15" s="588"/>
      <c r="Q15" s="587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8.600000000000001" thickBot="1" x14ac:dyDescent="0.4">
      <c r="A16" s="221" t="s">
        <v>9</v>
      </c>
      <c r="B16" s="267" t="e">
        <f>RANK(C16,C$7:C$63,0)</f>
        <v>#DIV/0!</v>
      </c>
      <c r="C16" s="610" t="e">
        <f>D16*10/D$6</f>
        <v>#DIV/0!</v>
      </c>
      <c r="D16" s="611">
        <f>E16^D$4</f>
        <v>0</v>
      </c>
      <c r="E16" s="846">
        <f>SUM(F16:H16)</f>
        <v>0</v>
      </c>
      <c r="F16" s="601">
        <f>J16*O16</f>
        <v>0</v>
      </c>
      <c r="G16" s="592">
        <f>K16*P16</f>
        <v>0</v>
      </c>
      <c r="H16" s="591">
        <f>L16*Q16</f>
        <v>0</v>
      </c>
      <c r="I16" s="136"/>
      <c r="J16" s="607">
        <v>1.1414343928280359</v>
      </c>
      <c r="K16" s="606">
        <v>1.5</v>
      </c>
      <c r="L16" s="1331">
        <v>0.75</v>
      </c>
      <c r="M16" s="136"/>
      <c r="N16" s="590"/>
      <c r="O16" s="965"/>
      <c r="P16" s="591"/>
      <c r="Q16" s="590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8.600000000000001" thickBot="1" x14ac:dyDescent="0.4">
      <c r="A17" s="97" t="s">
        <v>136</v>
      </c>
      <c r="B17" s="267" t="e">
        <f>RANK(C17,C$7:C$63,0)</f>
        <v>#DIV/0!</v>
      </c>
      <c r="C17" s="610" t="e">
        <f>D17*10/D$6</f>
        <v>#DIV/0!</v>
      </c>
      <c r="D17" s="611">
        <f>E17^D$4</f>
        <v>0</v>
      </c>
      <c r="E17" s="846">
        <f>SUM(F17:H17)</f>
        <v>0</v>
      </c>
      <c r="F17" s="600">
        <f>J17*O17</f>
        <v>0</v>
      </c>
      <c r="G17" s="589">
        <f>K17*P17</f>
        <v>0</v>
      </c>
      <c r="H17" s="588">
        <f>L17*Q17</f>
        <v>0</v>
      </c>
      <c r="I17" s="51"/>
      <c r="J17" s="56">
        <v>2</v>
      </c>
      <c r="K17" s="53"/>
      <c r="L17" s="1330"/>
      <c r="M17" s="51"/>
      <c r="N17" s="587"/>
      <c r="O17" s="964"/>
      <c r="P17" s="588"/>
      <c r="Q17" s="587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8.600000000000001" thickBot="1" x14ac:dyDescent="0.4">
      <c r="A18" s="97" t="s">
        <v>18</v>
      </c>
      <c r="B18" s="267" t="e">
        <f>RANK(C18,C$7:C$63,0)</f>
        <v>#DIV/0!</v>
      </c>
      <c r="C18" s="610" t="e">
        <f>D18*10/D$6</f>
        <v>#DIV/0!</v>
      </c>
      <c r="D18" s="611">
        <f>E18^D$4</f>
        <v>0</v>
      </c>
      <c r="E18" s="846">
        <f>SUM(F18:H18)</f>
        <v>0</v>
      </c>
      <c r="F18" s="601">
        <f>J18*O18</f>
        <v>0</v>
      </c>
      <c r="G18" s="592">
        <f>K18*P18</f>
        <v>0</v>
      </c>
      <c r="H18" s="591">
        <f>L18*Q18</f>
        <v>0</v>
      </c>
      <c r="I18" s="136"/>
      <c r="J18" s="607">
        <v>1.78</v>
      </c>
      <c r="K18" s="606">
        <v>1.8</v>
      </c>
      <c r="L18" s="1331">
        <v>1.9</v>
      </c>
      <c r="M18" s="136"/>
      <c r="N18" s="590"/>
      <c r="O18" s="965"/>
      <c r="P18" s="591"/>
      <c r="Q18" s="590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8.600000000000001" thickBot="1" x14ac:dyDescent="0.4">
      <c r="A19" s="97" t="s">
        <v>147</v>
      </c>
      <c r="B19" s="267" t="e">
        <f>RANK(C19,C$7:C$63,0)</f>
        <v>#DIV/0!</v>
      </c>
      <c r="C19" s="610" t="e">
        <f>D19*10/D$6</f>
        <v>#DIV/0!</v>
      </c>
      <c r="D19" s="611">
        <f>E19^D$4</f>
        <v>0</v>
      </c>
      <c r="E19" s="846">
        <f>SUM(F19:H19)</f>
        <v>0</v>
      </c>
      <c r="F19" s="600">
        <f>J19*O19</f>
        <v>0</v>
      </c>
      <c r="G19" s="589">
        <f>K19*P19</f>
        <v>0</v>
      </c>
      <c r="H19" s="588">
        <f>L19*Q19</f>
        <v>0</v>
      </c>
      <c r="I19" s="51"/>
      <c r="J19" s="56">
        <v>1.6</v>
      </c>
      <c r="K19" s="53"/>
      <c r="L19" s="1330"/>
      <c r="M19" s="51"/>
      <c r="N19" s="587"/>
      <c r="O19" s="964"/>
      <c r="P19" s="588"/>
      <c r="Q19" s="587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8.600000000000001" thickBot="1" x14ac:dyDescent="0.4">
      <c r="A20" s="221" t="s">
        <v>150</v>
      </c>
      <c r="B20" s="267" t="e">
        <f>RANK(C20,C$7:C$63,0)</f>
        <v>#DIV/0!</v>
      </c>
      <c r="C20" s="610" t="e">
        <f>D20*10/D$6</f>
        <v>#DIV/0!</v>
      </c>
      <c r="D20" s="611">
        <f>E20^D$4</f>
        <v>0</v>
      </c>
      <c r="E20" s="846">
        <f>SUM(F20:H20)</f>
        <v>0</v>
      </c>
      <c r="F20" s="600">
        <f>J20*O20</f>
        <v>0</v>
      </c>
      <c r="G20" s="589">
        <f>K20*P20</f>
        <v>0</v>
      </c>
      <c r="H20" s="588">
        <f>L20*Q20</f>
        <v>0</v>
      </c>
      <c r="I20" s="51"/>
      <c r="J20" s="56">
        <v>1.06</v>
      </c>
      <c r="K20" s="55">
        <v>1</v>
      </c>
      <c r="L20" s="1329">
        <v>1</v>
      </c>
      <c r="M20" s="51"/>
      <c r="N20" s="587"/>
      <c r="O20" s="964"/>
      <c r="P20" s="588"/>
      <c r="Q20" s="587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8.600000000000001" thickBot="1" x14ac:dyDescent="0.4">
      <c r="A21" s="221" t="s">
        <v>156</v>
      </c>
      <c r="B21" s="267" t="e">
        <f>RANK(C21,C$7:C$63,0)</f>
        <v>#DIV/0!</v>
      </c>
      <c r="C21" s="610" t="e">
        <f>D21*10/D$6</f>
        <v>#DIV/0!</v>
      </c>
      <c r="D21" s="611">
        <f>E21^D$4</f>
        <v>0</v>
      </c>
      <c r="E21" s="846">
        <f>SUM(F21:H21)</f>
        <v>0</v>
      </c>
      <c r="F21" s="600">
        <f>J21*O21</f>
        <v>0</v>
      </c>
      <c r="G21" s="589">
        <f>K21*P21</f>
        <v>0</v>
      </c>
      <c r="H21" s="588">
        <f>L21*Q21</f>
        <v>0</v>
      </c>
      <c r="I21" s="51"/>
      <c r="J21" s="56">
        <v>1.6546696696696699</v>
      </c>
      <c r="K21" s="55">
        <v>1</v>
      </c>
      <c r="L21" s="1329">
        <v>1</v>
      </c>
      <c r="M21" s="51"/>
      <c r="N21" s="587"/>
      <c r="O21" s="964"/>
      <c r="P21" s="588"/>
      <c r="Q21" s="587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8.600000000000001" thickBot="1" x14ac:dyDescent="0.4">
      <c r="A22" s="97" t="s">
        <v>139</v>
      </c>
      <c r="B22" s="267" t="e">
        <f>RANK(C22,C$7:C$63,0)</f>
        <v>#DIV/0!</v>
      </c>
      <c r="C22" s="610" t="e">
        <f>D22*10/D$6</f>
        <v>#DIV/0!</v>
      </c>
      <c r="D22" s="611">
        <f>E22^D$4</f>
        <v>0</v>
      </c>
      <c r="E22" s="846">
        <f>SUM(F22:H22)</f>
        <v>0</v>
      </c>
      <c r="F22" s="600">
        <f>J22*O22</f>
        <v>0</v>
      </c>
      <c r="G22" s="589">
        <f>K22*P22</f>
        <v>0</v>
      </c>
      <c r="H22" s="588">
        <f>L22*Q22</f>
        <v>0</v>
      </c>
      <c r="I22" s="51"/>
      <c r="J22" s="54">
        <v>1.9</v>
      </c>
      <c r="K22" s="53"/>
      <c r="L22" s="1330"/>
      <c r="M22" s="51"/>
      <c r="N22" s="585"/>
      <c r="O22" s="966"/>
      <c r="P22" s="586"/>
      <c r="Q22" s="58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8.600000000000001" thickBot="1" x14ac:dyDescent="0.4">
      <c r="A23" s="97" t="s">
        <v>16</v>
      </c>
      <c r="B23" s="267" t="e">
        <f>RANK(C23,C$7:C$63,0)</f>
        <v>#DIV/0!</v>
      </c>
      <c r="C23" s="610" t="e">
        <f>D23*10/D$6</f>
        <v>#DIV/0!</v>
      </c>
      <c r="D23" s="611">
        <f>E23^D$4</f>
        <v>0</v>
      </c>
      <c r="E23" s="846">
        <f>SUM(F23:H23)</f>
        <v>0</v>
      </c>
      <c r="F23" s="600">
        <f>J23*O23</f>
        <v>0</v>
      </c>
      <c r="G23" s="589">
        <f>K23*P23</f>
        <v>0</v>
      </c>
      <c r="H23" s="588">
        <f>L23*Q23</f>
        <v>0</v>
      </c>
      <c r="I23" s="51"/>
      <c r="J23" s="54"/>
      <c r="K23" s="53"/>
      <c r="L23" s="1330"/>
      <c r="M23" s="51"/>
      <c r="N23" s="585"/>
      <c r="O23" s="966"/>
      <c r="P23" s="586"/>
      <c r="Q23" s="58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8.600000000000001" thickBot="1" x14ac:dyDescent="0.4">
      <c r="A24" s="97" t="s">
        <v>6</v>
      </c>
      <c r="B24" s="267" t="e">
        <f>RANK(C24,C$7:C$63,0)</f>
        <v>#DIV/0!</v>
      </c>
      <c r="C24" s="610" t="e">
        <f>D24*10/D$6</f>
        <v>#DIV/0!</v>
      </c>
      <c r="D24" s="611">
        <f>E24^D$4</f>
        <v>0</v>
      </c>
      <c r="E24" s="846">
        <f>SUM(F24:H24)</f>
        <v>0</v>
      </c>
      <c r="F24" s="600">
        <f>J24*O24</f>
        <v>0</v>
      </c>
      <c r="G24" s="589">
        <f>K24*P24</f>
        <v>0</v>
      </c>
      <c r="H24" s="588">
        <f>L24*Q24</f>
        <v>0</v>
      </c>
      <c r="I24" s="51"/>
      <c r="J24" s="56">
        <v>0.5</v>
      </c>
      <c r="K24" s="55">
        <v>0.7</v>
      </c>
      <c r="L24" s="1329">
        <v>0.5</v>
      </c>
      <c r="M24" s="51"/>
      <c r="N24" s="585"/>
      <c r="O24" s="966"/>
      <c r="P24" s="586"/>
      <c r="Q24" s="58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8.600000000000001" thickBot="1" x14ac:dyDescent="0.4">
      <c r="A25" s="97" t="s">
        <v>20</v>
      </c>
      <c r="B25" s="267" t="e">
        <f>RANK(C25,C$7:C$63,0)</f>
        <v>#DIV/0!</v>
      </c>
      <c r="C25" s="610" t="e">
        <f>D25*10/D$6</f>
        <v>#DIV/0!</v>
      </c>
      <c r="D25" s="611">
        <f>E25^D$4</f>
        <v>0</v>
      </c>
      <c r="E25" s="846">
        <f>SUM(F25:H25)</f>
        <v>0</v>
      </c>
      <c r="F25" s="601">
        <f>J25*O25</f>
        <v>0</v>
      </c>
      <c r="G25" s="592">
        <f>K25*P25</f>
        <v>0</v>
      </c>
      <c r="H25" s="591">
        <f>L25*Q25</f>
        <v>0</v>
      </c>
      <c r="I25" s="136"/>
      <c r="J25" s="607">
        <v>0.5</v>
      </c>
      <c r="K25" s="606">
        <v>0.7</v>
      </c>
      <c r="L25" s="1331">
        <v>0.5</v>
      </c>
      <c r="M25" s="136"/>
      <c r="N25" s="593"/>
      <c r="O25" s="967"/>
      <c r="P25" s="594"/>
      <c r="Q25" s="593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8.600000000000001" thickBot="1" x14ac:dyDescent="0.4">
      <c r="A26" s="221" t="s">
        <v>157</v>
      </c>
      <c r="B26" s="267" t="e">
        <f>RANK(C26,C$7:C$63,0)</f>
        <v>#DIV/0!</v>
      </c>
      <c r="C26" s="610" t="e">
        <f>D26*10/D$6</f>
        <v>#DIV/0!</v>
      </c>
      <c r="D26" s="611">
        <f>E26^D$4</f>
        <v>0</v>
      </c>
      <c r="E26" s="846">
        <f>SUM(F26:H26)</f>
        <v>0</v>
      </c>
      <c r="F26" s="600">
        <f>J26*O26</f>
        <v>0</v>
      </c>
      <c r="G26" s="589">
        <f>K26*P26</f>
        <v>0</v>
      </c>
      <c r="H26" s="588">
        <f>L26*Q26</f>
        <v>0</v>
      </c>
      <c r="I26" s="51"/>
      <c r="J26" s="56">
        <v>1.476923076923077</v>
      </c>
      <c r="K26" s="53"/>
      <c r="L26" s="1330"/>
      <c r="M26" s="51"/>
      <c r="N26" s="587"/>
      <c r="O26" s="964"/>
      <c r="P26" s="588"/>
      <c r="Q26" s="587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8.600000000000001" thickBot="1" x14ac:dyDescent="0.4">
      <c r="A27" s="221" t="s">
        <v>33</v>
      </c>
      <c r="B27" s="267" t="e">
        <f>RANK(C27,C$7:C$63,0)</f>
        <v>#DIV/0!</v>
      </c>
      <c r="C27" s="610" t="e">
        <f>D27*10/D$6</f>
        <v>#DIV/0!</v>
      </c>
      <c r="D27" s="611">
        <f>E27^D$4</f>
        <v>0</v>
      </c>
      <c r="E27" s="846">
        <f>SUM(F27:H27)</f>
        <v>0</v>
      </c>
      <c r="F27" s="600">
        <f>J27*O27</f>
        <v>0</v>
      </c>
      <c r="G27" s="589">
        <f>K27*P27</f>
        <v>0</v>
      </c>
      <c r="H27" s="588">
        <f>L27*Q27</f>
        <v>0</v>
      </c>
      <c r="I27" s="51"/>
      <c r="J27" s="56"/>
      <c r="K27" s="55">
        <v>0.7</v>
      </c>
      <c r="L27" s="1329">
        <v>0.5</v>
      </c>
      <c r="M27" s="51"/>
      <c r="N27" s="585"/>
      <c r="O27" s="966"/>
      <c r="P27" s="586"/>
      <c r="Q27" s="58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8.600000000000001" thickBot="1" x14ac:dyDescent="0.4">
      <c r="A28" s="221" t="s">
        <v>364</v>
      </c>
      <c r="B28" s="267" t="e">
        <f>RANK(C28,C$7:C$63,0)</f>
        <v>#DIV/0!</v>
      </c>
      <c r="C28" s="610" t="e">
        <f>D28*10/D$6</f>
        <v>#DIV/0!</v>
      </c>
      <c r="D28" s="611">
        <f>E28^D$4</f>
        <v>0</v>
      </c>
      <c r="E28" s="846">
        <f>SUM(F28:H28)</f>
        <v>0</v>
      </c>
      <c r="F28" s="600">
        <f>J28*O28</f>
        <v>0</v>
      </c>
      <c r="G28" s="589">
        <f>K28*P28</f>
        <v>0</v>
      </c>
      <c r="H28" s="588">
        <f>L28*Q28</f>
        <v>0</v>
      </c>
      <c r="I28" s="51"/>
      <c r="J28" s="56">
        <v>1.1299999999999999</v>
      </c>
      <c r="K28" s="53"/>
      <c r="L28" s="1330"/>
      <c r="M28" s="51"/>
      <c r="N28" s="587"/>
      <c r="O28" s="964"/>
      <c r="P28" s="588"/>
      <c r="Q28" s="587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8.600000000000001" thickBot="1" x14ac:dyDescent="0.4">
      <c r="A29" s="221" t="s">
        <v>158</v>
      </c>
      <c r="B29" s="267" t="e">
        <f>RANK(C29,C$7:C$63,0)</f>
        <v>#DIV/0!</v>
      </c>
      <c r="C29" s="610" t="e">
        <f>D29*10/D$6</f>
        <v>#DIV/0!</v>
      </c>
      <c r="D29" s="611">
        <f>E29^D$4</f>
        <v>0</v>
      </c>
      <c r="E29" s="846">
        <f>SUM(F29:H29)</f>
        <v>0</v>
      </c>
      <c r="F29" s="600">
        <f>J29*O29</f>
        <v>0</v>
      </c>
      <c r="G29" s="589">
        <f>K29*P29</f>
        <v>0</v>
      </c>
      <c r="H29" s="588">
        <f>L29*Q29</f>
        <v>0</v>
      </c>
      <c r="I29" s="51"/>
      <c r="J29" s="56">
        <v>0.90936170212765954</v>
      </c>
      <c r="K29" s="53"/>
      <c r="L29" s="1330"/>
      <c r="M29" s="51"/>
      <c r="N29" s="587"/>
      <c r="O29" s="964"/>
      <c r="P29" s="588"/>
      <c r="Q29" s="587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8.600000000000001" thickBot="1" x14ac:dyDescent="0.4">
      <c r="A30" s="221" t="s">
        <v>151</v>
      </c>
      <c r="B30" s="267" t="e">
        <f>RANK(C30,C$7:C$63,0)</f>
        <v>#DIV/0!</v>
      </c>
      <c r="C30" s="610" t="e">
        <f>D30*10/D$6</f>
        <v>#DIV/0!</v>
      </c>
      <c r="D30" s="611">
        <f>E30^D$4</f>
        <v>0</v>
      </c>
      <c r="E30" s="846">
        <f>SUM(F30:H30)</f>
        <v>0</v>
      </c>
      <c r="F30" s="601">
        <f>J30*O30</f>
        <v>0</v>
      </c>
      <c r="G30" s="592">
        <f>K30*P30</f>
        <v>0</v>
      </c>
      <c r="H30" s="591">
        <f>L30*Q30</f>
        <v>0</v>
      </c>
      <c r="I30" s="136"/>
      <c r="J30" s="607">
        <v>1.3667590027700829</v>
      </c>
      <c r="K30" s="608"/>
      <c r="L30" s="1332"/>
      <c r="M30" s="136"/>
      <c r="N30" s="590"/>
      <c r="O30" s="965"/>
      <c r="P30" s="591"/>
      <c r="Q30" s="590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8.600000000000001" thickBot="1" x14ac:dyDescent="0.4">
      <c r="A31" s="221" t="s">
        <v>152</v>
      </c>
      <c r="B31" s="267" t="e">
        <f>RANK(C31,C$7:C$63,0)</f>
        <v>#DIV/0!</v>
      </c>
      <c r="C31" s="610" t="e">
        <f>D31*10/D$6</f>
        <v>#DIV/0!</v>
      </c>
      <c r="D31" s="611">
        <f>E31^D$4</f>
        <v>0</v>
      </c>
      <c r="E31" s="846">
        <f>SUM(F31:H31)</f>
        <v>0</v>
      </c>
      <c r="F31" s="600">
        <f>J31*O31</f>
        <v>0</v>
      </c>
      <c r="G31" s="589">
        <f>K31*P31</f>
        <v>0</v>
      </c>
      <c r="H31" s="588">
        <f>L31*Q31</f>
        <v>0</v>
      </c>
      <c r="I31" s="51"/>
      <c r="J31" s="54">
        <v>1</v>
      </c>
      <c r="K31" s="53"/>
      <c r="L31" s="1330"/>
      <c r="M31" s="51"/>
      <c r="N31" s="585"/>
      <c r="O31" s="966"/>
      <c r="P31" s="586"/>
      <c r="Q31" s="58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8.600000000000001" thickBot="1" x14ac:dyDescent="0.4">
      <c r="A32" s="221" t="s">
        <v>159</v>
      </c>
      <c r="B32" s="267" t="e">
        <f>RANK(C32,C$7:C$63,0)</f>
        <v>#DIV/0!</v>
      </c>
      <c r="C32" s="610" t="e">
        <f>D32*10/D$6</f>
        <v>#DIV/0!</v>
      </c>
      <c r="D32" s="611">
        <f>E32^D$4</f>
        <v>0</v>
      </c>
      <c r="E32" s="846">
        <f>SUM(F32:H32)</f>
        <v>0</v>
      </c>
      <c r="F32" s="600">
        <f>J32*O32</f>
        <v>0</v>
      </c>
      <c r="G32" s="589">
        <f>K32*P32</f>
        <v>0</v>
      </c>
      <c r="H32" s="588">
        <f>L32*Q32</f>
        <v>0</v>
      </c>
      <c r="I32" s="51"/>
      <c r="J32" s="56">
        <v>1.6</v>
      </c>
      <c r="K32" s="53"/>
      <c r="L32" s="1330"/>
      <c r="M32" s="51"/>
      <c r="N32" s="587"/>
      <c r="O32" s="964"/>
      <c r="P32" s="588"/>
      <c r="Q32" s="587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8.600000000000001" thickBot="1" x14ac:dyDescent="0.4">
      <c r="A33" s="221" t="s">
        <v>386</v>
      </c>
      <c r="B33" s="267" t="e">
        <f>RANK(C33,C$7:C$63,0)</f>
        <v>#DIV/0!</v>
      </c>
      <c r="C33" s="610" t="e">
        <f>D33*10/D$6</f>
        <v>#DIV/0!</v>
      </c>
      <c r="D33" s="611">
        <f>E33^D$4</f>
        <v>0</v>
      </c>
      <c r="E33" s="846">
        <f>SUM(F33:H33)</f>
        <v>0</v>
      </c>
      <c r="F33" s="601">
        <f>J33*O33</f>
        <v>0</v>
      </c>
      <c r="G33" s="592">
        <f>K33*P33</f>
        <v>0</v>
      </c>
      <c r="H33" s="591">
        <f>L33*Q33</f>
        <v>0</v>
      </c>
      <c r="I33" s="136"/>
      <c r="J33" s="607">
        <v>1.1916528925619834</v>
      </c>
      <c r="K33" s="606">
        <v>0.8</v>
      </c>
      <c r="L33" s="1331">
        <v>0.8</v>
      </c>
      <c r="M33" s="136"/>
      <c r="N33" s="590"/>
      <c r="O33" s="965"/>
      <c r="P33" s="591"/>
      <c r="Q33" s="590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8.600000000000001" thickBot="1" x14ac:dyDescent="0.4">
      <c r="A34" s="221" t="s">
        <v>365</v>
      </c>
      <c r="B34" s="267" t="e">
        <f>RANK(C34,C$7:C$63,0)</f>
        <v>#DIV/0!</v>
      </c>
      <c r="C34" s="610" t="e">
        <f>D34*10/D$6</f>
        <v>#DIV/0!</v>
      </c>
      <c r="D34" s="611">
        <f>E34^D$4</f>
        <v>0</v>
      </c>
      <c r="E34" s="846">
        <f>SUM(F34:H34)</f>
        <v>0</v>
      </c>
      <c r="F34" s="600">
        <f>J34*O34</f>
        <v>0</v>
      </c>
      <c r="G34" s="589">
        <f>K34*P34</f>
        <v>0</v>
      </c>
      <c r="H34" s="588">
        <f>L34*Q34</f>
        <v>0</v>
      </c>
      <c r="I34" s="51"/>
      <c r="J34" s="56">
        <v>1.138175046554935</v>
      </c>
      <c r="K34" s="53"/>
      <c r="L34" s="1333">
        <v>0.75</v>
      </c>
      <c r="M34" s="51"/>
      <c r="N34" s="587"/>
      <c r="O34" s="964"/>
      <c r="P34" s="588"/>
      <c r="Q34" s="587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8.600000000000001" thickBot="1" x14ac:dyDescent="0.4">
      <c r="A35" s="97" t="s">
        <v>135</v>
      </c>
      <c r="B35" s="267" t="e">
        <f>RANK(C35,C$7:C$63,0)</f>
        <v>#DIV/0!</v>
      </c>
      <c r="C35" s="610" t="e">
        <f>D35*10/D$6</f>
        <v>#DIV/0!</v>
      </c>
      <c r="D35" s="611">
        <f>E35^D$4</f>
        <v>0</v>
      </c>
      <c r="E35" s="846">
        <f>SUM(F35:H35)</f>
        <v>0</v>
      </c>
      <c r="F35" s="600">
        <f>J35*O35</f>
        <v>0</v>
      </c>
      <c r="G35" s="589">
        <f>K35*P35</f>
        <v>0</v>
      </c>
      <c r="H35" s="588">
        <f>L35*Q35</f>
        <v>0</v>
      </c>
      <c r="I35" s="51"/>
      <c r="J35" s="56">
        <v>1.9669477982954542</v>
      </c>
      <c r="K35" s="55">
        <v>2</v>
      </c>
      <c r="L35" s="1329">
        <v>2</v>
      </c>
      <c r="M35" s="51"/>
      <c r="N35" s="587"/>
      <c r="O35" s="964"/>
      <c r="P35" s="588"/>
      <c r="Q35" s="587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8.600000000000001" thickBot="1" x14ac:dyDescent="0.4">
      <c r="A36" s="98" t="s">
        <v>148</v>
      </c>
      <c r="B36" s="267" t="e">
        <f>RANK(C36,C$7:C$63,0)</f>
        <v>#DIV/0!</v>
      </c>
      <c r="C36" s="610" t="e">
        <f>D36*10/D$6</f>
        <v>#DIV/0!</v>
      </c>
      <c r="D36" s="611">
        <f>E36^D$4</f>
        <v>0</v>
      </c>
      <c r="E36" s="846">
        <f>SUM(F36:H36)</f>
        <v>0</v>
      </c>
      <c r="F36" s="600">
        <f>J36*O36</f>
        <v>0</v>
      </c>
      <c r="G36" s="589">
        <f>K36*P36</f>
        <v>0</v>
      </c>
      <c r="H36" s="588">
        <f>L36*Q36</f>
        <v>0</v>
      </c>
      <c r="I36" s="51"/>
      <c r="J36" s="54"/>
      <c r="K36" s="55">
        <v>0.5</v>
      </c>
      <c r="L36" s="1330"/>
      <c r="M36" s="51"/>
      <c r="N36" s="585"/>
      <c r="O36" s="966"/>
      <c r="P36" s="586"/>
      <c r="Q36" s="58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8.600000000000001" thickBot="1" x14ac:dyDescent="0.4">
      <c r="A37" s="97" t="s">
        <v>132</v>
      </c>
      <c r="B37" s="267" t="e">
        <f>RANK(C37,C$7:C$63,0)</f>
        <v>#DIV/0!</v>
      </c>
      <c r="C37" s="610" t="e">
        <f>D37*10/D$6</f>
        <v>#DIV/0!</v>
      </c>
      <c r="D37" s="611">
        <f>E37^D$4</f>
        <v>0</v>
      </c>
      <c r="E37" s="846">
        <f>SUM(F37:H37)</f>
        <v>0</v>
      </c>
      <c r="F37" s="600">
        <f>J37*O37</f>
        <v>0</v>
      </c>
      <c r="G37" s="589">
        <f>K37*P37</f>
        <v>0</v>
      </c>
      <c r="H37" s="588">
        <f>L37*Q37</f>
        <v>0</v>
      </c>
      <c r="I37" s="51"/>
      <c r="J37" s="54"/>
      <c r="K37" s="53"/>
      <c r="L37" s="1330"/>
      <c r="M37" s="51"/>
      <c r="N37" s="585"/>
      <c r="O37" s="966"/>
      <c r="P37" s="586"/>
      <c r="Q37" s="58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8.600000000000001" thickBot="1" x14ac:dyDescent="0.4">
      <c r="A38" s="221" t="s">
        <v>160</v>
      </c>
      <c r="B38" s="267" t="e">
        <f>RANK(C38,C$7:C$63,0)</f>
        <v>#DIV/0!</v>
      </c>
      <c r="C38" s="610" t="e">
        <f>D38*10/D$6</f>
        <v>#DIV/0!</v>
      </c>
      <c r="D38" s="611">
        <f>E38^D$4</f>
        <v>0</v>
      </c>
      <c r="E38" s="846">
        <f>SUM(F38:H38)</f>
        <v>0</v>
      </c>
      <c r="F38" s="600">
        <f>J38*O38</f>
        <v>0</v>
      </c>
      <c r="G38" s="589">
        <f>K38*P38</f>
        <v>0</v>
      </c>
      <c r="H38" s="588">
        <f>L38*Q38</f>
        <v>0</v>
      </c>
      <c r="I38" s="51"/>
      <c r="J38" s="56">
        <v>1.1553153153153153</v>
      </c>
      <c r="K38" s="53">
        <v>0.8</v>
      </c>
      <c r="L38" s="1330"/>
      <c r="M38" s="51"/>
      <c r="N38" s="587"/>
      <c r="O38" s="964"/>
      <c r="P38" s="588"/>
      <c r="Q38" s="587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8.600000000000001" thickBot="1" x14ac:dyDescent="0.4">
      <c r="A39" s="97" t="s">
        <v>140</v>
      </c>
      <c r="B39" s="267" t="e">
        <f>RANK(C39,C$7:C$63,0)</f>
        <v>#DIV/0!</v>
      </c>
      <c r="C39" s="610" t="e">
        <f>D39*10/D$6</f>
        <v>#DIV/0!</v>
      </c>
      <c r="D39" s="611">
        <f>E39^D$4</f>
        <v>0</v>
      </c>
      <c r="E39" s="846">
        <f>SUM(F39:H39)</f>
        <v>0</v>
      </c>
      <c r="F39" s="601">
        <f>J39*O39</f>
        <v>0</v>
      </c>
      <c r="G39" s="592">
        <f>K39*P39</f>
        <v>0</v>
      </c>
      <c r="H39" s="591">
        <f>L39*Q39</f>
        <v>0</v>
      </c>
      <c r="I39" s="136"/>
      <c r="J39" s="607"/>
      <c r="K39" s="606">
        <v>0.5</v>
      </c>
      <c r="L39" s="1331">
        <v>0.6</v>
      </c>
      <c r="M39" s="136"/>
      <c r="N39" s="593"/>
      <c r="O39" s="967"/>
      <c r="P39" s="594"/>
      <c r="Q39" s="593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8.600000000000001" thickBot="1" x14ac:dyDescent="0.4">
      <c r="A40" s="97" t="s">
        <v>387</v>
      </c>
      <c r="B40" s="267" t="e">
        <f>RANK(C40,C$7:C$63,0)</f>
        <v>#DIV/0!</v>
      </c>
      <c r="C40" s="610" t="e">
        <f>D40*10/D$6</f>
        <v>#DIV/0!</v>
      </c>
      <c r="D40" s="611">
        <f>E40^D$4</f>
        <v>0</v>
      </c>
      <c r="E40" s="846">
        <f>SUM(F40:H40)</f>
        <v>0</v>
      </c>
      <c r="F40" s="600">
        <f>J40*O40</f>
        <v>0</v>
      </c>
      <c r="G40" s="589">
        <f>K40*P40</f>
        <v>0</v>
      </c>
      <c r="H40" s="588">
        <f>L40*Q40</f>
        <v>0</v>
      </c>
      <c r="I40" s="51"/>
      <c r="J40" s="54"/>
      <c r="K40" s="53"/>
      <c r="L40" s="1330"/>
      <c r="M40" s="51"/>
      <c r="N40" s="585"/>
      <c r="O40" s="966"/>
      <c r="P40" s="586"/>
      <c r="Q40" s="58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8.600000000000001" thickBot="1" x14ac:dyDescent="0.4">
      <c r="A41" s="221" t="s">
        <v>161</v>
      </c>
      <c r="B41" s="267" t="e">
        <f>RANK(C41,C$7:C$63,0)</f>
        <v>#DIV/0!</v>
      </c>
      <c r="C41" s="610" t="e">
        <f>D41*10/D$6</f>
        <v>#DIV/0!</v>
      </c>
      <c r="D41" s="611">
        <f>E41^D$4</f>
        <v>0</v>
      </c>
      <c r="E41" s="846">
        <f>SUM(F41:H41)</f>
        <v>0</v>
      </c>
      <c r="F41" s="600">
        <f>J41*O41</f>
        <v>0</v>
      </c>
      <c r="G41" s="589">
        <f>K41*P41</f>
        <v>0</v>
      </c>
      <c r="H41" s="588">
        <f>L41*Q41</f>
        <v>0</v>
      </c>
      <c r="I41" s="51"/>
      <c r="J41" s="56">
        <v>0.8171940298507463</v>
      </c>
      <c r="K41" s="49">
        <v>0.5</v>
      </c>
      <c r="L41" s="1330"/>
      <c r="M41" s="51"/>
      <c r="N41" s="587"/>
      <c r="O41" s="964"/>
      <c r="P41" s="588"/>
      <c r="Q41" s="587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8.600000000000001" thickBot="1" x14ac:dyDescent="0.4">
      <c r="A42" s="221" t="s">
        <v>371</v>
      </c>
      <c r="B42" s="267" t="e">
        <f>RANK(C42,C$7:C$63,0)</f>
        <v>#DIV/0!</v>
      </c>
      <c r="C42" s="610" t="e">
        <f>D42*10/D$6</f>
        <v>#DIV/0!</v>
      </c>
      <c r="D42" s="611">
        <f>E42^D$4</f>
        <v>0</v>
      </c>
      <c r="E42" s="846">
        <f>SUM(F42:H42)</f>
        <v>0</v>
      </c>
      <c r="F42" s="600">
        <f>J42*O42</f>
        <v>0</v>
      </c>
      <c r="G42" s="589">
        <f>K42*P42</f>
        <v>0</v>
      </c>
      <c r="H42" s="588">
        <f>L42*Q42</f>
        <v>0</v>
      </c>
      <c r="I42" s="51"/>
      <c r="J42" s="56">
        <v>0.3</v>
      </c>
      <c r="K42" s="53"/>
      <c r="L42" s="1330"/>
      <c r="M42" s="51"/>
      <c r="N42" s="585"/>
      <c r="O42" s="966"/>
      <c r="P42" s="586"/>
      <c r="Q42" s="585"/>
      <c r="R42" s="35"/>
      <c r="S42" s="35"/>
      <c r="T42" s="35"/>
      <c r="U42" s="35"/>
      <c r="W42" s="35"/>
      <c r="X42" s="35"/>
      <c r="Y42" s="35"/>
      <c r="Z42" s="35"/>
    </row>
    <row r="43" spans="1:26" ht="18.600000000000001" thickBot="1" x14ac:dyDescent="0.4">
      <c r="A43" s="97" t="s">
        <v>7</v>
      </c>
      <c r="B43" s="267" t="e">
        <f>RANK(C43,C$7:C$63,0)</f>
        <v>#DIV/0!</v>
      </c>
      <c r="C43" s="610" t="e">
        <f>D43*10/D$6</f>
        <v>#DIV/0!</v>
      </c>
      <c r="D43" s="611">
        <f>E43^D$4</f>
        <v>0</v>
      </c>
      <c r="E43" s="846">
        <f>SUM(F43:H43)</f>
        <v>0</v>
      </c>
      <c r="F43" s="600">
        <f>J43*O43</f>
        <v>0</v>
      </c>
      <c r="G43" s="589">
        <f>K43*P43</f>
        <v>0</v>
      </c>
      <c r="H43" s="588">
        <f>L43*Q43</f>
        <v>0</v>
      </c>
      <c r="I43" s="51"/>
      <c r="J43" s="56">
        <v>0.62444444444444458</v>
      </c>
      <c r="K43" s="55">
        <v>0.7</v>
      </c>
      <c r="L43" s="1329">
        <v>0.5</v>
      </c>
      <c r="M43" s="51"/>
      <c r="N43" s="585"/>
      <c r="O43" s="966"/>
      <c r="P43" s="586"/>
      <c r="Q43" s="58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8.600000000000001" thickBot="1" x14ac:dyDescent="0.4">
      <c r="A44" s="221" t="s">
        <v>162</v>
      </c>
      <c r="B44" s="267" t="e">
        <f>RANK(C44,C$7:C$63,0)</f>
        <v>#DIV/0!</v>
      </c>
      <c r="C44" s="610" t="e">
        <f>D44*10/D$6</f>
        <v>#DIV/0!</v>
      </c>
      <c r="D44" s="611">
        <f>E44^D$4</f>
        <v>0</v>
      </c>
      <c r="E44" s="846">
        <f>SUM(F44:H44)</f>
        <v>0</v>
      </c>
      <c r="F44" s="600">
        <f>J44*O44</f>
        <v>0</v>
      </c>
      <c r="G44" s="589">
        <f>K44*P44</f>
        <v>0</v>
      </c>
      <c r="H44" s="588">
        <f>L44*Q44</f>
        <v>0</v>
      </c>
      <c r="I44" s="51"/>
      <c r="J44" s="56">
        <v>0.82000000000000006</v>
      </c>
      <c r="K44" s="55">
        <v>1</v>
      </c>
      <c r="L44" s="1329">
        <v>1</v>
      </c>
      <c r="M44" s="51"/>
      <c r="N44" s="587"/>
      <c r="O44" s="964"/>
      <c r="P44" s="588"/>
      <c r="Q44" s="587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8.600000000000001" thickBot="1" x14ac:dyDescent="0.4">
      <c r="A45" s="221" t="s">
        <v>163</v>
      </c>
      <c r="B45" s="267" t="e">
        <f>RANK(C45,C$7:C$63,0)</f>
        <v>#DIV/0!</v>
      </c>
      <c r="C45" s="610" t="e">
        <f>D45*10/D$6</f>
        <v>#DIV/0!</v>
      </c>
      <c r="D45" s="611">
        <f>E45^D$4</f>
        <v>0</v>
      </c>
      <c r="E45" s="846">
        <f>SUM(F45:H45)</f>
        <v>0</v>
      </c>
      <c r="F45" s="600">
        <f>J45*O45</f>
        <v>0</v>
      </c>
      <c r="G45" s="589">
        <f>K45*P45</f>
        <v>0</v>
      </c>
      <c r="H45" s="588">
        <f>L45*Q45</f>
        <v>0</v>
      </c>
      <c r="I45" s="51"/>
      <c r="J45" s="56">
        <v>0.8</v>
      </c>
      <c r="K45" s="53"/>
      <c r="L45" s="1330"/>
      <c r="M45" s="51"/>
      <c r="N45" s="585"/>
      <c r="O45" s="966"/>
      <c r="P45" s="586"/>
      <c r="Q45" s="58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8.600000000000001" thickBot="1" x14ac:dyDescent="0.4">
      <c r="A46" s="221" t="s">
        <v>13</v>
      </c>
      <c r="B46" s="267" t="e">
        <f>RANK(C46,C$7:C$63,0)</f>
        <v>#DIV/0!</v>
      </c>
      <c r="C46" s="610" t="e">
        <f>D46*10/D$6</f>
        <v>#DIV/0!</v>
      </c>
      <c r="D46" s="611">
        <f>E46^D$4</f>
        <v>0</v>
      </c>
      <c r="E46" s="846">
        <f>SUM(F46:H46)</f>
        <v>0</v>
      </c>
      <c r="F46" s="600">
        <f>J46*O46</f>
        <v>0</v>
      </c>
      <c r="G46" s="589">
        <f>K46*P46</f>
        <v>0</v>
      </c>
      <c r="H46" s="588">
        <f>L46*Q46</f>
        <v>0</v>
      </c>
      <c r="I46" s="51"/>
      <c r="J46" s="56">
        <v>0.5</v>
      </c>
      <c r="K46" s="55">
        <v>0.7</v>
      </c>
      <c r="L46" s="1329">
        <v>0.5</v>
      </c>
      <c r="M46" s="51"/>
      <c r="N46" s="585"/>
      <c r="O46" s="966"/>
      <c r="P46" s="586"/>
      <c r="Q46" s="58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8.600000000000001" thickBot="1" x14ac:dyDescent="0.4">
      <c r="A47" s="221" t="s">
        <v>25</v>
      </c>
      <c r="B47" s="267" t="e">
        <f>RANK(C47,C$7:C$63,0)</f>
        <v>#DIV/0!</v>
      </c>
      <c r="C47" s="610" t="e">
        <f>D47*10/D$6</f>
        <v>#DIV/0!</v>
      </c>
      <c r="D47" s="611">
        <f>E47^D$4</f>
        <v>0</v>
      </c>
      <c r="E47" s="846">
        <f>SUM(F47:H47)</f>
        <v>0</v>
      </c>
      <c r="F47" s="600">
        <f>J47*O47</f>
        <v>0</v>
      </c>
      <c r="G47" s="589">
        <f>K47*P47</f>
        <v>0</v>
      </c>
      <c r="H47" s="588">
        <f>L47*Q47</f>
        <v>0</v>
      </c>
      <c r="I47" s="51"/>
      <c r="J47" s="56">
        <v>0.64799999999999991</v>
      </c>
      <c r="K47" s="55">
        <v>0.7</v>
      </c>
      <c r="L47" s="1329">
        <v>0.5</v>
      </c>
      <c r="M47" s="51"/>
      <c r="N47" s="585"/>
      <c r="O47" s="966"/>
      <c r="P47" s="586"/>
      <c r="Q47" s="58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8.600000000000001" thickBot="1" x14ac:dyDescent="0.4">
      <c r="A48" s="221" t="s">
        <v>385</v>
      </c>
      <c r="B48" s="267" t="e">
        <f>RANK(C48,C$7:C$63,0)</f>
        <v>#DIV/0!</v>
      </c>
      <c r="C48" s="610" t="e">
        <f>D48*10/D$6</f>
        <v>#DIV/0!</v>
      </c>
      <c r="D48" s="611">
        <f>E48^D$4</f>
        <v>0</v>
      </c>
      <c r="E48" s="846">
        <f>SUM(F48:H48)</f>
        <v>0</v>
      </c>
      <c r="F48" s="600">
        <f>J48*O48</f>
        <v>0</v>
      </c>
      <c r="G48" s="589">
        <f>K48*P48</f>
        <v>0</v>
      </c>
      <c r="H48" s="588">
        <f>L48*Q48</f>
        <v>0</v>
      </c>
      <c r="I48" s="51"/>
      <c r="J48" s="54"/>
      <c r="K48" s="53"/>
      <c r="L48" s="1330"/>
      <c r="M48" s="51"/>
      <c r="N48" s="585"/>
      <c r="O48" s="966"/>
      <c r="P48" s="586"/>
      <c r="Q48" s="585"/>
      <c r="R48" s="35"/>
      <c r="S48" s="35"/>
      <c r="T48" s="35"/>
      <c r="U48" s="35"/>
      <c r="V48" s="35"/>
      <c r="W48" s="35"/>
      <c r="X48" s="35"/>
      <c r="Y48" s="35"/>
      <c r="Z48" s="35"/>
    </row>
    <row r="49" spans="1:28" ht="18.600000000000001" thickBot="1" x14ac:dyDescent="0.4">
      <c r="A49" s="98" t="s">
        <v>137</v>
      </c>
      <c r="B49" s="267" t="e">
        <f>RANK(C49,C$7:C$63,0)</f>
        <v>#DIV/0!</v>
      </c>
      <c r="C49" s="610" t="e">
        <f>D49*10/D$6</f>
        <v>#DIV/0!</v>
      </c>
      <c r="D49" s="611">
        <f>E49^D$4</f>
        <v>0</v>
      </c>
      <c r="E49" s="846">
        <f>SUM(F49:H49)</f>
        <v>0</v>
      </c>
      <c r="F49" s="600">
        <f>J49*O49</f>
        <v>0</v>
      </c>
      <c r="G49" s="589">
        <f>K49*P49</f>
        <v>0</v>
      </c>
      <c r="H49" s="588">
        <f>L49*Q49</f>
        <v>0</v>
      </c>
      <c r="I49" s="51"/>
      <c r="J49" s="57">
        <v>0.5</v>
      </c>
      <c r="K49" s="57">
        <v>0.7</v>
      </c>
      <c r="L49" s="1333">
        <v>0.7</v>
      </c>
      <c r="M49" s="51"/>
      <c r="N49" s="585"/>
      <c r="O49" s="966"/>
      <c r="P49" s="586"/>
      <c r="Q49" s="585"/>
      <c r="R49" s="35"/>
      <c r="S49" s="35"/>
      <c r="T49" s="35"/>
      <c r="U49" s="35"/>
      <c r="V49" s="35"/>
      <c r="W49" s="35"/>
      <c r="X49" s="35"/>
      <c r="Y49" s="35"/>
      <c r="Z49" s="35"/>
    </row>
    <row r="50" spans="1:28" ht="18.600000000000001" thickBot="1" x14ac:dyDescent="0.4">
      <c r="A50" s="221" t="s">
        <v>19</v>
      </c>
      <c r="B50" s="267" t="e">
        <f>RANK(C50,C$7:C$63,0)</f>
        <v>#DIV/0!</v>
      </c>
      <c r="C50" s="610" t="e">
        <f>D50*10/D$6</f>
        <v>#DIV/0!</v>
      </c>
      <c r="D50" s="611">
        <f>E50^D$4</f>
        <v>0</v>
      </c>
      <c r="E50" s="846">
        <f>SUM(F50:H50)</f>
        <v>0</v>
      </c>
      <c r="F50" s="601">
        <f>J50*O50</f>
        <v>0</v>
      </c>
      <c r="G50" s="592">
        <f>K50*P50</f>
        <v>0</v>
      </c>
      <c r="H50" s="591">
        <f>L50*Q50</f>
        <v>0</v>
      </c>
      <c r="I50" s="136"/>
      <c r="J50" s="607">
        <v>0.65</v>
      </c>
      <c r="K50" s="606">
        <v>0.7</v>
      </c>
      <c r="L50" s="1331">
        <v>0.5</v>
      </c>
      <c r="M50" s="136"/>
      <c r="N50" s="593"/>
      <c r="O50" s="967"/>
      <c r="P50" s="594"/>
      <c r="Q50" s="593"/>
      <c r="R50" s="35"/>
      <c r="S50" s="35"/>
      <c r="T50" s="35"/>
      <c r="U50" s="35"/>
      <c r="V50" s="35"/>
      <c r="W50" s="35"/>
      <c r="X50" s="35"/>
      <c r="Y50" s="35"/>
      <c r="Z50" s="35"/>
    </row>
    <row r="51" spans="1:28" ht="18.600000000000001" thickBot="1" x14ac:dyDescent="0.4">
      <c r="A51" s="221" t="s">
        <v>231</v>
      </c>
      <c r="B51" s="267" t="e">
        <f>RANK(C51,C$7:C$63,0)</f>
        <v>#DIV/0!</v>
      </c>
      <c r="C51" s="610" t="e">
        <f>D51*10/D$6</f>
        <v>#DIV/0!</v>
      </c>
      <c r="D51" s="611">
        <f>E51^D$4</f>
        <v>0</v>
      </c>
      <c r="E51" s="846">
        <f>SUM(F51:H51)</f>
        <v>0</v>
      </c>
      <c r="F51" s="600">
        <f>J51*O51</f>
        <v>0</v>
      </c>
      <c r="G51" s="589">
        <f>K51*P51</f>
        <v>0</v>
      </c>
      <c r="H51" s="588">
        <f>L51*Q51</f>
        <v>0</v>
      </c>
      <c r="I51" s="51"/>
      <c r="J51" s="54"/>
      <c r="K51" s="53"/>
      <c r="L51" s="1330"/>
      <c r="M51" s="51"/>
      <c r="N51" s="585"/>
      <c r="O51" s="966"/>
      <c r="P51" s="586"/>
      <c r="Q51" s="585"/>
      <c r="R51" s="35"/>
      <c r="S51" s="35"/>
      <c r="T51" s="35"/>
      <c r="U51" s="35"/>
      <c r="V51" s="35"/>
      <c r="W51" s="35"/>
      <c r="X51" s="35"/>
      <c r="Y51" s="35"/>
      <c r="Z51" s="35"/>
    </row>
    <row r="52" spans="1:28" ht="18.600000000000001" thickBot="1" x14ac:dyDescent="0.4">
      <c r="A52" s="221" t="s">
        <v>164</v>
      </c>
      <c r="B52" s="267" t="e">
        <f>RANK(C52,C$7:C$63,0)</f>
        <v>#DIV/0!</v>
      </c>
      <c r="C52" s="610" t="e">
        <f>D52*10/D$6</f>
        <v>#DIV/0!</v>
      </c>
      <c r="D52" s="611">
        <f>E52^D$4</f>
        <v>0</v>
      </c>
      <c r="E52" s="846">
        <f>SUM(F52:H52)</f>
        <v>0</v>
      </c>
      <c r="F52" s="600">
        <f>J52*O52</f>
        <v>0</v>
      </c>
      <c r="G52" s="589">
        <f>K52*P52</f>
        <v>0</v>
      </c>
      <c r="H52" s="588">
        <f>L52*Q52</f>
        <v>0</v>
      </c>
      <c r="I52" s="51"/>
      <c r="J52" s="54"/>
      <c r="K52" s="53"/>
      <c r="L52" s="1330"/>
      <c r="M52" s="51"/>
      <c r="N52" s="585"/>
      <c r="O52" s="966"/>
      <c r="P52" s="586"/>
      <c r="Q52" s="585"/>
      <c r="R52" s="35"/>
      <c r="S52" s="35"/>
      <c r="T52" s="35"/>
      <c r="U52" s="35"/>
      <c r="V52" s="35"/>
      <c r="W52" s="35"/>
      <c r="X52" s="35"/>
      <c r="Y52" s="35"/>
      <c r="Z52" s="35"/>
    </row>
    <row r="53" spans="1:28" ht="18.600000000000001" thickBot="1" x14ac:dyDescent="0.4">
      <c r="A53" s="97" t="s">
        <v>133</v>
      </c>
      <c r="B53" s="267" t="e">
        <f>RANK(C53,C$7:C$63,0)</f>
        <v>#DIV/0!</v>
      </c>
      <c r="C53" s="610" t="e">
        <f>D53*10/D$6</f>
        <v>#DIV/0!</v>
      </c>
      <c r="D53" s="611">
        <f>E53^D$4</f>
        <v>0</v>
      </c>
      <c r="E53" s="846">
        <f>SUM(F53:H53)</f>
        <v>0</v>
      </c>
      <c r="F53" s="601">
        <f>J53*O53</f>
        <v>0</v>
      </c>
      <c r="G53" s="592">
        <f>K53*P53</f>
        <v>0</v>
      </c>
      <c r="H53" s="591">
        <f>L53*Q53</f>
        <v>0</v>
      </c>
      <c r="I53" s="136"/>
      <c r="J53" s="609"/>
      <c r="K53" s="608"/>
      <c r="L53" s="1332"/>
      <c r="M53" s="136"/>
      <c r="N53" s="593"/>
      <c r="O53" s="967"/>
      <c r="P53" s="594"/>
      <c r="Q53" s="593"/>
      <c r="R53" s="35"/>
      <c r="S53" s="35"/>
      <c r="T53" s="35"/>
      <c r="U53" s="35"/>
      <c r="V53" s="35"/>
      <c r="W53" s="35"/>
      <c r="X53" s="35"/>
      <c r="Y53" s="35"/>
      <c r="Z53" s="35"/>
    </row>
    <row r="54" spans="1:28" ht="18.600000000000001" thickBot="1" x14ac:dyDescent="0.4">
      <c r="A54" s="221" t="s">
        <v>165</v>
      </c>
      <c r="B54" s="267" t="e">
        <f>RANK(C54,C$7:C$63,0)</f>
        <v>#DIV/0!</v>
      </c>
      <c r="C54" s="610" t="e">
        <f>D54*10/D$6</f>
        <v>#DIV/0!</v>
      </c>
      <c r="D54" s="611">
        <f>E54^D$4</f>
        <v>0</v>
      </c>
      <c r="E54" s="846">
        <f>SUM(F54:H54)</f>
        <v>0</v>
      </c>
      <c r="F54" s="601">
        <f>J54*O54</f>
        <v>0</v>
      </c>
      <c r="G54" s="592">
        <f>K54*P54</f>
        <v>0</v>
      </c>
      <c r="H54" s="591">
        <f>L54*Q54</f>
        <v>0</v>
      </c>
      <c r="I54" s="136"/>
      <c r="J54" s="607">
        <v>1.6</v>
      </c>
      <c r="K54" s="608"/>
      <c r="L54" s="1332"/>
      <c r="M54" s="136"/>
      <c r="N54" s="590"/>
      <c r="O54" s="965"/>
      <c r="P54" s="591"/>
      <c r="Q54" s="590"/>
      <c r="R54" s="35"/>
      <c r="S54" s="35"/>
      <c r="T54" s="35"/>
      <c r="U54" s="35"/>
      <c r="V54" s="35"/>
      <c r="W54" s="35"/>
      <c r="X54" s="35"/>
      <c r="Y54" s="35"/>
      <c r="Z54" s="35"/>
    </row>
    <row r="55" spans="1:28" ht="18.600000000000001" thickBot="1" x14ac:dyDescent="0.4">
      <c r="A55" s="221" t="s">
        <v>233</v>
      </c>
      <c r="B55" s="267" t="e">
        <f>RANK(C55,C$7:C$63,0)</f>
        <v>#DIV/0!</v>
      </c>
      <c r="C55" s="610" t="e">
        <f>D55*10/D$6</f>
        <v>#DIV/0!</v>
      </c>
      <c r="D55" s="611">
        <f>E55^D$4</f>
        <v>0</v>
      </c>
      <c r="E55" s="846">
        <f>SUM(F55:H55)</f>
        <v>0</v>
      </c>
      <c r="F55" s="600">
        <f>J55*O55</f>
        <v>0</v>
      </c>
      <c r="G55" s="589">
        <f>K55*P55</f>
        <v>0</v>
      </c>
      <c r="H55" s="588">
        <f>L55*Q55</f>
        <v>0</v>
      </c>
      <c r="I55" s="51"/>
      <c r="J55" s="54"/>
      <c r="K55" s="53"/>
      <c r="L55" s="1330"/>
      <c r="M55" s="51"/>
      <c r="N55" s="585"/>
      <c r="O55" s="966"/>
      <c r="P55" s="586"/>
      <c r="Q55" s="585"/>
      <c r="R55" s="35"/>
      <c r="S55" s="35"/>
      <c r="T55" s="35"/>
      <c r="U55" s="35"/>
      <c r="V55" s="35"/>
      <c r="W55" s="35"/>
      <c r="X55" s="35"/>
      <c r="Y55" s="35"/>
      <c r="Z55" s="35"/>
    </row>
    <row r="56" spans="1:28" ht="18.600000000000001" thickBot="1" x14ac:dyDescent="0.4">
      <c r="A56" s="221" t="s">
        <v>166</v>
      </c>
      <c r="B56" s="267" t="e">
        <f>RANK(C56,C$7:C$63,0)</f>
        <v>#DIV/0!</v>
      </c>
      <c r="C56" s="610" t="e">
        <f>D56*10/D$6</f>
        <v>#DIV/0!</v>
      </c>
      <c r="D56" s="611">
        <f>E56^D$4</f>
        <v>0</v>
      </c>
      <c r="E56" s="846">
        <f>SUM(F56:H56)</f>
        <v>0</v>
      </c>
      <c r="F56" s="600">
        <f>J56*O56</f>
        <v>0</v>
      </c>
      <c r="G56" s="589">
        <f>K56*P56</f>
        <v>0</v>
      </c>
      <c r="H56" s="588">
        <f>L56*Q56</f>
        <v>0</v>
      </c>
      <c r="I56" s="51"/>
      <c r="J56" s="56">
        <v>1.8</v>
      </c>
      <c r="K56" s="53"/>
      <c r="L56" s="1330"/>
      <c r="M56" s="51"/>
      <c r="N56" s="587"/>
      <c r="O56" s="964"/>
      <c r="P56" s="588"/>
      <c r="Q56" s="587"/>
      <c r="R56" s="35"/>
      <c r="S56" s="35"/>
      <c r="T56" s="35"/>
      <c r="U56" s="35"/>
      <c r="V56" s="35"/>
      <c r="W56" s="35"/>
      <c r="X56" s="35"/>
      <c r="Y56" s="35"/>
      <c r="Z56" s="35"/>
    </row>
    <row r="57" spans="1:28" ht="18.600000000000001" thickBot="1" x14ac:dyDescent="0.4">
      <c r="A57" s="97" t="s">
        <v>23</v>
      </c>
      <c r="B57" s="267" t="e">
        <f>RANK(C57,C$7:C$63,0)</f>
        <v>#DIV/0!</v>
      </c>
      <c r="C57" s="610" t="e">
        <f>D57*10/D$6</f>
        <v>#DIV/0!</v>
      </c>
      <c r="D57" s="611">
        <f>E57^D$4</f>
        <v>0</v>
      </c>
      <c r="E57" s="846">
        <f>SUM(F57:H57)</f>
        <v>0</v>
      </c>
      <c r="F57" s="600">
        <f>J57*O57</f>
        <v>0</v>
      </c>
      <c r="G57" s="589">
        <f>K57*P57</f>
        <v>0</v>
      </c>
      <c r="H57" s="588">
        <f>L57*Q57</f>
        <v>0</v>
      </c>
      <c r="I57" s="51"/>
      <c r="J57" s="56">
        <v>0.65</v>
      </c>
      <c r="K57" s="55">
        <v>0.7</v>
      </c>
      <c r="L57" s="1329">
        <v>0.5</v>
      </c>
      <c r="M57" s="51"/>
      <c r="N57" s="585"/>
      <c r="O57" s="966"/>
      <c r="P57" s="586"/>
      <c r="Q57" s="585"/>
      <c r="R57" s="35"/>
      <c r="S57" s="35"/>
      <c r="T57" s="35"/>
      <c r="U57" s="35"/>
      <c r="V57" s="35"/>
      <c r="W57" s="35"/>
      <c r="X57" s="35"/>
      <c r="Y57" s="35"/>
      <c r="Z57" s="35"/>
    </row>
    <row r="58" spans="1:28" ht="18.600000000000001" thickBot="1" x14ac:dyDescent="0.4">
      <c r="A58" s="221" t="s">
        <v>167</v>
      </c>
      <c r="B58" s="267" t="e">
        <f>RANK(C58,C$7:C$63,0)</f>
        <v>#DIV/0!</v>
      </c>
      <c r="C58" s="610" t="e">
        <f>D58*10/D$6</f>
        <v>#DIV/0!</v>
      </c>
      <c r="D58" s="611">
        <f>E58^D$4</f>
        <v>0</v>
      </c>
      <c r="E58" s="846">
        <f>SUM(F58:H58)</f>
        <v>0</v>
      </c>
      <c r="F58" s="600">
        <f>J58*O58</f>
        <v>0</v>
      </c>
      <c r="G58" s="589">
        <f>K58*P58</f>
        <v>0</v>
      </c>
      <c r="H58" s="588">
        <f>L58*Q58</f>
        <v>0</v>
      </c>
      <c r="I58" s="51"/>
      <c r="J58" s="54">
        <v>1.1000000000000001</v>
      </c>
      <c r="K58" s="53"/>
      <c r="L58" s="1330"/>
      <c r="M58" s="51"/>
      <c r="N58" s="587"/>
      <c r="O58" s="964"/>
      <c r="P58" s="588"/>
      <c r="Q58" s="587"/>
      <c r="R58" s="35"/>
      <c r="S58" s="35"/>
      <c r="T58" s="35"/>
      <c r="U58" s="35"/>
      <c r="V58" s="35"/>
      <c r="W58" s="35"/>
      <c r="X58" s="35"/>
      <c r="Y58" s="35"/>
      <c r="Z58" s="35"/>
    </row>
    <row r="59" spans="1:28" ht="18.600000000000001" thickBot="1" x14ac:dyDescent="0.4">
      <c r="A59" s="221" t="s">
        <v>366</v>
      </c>
      <c r="B59" s="267" t="e">
        <f>RANK(C59,C$7:C$63,0)</f>
        <v>#DIV/0!</v>
      </c>
      <c r="C59" s="610" t="e">
        <f>D59*10/D$6</f>
        <v>#DIV/0!</v>
      </c>
      <c r="D59" s="611">
        <f>E59^D$4</f>
        <v>0</v>
      </c>
      <c r="E59" s="846">
        <f>SUM(F59:H59)</f>
        <v>0</v>
      </c>
      <c r="F59" s="600">
        <f>J59*O59</f>
        <v>0</v>
      </c>
      <c r="G59" s="589">
        <f>K59*P59</f>
        <v>0</v>
      </c>
      <c r="H59" s="588">
        <f>L59*Q59</f>
        <v>0</v>
      </c>
      <c r="I59" s="51"/>
      <c r="J59" s="56">
        <v>0.7</v>
      </c>
      <c r="K59" s="53"/>
      <c r="L59" s="1330"/>
      <c r="M59" s="51"/>
      <c r="N59" s="585"/>
      <c r="O59" s="966"/>
      <c r="P59" s="586"/>
      <c r="Q59" s="585"/>
      <c r="R59" s="35"/>
      <c r="S59" s="35"/>
      <c r="T59" s="35"/>
      <c r="U59" s="35"/>
      <c r="V59" s="35"/>
      <c r="W59" s="35"/>
      <c r="X59" s="35"/>
      <c r="Y59" s="35"/>
      <c r="Z59" s="35"/>
    </row>
    <row r="60" spans="1:28" ht="18.600000000000001" thickBot="1" x14ac:dyDescent="0.4">
      <c r="A60" s="221" t="s">
        <v>414</v>
      </c>
      <c r="B60" s="267" t="e">
        <f>RANK(C60,C$7:C$63,0)</f>
        <v>#DIV/0!</v>
      </c>
      <c r="C60" s="610" t="e">
        <f>D60*10/D$6</f>
        <v>#DIV/0!</v>
      </c>
      <c r="D60" s="611">
        <f>E60^D$4</f>
        <v>0</v>
      </c>
      <c r="E60" s="846">
        <f>SUM(F60:H60)</f>
        <v>0</v>
      </c>
      <c r="F60" s="601">
        <f>J60*O60</f>
        <v>0</v>
      </c>
      <c r="G60" s="592">
        <f>K60*P60</f>
        <v>0</v>
      </c>
      <c r="H60" s="591">
        <f>L60*Q60</f>
        <v>0</v>
      </c>
      <c r="I60" s="136"/>
      <c r="J60" s="56">
        <v>1.8972652218782251</v>
      </c>
      <c r="K60" s="55">
        <v>1.1499999999999999</v>
      </c>
      <c r="L60" s="1329">
        <v>1.1499999999999999</v>
      </c>
      <c r="M60" s="136"/>
      <c r="N60" s="590"/>
      <c r="O60" s="965"/>
      <c r="P60" s="591"/>
      <c r="Q60" s="585"/>
      <c r="R60" s="35"/>
      <c r="S60" s="35"/>
      <c r="T60" s="35"/>
      <c r="U60" s="35"/>
      <c r="V60" s="35"/>
      <c r="W60" s="35"/>
      <c r="X60" s="35"/>
      <c r="Y60" s="35"/>
      <c r="Z60" s="35"/>
      <c r="AB60" s="1" t="s">
        <v>46</v>
      </c>
    </row>
    <row r="61" spans="1:28" ht="18.600000000000001" thickBot="1" x14ac:dyDescent="0.4">
      <c r="A61" s="97" t="s">
        <v>149</v>
      </c>
      <c r="B61" s="267" t="e">
        <f>RANK(C61,C$7:C$63,0)</f>
        <v>#DIV/0!</v>
      </c>
      <c r="C61" s="610" t="e">
        <f>D61*10/D$6</f>
        <v>#DIV/0!</v>
      </c>
      <c r="D61" s="611">
        <f>E61^D$4</f>
        <v>0</v>
      </c>
      <c r="E61" s="846">
        <f>SUM(F61:H61)</f>
        <v>0</v>
      </c>
      <c r="F61" s="600">
        <f>J61*O61</f>
        <v>0</v>
      </c>
      <c r="G61" s="589">
        <f>K61*P61</f>
        <v>0</v>
      </c>
      <c r="H61" s="588">
        <f>L61*Q61</f>
        <v>0</v>
      </c>
      <c r="I61" s="51"/>
      <c r="J61" s="54">
        <v>1.1527894736842106</v>
      </c>
      <c r="K61" s="57">
        <v>0.7</v>
      </c>
      <c r="L61" s="1329">
        <v>0.5</v>
      </c>
      <c r="M61" s="51"/>
      <c r="N61" s="587"/>
      <c r="O61" s="964"/>
      <c r="P61" s="588"/>
      <c r="Q61" s="587"/>
      <c r="R61" s="35"/>
      <c r="S61" s="35"/>
      <c r="T61" s="35"/>
      <c r="U61" s="35"/>
      <c r="V61" s="35"/>
      <c r="W61" s="35"/>
      <c r="X61" s="35"/>
      <c r="Y61" s="35"/>
      <c r="Z61" s="35"/>
    </row>
    <row r="62" spans="1:28" ht="18.600000000000001" thickBot="1" x14ac:dyDescent="0.4">
      <c r="A62" s="97" t="s">
        <v>234</v>
      </c>
      <c r="B62" s="267" t="e">
        <f>RANK(C62,C$7:C$63,0)</f>
        <v>#DIV/0!</v>
      </c>
      <c r="C62" s="610" t="e">
        <f>D62*10/D$6</f>
        <v>#DIV/0!</v>
      </c>
      <c r="D62" s="611">
        <f>E62^D$4</f>
        <v>0</v>
      </c>
      <c r="E62" s="846">
        <f>SUM(F62:H62)</f>
        <v>0</v>
      </c>
      <c r="F62" s="600">
        <f>J62*O62</f>
        <v>0</v>
      </c>
      <c r="G62" s="589">
        <f>K62*P62</f>
        <v>0</v>
      </c>
      <c r="H62" s="588">
        <f>L62*Q62</f>
        <v>0</v>
      </c>
      <c r="I62" s="51"/>
      <c r="J62" s="56">
        <v>1.9</v>
      </c>
      <c r="K62" s="55">
        <v>1.8</v>
      </c>
      <c r="L62" s="1329">
        <v>2</v>
      </c>
      <c r="M62" s="51"/>
      <c r="N62" s="585"/>
      <c r="O62" s="966"/>
      <c r="P62" s="586"/>
      <c r="Q62" s="585"/>
      <c r="R62" s="35"/>
      <c r="S62" s="35"/>
      <c r="T62" s="35"/>
      <c r="U62" s="35"/>
      <c r="V62" s="35"/>
      <c r="W62" s="35"/>
      <c r="X62" s="35"/>
      <c r="Y62" s="35"/>
      <c r="Z62" s="35"/>
    </row>
    <row r="63" spans="1:28" ht="18.600000000000001" thickBot="1" x14ac:dyDescent="0.4">
      <c r="A63" s="172" t="s">
        <v>235</v>
      </c>
      <c r="B63" s="307" t="e">
        <f>RANK(C63,C$7:C$63,0)</f>
        <v>#DIV/0!</v>
      </c>
      <c r="C63" s="610" t="e">
        <f>D63*10/D$6</f>
        <v>#DIV/0!</v>
      </c>
      <c r="D63" s="612">
        <f>E63^D$4</f>
        <v>0</v>
      </c>
      <c r="E63" s="846">
        <f>SUM(F63:H63)</f>
        <v>0</v>
      </c>
      <c r="F63" s="602">
        <f>J63*O63</f>
        <v>0</v>
      </c>
      <c r="G63" s="596">
        <f>K63*P63</f>
        <v>0</v>
      </c>
      <c r="H63" s="595">
        <f>L63*Q63</f>
        <v>0</v>
      </c>
      <c r="I63" s="340"/>
      <c r="J63" s="1350">
        <v>1</v>
      </c>
      <c r="K63" s="1351">
        <v>1.3</v>
      </c>
      <c r="L63" s="1352">
        <v>1.5</v>
      </c>
      <c r="M63" s="340"/>
      <c r="N63" s="1354"/>
      <c r="O63" s="1356"/>
      <c r="P63" s="595"/>
      <c r="Q63" s="1354"/>
      <c r="R63" s="35"/>
      <c r="S63" s="35"/>
      <c r="T63" s="35"/>
      <c r="U63" s="35"/>
      <c r="V63" s="35"/>
      <c r="W63" s="35"/>
      <c r="X63" s="35"/>
      <c r="Y63" s="35"/>
      <c r="Z63" s="35"/>
    </row>
    <row r="64" spans="1:28" x14ac:dyDescent="0.35"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35">
      <c r="A65" s="77"/>
      <c r="B65" s="121"/>
      <c r="C65" s="35"/>
      <c r="D65" s="35"/>
      <c r="E65" s="35"/>
      <c r="F65" s="120"/>
      <c r="G65" s="120"/>
      <c r="H65" s="120"/>
      <c r="I65" s="35"/>
      <c r="J65" s="121"/>
      <c r="K65" s="77"/>
      <c r="L65" s="77"/>
      <c r="M65" s="35"/>
      <c r="N65" s="603">
        <f>SUM(N7:N63)</f>
        <v>0</v>
      </c>
      <c r="O65" s="603">
        <f>SUM(O7:O63)</f>
        <v>0</v>
      </c>
      <c r="P65" s="603">
        <f>SUM(P7:P63)</f>
        <v>0</v>
      </c>
      <c r="Q65" s="603">
        <f>SUM(Q7:Q63)</f>
        <v>0</v>
      </c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35">
      <c r="A66" s="77"/>
      <c r="B66" s="121"/>
      <c r="C66" s="35"/>
      <c r="D66" s="35"/>
      <c r="E66" s="35"/>
      <c r="F66" s="120"/>
      <c r="G66" s="120"/>
      <c r="H66" s="120"/>
      <c r="I66" s="35"/>
      <c r="J66" s="121"/>
      <c r="K66" s="77"/>
      <c r="L66" s="77"/>
      <c r="M66" s="35"/>
      <c r="N66" s="604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35">
      <c r="A67" s="77"/>
      <c r="B67" s="121"/>
      <c r="C67" s="35"/>
      <c r="D67" s="35"/>
      <c r="E67" s="35"/>
      <c r="F67" s="120"/>
      <c r="G67" s="120"/>
      <c r="H67" s="120"/>
      <c r="I67" s="35"/>
      <c r="J67" s="121"/>
      <c r="K67" s="77"/>
      <c r="L67" s="77"/>
      <c r="M67" s="35"/>
      <c r="N67" s="604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35">
      <c r="A68" s="77"/>
      <c r="B68" s="121"/>
      <c r="C68" s="35"/>
      <c r="D68" s="35"/>
      <c r="E68" s="35"/>
      <c r="F68" s="120"/>
      <c r="G68" s="120"/>
      <c r="H68" s="120"/>
      <c r="I68" s="35"/>
      <c r="J68" s="121"/>
      <c r="K68" s="77"/>
      <c r="L68" s="77"/>
      <c r="M68" s="35"/>
      <c r="N68" s="604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35">
      <c r="A69" s="77"/>
      <c r="B69" s="121"/>
      <c r="C69" s="35"/>
      <c r="D69" s="35"/>
      <c r="E69" s="35"/>
      <c r="F69" s="120"/>
      <c r="G69" s="120"/>
      <c r="H69" s="120"/>
      <c r="I69" s="35"/>
      <c r="J69" s="121"/>
      <c r="K69" s="77"/>
      <c r="L69" s="77"/>
      <c r="M69" s="35"/>
      <c r="N69" s="604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35">
      <c r="A70" s="77"/>
      <c r="B70" s="121"/>
      <c r="C70" s="35"/>
      <c r="D70" s="35"/>
      <c r="E70" s="35"/>
      <c r="F70" s="120"/>
      <c r="G70" s="120"/>
      <c r="H70" s="120"/>
      <c r="I70" s="35"/>
      <c r="J70" s="121"/>
      <c r="K70" s="77"/>
      <c r="L70" s="77"/>
      <c r="M70" s="35"/>
      <c r="N70" s="604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35">
      <c r="A71" s="77"/>
      <c r="B71" s="121"/>
      <c r="C71" s="35"/>
      <c r="D71" s="35"/>
      <c r="E71" s="35"/>
      <c r="F71" s="120"/>
      <c r="G71" s="120"/>
      <c r="H71" s="120"/>
      <c r="I71" s="35"/>
      <c r="J71" s="121"/>
      <c r="K71" s="77"/>
      <c r="L71" s="77"/>
      <c r="M71" s="35"/>
      <c r="N71" s="604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35">
      <c r="A72" s="77"/>
      <c r="B72" s="121"/>
      <c r="C72" s="35"/>
      <c r="D72" s="35"/>
      <c r="E72" s="35"/>
      <c r="F72" s="120"/>
      <c r="G72" s="120"/>
      <c r="H72" s="120"/>
      <c r="I72" s="35"/>
      <c r="J72" s="121"/>
      <c r="K72" s="77"/>
      <c r="L72" s="77"/>
      <c r="M72" s="35"/>
      <c r="N72" s="604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35">
      <c r="A73" s="77"/>
      <c r="B73" s="121"/>
      <c r="C73" s="35"/>
      <c r="D73" s="35"/>
      <c r="E73" s="35"/>
      <c r="F73" s="120"/>
      <c r="G73" s="120"/>
      <c r="H73" s="120"/>
      <c r="I73" s="35"/>
      <c r="J73" s="121"/>
      <c r="K73" s="77"/>
      <c r="L73" s="77"/>
      <c r="M73" s="35"/>
      <c r="N73" s="604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35">
      <c r="A74" s="77"/>
      <c r="B74" s="121"/>
      <c r="C74" s="35"/>
      <c r="D74" s="35"/>
      <c r="E74" s="35"/>
      <c r="F74" s="120"/>
      <c r="G74" s="120"/>
      <c r="H74" s="120"/>
      <c r="I74" s="35"/>
      <c r="J74" s="121"/>
      <c r="K74" s="77"/>
      <c r="L74" s="77"/>
      <c r="M74" s="35"/>
      <c r="N74" s="604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35">
      <c r="A75" s="77"/>
      <c r="B75" s="121"/>
      <c r="C75" s="35"/>
      <c r="D75" s="35"/>
      <c r="E75" s="35"/>
      <c r="F75" s="120"/>
      <c r="G75" s="120"/>
      <c r="H75" s="120"/>
      <c r="I75" s="35"/>
      <c r="J75" s="121"/>
      <c r="K75" s="77"/>
      <c r="L75" s="77"/>
      <c r="M75" s="35"/>
      <c r="N75" s="604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35">
      <c r="A76" s="77"/>
      <c r="B76" s="121"/>
      <c r="C76" s="35"/>
      <c r="D76" s="35"/>
      <c r="E76" s="35"/>
      <c r="F76" s="120"/>
      <c r="G76" s="120"/>
      <c r="H76" s="120"/>
      <c r="I76" s="35"/>
      <c r="J76" s="121"/>
      <c r="K76" s="77"/>
      <c r="L76" s="77"/>
      <c r="M76" s="35"/>
      <c r="N76" s="604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35">
      <c r="A77" s="77"/>
      <c r="B77" s="121"/>
      <c r="C77" s="35"/>
      <c r="D77" s="35"/>
      <c r="E77" s="35"/>
      <c r="F77" s="120"/>
      <c r="G77" s="120"/>
      <c r="H77" s="120"/>
      <c r="I77" s="35"/>
      <c r="J77" s="121"/>
      <c r="K77" s="77"/>
      <c r="L77" s="77"/>
      <c r="M77" s="35"/>
      <c r="N77" s="604"/>
      <c r="O77" s="35"/>
      <c r="P77" s="35"/>
      <c r="Q77" s="35"/>
      <c r="V77" s="35"/>
      <c r="W77" s="35"/>
      <c r="X77" s="35"/>
      <c r="Y77" s="35"/>
      <c r="Z77" s="35"/>
    </row>
    <row r="78" spans="1:26" x14ac:dyDescent="0.35">
      <c r="V78" s="35"/>
      <c r="W78" s="35"/>
      <c r="X78" s="35"/>
      <c r="Y78" s="35"/>
      <c r="Z78" s="35"/>
    </row>
  </sheetData>
  <sortState ref="A7:R63">
    <sortCondition ref="B7:B63"/>
  </sortState>
  <conditionalFormatting sqref="F7:H63">
    <cfRule type="cellIs" dxfId="5" priority="26" operator="equal">
      <formula>0</formula>
    </cfRule>
  </conditionalFormatting>
  <conditionalFormatting sqref="C7:C63">
    <cfRule type="colorScale" priority="2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4 J26:L29 J31:L32 J34:L38 J40:L49 J51:L52 J55:L59 J61:L62 J7:L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5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63">
    <cfRule type="colorScale" priority="2">
      <colorScale>
        <cfvo type="min"/>
        <cfvo type="max"/>
        <color rgb="FFF236D7"/>
        <color rgb="FF2FCB50"/>
      </colorScale>
    </cfRule>
  </conditionalFormatting>
  <conditionalFormatting sqref="J7:L40">
    <cfRule type="colorScale" priority="1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BB97"/>
  <sheetViews>
    <sheetView zoomScale="85" zoomScaleNormal="85" workbookViewId="0">
      <pane xSplit="3" ySplit="6" topLeftCell="D7" activePane="bottomRight" state="frozen"/>
      <selection activeCell="A22" sqref="A22"/>
      <selection pane="topRight" activeCell="A22" sqref="A22"/>
      <selection pane="bottomLeft" activeCell="A22" sqref="A22"/>
      <selection pane="bottomRight" activeCell="A6" sqref="A6:XFD6"/>
    </sheetView>
  </sheetViews>
  <sheetFormatPr defaultColWidth="9.109375" defaultRowHeight="18" x14ac:dyDescent="0.35"/>
  <cols>
    <col min="1" max="1" width="30.5546875" style="77" customWidth="1"/>
    <col min="2" max="2" width="9.44140625" style="38" customWidth="1"/>
    <col min="3" max="3" width="9.44140625" style="38" bestFit="1" customWidth="1"/>
    <col min="4" max="4" width="8.33203125" style="78" customWidth="1"/>
    <col min="5" max="5" width="13.88671875" style="4" bestFit="1" customWidth="1"/>
    <col min="6" max="6" width="12.33203125" style="1" customWidth="1"/>
    <col min="7" max="7" width="22" style="4" customWidth="1"/>
    <col min="8" max="8" width="3.33203125" style="1" customWidth="1"/>
    <col min="9" max="9" width="7.6640625" style="73" bestFit="1" customWidth="1"/>
    <col min="10" max="10" width="6.88671875" style="4" bestFit="1" customWidth="1"/>
    <col min="11" max="11" width="7.6640625" style="73" bestFit="1" customWidth="1"/>
    <col min="12" max="12" width="6.88671875" style="3" bestFit="1" customWidth="1"/>
    <col min="13" max="13" width="7.6640625" style="73" bestFit="1" customWidth="1"/>
    <col min="14" max="14" width="6.88671875" style="3" bestFit="1" customWidth="1"/>
    <col min="15" max="15" width="8" style="73" customWidth="1"/>
    <col min="16" max="16" width="7" style="3" customWidth="1"/>
    <col min="17" max="17" width="2.33203125" style="1" customWidth="1"/>
    <col min="18" max="18" width="7.6640625" style="1" bestFit="1" customWidth="1"/>
    <col min="19" max="19" width="6.88671875" style="1" bestFit="1" customWidth="1"/>
    <col min="20" max="20" width="7.6640625" style="73" customWidth="1"/>
    <col min="21" max="21" width="7.109375" style="3" customWidth="1"/>
    <col min="22" max="22" width="3.88671875" style="1" customWidth="1"/>
    <col min="23" max="26" width="6" style="1" customWidth="1"/>
    <col min="27" max="27" width="6.33203125" style="1" bestFit="1" customWidth="1"/>
    <col min="28" max="28" width="2.44140625" style="1" customWidth="1"/>
    <col min="29" max="31" width="6.109375" style="1" customWidth="1"/>
    <col min="32" max="32" width="5.109375" style="1" customWidth="1"/>
    <col min="33" max="33" width="6.33203125" style="1" bestFit="1" customWidth="1"/>
    <col min="34" max="34" width="5.33203125" style="1" customWidth="1"/>
    <col min="35" max="35" width="7.6640625" style="1" bestFit="1" customWidth="1"/>
    <col min="36" max="36" width="6.88671875" style="39" bestFit="1" customWidth="1"/>
    <col min="37" max="37" width="7.6640625" style="1" bestFit="1" customWidth="1"/>
    <col min="38" max="38" width="6.88671875" style="39" bestFit="1" customWidth="1"/>
    <col min="39" max="39" width="7.6640625" style="1" bestFit="1" customWidth="1"/>
    <col min="40" max="40" width="6.88671875" style="39" bestFit="1" customWidth="1"/>
    <col min="41" max="41" width="7.6640625" style="1" bestFit="1" customWidth="1"/>
    <col min="42" max="42" width="6.88671875" style="39" bestFit="1" customWidth="1"/>
    <col min="43" max="43" width="3.33203125" style="1" customWidth="1"/>
    <col min="44" max="46" width="6.5546875" style="1" customWidth="1"/>
    <col min="47" max="47" width="2.33203125" style="1" customWidth="1"/>
    <col min="48" max="50" width="6.5546875" style="144" customWidth="1"/>
    <col min="51" max="16384" width="9.109375" style="1"/>
  </cols>
  <sheetData>
    <row r="1" spans="1:54" s="35" customFormat="1" ht="21" x14ac:dyDescent="0.4">
      <c r="A1" s="708" t="s">
        <v>358</v>
      </c>
      <c r="B1" s="76"/>
      <c r="C1" s="76"/>
      <c r="D1" s="75"/>
      <c r="E1" s="38"/>
      <c r="G1" s="38"/>
      <c r="I1" s="433"/>
      <c r="J1" s="38"/>
      <c r="K1" s="433"/>
      <c r="L1" s="34"/>
      <c r="M1" s="433"/>
      <c r="N1" s="34"/>
      <c r="O1" s="433"/>
      <c r="P1" s="34"/>
      <c r="T1" s="433"/>
      <c r="U1" s="34"/>
      <c r="AI1" s="844"/>
      <c r="AJ1" s="137"/>
      <c r="AK1" s="138"/>
      <c r="AL1" s="137"/>
      <c r="AM1" s="138"/>
      <c r="AN1" s="137"/>
      <c r="AO1" s="138"/>
      <c r="AP1" s="137"/>
      <c r="AV1" s="604"/>
      <c r="AW1" s="604"/>
      <c r="AX1" s="604"/>
    </row>
    <row r="2" spans="1:54" x14ac:dyDescent="0.35">
      <c r="A2" s="74"/>
      <c r="B2" s="226"/>
      <c r="C2" s="614"/>
      <c r="D2" s="159" t="s">
        <v>219</v>
      </c>
      <c r="E2" s="103"/>
      <c r="F2" s="35"/>
      <c r="G2" s="381"/>
      <c r="H2" s="35"/>
      <c r="I2" s="383" t="s">
        <v>261</v>
      </c>
      <c r="J2" s="386"/>
      <c r="K2" s="383"/>
      <c r="L2" s="386"/>
      <c r="M2" s="383"/>
      <c r="N2" s="386"/>
      <c r="O2" s="383"/>
      <c r="P2" s="386"/>
      <c r="Q2" s="386"/>
      <c r="R2" s="386"/>
      <c r="S2" s="386"/>
      <c r="T2" s="383"/>
      <c r="U2" s="386"/>
      <c r="V2" s="691"/>
      <c r="W2" s="691"/>
      <c r="X2" s="691"/>
      <c r="Y2" s="691"/>
      <c r="Z2" s="691"/>
      <c r="AA2" s="691"/>
      <c r="AB2" s="691"/>
      <c r="AC2" s="691"/>
      <c r="AD2" s="691"/>
      <c r="AE2" s="691"/>
      <c r="AF2" s="691"/>
      <c r="AG2" s="691"/>
      <c r="AH2" s="35"/>
      <c r="AI2" s="383" t="s">
        <v>262</v>
      </c>
      <c r="AJ2" s="384"/>
      <c r="AK2" s="385"/>
      <c r="AL2" s="384"/>
      <c r="AM2" s="385"/>
      <c r="AN2" s="384"/>
      <c r="AO2" s="385"/>
      <c r="AP2" s="384"/>
      <c r="AQ2" s="691"/>
      <c r="AR2" s="691"/>
      <c r="AS2" s="691"/>
      <c r="AT2" s="691"/>
      <c r="AU2" s="691"/>
      <c r="AV2" s="692"/>
      <c r="AW2" s="692"/>
      <c r="AX2" s="692"/>
      <c r="AY2" s="35"/>
      <c r="AZ2" s="35"/>
      <c r="BA2" s="35"/>
      <c r="BB2" s="35"/>
    </row>
    <row r="3" spans="1:54" s="35" customFormat="1" x14ac:dyDescent="0.35">
      <c r="A3" s="74"/>
      <c r="B3" s="75"/>
      <c r="C3" s="615"/>
      <c r="D3" s="382" t="s">
        <v>220</v>
      </c>
      <c r="E3" s="543"/>
      <c r="F3" s="122"/>
      <c r="G3" s="79" t="s">
        <v>92</v>
      </c>
      <c r="H3" s="117"/>
      <c r="I3" s="539"/>
      <c r="J3" s="78"/>
      <c r="K3" s="539"/>
      <c r="L3" s="121"/>
      <c r="M3" s="539"/>
      <c r="N3" s="121"/>
      <c r="O3" s="539"/>
      <c r="P3" s="121"/>
      <c r="Q3" s="77"/>
      <c r="R3" s="77"/>
      <c r="S3" s="77"/>
      <c r="T3" s="539"/>
      <c r="U3" s="121"/>
      <c r="V3" s="78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78"/>
      <c r="AJ3" s="121"/>
      <c r="AK3" s="78"/>
      <c r="AL3" s="121"/>
      <c r="AM3" s="78"/>
      <c r="AN3" s="121"/>
      <c r="AO3" s="78"/>
      <c r="AP3" s="121"/>
      <c r="AQ3" s="122"/>
      <c r="AR3" s="104" t="s">
        <v>253</v>
      </c>
      <c r="AS3" s="124"/>
      <c r="AT3" s="124"/>
      <c r="AU3" s="124"/>
      <c r="AV3" s="693"/>
      <c r="AW3" s="693"/>
      <c r="AX3" s="694"/>
    </row>
    <row r="4" spans="1:54" s="35" customFormat="1" x14ac:dyDescent="0.35">
      <c r="A4" s="77"/>
      <c r="B4" s="78"/>
      <c r="C4" s="223"/>
      <c r="D4" s="78"/>
      <c r="E4" s="969" t="s">
        <v>187</v>
      </c>
      <c r="F4" s="122"/>
      <c r="G4" s="481" t="s">
        <v>288</v>
      </c>
      <c r="H4" s="695"/>
      <c r="I4" s="540"/>
      <c r="J4" s="117"/>
      <c r="K4" s="541" t="s">
        <v>254</v>
      </c>
      <c r="L4" s="133"/>
      <c r="M4" s="540"/>
      <c r="N4" s="133"/>
      <c r="O4" s="540"/>
      <c r="P4" s="124"/>
      <c r="Q4" s="542"/>
      <c r="R4" s="382" t="s">
        <v>263</v>
      </c>
      <c r="S4" s="133"/>
      <c r="T4" s="541"/>
      <c r="U4" s="543"/>
      <c r="V4" s="122"/>
      <c r="W4" s="104" t="s">
        <v>264</v>
      </c>
      <c r="X4" s="124"/>
      <c r="Y4" s="124"/>
      <c r="Z4" s="124"/>
      <c r="AA4" s="124"/>
      <c r="AB4" s="124"/>
      <c r="AC4" s="124"/>
      <c r="AD4" s="124"/>
      <c r="AE4" s="124"/>
      <c r="AF4" s="124"/>
      <c r="AG4" s="546"/>
      <c r="AH4" s="122"/>
      <c r="AI4" s="544"/>
      <c r="AJ4" s="545"/>
      <c r="AK4" s="541" t="s">
        <v>254</v>
      </c>
      <c r="AL4" s="124"/>
      <c r="AM4" s="382"/>
      <c r="AN4" s="124"/>
      <c r="AO4" s="382"/>
      <c r="AP4" s="546"/>
      <c r="AQ4" s="122"/>
      <c r="AR4" s="117" t="s">
        <v>257</v>
      </c>
      <c r="AS4" s="133"/>
      <c r="AT4" s="696"/>
      <c r="AU4" s="697"/>
      <c r="AV4" s="117" t="s">
        <v>258</v>
      </c>
      <c r="AW4" s="698"/>
      <c r="AX4" s="699"/>
    </row>
    <row r="5" spans="1:54" s="35" customFormat="1" ht="38.700000000000003" customHeight="1" x14ac:dyDescent="0.35">
      <c r="A5" s="36"/>
      <c r="B5" s="382" t="s">
        <v>70</v>
      </c>
      <c r="C5" s="546"/>
      <c r="D5" s="37" t="s">
        <v>93</v>
      </c>
      <c r="E5" s="227" t="s">
        <v>138</v>
      </c>
      <c r="F5" s="975" t="s">
        <v>491</v>
      </c>
      <c r="G5" s="973" t="s">
        <v>412</v>
      </c>
      <c r="H5" s="700"/>
      <c r="I5" s="382" t="s">
        <v>340</v>
      </c>
      <c r="J5" s="547"/>
      <c r="K5" s="382" t="s">
        <v>79</v>
      </c>
      <c r="L5" s="547"/>
      <c r="M5" s="382" t="s">
        <v>80</v>
      </c>
      <c r="N5" s="548"/>
      <c r="O5" s="382" t="s">
        <v>81</v>
      </c>
      <c r="P5" s="128"/>
      <c r="Q5" s="549"/>
      <c r="R5" s="550" t="s">
        <v>248</v>
      </c>
      <c r="S5" s="551"/>
      <c r="T5" s="552" t="s">
        <v>82</v>
      </c>
      <c r="U5" s="128"/>
      <c r="V5" s="122"/>
      <c r="W5" s="382" t="s">
        <v>251</v>
      </c>
      <c r="X5" s="382"/>
      <c r="Y5" s="382"/>
      <c r="Z5" s="124"/>
      <c r="AA5" s="382"/>
      <c r="AB5" s="207"/>
      <c r="AC5" s="382" t="s">
        <v>252</v>
      </c>
      <c r="AD5" s="124"/>
      <c r="AE5" s="124"/>
      <c r="AF5" s="124"/>
      <c r="AG5" s="546"/>
      <c r="AI5" s="553" t="s">
        <v>87</v>
      </c>
      <c r="AJ5" s="554"/>
      <c r="AK5" s="129" t="s">
        <v>79</v>
      </c>
      <c r="AL5" s="554"/>
      <c r="AM5" s="129" t="s">
        <v>80</v>
      </c>
      <c r="AN5" s="555"/>
      <c r="AO5" s="382" t="s">
        <v>81</v>
      </c>
      <c r="AP5" s="128"/>
      <c r="AQ5" s="122"/>
      <c r="AR5" s="102" t="s">
        <v>259</v>
      </c>
      <c r="AS5" s="382"/>
      <c r="AT5" s="129"/>
      <c r="AU5" s="532"/>
      <c r="AV5" s="382" t="s">
        <v>260</v>
      </c>
      <c r="AW5" s="124"/>
      <c r="AX5" s="546"/>
    </row>
    <row r="6" spans="1:54" s="35" customFormat="1" ht="37.200000000000003" thickBot="1" x14ac:dyDescent="0.45">
      <c r="A6" s="60" t="s">
        <v>4</v>
      </c>
      <c r="B6" s="42" t="s">
        <v>3</v>
      </c>
      <c r="C6" s="557" t="s">
        <v>2</v>
      </c>
      <c r="D6" s="80" t="s">
        <v>94</v>
      </c>
      <c r="E6" s="701" t="s">
        <v>390</v>
      </c>
      <c r="F6" s="976" t="s">
        <v>492</v>
      </c>
      <c r="G6" s="974" t="s">
        <v>411</v>
      </c>
      <c r="H6" s="702"/>
      <c r="I6" s="556" t="s">
        <v>2</v>
      </c>
      <c r="J6" s="557" t="s">
        <v>3</v>
      </c>
      <c r="K6" s="556" t="s">
        <v>2</v>
      </c>
      <c r="L6" s="557" t="s">
        <v>3</v>
      </c>
      <c r="M6" s="556" t="s">
        <v>2</v>
      </c>
      <c r="N6" s="557" t="s">
        <v>3</v>
      </c>
      <c r="O6" s="558" t="s">
        <v>2</v>
      </c>
      <c r="P6" s="224" t="s">
        <v>3</v>
      </c>
      <c r="Q6" s="684"/>
      <c r="R6" s="558" t="s">
        <v>2</v>
      </c>
      <c r="S6" s="224" t="s">
        <v>3</v>
      </c>
      <c r="T6" s="556" t="s">
        <v>2</v>
      </c>
      <c r="U6" s="224" t="s">
        <v>3</v>
      </c>
      <c r="V6" s="684"/>
      <c r="W6" s="326" t="s">
        <v>39</v>
      </c>
      <c r="X6" s="327" t="s">
        <v>40</v>
      </c>
      <c r="Y6" s="742" t="s">
        <v>41</v>
      </c>
      <c r="Z6" s="326" t="s">
        <v>249</v>
      </c>
      <c r="AA6" s="327" t="s">
        <v>250</v>
      </c>
      <c r="AB6" s="703"/>
      <c r="AC6" s="327" t="s">
        <v>39</v>
      </c>
      <c r="AD6" s="327" t="s">
        <v>40</v>
      </c>
      <c r="AE6" s="328" t="s">
        <v>41</v>
      </c>
      <c r="AF6" s="326" t="s">
        <v>249</v>
      </c>
      <c r="AG6" s="328" t="s">
        <v>250</v>
      </c>
      <c r="AH6" s="688"/>
      <c r="AI6" s="559" t="s">
        <v>2</v>
      </c>
      <c r="AJ6" s="334" t="s">
        <v>3</v>
      </c>
      <c r="AK6" s="560" t="s">
        <v>2</v>
      </c>
      <c r="AL6" s="334" t="s">
        <v>3</v>
      </c>
      <c r="AM6" s="558" t="s">
        <v>2</v>
      </c>
      <c r="AN6" s="334" t="s">
        <v>3</v>
      </c>
      <c r="AO6" s="560" t="s">
        <v>2</v>
      </c>
      <c r="AP6" s="334" t="s">
        <v>3</v>
      </c>
      <c r="AQ6" s="684"/>
      <c r="AR6" s="326" t="s">
        <v>39</v>
      </c>
      <c r="AS6" s="327" t="s">
        <v>40</v>
      </c>
      <c r="AT6" s="328" t="s">
        <v>41</v>
      </c>
      <c r="AU6" s="688"/>
      <c r="AV6" s="327" t="s">
        <v>39</v>
      </c>
      <c r="AW6" s="327" t="s">
        <v>40</v>
      </c>
      <c r="AX6" s="328" t="s">
        <v>41</v>
      </c>
    </row>
    <row r="7" spans="1:54" ht="18.600000000000001" thickBot="1" x14ac:dyDescent="0.4">
      <c r="A7" s="1358" t="s">
        <v>10</v>
      </c>
      <c r="B7" s="177">
        <f>RANK(C7,C$7:C$63,0)</f>
        <v>30</v>
      </c>
      <c r="C7" s="179">
        <f>SUM(D7:E7)</f>
        <v>1</v>
      </c>
      <c r="D7" s="83"/>
      <c r="E7" s="378">
        <v>1</v>
      </c>
      <c r="F7" s="970"/>
      <c r="G7" s="746" t="s">
        <v>95</v>
      </c>
      <c r="H7" s="704"/>
      <c r="I7" s="185">
        <v>4.2587311699042569</v>
      </c>
      <c r="J7" s="45">
        <v>19</v>
      </c>
      <c r="K7" s="477">
        <v>3.1049012411776751</v>
      </c>
      <c r="L7" s="82">
        <v>36</v>
      </c>
      <c r="M7" s="477">
        <v>4.7506940568857905</v>
      </c>
      <c r="N7" s="82">
        <v>13</v>
      </c>
      <c r="O7" s="180">
        <v>3.2603177594412882</v>
      </c>
      <c r="P7" s="177">
        <v>15</v>
      </c>
      <c r="Q7" s="700"/>
      <c r="R7" s="62">
        <v>5.438549173551591</v>
      </c>
      <c r="S7" s="82">
        <v>13</v>
      </c>
      <c r="T7" s="180">
        <v>1.6196539298779042</v>
      </c>
      <c r="U7" s="82">
        <v>44</v>
      </c>
      <c r="V7" s="122"/>
      <c r="W7" s="178">
        <f>MIN(L7-$J7,0)</f>
        <v>0</v>
      </c>
      <c r="X7" s="181">
        <f>MIN(N7-$J7,0)</f>
        <v>-6</v>
      </c>
      <c r="Y7" s="743">
        <f>MIN(P7-$J7,0)</f>
        <v>-4</v>
      </c>
      <c r="Z7" s="178">
        <f>MIN(S7-$J7,0)</f>
        <v>-6</v>
      </c>
      <c r="AA7" s="177">
        <f>MIN(U7-$J7,0)</f>
        <v>0</v>
      </c>
      <c r="AB7" s="705"/>
      <c r="AC7" s="62">
        <f>MAX(K7-$I7,0)</f>
        <v>0</v>
      </c>
      <c r="AD7" s="195">
        <f>MAX(M7-$I7,0)</f>
        <v>0.49196288698153356</v>
      </c>
      <c r="AE7" s="179">
        <f>MAX(O7-$I7,0)</f>
        <v>0</v>
      </c>
      <c r="AF7" s="180">
        <f>MAX(R7-$I7,0)</f>
        <v>1.179818003647334</v>
      </c>
      <c r="AG7" s="179">
        <f>MAX(T7-$I7,0)</f>
        <v>0</v>
      </c>
      <c r="AH7" s="706"/>
      <c r="AI7" s="47">
        <v>0</v>
      </c>
      <c r="AJ7" s="325">
        <v>57</v>
      </c>
      <c r="AK7" s="324">
        <v>0</v>
      </c>
      <c r="AL7" s="325">
        <v>57</v>
      </c>
      <c r="AM7" s="324">
        <v>0</v>
      </c>
      <c r="AN7" s="325">
        <v>57</v>
      </c>
      <c r="AO7" s="324">
        <v>0</v>
      </c>
      <c r="AP7" s="325">
        <v>57</v>
      </c>
      <c r="AQ7" s="122"/>
      <c r="AR7" s="178">
        <f>MIN(AL7-$AJ7,0)</f>
        <v>0</v>
      </c>
      <c r="AS7" s="177">
        <f>MIN(AN7-$AJ7,0)</f>
        <v>0</v>
      </c>
      <c r="AT7" s="177">
        <f>MIN(AP7-$AJ7,0)</f>
        <v>0</v>
      </c>
      <c r="AU7" s="35"/>
      <c r="AV7" s="62">
        <f>MAX(AK7-$AI7,0)</f>
        <v>0</v>
      </c>
      <c r="AW7" s="62">
        <f>MAX(AM7-$AI7,0)</f>
        <v>0</v>
      </c>
      <c r="AX7" s="179">
        <f>MAX(AO7-$AI7,0)</f>
        <v>0</v>
      </c>
      <c r="AY7" s="35"/>
      <c r="AZ7" s="35"/>
      <c r="BA7" s="35"/>
      <c r="BB7" s="35"/>
    </row>
    <row r="8" spans="1:54" ht="18.600000000000001" thickBot="1" x14ac:dyDescent="0.4">
      <c r="A8" s="404" t="s">
        <v>229</v>
      </c>
      <c r="B8" s="182">
        <f>RANK(C8,C$7:C$63,0)</f>
        <v>30</v>
      </c>
      <c r="C8" s="185">
        <f>SUM(D8:E8)</f>
        <v>1</v>
      </c>
      <c r="D8" s="83"/>
      <c r="E8" s="81">
        <v>1</v>
      </c>
      <c r="F8" s="971"/>
      <c r="G8" s="747" t="s">
        <v>95</v>
      </c>
      <c r="H8" s="704"/>
      <c r="I8" s="185">
        <v>2.7949078408605765</v>
      </c>
      <c r="J8" s="45">
        <v>41</v>
      </c>
      <c r="K8" s="480">
        <v>3.0418684301872667</v>
      </c>
      <c r="L8" s="45">
        <v>37</v>
      </c>
      <c r="M8" s="480">
        <v>2.7345097066473079</v>
      </c>
      <c r="N8" s="45">
        <v>30</v>
      </c>
      <c r="O8" s="186">
        <v>2.0105749796773695</v>
      </c>
      <c r="P8" s="182">
        <v>22</v>
      </c>
      <c r="Q8" s="700"/>
      <c r="R8" s="184">
        <v>3.4061796119380956</v>
      </c>
      <c r="S8" s="45">
        <v>28</v>
      </c>
      <c r="T8" s="186">
        <v>2.2360908998528304</v>
      </c>
      <c r="U8" s="45">
        <v>36</v>
      </c>
      <c r="V8" s="122"/>
      <c r="W8" s="183">
        <f>MIN(L8-$J8,0)</f>
        <v>-4</v>
      </c>
      <c r="X8" s="187">
        <f>MIN(N8-$J8,0)</f>
        <v>-11</v>
      </c>
      <c r="Y8" s="744">
        <f>MIN(P8-$J8,0)</f>
        <v>-19</v>
      </c>
      <c r="Z8" s="183">
        <f>MIN(S8-$J8,0)</f>
        <v>-13</v>
      </c>
      <c r="AA8" s="182">
        <f>MIN(U8-$J8,0)</f>
        <v>-5</v>
      </c>
      <c r="AB8" s="707"/>
      <c r="AC8" s="184">
        <f>MAX(K8-$I8,0)</f>
        <v>0.24696058932669018</v>
      </c>
      <c r="AD8" s="196">
        <f>MAX(M8-$I8,0)</f>
        <v>0</v>
      </c>
      <c r="AE8" s="185">
        <f>MAX(O8-$I8,0)</f>
        <v>0</v>
      </c>
      <c r="AF8" s="186">
        <f>MAX(R8-$I8,0)</f>
        <v>0.61127177107751907</v>
      </c>
      <c r="AG8" s="185">
        <f>MAX(T8-$I8,0)</f>
        <v>0</v>
      </c>
      <c r="AH8" s="700"/>
      <c r="AI8" s="47">
        <v>0</v>
      </c>
      <c r="AJ8" s="325">
        <v>57</v>
      </c>
      <c r="AK8" s="324">
        <v>0</v>
      </c>
      <c r="AL8" s="325">
        <v>57</v>
      </c>
      <c r="AM8" s="324">
        <v>0</v>
      </c>
      <c r="AN8" s="325">
        <v>57</v>
      </c>
      <c r="AO8" s="324">
        <v>0</v>
      </c>
      <c r="AP8" s="325">
        <v>57</v>
      </c>
      <c r="AQ8" s="122"/>
      <c r="AR8" s="183">
        <f>MIN(AL8-$AJ8,0)</f>
        <v>0</v>
      </c>
      <c r="AS8" s="182">
        <f>MIN(AN8-$AJ8,0)</f>
        <v>0</v>
      </c>
      <c r="AT8" s="182">
        <f>MIN(AP8-$AJ8,0)</f>
        <v>0</v>
      </c>
      <c r="AU8" s="35"/>
      <c r="AV8" s="184">
        <f>MAX(AK8-$AI8,0)</f>
        <v>0</v>
      </c>
      <c r="AW8" s="184">
        <f>MAX(AM8-$AI8,0)</f>
        <v>0</v>
      </c>
      <c r="AX8" s="185">
        <f>MAX(AO8-$AI8,0)</f>
        <v>0</v>
      </c>
      <c r="AY8" s="35"/>
      <c r="AZ8" s="35"/>
      <c r="BA8" s="35"/>
      <c r="BB8" s="35"/>
    </row>
    <row r="9" spans="1:54" ht="18.600000000000001" thickBot="1" x14ac:dyDescent="0.4">
      <c r="A9" s="404" t="s">
        <v>153</v>
      </c>
      <c r="B9" s="182">
        <f>RANK(C9,C$7:C$63,0)</f>
        <v>30</v>
      </c>
      <c r="C9" s="185">
        <f>SUM(D9:E9)</f>
        <v>1</v>
      </c>
      <c r="D9" s="83"/>
      <c r="E9" s="81">
        <v>1</v>
      </c>
      <c r="F9" s="971"/>
      <c r="G9" s="748" t="s">
        <v>95</v>
      </c>
      <c r="H9" s="704"/>
      <c r="I9" s="185">
        <v>3.5534671934701318</v>
      </c>
      <c r="J9" s="45">
        <v>31</v>
      </c>
      <c r="K9" s="480">
        <v>4.3139194582874554</v>
      </c>
      <c r="L9" s="45">
        <v>19</v>
      </c>
      <c r="M9" s="480">
        <v>1.8878569364162099</v>
      </c>
      <c r="N9" s="45">
        <v>40</v>
      </c>
      <c r="O9" s="186">
        <v>0</v>
      </c>
      <c r="P9" s="45">
        <v>57</v>
      </c>
      <c r="Q9" s="700"/>
      <c r="R9" s="184">
        <v>4.4379743192184513</v>
      </c>
      <c r="S9" s="45">
        <v>20</v>
      </c>
      <c r="T9" s="186">
        <v>2.5426508322075545</v>
      </c>
      <c r="U9" s="45">
        <v>26</v>
      </c>
      <c r="V9" s="122"/>
      <c r="W9" s="183">
        <f>MIN(L9-$J9,0)</f>
        <v>-12</v>
      </c>
      <c r="X9" s="187">
        <f>MIN(N9-$J9,0)</f>
        <v>0</v>
      </c>
      <c r="Y9" s="744">
        <f>MIN(P9-$J9,0)</f>
        <v>0</v>
      </c>
      <c r="Z9" s="183">
        <f>MIN(S9-$J9,0)</f>
        <v>-11</v>
      </c>
      <c r="AA9" s="182">
        <f>MIN(U9-$J9,0)</f>
        <v>-5</v>
      </c>
      <c r="AB9" s="707"/>
      <c r="AC9" s="184">
        <f>MAX(K9-$I9,0)</f>
        <v>0.76045226481732353</v>
      </c>
      <c r="AD9" s="196">
        <f>MAX(M9-$I9,0)</f>
        <v>0</v>
      </c>
      <c r="AE9" s="185">
        <f>MAX(O9-$I9,0)</f>
        <v>0</v>
      </c>
      <c r="AF9" s="186">
        <f>MAX(R9-$I9,0)</f>
        <v>0.88450712574831947</v>
      </c>
      <c r="AG9" s="185">
        <f>MAX(T9-$I9,0)</f>
        <v>0</v>
      </c>
      <c r="AH9" s="700"/>
      <c r="AI9" s="47">
        <v>2.6371432536289174</v>
      </c>
      <c r="AJ9" s="325">
        <v>33</v>
      </c>
      <c r="AK9" s="324">
        <v>2.8771591397982892</v>
      </c>
      <c r="AL9" s="325">
        <v>31</v>
      </c>
      <c r="AM9" s="324">
        <v>0</v>
      </c>
      <c r="AN9" s="325">
        <v>57</v>
      </c>
      <c r="AO9" s="324">
        <v>0</v>
      </c>
      <c r="AP9" s="325">
        <v>57</v>
      </c>
      <c r="AQ9" s="122"/>
      <c r="AR9" s="183">
        <f>MIN(AL9-$AJ9,0)</f>
        <v>-2</v>
      </c>
      <c r="AS9" s="182">
        <f>MIN(AN9-$AJ9,0)</f>
        <v>0</v>
      </c>
      <c r="AT9" s="182">
        <f>MIN(AP9-$AJ9,0)</f>
        <v>0</v>
      </c>
      <c r="AU9" s="35"/>
      <c r="AV9" s="184">
        <f>MAX(AK9-$AI9,0)</f>
        <v>0.24001588616937175</v>
      </c>
      <c r="AW9" s="184">
        <f>MAX(AM9-$AI9,0)</f>
        <v>0</v>
      </c>
      <c r="AX9" s="185">
        <f>MAX(AO9-$AI9,0)</f>
        <v>0</v>
      </c>
      <c r="AY9" s="35"/>
      <c r="AZ9" s="35"/>
      <c r="BA9" s="35"/>
      <c r="BB9" s="35"/>
    </row>
    <row r="10" spans="1:54" ht="18.600000000000001" thickBot="1" x14ac:dyDescent="0.4">
      <c r="A10" s="221" t="s">
        <v>154</v>
      </c>
      <c r="B10" s="182">
        <f>RANK(C10,C$7:C$63,0)</f>
        <v>30</v>
      </c>
      <c r="C10" s="185">
        <f>SUM(D10:E10)</f>
        <v>1</v>
      </c>
      <c r="D10" s="83"/>
      <c r="E10" s="81">
        <v>1</v>
      </c>
      <c r="F10" s="971"/>
      <c r="G10" s="747" t="s">
        <v>95</v>
      </c>
      <c r="H10" s="704"/>
      <c r="I10" s="185">
        <v>4.0936892054784</v>
      </c>
      <c r="J10" s="45">
        <v>22</v>
      </c>
      <c r="K10" s="480">
        <v>3.4243853533976116</v>
      </c>
      <c r="L10" s="45">
        <v>29</v>
      </c>
      <c r="M10" s="480">
        <v>4.5381489509191342</v>
      </c>
      <c r="N10" s="45">
        <v>15</v>
      </c>
      <c r="O10" s="186">
        <v>2.0105749796773695</v>
      </c>
      <c r="P10" s="182">
        <v>22</v>
      </c>
      <c r="Q10" s="700"/>
      <c r="R10" s="184">
        <v>5.2174673504161113</v>
      </c>
      <c r="S10" s="45">
        <v>14</v>
      </c>
      <c r="T10" s="186">
        <v>2.002447940227396</v>
      </c>
      <c r="U10" s="45">
        <v>41</v>
      </c>
      <c r="V10" s="122"/>
      <c r="W10" s="183">
        <f>MIN(L10-$J10,0)</f>
        <v>0</v>
      </c>
      <c r="X10" s="187">
        <f>MIN(N10-$J10,0)</f>
        <v>-7</v>
      </c>
      <c r="Y10" s="744">
        <f>MIN(P10-$J10,0)</f>
        <v>0</v>
      </c>
      <c r="Z10" s="183">
        <f>MIN(S10-$J10,0)</f>
        <v>-8</v>
      </c>
      <c r="AA10" s="182">
        <f>MIN(U10-$J10,0)</f>
        <v>0</v>
      </c>
      <c r="AB10" s="707"/>
      <c r="AC10" s="184">
        <f>MAX(K10-$I10,0)</f>
        <v>0</v>
      </c>
      <c r="AD10" s="196">
        <f>MAX(M10-$I10,0)</f>
        <v>0.44445974544073419</v>
      </c>
      <c r="AE10" s="185">
        <f>MAX(O10-$I10,0)</f>
        <v>0</v>
      </c>
      <c r="AF10" s="186">
        <f>MAX(R10-$I10,0)</f>
        <v>1.1237781449377113</v>
      </c>
      <c r="AG10" s="185">
        <f>MAX(T10-$I10,0)</f>
        <v>0</v>
      </c>
      <c r="AH10" s="700"/>
      <c r="AI10" s="47">
        <v>0</v>
      </c>
      <c r="AJ10" s="325">
        <v>57</v>
      </c>
      <c r="AK10" s="324">
        <v>0</v>
      </c>
      <c r="AL10" s="325">
        <v>57</v>
      </c>
      <c r="AM10" s="324">
        <v>0</v>
      </c>
      <c r="AN10" s="325">
        <v>57</v>
      </c>
      <c r="AO10" s="324">
        <v>0</v>
      </c>
      <c r="AP10" s="325">
        <v>57</v>
      </c>
      <c r="AQ10" s="122"/>
      <c r="AR10" s="183">
        <f>MIN(AL10-$AJ10,0)</f>
        <v>0</v>
      </c>
      <c r="AS10" s="182">
        <f>MIN(AN10-$AJ10,0)</f>
        <v>0</v>
      </c>
      <c r="AT10" s="182">
        <f>MIN(AP10-$AJ10,0)</f>
        <v>0</v>
      </c>
      <c r="AU10" s="35"/>
      <c r="AV10" s="184">
        <f>MAX(AK10-$AI10,0)</f>
        <v>0</v>
      </c>
      <c r="AW10" s="184">
        <f>MAX(AM10-$AI10,0)</f>
        <v>0</v>
      </c>
      <c r="AX10" s="185">
        <f>MAX(AO10-$AI10,0)</f>
        <v>0</v>
      </c>
      <c r="AY10" s="35"/>
      <c r="AZ10" s="35"/>
      <c r="BA10" s="35"/>
      <c r="BB10" s="35" t="s">
        <v>46</v>
      </c>
    </row>
    <row r="11" spans="1:54" ht="18.600000000000001" thickBot="1" x14ac:dyDescent="0.4">
      <c r="A11" s="404" t="s">
        <v>5</v>
      </c>
      <c r="B11" s="182">
        <f>RANK(C11,C$7:C$63,0)</f>
        <v>2</v>
      </c>
      <c r="C11" s="185">
        <f>SUM(D11:E11)</f>
        <v>4</v>
      </c>
      <c r="D11" s="83">
        <v>2</v>
      </c>
      <c r="E11" s="81">
        <v>2</v>
      </c>
      <c r="F11" s="971"/>
      <c r="G11" s="749" t="s">
        <v>96</v>
      </c>
      <c r="H11" s="704"/>
      <c r="I11" s="185">
        <v>5.4130598341627483</v>
      </c>
      <c r="J11" s="45">
        <v>8</v>
      </c>
      <c r="K11" s="480">
        <v>5.4002805730624193</v>
      </c>
      <c r="L11" s="45">
        <v>10</v>
      </c>
      <c r="M11" s="480">
        <v>5.7220834623772889</v>
      </c>
      <c r="N11" s="45">
        <v>8</v>
      </c>
      <c r="O11" s="186">
        <v>0</v>
      </c>
      <c r="P11" s="45">
        <v>57</v>
      </c>
      <c r="Q11" s="700"/>
      <c r="R11" s="184">
        <v>1.8737658275449582</v>
      </c>
      <c r="S11" s="45">
        <v>37</v>
      </c>
      <c r="T11" s="186">
        <v>5.6765939347880705</v>
      </c>
      <c r="U11" s="45">
        <v>4</v>
      </c>
      <c r="V11" s="122"/>
      <c r="W11" s="183">
        <f>MIN(L11-$J11,0)</f>
        <v>0</v>
      </c>
      <c r="X11" s="187">
        <f>MIN(N11-$J11,0)</f>
        <v>0</v>
      </c>
      <c r="Y11" s="744">
        <f>MIN(P11-$J11,0)</f>
        <v>0</v>
      </c>
      <c r="Z11" s="183">
        <f>MIN(S11-$J11,0)</f>
        <v>0</v>
      </c>
      <c r="AA11" s="182">
        <f>MIN(U11-$J11,0)</f>
        <v>-4</v>
      </c>
      <c r="AB11" s="707"/>
      <c r="AC11" s="184">
        <f>MAX(K11-$I11,0)</f>
        <v>0</v>
      </c>
      <c r="AD11" s="196">
        <f>MAX(M11-$I11,0)</f>
        <v>0.30902362821454066</v>
      </c>
      <c r="AE11" s="185">
        <f>MAX(O11-$I11,0)</f>
        <v>0</v>
      </c>
      <c r="AF11" s="186">
        <f>MAX(R11-$I11,0)</f>
        <v>0</v>
      </c>
      <c r="AG11" s="185">
        <f>MAX(T11-$I11,0)</f>
        <v>0.26353410062532223</v>
      </c>
      <c r="AH11" s="700"/>
      <c r="AI11" s="47">
        <v>9.8324128655593963</v>
      </c>
      <c r="AJ11" s="325">
        <v>2</v>
      </c>
      <c r="AK11" s="324">
        <v>8.1296458516858507</v>
      </c>
      <c r="AL11" s="325">
        <v>3</v>
      </c>
      <c r="AM11" s="324">
        <v>10</v>
      </c>
      <c r="AN11" s="325">
        <v>1</v>
      </c>
      <c r="AO11" s="324">
        <v>10</v>
      </c>
      <c r="AP11" s="325">
        <v>1</v>
      </c>
      <c r="AQ11" s="122"/>
      <c r="AR11" s="183">
        <f>MIN(AL11-$AJ11,0)</f>
        <v>0</v>
      </c>
      <c r="AS11" s="182">
        <f>MIN(AN11-$AJ11,0)</f>
        <v>-1</v>
      </c>
      <c r="AT11" s="182">
        <f>MIN(AP11-$AJ11,0)</f>
        <v>-1</v>
      </c>
      <c r="AU11" s="35"/>
      <c r="AV11" s="184">
        <f>MAX(AK11-$AI11,0)</f>
        <v>0</v>
      </c>
      <c r="AW11" s="184">
        <f>MAX(AM11-$AI11,0)</f>
        <v>0.16758713444060369</v>
      </c>
      <c r="AX11" s="185">
        <f>MAX(AO11-$AI11,0)</f>
        <v>0.16758713444060369</v>
      </c>
      <c r="AY11" s="35"/>
      <c r="AZ11" s="35"/>
      <c r="BA11" s="35"/>
      <c r="BB11" s="35"/>
    </row>
    <row r="12" spans="1:54" ht="18.600000000000001" thickBot="1" x14ac:dyDescent="0.4">
      <c r="A12" s="404" t="s">
        <v>230</v>
      </c>
      <c r="B12" s="182">
        <f>RANK(C12,C$7:C$63,0)</f>
        <v>30</v>
      </c>
      <c r="C12" s="185">
        <f>SUM(D12:E12)</f>
        <v>1</v>
      </c>
      <c r="D12" s="83"/>
      <c r="E12" s="81">
        <v>1</v>
      </c>
      <c r="F12" s="971"/>
      <c r="G12" s="748" t="s">
        <v>95</v>
      </c>
      <c r="H12" s="704"/>
      <c r="I12" s="185">
        <v>3.9045439267045476</v>
      </c>
      <c r="J12" s="45">
        <v>27</v>
      </c>
      <c r="K12" s="480">
        <v>4.7238933918716857</v>
      </c>
      <c r="L12" s="45">
        <v>15</v>
      </c>
      <c r="M12" s="480">
        <v>2.3653822196938252</v>
      </c>
      <c r="N12" s="45">
        <v>36</v>
      </c>
      <c r="O12" s="186">
        <v>1.6498271564264091</v>
      </c>
      <c r="P12" s="182">
        <v>25</v>
      </c>
      <c r="Q12" s="700"/>
      <c r="R12" s="184">
        <v>4.0186935400528103</v>
      </c>
      <c r="S12" s="45">
        <v>23</v>
      </c>
      <c r="T12" s="186">
        <v>3.8399325490691645</v>
      </c>
      <c r="U12" s="45">
        <v>12</v>
      </c>
      <c r="V12" s="122"/>
      <c r="W12" s="183">
        <f>MIN(L12-$J12,0)</f>
        <v>-12</v>
      </c>
      <c r="X12" s="187">
        <f>MIN(N12-$J12,0)</f>
        <v>0</v>
      </c>
      <c r="Y12" s="744">
        <f>MIN(P12-$J12,0)</f>
        <v>-2</v>
      </c>
      <c r="Z12" s="183">
        <f>MIN(S12-$J12,0)</f>
        <v>-4</v>
      </c>
      <c r="AA12" s="182">
        <f>MIN(U12-$J12,0)</f>
        <v>-15</v>
      </c>
      <c r="AB12" s="707"/>
      <c r="AC12" s="184">
        <f>MAX(K12-$I12,0)</f>
        <v>0.81934946516713802</v>
      </c>
      <c r="AD12" s="196">
        <f>MAX(M12-$I12,0)</f>
        <v>0</v>
      </c>
      <c r="AE12" s="185">
        <f>MAX(O12-$I12,0)</f>
        <v>0</v>
      </c>
      <c r="AF12" s="186">
        <f>MAX(R12-$I12,0)</f>
        <v>0.11414961334826268</v>
      </c>
      <c r="AG12" s="185">
        <f>MAX(T12-$I12,0)</f>
        <v>0</v>
      </c>
      <c r="AH12" s="700"/>
      <c r="AI12" s="47">
        <v>0</v>
      </c>
      <c r="AJ12" s="325">
        <v>57</v>
      </c>
      <c r="AK12" s="324">
        <v>0</v>
      </c>
      <c r="AL12" s="325">
        <v>57</v>
      </c>
      <c r="AM12" s="324">
        <v>0</v>
      </c>
      <c r="AN12" s="325">
        <v>57</v>
      </c>
      <c r="AO12" s="324">
        <v>0</v>
      </c>
      <c r="AP12" s="325">
        <v>57</v>
      </c>
      <c r="AQ12" s="122"/>
      <c r="AR12" s="183">
        <f>MIN(AL12-$AJ12,0)</f>
        <v>0</v>
      </c>
      <c r="AS12" s="182">
        <f>MIN(AN12-$AJ12,0)</f>
        <v>0</v>
      </c>
      <c r="AT12" s="182">
        <f>MIN(AP12-$AJ12,0)</f>
        <v>0</v>
      </c>
      <c r="AU12" s="35"/>
      <c r="AV12" s="184">
        <f>MAX(AK12-$AI12,0)</f>
        <v>0</v>
      </c>
      <c r="AW12" s="184">
        <f>MAX(AM12-$AI12,0)</f>
        <v>0</v>
      </c>
      <c r="AX12" s="185">
        <f>MAX(AO12-$AI12,0)</f>
        <v>0</v>
      </c>
      <c r="AY12" s="35"/>
      <c r="AZ12" s="35"/>
      <c r="BA12" s="35"/>
      <c r="BB12" s="35"/>
    </row>
    <row r="13" spans="1:54" ht="18.600000000000001" thickBot="1" x14ac:dyDescent="0.4">
      <c r="A13" s="404" t="s">
        <v>367</v>
      </c>
      <c r="B13" s="182">
        <f>RANK(C13,C$7:C$63,0)</f>
        <v>49</v>
      </c>
      <c r="C13" s="185">
        <f>SUM(D13:E13)</f>
        <v>0</v>
      </c>
      <c r="D13" s="83"/>
      <c r="E13" s="81"/>
      <c r="F13" s="971"/>
      <c r="G13" s="748" t="s">
        <v>95</v>
      </c>
      <c r="H13" s="704"/>
      <c r="I13" s="185">
        <v>3.433896188918899</v>
      </c>
      <c r="J13" s="45">
        <v>32</v>
      </c>
      <c r="K13" s="480">
        <v>4.1083034641700191</v>
      </c>
      <c r="L13" s="45">
        <v>24</v>
      </c>
      <c r="M13" s="480">
        <v>2.55169551916349</v>
      </c>
      <c r="N13" s="45">
        <v>34</v>
      </c>
      <c r="O13" s="186">
        <v>0</v>
      </c>
      <c r="P13" s="45">
        <v>57</v>
      </c>
      <c r="Q13" s="700"/>
      <c r="R13" s="184">
        <v>0</v>
      </c>
      <c r="S13" s="45">
        <v>57</v>
      </c>
      <c r="T13" s="186">
        <v>3.601532816552909</v>
      </c>
      <c r="U13" s="45">
        <v>15</v>
      </c>
      <c r="V13" s="122"/>
      <c r="W13" s="183">
        <f>MIN(L13-$J13,0)</f>
        <v>-8</v>
      </c>
      <c r="X13" s="187">
        <f>MIN(N13-$J13,0)</f>
        <v>0</v>
      </c>
      <c r="Y13" s="744">
        <f>MIN(P13-$J13,0)</f>
        <v>0</v>
      </c>
      <c r="Z13" s="183">
        <f>MIN(S13-$J13,0)</f>
        <v>0</v>
      </c>
      <c r="AA13" s="182">
        <f>MIN(U13-$J13,0)</f>
        <v>-17</v>
      </c>
      <c r="AB13" s="707"/>
      <c r="AC13" s="184">
        <f>MAX(K13-$I13,0)</f>
        <v>0.6744072752511201</v>
      </c>
      <c r="AD13" s="196">
        <f>MAX(M13-$I13,0)</f>
        <v>0</v>
      </c>
      <c r="AE13" s="185">
        <f>MAX(O13-$I13,0)</f>
        <v>0</v>
      </c>
      <c r="AF13" s="186">
        <f>MAX(R13-$I13,0)</f>
        <v>0</v>
      </c>
      <c r="AG13" s="185">
        <f>MAX(T13-$I13,0)</f>
        <v>0.16763662763400999</v>
      </c>
      <c r="AH13" s="700"/>
      <c r="AI13" s="47">
        <v>7.404933453716203</v>
      </c>
      <c r="AJ13" s="325">
        <v>4</v>
      </c>
      <c r="AK13" s="324">
        <v>7.9493150082529427</v>
      </c>
      <c r="AL13" s="325">
        <v>4</v>
      </c>
      <c r="AM13" s="324">
        <v>5.4923057442584362</v>
      </c>
      <c r="AN13" s="325">
        <v>4</v>
      </c>
      <c r="AO13" s="324">
        <v>3.8078710459634708</v>
      </c>
      <c r="AP13" s="325">
        <v>7</v>
      </c>
      <c r="AQ13" s="122"/>
      <c r="AR13" s="183">
        <f>MIN(AL13-$AJ13,0)</f>
        <v>0</v>
      </c>
      <c r="AS13" s="182">
        <f>MIN(AN13-$AJ13,0)</f>
        <v>0</v>
      </c>
      <c r="AT13" s="182">
        <f>MIN(AP13-$AJ13,0)</f>
        <v>0</v>
      </c>
      <c r="AU13" s="35"/>
      <c r="AV13" s="184">
        <f>MAX(AK13-$AI13,0)</f>
        <v>0.54438155453673964</v>
      </c>
      <c r="AW13" s="184">
        <f>MAX(AM13-$AI13,0)</f>
        <v>0</v>
      </c>
      <c r="AX13" s="185">
        <f>MAX(AO13-$AI13,0)</f>
        <v>0</v>
      </c>
      <c r="AY13" s="35"/>
      <c r="AZ13" s="35"/>
      <c r="BA13" s="35"/>
      <c r="BB13" s="35"/>
    </row>
    <row r="14" spans="1:54" ht="18.600000000000001" thickBot="1" x14ac:dyDescent="0.4">
      <c r="A14" s="403" t="s">
        <v>141</v>
      </c>
      <c r="B14" s="182">
        <f>RANK(C14,C$7:C$63,0)</f>
        <v>3</v>
      </c>
      <c r="C14" s="185">
        <f>SUM(D14:E14)</f>
        <v>3</v>
      </c>
      <c r="D14" s="83"/>
      <c r="E14" s="81">
        <v>3</v>
      </c>
      <c r="F14" s="971"/>
      <c r="G14" s="750" t="s">
        <v>333</v>
      </c>
      <c r="H14" s="704"/>
      <c r="I14" s="185">
        <v>3.9803342771185206</v>
      </c>
      <c r="J14" s="45">
        <v>24</v>
      </c>
      <c r="K14" s="480">
        <v>4.833590266369983</v>
      </c>
      <c r="L14" s="45">
        <v>14</v>
      </c>
      <c r="M14" s="480">
        <v>1.9409730354872261</v>
      </c>
      <c r="N14" s="45">
        <v>39</v>
      </c>
      <c r="O14" s="186">
        <v>2.0105749796773695</v>
      </c>
      <c r="P14" s="182">
        <v>22</v>
      </c>
      <c r="Q14" s="700"/>
      <c r="R14" s="184">
        <v>4.8571086141066724</v>
      </c>
      <c r="S14" s="45">
        <v>19</v>
      </c>
      <c r="T14" s="186">
        <v>3.1941131397299647</v>
      </c>
      <c r="U14" s="45">
        <v>21</v>
      </c>
      <c r="V14" s="122"/>
      <c r="W14" s="183">
        <f>MIN(L14-$J14,0)</f>
        <v>-10</v>
      </c>
      <c r="X14" s="187">
        <f>MIN(N14-$J14,0)</f>
        <v>0</v>
      </c>
      <c r="Y14" s="744">
        <f>MIN(P14-$J14,0)</f>
        <v>-2</v>
      </c>
      <c r="Z14" s="183">
        <f>MIN(S14-$J14,0)</f>
        <v>-5</v>
      </c>
      <c r="AA14" s="182">
        <f>MIN(U14-$J14,0)</f>
        <v>-3</v>
      </c>
      <c r="AB14" s="707"/>
      <c r="AC14" s="184">
        <f>MAX(K14-$I14,0)</f>
        <v>0.8532559892514624</v>
      </c>
      <c r="AD14" s="196">
        <f>MAX(M14-$I14,0)</f>
        <v>0</v>
      </c>
      <c r="AE14" s="185">
        <f>MAX(O14-$I14,0)</f>
        <v>0</v>
      </c>
      <c r="AF14" s="186">
        <f>MAX(R14-$I14,0)</f>
        <v>0.87677433698815177</v>
      </c>
      <c r="AG14" s="185">
        <f>MAX(T14-$I14,0)</f>
        <v>0</v>
      </c>
      <c r="AH14" s="700"/>
      <c r="AI14" s="47">
        <v>6.6334395826610129</v>
      </c>
      <c r="AJ14" s="325">
        <v>6</v>
      </c>
      <c r="AK14" s="324">
        <v>7.2214532527963584</v>
      </c>
      <c r="AL14" s="325">
        <v>6</v>
      </c>
      <c r="AM14" s="324">
        <v>2.5382551255993682</v>
      </c>
      <c r="AN14" s="325">
        <v>17</v>
      </c>
      <c r="AO14" s="324">
        <v>3.5912280538878321</v>
      </c>
      <c r="AP14" s="325">
        <v>8</v>
      </c>
      <c r="AQ14" s="122"/>
      <c r="AR14" s="183">
        <f>MIN(AL14-$AJ14,0)</f>
        <v>0</v>
      </c>
      <c r="AS14" s="182">
        <f>MIN(AN14-$AJ14,0)</f>
        <v>0</v>
      </c>
      <c r="AT14" s="182">
        <f>MIN(AP14-$AJ14,0)</f>
        <v>0</v>
      </c>
      <c r="AU14" s="35"/>
      <c r="AV14" s="184">
        <f>MAX(AK14-$AI14,0)</f>
        <v>0.58801367013534556</v>
      </c>
      <c r="AW14" s="184">
        <f>MAX(AM14-$AI14,0)</f>
        <v>0</v>
      </c>
      <c r="AX14" s="185">
        <f>MAX(AO14-$AI14,0)</f>
        <v>0</v>
      </c>
      <c r="AY14" s="35"/>
      <c r="AZ14" s="35"/>
      <c r="BA14" s="35"/>
      <c r="BB14" s="35"/>
    </row>
    <row r="15" spans="1:54" ht="18.600000000000001" thickBot="1" x14ac:dyDescent="0.4">
      <c r="A15" s="404" t="s">
        <v>155</v>
      </c>
      <c r="B15" s="182">
        <f>RANK(C15,C$7:C$63,0)</f>
        <v>3</v>
      </c>
      <c r="C15" s="185">
        <f>SUM(D15:E15)</f>
        <v>3</v>
      </c>
      <c r="D15" s="83">
        <v>1</v>
      </c>
      <c r="E15" s="81">
        <v>2</v>
      </c>
      <c r="F15" s="971"/>
      <c r="G15" s="747" t="s">
        <v>98</v>
      </c>
      <c r="H15" s="704"/>
      <c r="I15" s="185">
        <v>4.5373169038383194</v>
      </c>
      <c r="J15" s="45">
        <v>14</v>
      </c>
      <c r="K15" s="480">
        <v>5.5223283599768997</v>
      </c>
      <c r="L15" s="45">
        <v>9</v>
      </c>
      <c r="M15" s="480">
        <v>1.3674197709560991</v>
      </c>
      <c r="N15" s="45">
        <v>45</v>
      </c>
      <c r="O15" s="186">
        <v>0</v>
      </c>
      <c r="P15" s="45">
        <v>57</v>
      </c>
      <c r="Q15" s="700"/>
      <c r="R15" s="184">
        <v>1.5375650141451283</v>
      </c>
      <c r="S15" s="45">
        <v>40</v>
      </c>
      <c r="T15" s="186">
        <v>4.7582830227876025</v>
      </c>
      <c r="U15" s="45">
        <v>7</v>
      </c>
      <c r="V15" s="122"/>
      <c r="W15" s="183">
        <f>MIN(L15-$J15,0)</f>
        <v>-5</v>
      </c>
      <c r="X15" s="187">
        <f>MIN(N15-$J15,0)</f>
        <v>0</v>
      </c>
      <c r="Y15" s="744">
        <f>MIN(P15-$J15,0)</f>
        <v>0</v>
      </c>
      <c r="Z15" s="183">
        <f>MIN(S15-$J15,0)</f>
        <v>0</v>
      </c>
      <c r="AA15" s="182">
        <f>MIN(U15-$J15,0)</f>
        <v>-7</v>
      </c>
      <c r="AB15" s="707"/>
      <c r="AC15" s="184">
        <f>MAX(K15-$I15,0)</f>
        <v>0.98501145613858032</v>
      </c>
      <c r="AD15" s="196">
        <f>MAX(M15-$I15,0)</f>
        <v>0</v>
      </c>
      <c r="AE15" s="185">
        <f>MAX(O15-$I15,0)</f>
        <v>0</v>
      </c>
      <c r="AF15" s="186">
        <f>MAX(R15-$I15,0)</f>
        <v>0</v>
      </c>
      <c r="AG15" s="185">
        <f>MAX(T15-$I15,0)</f>
        <v>0.22096611894928309</v>
      </c>
      <c r="AH15" s="700"/>
      <c r="AI15" s="47">
        <v>6.2467854894633641</v>
      </c>
      <c r="AJ15" s="325">
        <v>9</v>
      </c>
      <c r="AK15" s="324">
        <v>6.8153278896156229</v>
      </c>
      <c r="AL15" s="325">
        <v>8</v>
      </c>
      <c r="AM15" s="324">
        <v>0</v>
      </c>
      <c r="AN15" s="325">
        <v>57</v>
      </c>
      <c r="AO15" s="324">
        <v>0</v>
      </c>
      <c r="AP15" s="325">
        <v>57</v>
      </c>
      <c r="AQ15" s="122"/>
      <c r="AR15" s="183">
        <f>MIN(AL15-$AJ15,0)</f>
        <v>-1</v>
      </c>
      <c r="AS15" s="182">
        <f>MIN(AN15-$AJ15,0)</f>
        <v>0</v>
      </c>
      <c r="AT15" s="182">
        <f>MIN(AP15-$AJ15,0)</f>
        <v>0</v>
      </c>
      <c r="AU15" s="35"/>
      <c r="AV15" s="184">
        <f>MAX(AK15-$AI15,0)</f>
        <v>0.56854240015225876</v>
      </c>
      <c r="AW15" s="184">
        <f>MAX(AM15-$AI15,0)</f>
        <v>0</v>
      </c>
      <c r="AX15" s="185">
        <f>MAX(AO15-$AI15,0)</f>
        <v>0</v>
      </c>
      <c r="AY15" s="35"/>
      <c r="AZ15" s="35"/>
      <c r="BA15" s="35"/>
      <c r="BB15" s="35"/>
    </row>
    <row r="16" spans="1:54" ht="18.600000000000001" thickBot="1" x14ac:dyDescent="0.4">
      <c r="A16" s="404" t="s">
        <v>9</v>
      </c>
      <c r="B16" s="182">
        <f>RANK(C16,C$7:C$63,0)</f>
        <v>49</v>
      </c>
      <c r="C16" s="185">
        <f>SUM(D16:E16)</f>
        <v>0</v>
      </c>
      <c r="D16" s="83"/>
      <c r="E16" s="81"/>
      <c r="F16" s="971"/>
      <c r="G16" s="749"/>
      <c r="H16" s="704"/>
      <c r="I16" s="185">
        <v>5.004000126385912</v>
      </c>
      <c r="J16" s="45">
        <v>12</v>
      </c>
      <c r="K16" s="480">
        <v>5.7132114637111151</v>
      </c>
      <c r="L16" s="45">
        <v>8</v>
      </c>
      <c r="M16" s="480">
        <v>4.576977548160567</v>
      </c>
      <c r="N16" s="45">
        <v>14</v>
      </c>
      <c r="O16" s="186">
        <v>0</v>
      </c>
      <c r="P16" s="45">
        <v>57</v>
      </c>
      <c r="Q16" s="700"/>
      <c r="R16" s="184">
        <v>0</v>
      </c>
      <c r="S16" s="45">
        <v>57</v>
      </c>
      <c r="T16" s="186">
        <v>5.2482864005529803</v>
      </c>
      <c r="U16" s="45">
        <v>6</v>
      </c>
      <c r="V16" s="122"/>
      <c r="W16" s="183">
        <f>MIN(L16-$J16,0)</f>
        <v>-4</v>
      </c>
      <c r="X16" s="187">
        <f>MIN(N16-$J16,0)</f>
        <v>0</v>
      </c>
      <c r="Y16" s="744">
        <f>MIN(P16-$J16,0)</f>
        <v>0</v>
      </c>
      <c r="Z16" s="183">
        <f>MIN(S16-$J16,0)</f>
        <v>0</v>
      </c>
      <c r="AA16" s="182">
        <f>MIN(U16-$J16,0)</f>
        <v>-6</v>
      </c>
      <c r="AB16" s="707"/>
      <c r="AC16" s="184">
        <f>MAX(K16-$I16,0)</f>
        <v>0.70921133732520314</v>
      </c>
      <c r="AD16" s="196">
        <f>MAX(M16-$I16,0)</f>
        <v>0</v>
      </c>
      <c r="AE16" s="185">
        <f>MAX(O16-$I16,0)</f>
        <v>0</v>
      </c>
      <c r="AF16" s="186">
        <f>MAX(R16-$I16,0)</f>
        <v>0</v>
      </c>
      <c r="AG16" s="185">
        <f>MAX(T16-$I16,0)</f>
        <v>0.24428627416706838</v>
      </c>
      <c r="AH16" s="700"/>
      <c r="AI16" s="47">
        <v>5.6215069845042533</v>
      </c>
      <c r="AJ16" s="325">
        <v>11</v>
      </c>
      <c r="AK16" s="324">
        <v>5.6849359928322052</v>
      </c>
      <c r="AL16" s="325">
        <v>13</v>
      </c>
      <c r="AM16" s="324">
        <v>5.2635103819286817</v>
      </c>
      <c r="AN16" s="325">
        <v>6</v>
      </c>
      <c r="AO16" s="324">
        <v>4.1746013330491385</v>
      </c>
      <c r="AP16" s="325">
        <v>6</v>
      </c>
      <c r="AQ16" s="122"/>
      <c r="AR16" s="183">
        <f>MIN(AL16-$AJ16,0)</f>
        <v>0</v>
      </c>
      <c r="AS16" s="182">
        <f>MIN(AN16-$AJ16,0)</f>
        <v>-5</v>
      </c>
      <c r="AT16" s="182">
        <f>MIN(AP16-$AJ16,0)</f>
        <v>-5</v>
      </c>
      <c r="AU16" s="35"/>
      <c r="AV16" s="184">
        <f>MAX(AK16-$AI16,0)</f>
        <v>6.3429008327951841E-2</v>
      </c>
      <c r="AW16" s="184">
        <f>MAX(AM16-$AI16,0)</f>
        <v>0</v>
      </c>
      <c r="AX16" s="185">
        <f>MAX(AO16-$AI16,0)</f>
        <v>0</v>
      </c>
      <c r="AY16" s="35"/>
      <c r="AZ16" s="35"/>
      <c r="BA16" s="35"/>
      <c r="BB16" s="35"/>
    </row>
    <row r="17" spans="1:54" ht="18.600000000000001" thickBot="1" x14ac:dyDescent="0.4">
      <c r="A17" s="404" t="s">
        <v>136</v>
      </c>
      <c r="B17" s="182">
        <f>RANK(C17,C$7:C$63,0)</f>
        <v>30</v>
      </c>
      <c r="C17" s="185">
        <f>SUM(D17:E17)</f>
        <v>1</v>
      </c>
      <c r="D17" s="83"/>
      <c r="E17" s="81">
        <v>1</v>
      </c>
      <c r="F17" s="971"/>
      <c r="G17" s="749" t="s">
        <v>97</v>
      </c>
      <c r="H17" s="704"/>
      <c r="I17" s="185">
        <v>2.7807714114708224</v>
      </c>
      <c r="J17" s="45">
        <v>42</v>
      </c>
      <c r="K17" s="480">
        <v>3.3848346690559468</v>
      </c>
      <c r="L17" s="45">
        <v>30</v>
      </c>
      <c r="M17" s="480">
        <v>0</v>
      </c>
      <c r="N17" s="45">
        <v>57</v>
      </c>
      <c r="O17" s="186">
        <v>0</v>
      </c>
      <c r="P17" s="45">
        <v>57</v>
      </c>
      <c r="Q17" s="700"/>
      <c r="R17" s="184">
        <v>1.973350758340531</v>
      </c>
      <c r="S17" s="45">
        <v>35</v>
      </c>
      <c r="T17" s="186">
        <v>2.8962048598533352</v>
      </c>
      <c r="U17" s="45">
        <v>24</v>
      </c>
      <c r="V17" s="122"/>
      <c r="W17" s="183">
        <f>MIN(L17-$J17,0)</f>
        <v>-12</v>
      </c>
      <c r="X17" s="187">
        <f>MIN(N17-$J17,0)</f>
        <v>0</v>
      </c>
      <c r="Y17" s="744">
        <f>MIN(P17-$J17,0)</f>
        <v>0</v>
      </c>
      <c r="Z17" s="183">
        <f>MIN(S17-$J17,0)</f>
        <v>-7</v>
      </c>
      <c r="AA17" s="182">
        <f>MIN(U17-$J17,0)</f>
        <v>-18</v>
      </c>
      <c r="AB17" s="707"/>
      <c r="AC17" s="184">
        <f>MAX(K17-$I17,0)</f>
        <v>0.60406325758512436</v>
      </c>
      <c r="AD17" s="196">
        <f>MAX(M17-$I17,0)</f>
        <v>0</v>
      </c>
      <c r="AE17" s="185">
        <f>MAX(O17-$I17,0)</f>
        <v>0</v>
      </c>
      <c r="AF17" s="186">
        <f>MAX(R17-$I17,0)</f>
        <v>0</v>
      </c>
      <c r="AG17" s="185">
        <f>MAX(T17-$I17,0)</f>
        <v>0.11543344838251279</v>
      </c>
      <c r="AH17" s="700"/>
      <c r="AI17" s="47">
        <v>6.5498221948395772</v>
      </c>
      <c r="AJ17" s="325">
        <v>7</v>
      </c>
      <c r="AK17" s="324">
        <v>7.1459450547498076</v>
      </c>
      <c r="AL17" s="325">
        <v>7</v>
      </c>
      <c r="AM17" s="324">
        <v>0</v>
      </c>
      <c r="AN17" s="325">
        <v>57</v>
      </c>
      <c r="AO17" s="324">
        <v>0</v>
      </c>
      <c r="AP17" s="325">
        <v>57</v>
      </c>
      <c r="AQ17" s="122"/>
      <c r="AR17" s="183">
        <f>MIN(AL17-$AJ17,0)</f>
        <v>0</v>
      </c>
      <c r="AS17" s="182">
        <f>MIN(AN17-$AJ17,0)</f>
        <v>0</v>
      </c>
      <c r="AT17" s="182">
        <f>MIN(AP17-$AJ17,0)</f>
        <v>0</v>
      </c>
      <c r="AU17" s="35"/>
      <c r="AV17" s="184">
        <f>MAX(AK17-$AI17,0)</f>
        <v>0.5961228599102304</v>
      </c>
      <c r="AW17" s="184">
        <f>MAX(AM17-$AI17,0)</f>
        <v>0</v>
      </c>
      <c r="AX17" s="185">
        <f>MAX(AO17-$AI17,0)</f>
        <v>0</v>
      </c>
      <c r="AY17" s="35"/>
      <c r="AZ17" s="35"/>
      <c r="BA17" s="35"/>
      <c r="BB17" s="35"/>
    </row>
    <row r="18" spans="1:54" ht="18.600000000000001" thickBot="1" x14ac:dyDescent="0.4">
      <c r="A18" s="403" t="s">
        <v>18</v>
      </c>
      <c r="B18" s="182">
        <f>RANK(C18,C$7:C$63,0)</f>
        <v>3</v>
      </c>
      <c r="C18" s="185">
        <f>SUM(D18:E18)</f>
        <v>3</v>
      </c>
      <c r="D18" s="83"/>
      <c r="E18" s="81">
        <v>3</v>
      </c>
      <c r="F18" s="971"/>
      <c r="G18" s="750" t="s">
        <v>333</v>
      </c>
      <c r="H18" s="704"/>
      <c r="I18" s="185">
        <v>3.9577121577092167</v>
      </c>
      <c r="J18" s="45">
        <v>25</v>
      </c>
      <c r="K18" s="480">
        <v>4.1154777379876704</v>
      </c>
      <c r="L18" s="45">
        <v>22</v>
      </c>
      <c r="M18" s="480">
        <v>3.9909976795817452</v>
      </c>
      <c r="N18" s="45">
        <v>20</v>
      </c>
      <c r="O18" s="186">
        <v>3.3598435086674936</v>
      </c>
      <c r="P18" s="182">
        <v>13</v>
      </c>
      <c r="Q18" s="700"/>
      <c r="R18" s="184">
        <v>4.928052679995532</v>
      </c>
      <c r="S18" s="45">
        <v>18</v>
      </c>
      <c r="T18" s="186">
        <v>2.8910222270574342</v>
      </c>
      <c r="U18" s="45">
        <v>25</v>
      </c>
      <c r="V18" s="122"/>
      <c r="W18" s="183">
        <f>MIN(L18-$J18,0)</f>
        <v>-3</v>
      </c>
      <c r="X18" s="187">
        <f>MIN(N18-$J18,0)</f>
        <v>-5</v>
      </c>
      <c r="Y18" s="744">
        <f>MIN(P18-$J18,0)</f>
        <v>-12</v>
      </c>
      <c r="Z18" s="183">
        <f>MIN(S18-$J18,0)</f>
        <v>-7</v>
      </c>
      <c r="AA18" s="182">
        <f>MIN(U18-$J18,0)</f>
        <v>0</v>
      </c>
      <c r="AB18" s="707"/>
      <c r="AC18" s="184">
        <f>MAX(K18-$I18,0)</f>
        <v>0.15776558027845367</v>
      </c>
      <c r="AD18" s="196">
        <f>MAX(M18-$I18,0)</f>
        <v>3.3285521872528534E-2</v>
      </c>
      <c r="AE18" s="185">
        <f>MAX(O18-$I18,0)</f>
        <v>0</v>
      </c>
      <c r="AF18" s="186">
        <f>MAX(R18-$I18,0)</f>
        <v>0.97034052228631529</v>
      </c>
      <c r="AG18" s="185">
        <f>MAX(T18-$I18,0)</f>
        <v>0</v>
      </c>
      <c r="AH18" s="700"/>
      <c r="AI18" s="47">
        <v>6.1639035758756489</v>
      </c>
      <c r="AJ18" s="325">
        <v>10</v>
      </c>
      <c r="AK18" s="324">
        <v>6.210560209631713</v>
      </c>
      <c r="AL18" s="325">
        <v>9</v>
      </c>
      <c r="AM18" s="324">
        <v>5.856002762436189</v>
      </c>
      <c r="AN18" s="325">
        <v>3</v>
      </c>
      <c r="AO18" s="324">
        <v>4.4104977941152059</v>
      </c>
      <c r="AP18" s="325">
        <v>5</v>
      </c>
      <c r="AQ18" s="122"/>
      <c r="AR18" s="183">
        <f>MIN(AL18-$AJ18,0)</f>
        <v>-1</v>
      </c>
      <c r="AS18" s="182">
        <f>MIN(AN18-$AJ18,0)</f>
        <v>-7</v>
      </c>
      <c r="AT18" s="182">
        <f>MIN(AP18-$AJ18,0)</f>
        <v>-5</v>
      </c>
      <c r="AU18" s="35"/>
      <c r="AV18" s="184">
        <f>MAX(AK18-$AI18,0)</f>
        <v>4.6656633756064103E-2</v>
      </c>
      <c r="AW18" s="184">
        <f>MAX(AM18-$AI18,0)</f>
        <v>0</v>
      </c>
      <c r="AX18" s="185">
        <f>MAX(AO18-$AI18,0)</f>
        <v>0</v>
      </c>
      <c r="AY18" s="35"/>
      <c r="AZ18" s="35"/>
      <c r="BA18" s="35"/>
      <c r="BB18" s="35"/>
    </row>
    <row r="19" spans="1:54" ht="18.600000000000001" thickBot="1" x14ac:dyDescent="0.4">
      <c r="A19" s="404" t="s">
        <v>147</v>
      </c>
      <c r="B19" s="182">
        <f>RANK(C19,C$7:C$63,0)</f>
        <v>30</v>
      </c>
      <c r="C19" s="185">
        <f>SUM(D19:E19)</f>
        <v>1</v>
      </c>
      <c r="D19" s="83"/>
      <c r="E19" s="81">
        <v>1</v>
      </c>
      <c r="F19" s="971"/>
      <c r="G19" s="747" t="s">
        <v>95</v>
      </c>
      <c r="H19" s="704"/>
      <c r="I19" s="185">
        <v>4.4595347990801582</v>
      </c>
      <c r="J19" s="45">
        <v>15</v>
      </c>
      <c r="K19" s="480">
        <v>5.4002805730624193</v>
      </c>
      <c r="L19" s="45">
        <v>10</v>
      </c>
      <c r="M19" s="480">
        <v>2.6797033992563408</v>
      </c>
      <c r="N19" s="45">
        <v>33</v>
      </c>
      <c r="O19" s="186">
        <v>0</v>
      </c>
      <c r="P19" s="45">
        <v>57</v>
      </c>
      <c r="Q19" s="700"/>
      <c r="R19" s="184">
        <v>5.668535178698658</v>
      </c>
      <c r="S19" s="45">
        <v>11</v>
      </c>
      <c r="T19" s="186">
        <v>2.4835662684855841</v>
      </c>
      <c r="U19" s="45">
        <v>30</v>
      </c>
      <c r="V19" s="122"/>
      <c r="W19" s="183">
        <f>MIN(L19-$J19,0)</f>
        <v>-5</v>
      </c>
      <c r="X19" s="187">
        <f>MIN(N19-$J19,0)</f>
        <v>0</v>
      </c>
      <c r="Y19" s="744">
        <f>MIN(P19-$J19,0)</f>
        <v>0</v>
      </c>
      <c r="Z19" s="183">
        <f>MIN(S19-$J19,0)</f>
        <v>-4</v>
      </c>
      <c r="AA19" s="182">
        <f>MIN(U19-$J19,0)</f>
        <v>0</v>
      </c>
      <c r="AB19" s="707"/>
      <c r="AC19" s="184">
        <f>MAX(K19-$I19,0)</f>
        <v>0.94074577398226111</v>
      </c>
      <c r="AD19" s="196">
        <f>MAX(M19-$I19,0)</f>
        <v>0</v>
      </c>
      <c r="AE19" s="185">
        <f>MAX(O19-$I19,0)</f>
        <v>0</v>
      </c>
      <c r="AF19" s="186">
        <f>MAX(R19-$I19,0)</f>
        <v>1.2090003796184998</v>
      </c>
      <c r="AG19" s="185">
        <f>MAX(T19-$I19,0)</f>
        <v>0</v>
      </c>
      <c r="AH19" s="700"/>
      <c r="AI19" s="47">
        <v>3.7538979800023573</v>
      </c>
      <c r="AJ19" s="325">
        <v>26</v>
      </c>
      <c r="AK19" s="324">
        <v>4.0955537277588885</v>
      </c>
      <c r="AL19" s="325">
        <v>24</v>
      </c>
      <c r="AM19" s="324">
        <v>0</v>
      </c>
      <c r="AN19" s="325">
        <v>57</v>
      </c>
      <c r="AO19" s="324">
        <v>0</v>
      </c>
      <c r="AP19" s="325">
        <v>57</v>
      </c>
      <c r="AQ19" s="122"/>
      <c r="AR19" s="183">
        <f>MIN(AL19-$AJ19,0)</f>
        <v>-2</v>
      </c>
      <c r="AS19" s="182">
        <f>MIN(AN19-$AJ19,0)</f>
        <v>0</v>
      </c>
      <c r="AT19" s="182">
        <f>MIN(AP19-$AJ19,0)</f>
        <v>0</v>
      </c>
      <c r="AU19" s="35"/>
      <c r="AV19" s="184">
        <f>MAX(AK19-$AI19,0)</f>
        <v>0.34165574775653118</v>
      </c>
      <c r="AW19" s="184">
        <f>MAX(AM19-$AI19,0)</f>
        <v>0</v>
      </c>
      <c r="AX19" s="185">
        <f>MAX(AO19-$AI19,0)</f>
        <v>0</v>
      </c>
      <c r="AY19" s="35"/>
      <c r="AZ19" s="35"/>
      <c r="BA19" s="35"/>
      <c r="BB19" s="35"/>
    </row>
    <row r="20" spans="1:54" ht="18.600000000000001" thickBot="1" x14ac:dyDescent="0.4">
      <c r="A20" s="404" t="s">
        <v>150</v>
      </c>
      <c r="B20" s="182">
        <f>RANK(C20,C$7:C$63,0)</f>
        <v>30</v>
      </c>
      <c r="C20" s="185">
        <f>SUM(D20:E20)</f>
        <v>1</v>
      </c>
      <c r="D20" s="83">
        <v>1</v>
      </c>
      <c r="E20" s="81"/>
      <c r="F20" s="971"/>
      <c r="G20" s="747" t="s">
        <v>98</v>
      </c>
      <c r="H20" s="704"/>
      <c r="I20" s="185">
        <v>3.5627718774843316</v>
      </c>
      <c r="J20" s="45">
        <v>30</v>
      </c>
      <c r="K20" s="480">
        <v>3.5126067747370597</v>
      </c>
      <c r="L20" s="45">
        <v>28</v>
      </c>
      <c r="M20" s="480">
        <v>3.7895924169609914</v>
      </c>
      <c r="N20" s="45">
        <v>21</v>
      </c>
      <c r="O20" s="186">
        <v>0</v>
      </c>
      <c r="P20" s="45">
        <v>57</v>
      </c>
      <c r="Q20" s="700"/>
      <c r="R20" s="184">
        <v>0</v>
      </c>
      <c r="S20" s="45">
        <v>57</v>
      </c>
      <c r="T20" s="186">
        <v>3.7366999841341708</v>
      </c>
      <c r="U20" s="45">
        <v>14</v>
      </c>
      <c r="V20" s="122"/>
      <c r="W20" s="183">
        <f>MIN(L20-$J20,0)</f>
        <v>-2</v>
      </c>
      <c r="X20" s="187">
        <f>MIN(N20-$J20,0)</f>
        <v>-9</v>
      </c>
      <c r="Y20" s="744">
        <f>MIN(P20-$J20,0)</f>
        <v>0</v>
      </c>
      <c r="Z20" s="183">
        <f>MIN(S20-$J20,0)</f>
        <v>0</v>
      </c>
      <c r="AA20" s="182">
        <f>MIN(U20-$J20,0)</f>
        <v>-16</v>
      </c>
      <c r="AB20" s="707"/>
      <c r="AC20" s="184">
        <f>MAX(K20-$I20,0)</f>
        <v>0</v>
      </c>
      <c r="AD20" s="196">
        <f>MAX(M20-$I20,0)</f>
        <v>0.22682053947665981</v>
      </c>
      <c r="AE20" s="185">
        <f>MAX(O20-$I20,0)</f>
        <v>0</v>
      </c>
      <c r="AF20" s="186">
        <f>MAX(R20-$I20,0)</f>
        <v>0</v>
      </c>
      <c r="AG20" s="185">
        <f>MAX(T20-$I20,0)</f>
        <v>0.17392810664983926</v>
      </c>
      <c r="AH20" s="700"/>
      <c r="AI20" s="47">
        <v>4.3198444536876694</v>
      </c>
      <c r="AJ20" s="325">
        <v>20</v>
      </c>
      <c r="AK20" s="324">
        <v>4.524487178917135</v>
      </c>
      <c r="AL20" s="325">
        <v>22</v>
      </c>
      <c r="AM20" s="324">
        <v>3.3200331385214015</v>
      </c>
      <c r="AN20" s="325">
        <v>13</v>
      </c>
      <c r="AO20" s="324">
        <v>3.5840923059296501</v>
      </c>
      <c r="AP20" s="325">
        <v>9</v>
      </c>
      <c r="AQ20" s="122"/>
      <c r="AR20" s="183">
        <f>MIN(AL20-$AJ20,0)</f>
        <v>0</v>
      </c>
      <c r="AS20" s="182">
        <f>MIN(AN20-$AJ20,0)</f>
        <v>-7</v>
      </c>
      <c r="AT20" s="182">
        <f>MIN(AP20-$AJ20,0)</f>
        <v>-11</v>
      </c>
      <c r="AU20" s="35"/>
      <c r="AV20" s="184">
        <f>MAX(AK20-$AI20,0)</f>
        <v>0.20464272522946558</v>
      </c>
      <c r="AW20" s="184">
        <f>MAX(AM20-$AI20,0)</f>
        <v>0</v>
      </c>
      <c r="AX20" s="185">
        <f>MAX(AO20-$AI20,0)</f>
        <v>0</v>
      </c>
      <c r="AY20" s="35"/>
      <c r="AZ20" s="35"/>
      <c r="BA20" s="35"/>
      <c r="BB20" s="35"/>
    </row>
    <row r="21" spans="1:54" ht="18.600000000000001" thickBot="1" x14ac:dyDescent="0.4">
      <c r="A21" s="404" t="s">
        <v>156</v>
      </c>
      <c r="B21" s="182">
        <f>RANK(C21,C$7:C$63,0)</f>
        <v>3</v>
      </c>
      <c r="C21" s="185">
        <f>SUM(D21:E21)</f>
        <v>3</v>
      </c>
      <c r="D21" s="83">
        <v>2</v>
      </c>
      <c r="E21" s="81">
        <v>1</v>
      </c>
      <c r="F21" s="971"/>
      <c r="G21" s="747" t="s">
        <v>95</v>
      </c>
      <c r="H21" s="704"/>
      <c r="I21" s="185">
        <v>3.8456831278734565</v>
      </c>
      <c r="J21" s="45">
        <v>28</v>
      </c>
      <c r="K21" s="480">
        <v>4.6196506393566015</v>
      </c>
      <c r="L21" s="45">
        <v>17</v>
      </c>
      <c r="M21" s="480">
        <v>2.7131893731130661</v>
      </c>
      <c r="N21" s="45">
        <v>31</v>
      </c>
      <c r="O21" s="186">
        <v>0</v>
      </c>
      <c r="P21" s="45">
        <v>57</v>
      </c>
      <c r="Q21" s="700"/>
      <c r="R21" s="184">
        <v>1.5375650141451283</v>
      </c>
      <c r="S21" s="45">
        <v>40</v>
      </c>
      <c r="T21" s="186">
        <v>4.0322801810014886</v>
      </c>
      <c r="U21" s="45">
        <v>11</v>
      </c>
      <c r="V21" s="122"/>
      <c r="W21" s="183">
        <f>MIN(L21-$J21,0)</f>
        <v>-11</v>
      </c>
      <c r="X21" s="187">
        <f>MIN(N21-$J21,0)</f>
        <v>0</v>
      </c>
      <c r="Y21" s="744">
        <f>MIN(P21-$J21,0)</f>
        <v>0</v>
      </c>
      <c r="Z21" s="183">
        <f>MIN(S21-$J21,0)</f>
        <v>0</v>
      </c>
      <c r="AA21" s="182">
        <f>MIN(U21-$J21,0)</f>
        <v>-17</v>
      </c>
      <c r="AB21" s="707"/>
      <c r="AC21" s="184">
        <f>MAX(K21-$I21,0)</f>
        <v>0.77396751148314502</v>
      </c>
      <c r="AD21" s="196">
        <f>MAX(M21-$I21,0)</f>
        <v>0</v>
      </c>
      <c r="AE21" s="185">
        <f>MAX(O21-$I21,0)</f>
        <v>0</v>
      </c>
      <c r="AF21" s="186">
        <f>MAX(R21-$I21,0)</f>
        <v>0</v>
      </c>
      <c r="AG21" s="185">
        <f>MAX(T21-$I21,0)</f>
        <v>0.1865970531280321</v>
      </c>
      <c r="AH21" s="700"/>
      <c r="AI21" s="47">
        <v>7.1140059484714691</v>
      </c>
      <c r="AJ21" s="325">
        <v>5</v>
      </c>
      <c r="AK21" s="324">
        <v>7.7298810232830268</v>
      </c>
      <c r="AL21" s="325">
        <v>5</v>
      </c>
      <c r="AM21" s="324">
        <v>3.9831100289614536</v>
      </c>
      <c r="AN21" s="325">
        <v>10</v>
      </c>
      <c r="AO21" s="324">
        <v>3.5089059837961178</v>
      </c>
      <c r="AP21" s="325">
        <v>10</v>
      </c>
      <c r="AQ21" s="122"/>
      <c r="AR21" s="183">
        <f>MIN(AL21-$AJ21,0)</f>
        <v>0</v>
      </c>
      <c r="AS21" s="182">
        <f>MIN(AN21-$AJ21,0)</f>
        <v>0</v>
      </c>
      <c r="AT21" s="182">
        <f>MIN(AP21-$AJ21,0)</f>
        <v>0</v>
      </c>
      <c r="AU21" s="35"/>
      <c r="AV21" s="184">
        <f>MAX(AK21-$AI21,0)</f>
        <v>0.61587507481155779</v>
      </c>
      <c r="AW21" s="184">
        <f>MAX(AM21-$AI21,0)</f>
        <v>0</v>
      </c>
      <c r="AX21" s="185">
        <f>MAX(AO21-$AI21,0)</f>
        <v>0</v>
      </c>
      <c r="AY21" s="35"/>
      <c r="AZ21" s="35"/>
      <c r="BA21" s="35"/>
      <c r="BB21" s="35"/>
    </row>
    <row r="22" spans="1:54" ht="18.600000000000001" thickBot="1" x14ac:dyDescent="0.4">
      <c r="A22" s="403" t="s">
        <v>139</v>
      </c>
      <c r="B22" s="182">
        <f>RANK(C22,C$7:C$63,0)</f>
        <v>3</v>
      </c>
      <c r="C22" s="185">
        <f>SUM(D22:E22)</f>
        <v>3</v>
      </c>
      <c r="D22" s="83"/>
      <c r="E22" s="81">
        <v>3</v>
      </c>
      <c r="F22" s="971"/>
      <c r="G22" s="749" t="s">
        <v>389</v>
      </c>
      <c r="H22" s="704"/>
      <c r="I22" s="185">
        <v>1.4663344632673654</v>
      </c>
      <c r="J22" s="45">
        <v>54</v>
      </c>
      <c r="K22" s="480">
        <v>1.7848643391632479</v>
      </c>
      <c r="L22" s="45">
        <v>49</v>
      </c>
      <c r="M22" s="480">
        <v>0</v>
      </c>
      <c r="N22" s="45">
        <v>57</v>
      </c>
      <c r="O22" s="186">
        <v>0</v>
      </c>
      <c r="P22" s="45">
        <v>57</v>
      </c>
      <c r="Q22" s="700"/>
      <c r="R22" s="184">
        <v>1.8737658275449582</v>
      </c>
      <c r="S22" s="45">
        <v>37</v>
      </c>
      <c r="T22" s="186">
        <v>0</v>
      </c>
      <c r="U22" s="45">
        <v>57</v>
      </c>
      <c r="V22" s="122"/>
      <c r="W22" s="183">
        <f>MIN(L22-$J22,0)</f>
        <v>-5</v>
      </c>
      <c r="X22" s="187">
        <f>MIN(N22-$J22,0)</f>
        <v>0</v>
      </c>
      <c r="Y22" s="744">
        <f>MIN(P22-$J22,0)</f>
        <v>0</v>
      </c>
      <c r="Z22" s="183">
        <f>MIN(S22-$J22,0)</f>
        <v>-17</v>
      </c>
      <c r="AA22" s="182">
        <f>MIN(U22-$J22,0)</f>
        <v>0</v>
      </c>
      <c r="AB22" s="707"/>
      <c r="AC22" s="184">
        <f>MAX(K22-$I22,0)</f>
        <v>0.31852987589588255</v>
      </c>
      <c r="AD22" s="196">
        <f>MAX(M22-$I22,0)</f>
        <v>0</v>
      </c>
      <c r="AE22" s="185">
        <f>MAX(O22-$I22,0)</f>
        <v>0</v>
      </c>
      <c r="AF22" s="186">
        <f>MAX(R22-$I22,0)</f>
        <v>0.40743136427759286</v>
      </c>
      <c r="AG22" s="185">
        <f>MAX(T22-$I22,0)</f>
        <v>0</v>
      </c>
      <c r="AH22" s="700"/>
      <c r="AI22" s="47">
        <v>2.6629334880464617</v>
      </c>
      <c r="AJ22" s="325">
        <v>32</v>
      </c>
      <c r="AK22" s="324">
        <v>2.9052966361477459</v>
      </c>
      <c r="AL22" s="325">
        <v>30</v>
      </c>
      <c r="AM22" s="324">
        <v>0</v>
      </c>
      <c r="AN22" s="325">
        <v>57</v>
      </c>
      <c r="AO22" s="324">
        <v>0</v>
      </c>
      <c r="AP22" s="325">
        <v>57</v>
      </c>
      <c r="AQ22" s="122"/>
      <c r="AR22" s="183">
        <f>MIN(AL22-$AJ22,0)</f>
        <v>-2</v>
      </c>
      <c r="AS22" s="182">
        <f>MIN(AN22-$AJ22,0)</f>
        <v>0</v>
      </c>
      <c r="AT22" s="182">
        <f>MIN(AP22-$AJ22,0)</f>
        <v>0</v>
      </c>
      <c r="AU22" s="35"/>
      <c r="AV22" s="184">
        <f>MAX(AK22-$AI22,0)</f>
        <v>0.24236314810128423</v>
      </c>
      <c r="AW22" s="184">
        <f>MAX(AM22-$AI22,0)</f>
        <v>0</v>
      </c>
      <c r="AX22" s="185">
        <f>MAX(AO22-$AI22,0)</f>
        <v>0</v>
      </c>
      <c r="AY22" s="35"/>
      <c r="AZ22" s="35"/>
      <c r="BA22" s="35"/>
      <c r="BB22" s="35"/>
    </row>
    <row r="23" spans="1:54" ht="18.600000000000001" thickBot="1" x14ac:dyDescent="0.4">
      <c r="A23" s="403" t="s">
        <v>16</v>
      </c>
      <c r="B23" s="182">
        <f>RANK(C23,C$7:C$63,0)</f>
        <v>3</v>
      </c>
      <c r="C23" s="185">
        <f>SUM(D23:E23)</f>
        <v>3</v>
      </c>
      <c r="D23" s="83"/>
      <c r="E23" s="81">
        <v>3</v>
      </c>
      <c r="F23" s="971"/>
      <c r="G23" s="750" t="s">
        <v>333</v>
      </c>
      <c r="H23" s="704"/>
      <c r="I23" s="185">
        <v>3.9481098037868732</v>
      </c>
      <c r="J23" s="45">
        <v>26</v>
      </c>
      <c r="K23" s="480">
        <v>3.1935214193439392</v>
      </c>
      <c r="L23" s="45">
        <v>34</v>
      </c>
      <c r="M23" s="480">
        <v>4.3402736366326726</v>
      </c>
      <c r="N23" s="45">
        <v>17</v>
      </c>
      <c r="O23" s="186">
        <v>3.3117829856104302</v>
      </c>
      <c r="P23" s="182">
        <v>14</v>
      </c>
      <c r="Q23" s="700"/>
      <c r="R23" s="184">
        <v>4.9881503699546652</v>
      </c>
      <c r="S23" s="45">
        <v>17</v>
      </c>
      <c r="T23" s="186">
        <v>2.5039732394207479</v>
      </c>
      <c r="U23" s="45">
        <v>29</v>
      </c>
      <c r="V23" s="122"/>
      <c r="W23" s="183">
        <f>MIN(L23-$J23,0)</f>
        <v>0</v>
      </c>
      <c r="X23" s="187">
        <f>MIN(N23-$J23,0)</f>
        <v>-9</v>
      </c>
      <c r="Y23" s="744">
        <f>MIN(P23-$J23,0)</f>
        <v>-12</v>
      </c>
      <c r="Z23" s="183">
        <f>MIN(S23-$J23,0)</f>
        <v>-9</v>
      </c>
      <c r="AA23" s="182">
        <f>MIN(U23-$J23,0)</f>
        <v>0</v>
      </c>
      <c r="AB23" s="707"/>
      <c r="AC23" s="184">
        <f>MAX(K23-$I23,0)</f>
        <v>0</v>
      </c>
      <c r="AD23" s="196">
        <f>MAX(M23-$I23,0)</f>
        <v>0.39216383284579948</v>
      </c>
      <c r="AE23" s="185">
        <f>MAX(O23-$I23,0)</f>
        <v>0</v>
      </c>
      <c r="AF23" s="186">
        <f>MAX(R23-$I23,0)</f>
        <v>1.0400405661677921</v>
      </c>
      <c r="AG23" s="185">
        <f>MAX(T23-$I23,0)</f>
        <v>0</v>
      </c>
      <c r="AH23" s="700"/>
      <c r="AI23" s="47">
        <v>0</v>
      </c>
      <c r="AJ23" s="325">
        <v>57</v>
      </c>
      <c r="AK23" s="324">
        <v>0</v>
      </c>
      <c r="AL23" s="325">
        <v>57</v>
      </c>
      <c r="AM23" s="324">
        <v>0</v>
      </c>
      <c r="AN23" s="325">
        <v>57</v>
      </c>
      <c r="AO23" s="324">
        <v>0</v>
      </c>
      <c r="AP23" s="325">
        <v>57</v>
      </c>
      <c r="AQ23" s="122"/>
      <c r="AR23" s="183">
        <f>MIN(AL23-$AJ23,0)</f>
        <v>0</v>
      </c>
      <c r="AS23" s="182">
        <f>MIN(AN23-$AJ23,0)</f>
        <v>0</v>
      </c>
      <c r="AT23" s="182">
        <f>MIN(AP23-$AJ23,0)</f>
        <v>0</v>
      </c>
      <c r="AU23" s="35"/>
      <c r="AV23" s="184">
        <f>MAX(AK23-$AI23,0)</f>
        <v>0</v>
      </c>
      <c r="AW23" s="184">
        <f>MAX(AM23-$AI23,0)</f>
        <v>0</v>
      </c>
      <c r="AX23" s="185">
        <f>MAX(AO23-$AI23,0)</f>
        <v>0</v>
      </c>
      <c r="AY23" s="35"/>
      <c r="AZ23" s="35"/>
      <c r="BA23" s="35"/>
      <c r="BB23" s="35"/>
    </row>
    <row r="24" spans="1:54" ht="18.600000000000001" thickBot="1" x14ac:dyDescent="0.4">
      <c r="A24" s="404" t="s">
        <v>6</v>
      </c>
      <c r="B24" s="182">
        <f>RANK(C24,C$7:C$63,0)</f>
        <v>30</v>
      </c>
      <c r="C24" s="185">
        <f>SUM(D24:E24)</f>
        <v>1</v>
      </c>
      <c r="D24" s="83"/>
      <c r="E24" s="81">
        <v>1</v>
      </c>
      <c r="F24" s="971"/>
      <c r="G24" s="747" t="s">
        <v>95</v>
      </c>
      <c r="H24" s="704"/>
      <c r="I24" s="185">
        <v>7.8192160236829222</v>
      </c>
      <c r="J24" s="45">
        <v>3</v>
      </c>
      <c r="K24" s="480">
        <v>7.6036015007512008</v>
      </c>
      <c r="L24" s="45">
        <v>3</v>
      </c>
      <c r="M24" s="480">
        <v>8.2742004304488894</v>
      </c>
      <c r="N24" s="45">
        <v>3</v>
      </c>
      <c r="O24" s="186">
        <v>6.0071231891379107</v>
      </c>
      <c r="P24" s="182">
        <v>3</v>
      </c>
      <c r="Q24" s="700"/>
      <c r="R24" s="184">
        <v>9.9902486361031695</v>
      </c>
      <c r="S24" s="45">
        <v>2</v>
      </c>
      <c r="T24" s="186">
        <v>2.327733498178973</v>
      </c>
      <c r="U24" s="45">
        <v>34</v>
      </c>
      <c r="V24" s="122"/>
      <c r="W24" s="183">
        <f>MIN(L24-$J24,0)</f>
        <v>0</v>
      </c>
      <c r="X24" s="187">
        <f>MIN(N24-$J24,0)</f>
        <v>0</v>
      </c>
      <c r="Y24" s="744">
        <f>MIN(P24-$J24,0)</f>
        <v>0</v>
      </c>
      <c r="Z24" s="183">
        <f>MIN(S24-$J24,0)</f>
        <v>-1</v>
      </c>
      <c r="AA24" s="182">
        <f>MIN(U24-$J24,0)</f>
        <v>0</v>
      </c>
      <c r="AB24" s="707"/>
      <c r="AC24" s="184">
        <f>MAX(K24-$I24,0)</f>
        <v>0</v>
      </c>
      <c r="AD24" s="196">
        <f>MAX(M24-$I24,0)</f>
        <v>0.45498440676596719</v>
      </c>
      <c r="AE24" s="185">
        <f>MAX(O24-$I24,0)</f>
        <v>0</v>
      </c>
      <c r="AF24" s="186">
        <f>MAX(R24-$I24,0)</f>
        <v>2.1710326124202473</v>
      </c>
      <c r="AG24" s="185">
        <f>MAX(T24-$I24,0)</f>
        <v>0</v>
      </c>
      <c r="AH24" s="700"/>
      <c r="AI24" s="47">
        <v>0</v>
      </c>
      <c r="AJ24" s="325">
        <v>57</v>
      </c>
      <c r="AK24" s="324">
        <v>0</v>
      </c>
      <c r="AL24" s="325">
        <v>57</v>
      </c>
      <c r="AM24" s="324">
        <v>0</v>
      </c>
      <c r="AN24" s="325">
        <v>57</v>
      </c>
      <c r="AO24" s="324">
        <v>0</v>
      </c>
      <c r="AP24" s="325">
        <v>57</v>
      </c>
      <c r="AQ24" s="122"/>
      <c r="AR24" s="183">
        <f>MIN(AL24-$AJ24,0)</f>
        <v>0</v>
      </c>
      <c r="AS24" s="182">
        <f>MIN(AN24-$AJ24,0)</f>
        <v>0</v>
      </c>
      <c r="AT24" s="182">
        <f>MIN(AP24-$AJ24,0)</f>
        <v>0</v>
      </c>
      <c r="AU24" s="35"/>
      <c r="AV24" s="184">
        <f>MAX(AK24-$AI24,0)</f>
        <v>0</v>
      </c>
      <c r="AW24" s="184">
        <f>MAX(AM24-$AI24,0)</f>
        <v>0</v>
      </c>
      <c r="AX24" s="185">
        <f>MAX(AO24-$AI24,0)</f>
        <v>0</v>
      </c>
      <c r="AY24" s="35"/>
      <c r="AZ24" s="35"/>
      <c r="BA24" s="35"/>
      <c r="BB24" s="35"/>
    </row>
    <row r="25" spans="1:54" ht="18.600000000000001" thickBot="1" x14ac:dyDescent="0.4">
      <c r="A25" s="404" t="s">
        <v>20</v>
      </c>
      <c r="B25" s="182">
        <f>RANK(C25,C$7:C$63,0)</f>
        <v>17</v>
      </c>
      <c r="C25" s="185">
        <f>SUM(D25:E25)</f>
        <v>2</v>
      </c>
      <c r="D25" s="83"/>
      <c r="E25" s="81">
        <v>2</v>
      </c>
      <c r="F25" s="971"/>
      <c r="G25" s="749" t="s">
        <v>96</v>
      </c>
      <c r="H25" s="704"/>
      <c r="I25" s="185">
        <v>4.0149973318635066</v>
      </c>
      <c r="J25" s="45">
        <v>23</v>
      </c>
      <c r="K25" s="480">
        <v>4.166422892426076</v>
      </c>
      <c r="L25" s="45">
        <v>20</v>
      </c>
      <c r="M25" s="480">
        <v>4.1340801603134114</v>
      </c>
      <c r="N25" s="45">
        <v>18</v>
      </c>
      <c r="O25" s="186">
        <v>2.3988033437727156</v>
      </c>
      <c r="P25" s="182">
        <v>20</v>
      </c>
      <c r="Q25" s="700"/>
      <c r="R25" s="184">
        <v>5.1305926353026594</v>
      </c>
      <c r="S25" s="45">
        <v>15</v>
      </c>
      <c r="T25" s="186">
        <v>0</v>
      </c>
      <c r="U25" s="45">
        <v>57</v>
      </c>
      <c r="V25" s="122"/>
      <c r="W25" s="183">
        <f>MIN(L25-$J25,0)</f>
        <v>-3</v>
      </c>
      <c r="X25" s="187">
        <f>MIN(N25-$J25,0)</f>
        <v>-5</v>
      </c>
      <c r="Y25" s="744">
        <f>MIN(P25-$J25,0)</f>
        <v>-3</v>
      </c>
      <c r="Z25" s="183">
        <f>MIN(S25-$J25,0)</f>
        <v>-8</v>
      </c>
      <c r="AA25" s="182">
        <f>MIN(U25-$J25,0)</f>
        <v>0</v>
      </c>
      <c r="AB25" s="707"/>
      <c r="AC25" s="184">
        <f>MAX(K25-$I25,0)</f>
        <v>0.15142556056256939</v>
      </c>
      <c r="AD25" s="196">
        <f>MAX(M25-$I25,0)</f>
        <v>0.11908282844990481</v>
      </c>
      <c r="AE25" s="185">
        <f>MAX(O25-$I25,0)</f>
        <v>0</v>
      </c>
      <c r="AF25" s="186">
        <f>MAX(R25-$I25,0)</f>
        <v>1.1155953034391528</v>
      </c>
      <c r="AG25" s="185">
        <f>MAX(T25-$I25,0)</f>
        <v>0</v>
      </c>
      <c r="AH25" s="700"/>
      <c r="AI25" s="47">
        <v>0</v>
      </c>
      <c r="AJ25" s="325">
        <v>57</v>
      </c>
      <c r="AK25" s="324">
        <v>0</v>
      </c>
      <c r="AL25" s="325">
        <v>57</v>
      </c>
      <c r="AM25" s="324">
        <v>0</v>
      </c>
      <c r="AN25" s="325">
        <v>57</v>
      </c>
      <c r="AO25" s="324">
        <v>0</v>
      </c>
      <c r="AP25" s="325">
        <v>57</v>
      </c>
      <c r="AQ25" s="122"/>
      <c r="AR25" s="183">
        <f>MIN(AL25-$AJ25,0)</f>
        <v>0</v>
      </c>
      <c r="AS25" s="182">
        <f>MIN(AN25-$AJ25,0)</f>
        <v>0</v>
      </c>
      <c r="AT25" s="182">
        <f>MIN(AP25-$AJ25,0)</f>
        <v>0</v>
      </c>
      <c r="AU25" s="35"/>
      <c r="AV25" s="184">
        <f>MAX(AK25-$AI25,0)</f>
        <v>0</v>
      </c>
      <c r="AW25" s="184">
        <f>MAX(AM25-$AI25,0)</f>
        <v>0</v>
      </c>
      <c r="AX25" s="185">
        <f>MAX(AO25-$AI25,0)</f>
        <v>0</v>
      </c>
      <c r="AY25" s="35"/>
      <c r="AZ25" s="35"/>
      <c r="BA25" s="35"/>
      <c r="BB25" s="35"/>
    </row>
    <row r="26" spans="1:54" ht="18.600000000000001" thickBot="1" x14ac:dyDescent="0.4">
      <c r="A26" s="404" t="s">
        <v>157</v>
      </c>
      <c r="B26" s="182">
        <f>RANK(C26,C$7:C$63,0)</f>
        <v>49</v>
      </c>
      <c r="C26" s="185">
        <f>SUM(D26:E26)</f>
        <v>0</v>
      </c>
      <c r="D26" s="83"/>
      <c r="E26" s="81"/>
      <c r="F26" s="971"/>
      <c r="G26" s="749"/>
      <c r="H26" s="704"/>
      <c r="I26" s="185">
        <v>1.7869601504619876</v>
      </c>
      <c r="J26" s="45">
        <v>53</v>
      </c>
      <c r="K26" s="480">
        <v>2.1751391159138547</v>
      </c>
      <c r="L26" s="45">
        <v>48</v>
      </c>
      <c r="M26" s="480">
        <v>0</v>
      </c>
      <c r="N26" s="45">
        <v>57</v>
      </c>
      <c r="O26" s="186">
        <v>0</v>
      </c>
      <c r="P26" s="45">
        <v>57</v>
      </c>
      <c r="Q26" s="700"/>
      <c r="R26" s="184">
        <v>0</v>
      </c>
      <c r="S26" s="45">
        <v>57</v>
      </c>
      <c r="T26" s="186">
        <v>1.8741963267641377</v>
      </c>
      <c r="U26" s="45">
        <v>42</v>
      </c>
      <c r="V26" s="122"/>
      <c r="W26" s="183">
        <f>MIN(L26-$J26,0)</f>
        <v>-5</v>
      </c>
      <c r="X26" s="187">
        <f>MIN(N26-$J26,0)</f>
        <v>0</v>
      </c>
      <c r="Y26" s="744">
        <f>MIN(P26-$J26,0)</f>
        <v>0</v>
      </c>
      <c r="Z26" s="183">
        <f>MIN(S26-$J26,0)</f>
        <v>0</v>
      </c>
      <c r="AA26" s="182">
        <f>MIN(U26-$J26,0)</f>
        <v>-11</v>
      </c>
      <c r="AB26" s="707"/>
      <c r="AC26" s="184">
        <f>MAX(K26-$I26,0)</f>
        <v>0.38817896545186703</v>
      </c>
      <c r="AD26" s="196">
        <f>MAX(M26-$I26,0)</f>
        <v>0</v>
      </c>
      <c r="AE26" s="185">
        <f>MAX(O26-$I26,0)</f>
        <v>0</v>
      </c>
      <c r="AF26" s="186">
        <f>MAX(R26-$I26,0)</f>
        <v>0</v>
      </c>
      <c r="AG26" s="185">
        <f>MAX(T26-$I26,0)</f>
        <v>8.7236176302150081E-2</v>
      </c>
      <c r="AH26" s="700"/>
      <c r="AI26" s="47">
        <v>4.1760421875600304</v>
      </c>
      <c r="AJ26" s="325">
        <v>22</v>
      </c>
      <c r="AK26" s="324">
        <v>4.5561187969549257</v>
      </c>
      <c r="AL26" s="325">
        <v>19</v>
      </c>
      <c r="AM26" s="324">
        <v>0</v>
      </c>
      <c r="AN26" s="325">
        <v>57</v>
      </c>
      <c r="AO26" s="324">
        <v>0</v>
      </c>
      <c r="AP26" s="325">
        <v>57</v>
      </c>
      <c r="AQ26" s="122"/>
      <c r="AR26" s="183">
        <f>MIN(AL26-$AJ26,0)</f>
        <v>-3</v>
      </c>
      <c r="AS26" s="182">
        <f>MIN(AN26-$AJ26,0)</f>
        <v>0</v>
      </c>
      <c r="AT26" s="182">
        <f>MIN(AP26-$AJ26,0)</f>
        <v>0</v>
      </c>
      <c r="AU26" s="35"/>
      <c r="AV26" s="184">
        <f>MAX(AK26-$AI26,0)</f>
        <v>0.38007660939489529</v>
      </c>
      <c r="AW26" s="184">
        <f>MAX(AM26-$AI26,0)</f>
        <v>0</v>
      </c>
      <c r="AX26" s="185">
        <f>MAX(AO26-$AI26,0)</f>
        <v>0</v>
      </c>
      <c r="AY26" s="35"/>
      <c r="AZ26" s="35"/>
      <c r="BA26" s="35"/>
      <c r="BB26" s="35"/>
    </row>
    <row r="27" spans="1:54" ht="18.600000000000001" thickBot="1" x14ac:dyDescent="0.4">
      <c r="A27" s="101" t="s">
        <v>33</v>
      </c>
      <c r="B27" s="182">
        <f>RANK(C27,C$7:C$63,0)</f>
        <v>17</v>
      </c>
      <c r="C27" s="185">
        <f>SUM(D27:E27)</f>
        <v>2</v>
      </c>
      <c r="D27" s="83">
        <v>1</v>
      </c>
      <c r="E27" s="81">
        <v>1</v>
      </c>
      <c r="F27" s="971"/>
      <c r="G27" s="747" t="s">
        <v>95</v>
      </c>
      <c r="H27" s="704"/>
      <c r="I27" s="185">
        <v>2.3211015820009462</v>
      </c>
      <c r="J27" s="45">
        <v>46</v>
      </c>
      <c r="K27" s="480">
        <v>0</v>
      </c>
      <c r="L27" s="45">
        <v>57</v>
      </c>
      <c r="M27" s="480">
        <v>2.6623976078744036</v>
      </c>
      <c r="N27" s="45">
        <v>31</v>
      </c>
      <c r="O27" s="186">
        <v>0</v>
      </c>
      <c r="P27" s="45">
        <v>57</v>
      </c>
      <c r="Q27" s="700"/>
      <c r="R27" s="184">
        <v>2.9041566922825246</v>
      </c>
      <c r="S27" s="45">
        <v>33</v>
      </c>
      <c r="T27" s="186">
        <v>0</v>
      </c>
      <c r="U27" s="45">
        <v>57</v>
      </c>
      <c r="V27" s="122"/>
      <c r="W27" s="183">
        <f>MIN(L27-$J27,0)</f>
        <v>0</v>
      </c>
      <c r="X27" s="187">
        <f>MIN(N27-$J27,0)</f>
        <v>-15</v>
      </c>
      <c r="Y27" s="744">
        <f>MIN(P27-$J27,0)</f>
        <v>0</v>
      </c>
      <c r="Z27" s="183">
        <f>MIN(S27-$J27,0)</f>
        <v>-13</v>
      </c>
      <c r="AA27" s="182">
        <f>MIN(U27-$J27,0)</f>
        <v>0</v>
      </c>
      <c r="AB27" s="707"/>
      <c r="AC27" s="184">
        <f>MAX(K27-$I27,0)</f>
        <v>0</v>
      </c>
      <c r="AD27" s="196">
        <f>MAX(M27-$I27,0)</f>
        <v>0.34129602587345742</v>
      </c>
      <c r="AE27" s="185">
        <f>MAX(O27-$I27,0)</f>
        <v>0</v>
      </c>
      <c r="AF27" s="186">
        <f>MAX(R27-$I27,0)</f>
        <v>0.58305511028157841</v>
      </c>
      <c r="AG27" s="185">
        <f>MAX(T27-$I27,0)</f>
        <v>0</v>
      </c>
      <c r="AH27" s="700"/>
      <c r="AI27" s="47">
        <v>0</v>
      </c>
      <c r="AJ27" s="325">
        <v>57</v>
      </c>
      <c r="AK27" s="324">
        <v>0</v>
      </c>
      <c r="AL27" s="325">
        <v>57</v>
      </c>
      <c r="AM27" s="324">
        <v>0</v>
      </c>
      <c r="AN27" s="325">
        <v>57</v>
      </c>
      <c r="AO27" s="324">
        <v>0</v>
      </c>
      <c r="AP27" s="325">
        <v>57</v>
      </c>
      <c r="AQ27" s="122"/>
      <c r="AR27" s="183">
        <f>MIN(AL27-$AJ27,0)</f>
        <v>0</v>
      </c>
      <c r="AS27" s="182">
        <f>MIN(AN27-$AJ27,0)</f>
        <v>0</v>
      </c>
      <c r="AT27" s="182">
        <f>MIN(AP27-$AJ27,0)</f>
        <v>0</v>
      </c>
      <c r="AU27" s="35"/>
      <c r="AV27" s="184">
        <f>MAX(AK27-$AI27,0)</f>
        <v>0</v>
      </c>
      <c r="AW27" s="184">
        <f>MAX(AM27-$AI27,0)</f>
        <v>0</v>
      </c>
      <c r="AX27" s="185">
        <f>MAX(AO27-$AI27,0)</f>
        <v>0</v>
      </c>
      <c r="AY27" s="35"/>
      <c r="AZ27" s="35"/>
      <c r="BA27" s="35"/>
      <c r="BB27" s="35"/>
    </row>
    <row r="28" spans="1:54" ht="18.600000000000001" thickBot="1" x14ac:dyDescent="0.4">
      <c r="A28" s="404" t="s">
        <v>364</v>
      </c>
      <c r="B28" s="182">
        <f>RANK(C28,C$7:C$63,0)</f>
        <v>3</v>
      </c>
      <c r="C28" s="185">
        <f>SUM(D28:E28)</f>
        <v>3</v>
      </c>
      <c r="D28" s="83">
        <v>2</v>
      </c>
      <c r="E28" s="81">
        <v>1</v>
      </c>
      <c r="F28" s="971"/>
      <c r="G28" s="747" t="s">
        <v>95</v>
      </c>
      <c r="H28" s="704"/>
      <c r="I28" s="185">
        <v>5.2367436086468766</v>
      </c>
      <c r="J28" s="45">
        <v>10</v>
      </c>
      <c r="K28" s="480">
        <v>6.3736651216666322</v>
      </c>
      <c r="L28" s="45">
        <v>5</v>
      </c>
      <c r="M28" s="480">
        <v>1.5491278229510366</v>
      </c>
      <c r="N28" s="45">
        <v>43</v>
      </c>
      <c r="O28" s="186">
        <v>0</v>
      </c>
      <c r="P28" s="45">
        <v>57</v>
      </c>
      <c r="Q28" s="700"/>
      <c r="R28" s="184">
        <v>0</v>
      </c>
      <c r="S28" s="45">
        <v>57</v>
      </c>
      <c r="T28" s="186">
        <v>5.4923920004562694</v>
      </c>
      <c r="U28" s="45">
        <v>5</v>
      </c>
      <c r="V28" s="122"/>
      <c r="W28" s="183">
        <f>MIN(L28-$J28,0)</f>
        <v>-5</v>
      </c>
      <c r="X28" s="187">
        <f>MIN(N28-$J28,0)</f>
        <v>0</v>
      </c>
      <c r="Y28" s="744">
        <f>MIN(P28-$J28,0)</f>
        <v>0</v>
      </c>
      <c r="Z28" s="183">
        <f>MIN(S28-$J28,0)</f>
        <v>0</v>
      </c>
      <c r="AA28" s="182">
        <f>MIN(U28-$J28,0)</f>
        <v>-5</v>
      </c>
      <c r="AB28" s="707"/>
      <c r="AC28" s="184">
        <f>MAX(K28-$I28,0)</f>
        <v>1.1369215130197556</v>
      </c>
      <c r="AD28" s="196">
        <f>MAX(M28-$I28,0)</f>
        <v>0</v>
      </c>
      <c r="AE28" s="185">
        <f>MAX(O28-$I28,0)</f>
        <v>0</v>
      </c>
      <c r="AF28" s="186">
        <f>MAX(R28-$I28,0)</f>
        <v>0</v>
      </c>
      <c r="AG28" s="185">
        <f>MAX(T28-$I28,0)</f>
        <v>0.25564839180939281</v>
      </c>
      <c r="AH28" s="700"/>
      <c r="AI28" s="47">
        <v>5.4218961817007258</v>
      </c>
      <c r="AJ28" s="325">
        <v>12</v>
      </c>
      <c r="AK28" s="324">
        <v>5.9153624410624364</v>
      </c>
      <c r="AL28" s="325">
        <v>11</v>
      </c>
      <c r="AM28" s="324">
        <v>0</v>
      </c>
      <c r="AN28" s="325">
        <v>57</v>
      </c>
      <c r="AO28" s="324">
        <v>0</v>
      </c>
      <c r="AP28" s="325">
        <v>57</v>
      </c>
      <c r="AQ28" s="122"/>
      <c r="AR28" s="183">
        <f>MIN(AL28-$AJ28,0)</f>
        <v>-1</v>
      </c>
      <c r="AS28" s="182">
        <f>MIN(AN28-$AJ28,0)</f>
        <v>0</v>
      </c>
      <c r="AT28" s="182">
        <f>MIN(AP28-$AJ28,0)</f>
        <v>0</v>
      </c>
      <c r="AU28" s="35"/>
      <c r="AV28" s="184">
        <f>MAX(AK28-$AI28,0)</f>
        <v>0.49346625936171051</v>
      </c>
      <c r="AW28" s="184">
        <f>MAX(AM28-$AI28,0)</f>
        <v>0</v>
      </c>
      <c r="AX28" s="185">
        <f>MAX(AO28-$AI28,0)</f>
        <v>0</v>
      </c>
      <c r="AY28" s="35"/>
      <c r="AZ28" s="35"/>
      <c r="BA28" s="35"/>
      <c r="BB28" s="35"/>
    </row>
    <row r="29" spans="1:54" ht="18.600000000000001" thickBot="1" x14ac:dyDescent="0.4">
      <c r="A29" s="404" t="s">
        <v>158</v>
      </c>
      <c r="B29" s="182">
        <f>RANK(C29,C$7:C$63,0)</f>
        <v>30</v>
      </c>
      <c r="C29" s="185">
        <f>SUM(D29:E29)</f>
        <v>1</v>
      </c>
      <c r="D29" s="83"/>
      <c r="E29" s="81">
        <v>1</v>
      </c>
      <c r="F29" s="971"/>
      <c r="G29" s="747" t="s">
        <v>95</v>
      </c>
      <c r="H29" s="704"/>
      <c r="I29" s="185">
        <v>4.292973287770006</v>
      </c>
      <c r="J29" s="45">
        <v>18</v>
      </c>
      <c r="K29" s="480">
        <v>5.2207046643707971</v>
      </c>
      <c r="L29" s="45">
        <v>13</v>
      </c>
      <c r="M29" s="480">
        <v>1.8878569364162099</v>
      </c>
      <c r="N29" s="45">
        <v>40</v>
      </c>
      <c r="O29" s="186">
        <v>0</v>
      </c>
      <c r="P29" s="45">
        <v>57</v>
      </c>
      <c r="Q29" s="700"/>
      <c r="R29" s="184">
        <v>0</v>
      </c>
      <c r="S29" s="45">
        <v>57</v>
      </c>
      <c r="T29" s="186">
        <v>4.5025485122066025</v>
      </c>
      <c r="U29" s="45">
        <v>9</v>
      </c>
      <c r="V29" s="122"/>
      <c r="W29" s="183">
        <f>MIN(L29-$J29,0)</f>
        <v>-5</v>
      </c>
      <c r="X29" s="187">
        <f>MIN(N29-$J29,0)</f>
        <v>0</v>
      </c>
      <c r="Y29" s="744">
        <f>MIN(P29-$J29,0)</f>
        <v>0</v>
      </c>
      <c r="Z29" s="183">
        <f>MIN(S29-$J29,0)</f>
        <v>0</v>
      </c>
      <c r="AA29" s="182">
        <f>MIN(U29-$J29,0)</f>
        <v>-9</v>
      </c>
      <c r="AB29" s="707"/>
      <c r="AC29" s="184">
        <f>MAX(K29-$I29,0)</f>
        <v>0.92773137660079108</v>
      </c>
      <c r="AD29" s="196">
        <f>MAX(M29-$I29,0)</f>
        <v>0</v>
      </c>
      <c r="AE29" s="185">
        <f>MAX(O29-$I29,0)</f>
        <v>0</v>
      </c>
      <c r="AF29" s="186">
        <f>MAX(R29-$I29,0)</f>
        <v>0</v>
      </c>
      <c r="AG29" s="185">
        <f>MAX(T29-$I29,0)</f>
        <v>0.20957522443659649</v>
      </c>
      <c r="AH29" s="700"/>
      <c r="AI29" s="47">
        <v>3.7502508335317097</v>
      </c>
      <c r="AJ29" s="325">
        <v>27</v>
      </c>
      <c r="AK29" s="324">
        <v>4.0915746413790473</v>
      </c>
      <c r="AL29" s="325">
        <v>25</v>
      </c>
      <c r="AM29" s="324">
        <v>0</v>
      </c>
      <c r="AN29" s="325">
        <v>57</v>
      </c>
      <c r="AO29" s="324">
        <v>0</v>
      </c>
      <c r="AP29" s="325">
        <v>57</v>
      </c>
      <c r="AQ29" s="122"/>
      <c r="AR29" s="183">
        <f>MIN(AL29-$AJ29,0)</f>
        <v>-2</v>
      </c>
      <c r="AS29" s="182">
        <f>MIN(AN29-$AJ29,0)</f>
        <v>0</v>
      </c>
      <c r="AT29" s="182">
        <f>MIN(AP29-$AJ29,0)</f>
        <v>0</v>
      </c>
      <c r="AU29" s="35"/>
      <c r="AV29" s="184">
        <f>MAX(AK29-$AI29,0)</f>
        <v>0.34132380784733751</v>
      </c>
      <c r="AW29" s="184">
        <f>MAX(AM29-$AI29,0)</f>
        <v>0</v>
      </c>
      <c r="AX29" s="185">
        <f>MAX(AO29-$AI29,0)</f>
        <v>0</v>
      </c>
      <c r="AY29" s="35"/>
      <c r="AZ29" s="35"/>
      <c r="BA29" s="35"/>
      <c r="BB29" s="35"/>
    </row>
    <row r="30" spans="1:54" ht="18.600000000000001" thickBot="1" x14ac:dyDescent="0.4">
      <c r="A30" s="404" t="s">
        <v>151</v>
      </c>
      <c r="B30" s="182">
        <f>RANK(C30,C$7:C$63,0)</f>
        <v>49</v>
      </c>
      <c r="C30" s="185">
        <f>SUM(D30:E30)</f>
        <v>0</v>
      </c>
      <c r="D30" s="83"/>
      <c r="E30" s="81"/>
      <c r="F30" s="971"/>
      <c r="G30" s="749"/>
      <c r="H30" s="704"/>
      <c r="I30" s="185">
        <v>2.4418211313318836</v>
      </c>
      <c r="J30" s="45">
        <v>44</v>
      </c>
      <c r="K30" s="480">
        <v>2.9616790107797213</v>
      </c>
      <c r="L30" s="45">
        <v>38</v>
      </c>
      <c r="M30" s="480">
        <v>0</v>
      </c>
      <c r="N30" s="45">
        <v>57</v>
      </c>
      <c r="O30" s="186">
        <v>0</v>
      </c>
      <c r="P30" s="45">
        <v>57</v>
      </c>
      <c r="Q30" s="700"/>
      <c r="R30" s="184">
        <v>1.7418826271196226</v>
      </c>
      <c r="S30" s="45">
        <v>39</v>
      </c>
      <c r="T30" s="186">
        <v>2.5332313464998535</v>
      </c>
      <c r="U30" s="45">
        <v>28</v>
      </c>
      <c r="V30" s="122"/>
      <c r="W30" s="183">
        <f>MIN(L30-$J30,0)</f>
        <v>-6</v>
      </c>
      <c r="X30" s="187">
        <f>MIN(N30-$J30,0)</f>
        <v>0</v>
      </c>
      <c r="Y30" s="744">
        <f>MIN(P30-$J30,0)</f>
        <v>0</v>
      </c>
      <c r="Z30" s="183">
        <f>MIN(S30-$J30,0)</f>
        <v>-5</v>
      </c>
      <c r="AA30" s="182">
        <f>MIN(U30-$J30,0)</f>
        <v>-16</v>
      </c>
      <c r="AB30" s="707"/>
      <c r="AC30" s="184">
        <f>MAX(K30-$I30,0)</f>
        <v>0.51985787944783768</v>
      </c>
      <c r="AD30" s="196">
        <f>MAX(M30-$I30,0)</f>
        <v>0</v>
      </c>
      <c r="AE30" s="185">
        <f>MAX(O30-$I30,0)</f>
        <v>0</v>
      </c>
      <c r="AF30" s="186">
        <f>MAX(R30-$I30,0)</f>
        <v>0</v>
      </c>
      <c r="AG30" s="185">
        <f>MAX(T30-$I30,0)</f>
        <v>9.1410215167969877E-2</v>
      </c>
      <c r="AH30" s="700"/>
      <c r="AI30" s="47">
        <v>4.2501204652236293</v>
      </c>
      <c r="AJ30" s="325">
        <v>21</v>
      </c>
      <c r="AK30" s="324">
        <v>4.6369392049274731</v>
      </c>
      <c r="AL30" s="325">
        <v>18</v>
      </c>
      <c r="AM30" s="324">
        <v>0</v>
      </c>
      <c r="AN30" s="325">
        <v>57</v>
      </c>
      <c r="AO30" s="324">
        <v>0</v>
      </c>
      <c r="AP30" s="325">
        <v>57</v>
      </c>
      <c r="AQ30" s="122"/>
      <c r="AR30" s="183">
        <f>MIN(AL30-$AJ30,0)</f>
        <v>-3</v>
      </c>
      <c r="AS30" s="182">
        <f>MIN(AN30-$AJ30,0)</f>
        <v>0</v>
      </c>
      <c r="AT30" s="182">
        <f>MIN(AP30-$AJ30,0)</f>
        <v>0</v>
      </c>
      <c r="AU30" s="35"/>
      <c r="AV30" s="184">
        <f>MAX(AK30-$AI30,0)</f>
        <v>0.38681873970384384</v>
      </c>
      <c r="AW30" s="184">
        <f>MAX(AM30-$AI30,0)</f>
        <v>0</v>
      </c>
      <c r="AX30" s="185">
        <f>MAX(AO30-$AI30,0)</f>
        <v>0</v>
      </c>
      <c r="AY30" s="35"/>
      <c r="AZ30" s="35"/>
      <c r="BA30" s="35"/>
      <c r="BB30" s="35"/>
    </row>
    <row r="31" spans="1:54" ht="18.600000000000001" thickBot="1" x14ac:dyDescent="0.4">
      <c r="A31" s="404" t="s">
        <v>152</v>
      </c>
      <c r="B31" s="182">
        <f>RANK(C31,C$7:C$63,0)</f>
        <v>30</v>
      </c>
      <c r="C31" s="185">
        <f>SUM(D31:E31)</f>
        <v>1</v>
      </c>
      <c r="D31" s="83"/>
      <c r="E31" s="81">
        <v>1</v>
      </c>
      <c r="F31" s="971"/>
      <c r="G31" s="747" t="s">
        <v>95</v>
      </c>
      <c r="H31" s="704"/>
      <c r="I31" s="185">
        <v>2.3267131551404554</v>
      </c>
      <c r="J31" s="45">
        <v>47</v>
      </c>
      <c r="K31" s="480">
        <v>2.4641800526953563</v>
      </c>
      <c r="L31" s="45">
        <v>44</v>
      </c>
      <c r="M31" s="480">
        <v>2.3446998416930365</v>
      </c>
      <c r="N31" s="45">
        <v>37</v>
      </c>
      <c r="O31" s="186">
        <v>1.6498271564264091</v>
      </c>
      <c r="P31" s="45">
        <v>57</v>
      </c>
      <c r="Q31" s="700"/>
      <c r="R31" s="184">
        <v>2.9158537439578032</v>
      </c>
      <c r="S31" s="45">
        <v>31</v>
      </c>
      <c r="T31" s="186">
        <v>1.6196539298779042</v>
      </c>
      <c r="U31" s="45">
        <v>44</v>
      </c>
      <c r="V31" s="122"/>
      <c r="W31" s="183">
        <f>MIN(L31-$J31,0)</f>
        <v>-3</v>
      </c>
      <c r="X31" s="187">
        <f>MIN(N31-$J31,0)</f>
        <v>-10</v>
      </c>
      <c r="Y31" s="744">
        <f>MIN(P31-$J31,0)</f>
        <v>0</v>
      </c>
      <c r="Z31" s="183">
        <f>MIN(S31-$J31,0)</f>
        <v>-16</v>
      </c>
      <c r="AA31" s="182">
        <f>MIN(U31-$J31,0)</f>
        <v>-3</v>
      </c>
      <c r="AB31" s="707"/>
      <c r="AC31" s="184">
        <f>MAX(K31-$I31,0)</f>
        <v>0.13746689755490094</v>
      </c>
      <c r="AD31" s="196">
        <f>MAX(M31-$I31,0)</f>
        <v>1.7986686552581066E-2</v>
      </c>
      <c r="AE31" s="185">
        <f>MAX(O31-$I31,0)</f>
        <v>0</v>
      </c>
      <c r="AF31" s="186">
        <f>MAX(R31-$I31,0)</f>
        <v>0.58914058881734777</v>
      </c>
      <c r="AG31" s="185">
        <f>MAX(T31-$I31,0)</f>
        <v>0</v>
      </c>
      <c r="AH31" s="700"/>
      <c r="AI31" s="47">
        <v>2.4984671497456366</v>
      </c>
      <c r="AJ31" s="325">
        <v>36</v>
      </c>
      <c r="AK31" s="324">
        <v>2.7258616252585113</v>
      </c>
      <c r="AL31" s="325">
        <v>34</v>
      </c>
      <c r="AM31" s="324">
        <v>0</v>
      </c>
      <c r="AN31" s="325">
        <v>57</v>
      </c>
      <c r="AO31" s="324">
        <v>0</v>
      </c>
      <c r="AP31" s="325">
        <v>57</v>
      </c>
      <c r="AQ31" s="122"/>
      <c r="AR31" s="183">
        <f>MIN(AL31-$AJ31,0)</f>
        <v>-2</v>
      </c>
      <c r="AS31" s="182">
        <f>MIN(AN31-$AJ31,0)</f>
        <v>0</v>
      </c>
      <c r="AT31" s="182">
        <f>MIN(AP31-$AJ31,0)</f>
        <v>0</v>
      </c>
      <c r="AU31" s="35"/>
      <c r="AV31" s="184">
        <f>MAX(AK31-$AI31,0)</f>
        <v>0.22739447551287473</v>
      </c>
      <c r="AW31" s="184">
        <f>MAX(AM31-$AI31,0)</f>
        <v>0</v>
      </c>
      <c r="AX31" s="185">
        <f>MAX(AO31-$AI31,0)</f>
        <v>0</v>
      </c>
      <c r="AY31" s="35"/>
      <c r="AZ31" s="35"/>
      <c r="BA31" s="35"/>
      <c r="BB31" s="35"/>
    </row>
    <row r="32" spans="1:54" ht="18.600000000000001" thickBot="1" x14ac:dyDescent="0.4">
      <c r="A32" s="404" t="s">
        <v>159</v>
      </c>
      <c r="B32" s="182">
        <f>RANK(C32,C$7:C$63,0)</f>
        <v>49</v>
      </c>
      <c r="C32" s="185">
        <f>SUM(D32:E32)</f>
        <v>0</v>
      </c>
      <c r="D32" s="83"/>
      <c r="E32" s="81"/>
      <c r="F32" s="971"/>
      <c r="G32" s="749"/>
      <c r="H32" s="704"/>
      <c r="I32" s="185">
        <v>1.2032371049850841</v>
      </c>
      <c r="J32" s="45">
        <v>56</v>
      </c>
      <c r="K32" s="480">
        <v>1.4646146933357007</v>
      </c>
      <c r="L32" s="45">
        <v>51</v>
      </c>
      <c r="M32" s="480">
        <v>0</v>
      </c>
      <c r="N32" s="45">
        <v>57</v>
      </c>
      <c r="O32" s="186">
        <v>0</v>
      </c>
      <c r="P32" s="45">
        <v>57</v>
      </c>
      <c r="Q32" s="700"/>
      <c r="R32" s="184">
        <v>0</v>
      </c>
      <c r="S32" s="45">
        <v>57</v>
      </c>
      <c r="T32" s="186">
        <v>1.2619769734687938</v>
      </c>
      <c r="U32" s="45">
        <v>51</v>
      </c>
      <c r="V32" s="122"/>
      <c r="W32" s="183">
        <f>MIN(L32-$J32,0)</f>
        <v>-5</v>
      </c>
      <c r="X32" s="187">
        <f>MIN(N32-$J32,0)</f>
        <v>0</v>
      </c>
      <c r="Y32" s="744">
        <f>MIN(P32-$J32,0)</f>
        <v>0</v>
      </c>
      <c r="Z32" s="183">
        <f>MIN(S32-$J32,0)</f>
        <v>0</v>
      </c>
      <c r="AA32" s="182">
        <f>MIN(U32-$J32,0)</f>
        <v>-5</v>
      </c>
      <c r="AB32" s="707"/>
      <c r="AC32" s="184">
        <f>MAX(K32-$I32,0)</f>
        <v>0.26137758835061664</v>
      </c>
      <c r="AD32" s="196">
        <f>MAX(M32-$I32,0)</f>
        <v>0</v>
      </c>
      <c r="AE32" s="185">
        <f>MAX(O32-$I32,0)</f>
        <v>0</v>
      </c>
      <c r="AF32" s="186">
        <f>MAX(R32-$I32,0)</f>
        <v>0</v>
      </c>
      <c r="AG32" s="185">
        <f>MAX(T32-$I32,0)</f>
        <v>5.8739868483709712E-2</v>
      </c>
      <c r="AH32" s="700"/>
      <c r="AI32" s="47">
        <v>3.6955622709911897</v>
      </c>
      <c r="AJ32" s="325">
        <v>29</v>
      </c>
      <c r="AK32" s="324">
        <v>4.0319086761951821</v>
      </c>
      <c r="AL32" s="325">
        <v>27</v>
      </c>
      <c r="AM32" s="324">
        <v>0</v>
      </c>
      <c r="AN32" s="325">
        <v>57</v>
      </c>
      <c r="AO32" s="324">
        <v>0</v>
      </c>
      <c r="AP32" s="325">
        <v>57</v>
      </c>
      <c r="AQ32" s="122"/>
      <c r="AR32" s="183">
        <f>MIN(AL32-$AJ32,0)</f>
        <v>-2</v>
      </c>
      <c r="AS32" s="182">
        <f>MIN(AN32-$AJ32,0)</f>
        <v>0</v>
      </c>
      <c r="AT32" s="182">
        <f>MIN(AP32-$AJ32,0)</f>
        <v>0</v>
      </c>
      <c r="AU32" s="35"/>
      <c r="AV32" s="184">
        <f>MAX(AK32-$AI32,0)</f>
        <v>0.33634640520399239</v>
      </c>
      <c r="AW32" s="184">
        <f>MAX(AM32-$AI32,0)</f>
        <v>0</v>
      </c>
      <c r="AX32" s="185">
        <f>MAX(AO32-$AI32,0)</f>
        <v>0</v>
      </c>
      <c r="AY32" s="35"/>
      <c r="AZ32" s="35"/>
      <c r="BA32" s="35"/>
      <c r="BB32" s="35"/>
    </row>
    <row r="33" spans="1:54" ht="18.600000000000001" thickBot="1" x14ac:dyDescent="0.4">
      <c r="A33" s="404" t="s">
        <v>386</v>
      </c>
      <c r="B33" s="182">
        <f>RANK(C33,C$7:C$63,0)</f>
        <v>17</v>
      </c>
      <c r="C33" s="185">
        <f>SUM(D33:E33)</f>
        <v>2</v>
      </c>
      <c r="D33" s="83"/>
      <c r="E33" s="81">
        <v>2</v>
      </c>
      <c r="F33" s="971"/>
      <c r="G33" s="747" t="s">
        <v>98</v>
      </c>
      <c r="H33" s="704"/>
      <c r="I33" s="185">
        <v>4.1507936508436698</v>
      </c>
      <c r="J33" s="45">
        <v>20</v>
      </c>
      <c r="K33" s="480">
        <v>4.1107012309423716</v>
      </c>
      <c r="L33" s="45">
        <v>23</v>
      </c>
      <c r="M33" s="480">
        <v>4.4044543102704816</v>
      </c>
      <c r="N33" s="45">
        <v>16</v>
      </c>
      <c r="O33" s="186">
        <v>0</v>
      </c>
      <c r="P33" s="45">
        <v>57</v>
      </c>
      <c r="Q33" s="700"/>
      <c r="R33" s="184">
        <v>0</v>
      </c>
      <c r="S33" s="45">
        <v>57</v>
      </c>
      <c r="T33" s="186">
        <v>4.3534279214653342</v>
      </c>
      <c r="U33" s="45">
        <v>10</v>
      </c>
      <c r="V33" s="122"/>
      <c r="W33" s="183">
        <f>MIN(L33-$J33,0)</f>
        <v>0</v>
      </c>
      <c r="X33" s="187">
        <f>MIN(N33-$J33,0)</f>
        <v>-4</v>
      </c>
      <c r="Y33" s="744">
        <f>MIN(P33-$J33,0)</f>
        <v>0</v>
      </c>
      <c r="Z33" s="183">
        <f>MIN(S33-$J33,0)</f>
        <v>0</v>
      </c>
      <c r="AA33" s="182">
        <f>MIN(U33-$J33,0)</f>
        <v>-10</v>
      </c>
      <c r="AB33" s="707"/>
      <c r="AC33" s="184">
        <f>MAX(K33-$I33,0)</f>
        <v>0</v>
      </c>
      <c r="AD33" s="196">
        <f>MAX(M33-$I33,0)</f>
        <v>0.25366065942681182</v>
      </c>
      <c r="AE33" s="185">
        <f>MAX(O33-$I33,0)</f>
        <v>0</v>
      </c>
      <c r="AF33" s="186">
        <f>MAX(R33-$I33,0)</f>
        <v>0</v>
      </c>
      <c r="AG33" s="185">
        <f>MAX(T33-$I33,0)</f>
        <v>0.20263427062166439</v>
      </c>
      <c r="AH33" s="700"/>
      <c r="AI33" s="47">
        <v>4.3681219288781552</v>
      </c>
      <c r="AJ33" s="325">
        <v>19</v>
      </c>
      <c r="AK33" s="324">
        <v>4.5525739074296068</v>
      </c>
      <c r="AL33" s="325">
        <v>20</v>
      </c>
      <c r="AM33" s="324">
        <v>3.6527775454261024</v>
      </c>
      <c r="AN33" s="325">
        <v>11</v>
      </c>
      <c r="AO33" s="324">
        <v>3.3707607614634099</v>
      </c>
      <c r="AP33" s="325">
        <v>13</v>
      </c>
      <c r="AQ33" s="122"/>
      <c r="AR33" s="183">
        <f>MIN(AL33-$AJ33,0)</f>
        <v>0</v>
      </c>
      <c r="AS33" s="182">
        <f>MIN(AN33-$AJ33,0)</f>
        <v>-8</v>
      </c>
      <c r="AT33" s="182">
        <f>MIN(AP33-$AJ33,0)</f>
        <v>-6</v>
      </c>
      <c r="AU33" s="35"/>
      <c r="AV33" s="184">
        <f>MAX(AK33-$AI33,0)</f>
        <v>0.18445197855145157</v>
      </c>
      <c r="AW33" s="184">
        <f>MAX(AM33-$AI33,0)</f>
        <v>0</v>
      </c>
      <c r="AX33" s="185">
        <f>MAX(AO33-$AI33,0)</f>
        <v>0</v>
      </c>
      <c r="AY33" s="35"/>
      <c r="AZ33" s="35"/>
      <c r="BA33" s="35"/>
      <c r="BB33" s="35"/>
    </row>
    <row r="34" spans="1:54" ht="18.600000000000001" thickBot="1" x14ac:dyDescent="0.4">
      <c r="A34" s="404" t="s">
        <v>365</v>
      </c>
      <c r="B34" s="182">
        <f>RANK(C34,C$7:C$63,0)</f>
        <v>30</v>
      </c>
      <c r="C34" s="185">
        <f>SUM(D34:E34)</f>
        <v>1</v>
      </c>
      <c r="D34" s="83"/>
      <c r="E34" s="81">
        <v>1</v>
      </c>
      <c r="F34" s="971"/>
      <c r="G34" s="747" t="s">
        <v>95</v>
      </c>
      <c r="H34" s="704"/>
      <c r="I34" s="185">
        <v>2.4243008316736021</v>
      </c>
      <c r="J34" s="45">
        <v>45</v>
      </c>
      <c r="K34" s="480">
        <v>2.9509284615845797</v>
      </c>
      <c r="L34" s="45">
        <v>39</v>
      </c>
      <c r="M34" s="480">
        <v>0</v>
      </c>
      <c r="N34" s="45">
        <v>57</v>
      </c>
      <c r="O34" s="186">
        <v>0</v>
      </c>
      <c r="P34" s="45">
        <v>57</v>
      </c>
      <c r="Q34" s="700"/>
      <c r="R34" s="184">
        <v>0</v>
      </c>
      <c r="S34" s="45">
        <v>57</v>
      </c>
      <c r="T34" s="186">
        <v>2.5426508322075545</v>
      </c>
      <c r="U34" s="45">
        <v>26</v>
      </c>
      <c r="V34" s="122"/>
      <c r="W34" s="183">
        <f>MIN(L34-$J34,0)</f>
        <v>-6</v>
      </c>
      <c r="X34" s="187">
        <f>MIN(N34-$J34,0)</f>
        <v>0</v>
      </c>
      <c r="Y34" s="744">
        <f>MIN(P34-$J34,0)</f>
        <v>0</v>
      </c>
      <c r="Z34" s="183">
        <f>MIN(S34-$J34,0)</f>
        <v>0</v>
      </c>
      <c r="AA34" s="182">
        <f>MIN(U34-$J34,0)</f>
        <v>-19</v>
      </c>
      <c r="AB34" s="707"/>
      <c r="AC34" s="184">
        <f>MAX(K34-$I34,0)</f>
        <v>0.52662762991097756</v>
      </c>
      <c r="AD34" s="196">
        <f>MAX(M34-$I34,0)</f>
        <v>0</v>
      </c>
      <c r="AE34" s="185">
        <f>MAX(O34-$I34,0)</f>
        <v>0</v>
      </c>
      <c r="AF34" s="186">
        <f>MAX(R34-$I34,0)</f>
        <v>0</v>
      </c>
      <c r="AG34" s="185">
        <f>MAX(T34-$I34,0)</f>
        <v>0.11835000053395239</v>
      </c>
      <c r="AH34" s="700"/>
      <c r="AI34" s="47">
        <v>4.1637792929154296</v>
      </c>
      <c r="AJ34" s="325">
        <v>23</v>
      </c>
      <c r="AK34" s="324">
        <v>4.542739812192325</v>
      </c>
      <c r="AL34" s="325">
        <v>21</v>
      </c>
      <c r="AM34" s="324">
        <v>0</v>
      </c>
      <c r="AN34" s="325">
        <v>57</v>
      </c>
      <c r="AO34" s="324">
        <v>0</v>
      </c>
      <c r="AP34" s="325">
        <v>57</v>
      </c>
      <c r="AQ34" s="122"/>
      <c r="AR34" s="183">
        <f>MIN(AL34-$AJ34,0)</f>
        <v>-2</v>
      </c>
      <c r="AS34" s="182">
        <f>MIN(AN34-$AJ34,0)</f>
        <v>0</v>
      </c>
      <c r="AT34" s="182">
        <f>MIN(AP34-$AJ34,0)</f>
        <v>0</v>
      </c>
      <c r="AU34" s="35"/>
      <c r="AV34" s="184">
        <f>MAX(AK34-$AI34,0)</f>
        <v>0.37896051927689545</v>
      </c>
      <c r="AW34" s="184">
        <f>MAX(AM34-$AI34,0)</f>
        <v>0</v>
      </c>
      <c r="AX34" s="185">
        <f>MAX(AO34-$AI34,0)</f>
        <v>0</v>
      </c>
      <c r="AY34" s="35"/>
      <c r="AZ34" s="35"/>
      <c r="BA34" s="35"/>
      <c r="BB34" s="35"/>
    </row>
    <row r="35" spans="1:54" ht="18.600000000000001" thickBot="1" x14ac:dyDescent="0.4">
      <c r="A35" s="404" t="s">
        <v>135</v>
      </c>
      <c r="B35" s="182">
        <f>RANK(C35,C$7:C$63,0)</f>
        <v>49</v>
      </c>
      <c r="C35" s="185">
        <f>SUM(D35:E35)</f>
        <v>0</v>
      </c>
      <c r="D35" s="83"/>
      <c r="E35" s="81"/>
      <c r="F35" s="971"/>
      <c r="G35" s="749"/>
      <c r="H35" s="704"/>
      <c r="I35" s="185">
        <v>6.1812221568709544</v>
      </c>
      <c r="J35" s="45">
        <v>6</v>
      </c>
      <c r="K35" s="480">
        <v>6.3638892267261209</v>
      </c>
      <c r="L35" s="45">
        <v>6</v>
      </c>
      <c r="M35" s="480">
        <v>6.2237377478319571</v>
      </c>
      <c r="N35" s="45">
        <v>6</v>
      </c>
      <c r="O35" s="186">
        <v>5.5497402322822529</v>
      </c>
      <c r="P35" s="182">
        <v>6</v>
      </c>
      <c r="Q35" s="700"/>
      <c r="R35" s="184">
        <v>6.7006424403357707</v>
      </c>
      <c r="S35" s="45">
        <v>8</v>
      </c>
      <c r="T35" s="186">
        <v>5.9117427098270605</v>
      </c>
      <c r="U35" s="45">
        <v>3</v>
      </c>
      <c r="V35" s="122"/>
      <c r="W35" s="183">
        <f>MIN(L35-$J35,0)</f>
        <v>0</v>
      </c>
      <c r="X35" s="187">
        <f>MIN(N35-$J35,0)</f>
        <v>0</v>
      </c>
      <c r="Y35" s="744">
        <f>MIN(P35-$J35,0)</f>
        <v>0</v>
      </c>
      <c r="Z35" s="183">
        <f>MIN(S35-$J35,0)</f>
        <v>0</v>
      </c>
      <c r="AA35" s="182">
        <f>MIN(U35-$J35,0)</f>
        <v>-3</v>
      </c>
      <c r="AB35" s="707"/>
      <c r="AC35" s="184">
        <f>MAX(K35-$I35,0)</f>
        <v>0.18266706985516645</v>
      </c>
      <c r="AD35" s="196">
        <f>MAX(M35-$I35,0)</f>
        <v>4.2515590961002658E-2</v>
      </c>
      <c r="AE35" s="185">
        <f>MAX(O35-$I35,0)</f>
        <v>0</v>
      </c>
      <c r="AF35" s="186">
        <f>MAX(R35-$I35,0)</f>
        <v>0.51942028346481628</v>
      </c>
      <c r="AG35" s="185">
        <f>MAX(T35-$I35,0)</f>
        <v>0</v>
      </c>
      <c r="AH35" s="700"/>
      <c r="AI35" s="47">
        <v>10</v>
      </c>
      <c r="AJ35" s="325">
        <v>1</v>
      </c>
      <c r="AK35" s="324">
        <v>10</v>
      </c>
      <c r="AL35" s="325">
        <v>1</v>
      </c>
      <c r="AM35" s="324">
        <v>8.8820786883219558</v>
      </c>
      <c r="AN35" s="325">
        <v>2</v>
      </c>
      <c r="AO35" s="324">
        <v>9.014359141210349</v>
      </c>
      <c r="AP35" s="325">
        <v>2</v>
      </c>
      <c r="AQ35" s="122"/>
      <c r="AR35" s="183">
        <f>MIN(AL35-$AJ35,0)</f>
        <v>0</v>
      </c>
      <c r="AS35" s="182">
        <f>MIN(AN35-$AJ35,0)</f>
        <v>0</v>
      </c>
      <c r="AT35" s="182">
        <f>MIN(AP35-$AJ35,0)</f>
        <v>0</v>
      </c>
      <c r="AU35" s="35"/>
      <c r="AV35" s="184">
        <f>MAX(AK35-$AI35,0)</f>
        <v>0</v>
      </c>
      <c r="AW35" s="184">
        <f>MAX(AM35-$AI35,0)</f>
        <v>0</v>
      </c>
      <c r="AX35" s="185">
        <f>MAX(AO35-$AI35,0)</f>
        <v>0</v>
      </c>
      <c r="AY35" s="35"/>
      <c r="AZ35" s="35"/>
      <c r="BA35" s="35"/>
      <c r="BB35" s="35"/>
    </row>
    <row r="36" spans="1:54" ht="18.600000000000001" thickBot="1" x14ac:dyDescent="0.4">
      <c r="A36" s="404" t="s">
        <v>148</v>
      </c>
      <c r="B36" s="182">
        <f>RANK(C36,C$7:C$63,0)</f>
        <v>17</v>
      </c>
      <c r="C36" s="185">
        <f>SUM(D36:E36)</f>
        <v>2</v>
      </c>
      <c r="D36" s="83"/>
      <c r="E36" s="81">
        <v>2</v>
      </c>
      <c r="F36" s="971"/>
      <c r="G36" s="747" t="s">
        <v>98</v>
      </c>
      <c r="H36" s="704"/>
      <c r="I36" s="185">
        <v>5.1480622767089823</v>
      </c>
      <c r="J36" s="45">
        <v>11</v>
      </c>
      <c r="K36" s="480">
        <v>4.6238628820738876</v>
      </c>
      <c r="L36" s="45">
        <v>16</v>
      </c>
      <c r="M36" s="480">
        <v>5.5329881365383233</v>
      </c>
      <c r="N36" s="45">
        <v>9</v>
      </c>
      <c r="O36" s="186">
        <v>4.498114255146163</v>
      </c>
      <c r="P36" s="182">
        <v>7</v>
      </c>
      <c r="Q36" s="700"/>
      <c r="R36" s="184">
        <v>6.5175491244996246</v>
      </c>
      <c r="S36" s="45">
        <v>9</v>
      </c>
      <c r="T36" s="186">
        <v>3.1532915955722518</v>
      </c>
      <c r="U36" s="45">
        <v>22</v>
      </c>
      <c r="V36" s="122"/>
      <c r="W36" s="183">
        <f>MIN(L36-$J36,0)</f>
        <v>0</v>
      </c>
      <c r="X36" s="187">
        <f>MIN(N36-$J36,0)</f>
        <v>-2</v>
      </c>
      <c r="Y36" s="744">
        <f>MIN(P36-$J36,0)</f>
        <v>-4</v>
      </c>
      <c r="Z36" s="183">
        <f>MIN(S36-$J36,0)</f>
        <v>-2</v>
      </c>
      <c r="AA36" s="182">
        <f>MIN(U36-$J36,0)</f>
        <v>0</v>
      </c>
      <c r="AB36" s="707"/>
      <c r="AC36" s="184">
        <f>MAX(K36-$I36,0)</f>
        <v>0</v>
      </c>
      <c r="AD36" s="196">
        <f>MAX(M36-$I36,0)</f>
        <v>0.38492585982934102</v>
      </c>
      <c r="AE36" s="185">
        <f>MAX(O36-$I36,0)</f>
        <v>0</v>
      </c>
      <c r="AF36" s="186">
        <f>MAX(R36-$I36,0)</f>
        <v>1.3694868477906423</v>
      </c>
      <c r="AG36" s="185">
        <f>MAX(T36-$I36,0)</f>
        <v>0</v>
      </c>
      <c r="AH36" s="700"/>
      <c r="AI36" s="47">
        <v>1.7183730228617682</v>
      </c>
      <c r="AJ36" s="325">
        <v>39</v>
      </c>
      <c r="AK36" s="324">
        <v>0</v>
      </c>
      <c r="AL36" s="325">
        <v>57</v>
      </c>
      <c r="AM36" s="324">
        <v>2.0155836264073592</v>
      </c>
      <c r="AN36" s="325">
        <v>19</v>
      </c>
      <c r="AO36" s="324">
        <v>0</v>
      </c>
      <c r="AP36" s="325">
        <v>57</v>
      </c>
      <c r="AQ36" s="122"/>
      <c r="AR36" s="183">
        <f>MIN(AL36-$AJ36,0)</f>
        <v>0</v>
      </c>
      <c r="AS36" s="182">
        <f>MIN(AN36-$AJ36,0)</f>
        <v>-20</v>
      </c>
      <c r="AT36" s="182">
        <f>MIN(AP36-$AJ36,0)</f>
        <v>0</v>
      </c>
      <c r="AU36" s="35"/>
      <c r="AV36" s="184">
        <f>MAX(AK36-$AI36,0)</f>
        <v>0</v>
      </c>
      <c r="AW36" s="184">
        <f>MAX(AM36-$AI36,0)</f>
        <v>0.29721060354559103</v>
      </c>
      <c r="AX36" s="185">
        <f>MAX(AO36-$AI36,0)</f>
        <v>0</v>
      </c>
      <c r="AY36" s="35"/>
      <c r="AZ36" s="35"/>
      <c r="BA36" s="35"/>
      <c r="BB36" s="35"/>
    </row>
    <row r="37" spans="1:54" ht="18.600000000000001" thickBot="1" x14ac:dyDescent="0.4">
      <c r="A37" s="404" t="s">
        <v>132</v>
      </c>
      <c r="B37" s="182">
        <f>RANK(C37,C$7:C$63,0)</f>
        <v>30</v>
      </c>
      <c r="C37" s="185">
        <f>SUM(D37:E37)</f>
        <v>1</v>
      </c>
      <c r="D37" s="83"/>
      <c r="E37" s="81">
        <v>1</v>
      </c>
      <c r="F37" s="971"/>
      <c r="G37" s="747" t="s">
        <v>95</v>
      </c>
      <c r="H37" s="704"/>
      <c r="I37" s="185">
        <v>5.4031582107360876</v>
      </c>
      <c r="J37" s="45">
        <v>9</v>
      </c>
      <c r="K37" s="480">
        <v>6.2340656477442957</v>
      </c>
      <c r="L37" s="45">
        <v>7</v>
      </c>
      <c r="M37" s="480">
        <v>4.775765415558296</v>
      </c>
      <c r="N37" s="45">
        <v>12</v>
      </c>
      <c r="O37" s="186">
        <v>3.2191376101521993</v>
      </c>
      <c r="P37" s="182">
        <v>16</v>
      </c>
      <c r="Q37" s="700"/>
      <c r="R37" s="184">
        <v>6.7752705696612852</v>
      </c>
      <c r="S37" s="45">
        <v>7</v>
      </c>
      <c r="T37" s="186">
        <v>3.7415362288860794</v>
      </c>
      <c r="U37" s="45">
        <v>13</v>
      </c>
      <c r="V37" s="122"/>
      <c r="W37" s="183">
        <f>MIN(L37-$J37,0)</f>
        <v>-2</v>
      </c>
      <c r="X37" s="187">
        <f>MIN(N37-$J37,0)</f>
        <v>0</v>
      </c>
      <c r="Y37" s="744">
        <f>MIN(P37-$J37,0)</f>
        <v>0</v>
      </c>
      <c r="Z37" s="183">
        <f>MIN(S37-$J37,0)</f>
        <v>-2</v>
      </c>
      <c r="AA37" s="182">
        <f>MIN(U37-$J37,0)</f>
        <v>0</v>
      </c>
      <c r="AB37" s="707"/>
      <c r="AC37" s="184">
        <f>MAX(K37-$I37,0)</f>
        <v>0.83090743700820813</v>
      </c>
      <c r="AD37" s="196">
        <f>MAX(M37-$I37,0)</f>
        <v>0</v>
      </c>
      <c r="AE37" s="185">
        <f>MAX(O37-$I37,0)</f>
        <v>0</v>
      </c>
      <c r="AF37" s="186">
        <f>MAX(R37-$I37,0)</f>
        <v>1.3721123589251976</v>
      </c>
      <c r="AG37" s="185">
        <f>MAX(T37-$I37,0)</f>
        <v>0</v>
      </c>
      <c r="AH37" s="700"/>
      <c r="AI37" s="47">
        <v>0</v>
      </c>
      <c r="AJ37" s="325">
        <v>57</v>
      </c>
      <c r="AK37" s="324">
        <v>0</v>
      </c>
      <c r="AL37" s="325">
        <v>57</v>
      </c>
      <c r="AM37" s="324">
        <v>0</v>
      </c>
      <c r="AN37" s="325">
        <v>57</v>
      </c>
      <c r="AO37" s="324">
        <v>0</v>
      </c>
      <c r="AP37" s="325">
        <v>57</v>
      </c>
      <c r="AQ37" s="122"/>
      <c r="AR37" s="183">
        <f>MIN(AL37-$AJ37,0)</f>
        <v>0</v>
      </c>
      <c r="AS37" s="182">
        <f>MIN(AN37-$AJ37,0)</f>
        <v>0</v>
      </c>
      <c r="AT37" s="182">
        <f>MIN(AP37-$AJ37,0)</f>
        <v>0</v>
      </c>
      <c r="AU37" s="35"/>
      <c r="AV37" s="184">
        <f>MAX(AK37-$AI37,0)</f>
        <v>0</v>
      </c>
      <c r="AW37" s="184">
        <f>MAX(AM37-$AI37,0)</f>
        <v>0</v>
      </c>
      <c r="AX37" s="185">
        <f>MAX(AO37-$AI37,0)</f>
        <v>0</v>
      </c>
      <c r="AY37" s="35"/>
      <c r="AZ37" s="35"/>
      <c r="BA37" s="35"/>
      <c r="BB37" s="35"/>
    </row>
    <row r="38" spans="1:54" ht="18.600000000000001" thickBot="1" x14ac:dyDescent="0.4">
      <c r="A38" s="404" t="s">
        <v>160</v>
      </c>
      <c r="B38" s="182">
        <f>RANK(C38,C$7:C$63,0)</f>
        <v>49</v>
      </c>
      <c r="C38" s="185">
        <f>SUM(D38:E38)</f>
        <v>0</v>
      </c>
      <c r="D38" s="83"/>
      <c r="E38" s="81"/>
      <c r="F38" s="971"/>
      <c r="G38" s="749"/>
      <c r="H38" s="704"/>
      <c r="I38" s="185">
        <v>2.0631776061019735</v>
      </c>
      <c r="J38" s="45">
        <v>49</v>
      </c>
      <c r="K38" s="480">
        <v>2.5113589203148674</v>
      </c>
      <c r="L38" s="45">
        <v>43</v>
      </c>
      <c r="M38" s="480">
        <v>0</v>
      </c>
      <c r="N38" s="45">
        <v>57</v>
      </c>
      <c r="O38" s="186">
        <v>0</v>
      </c>
      <c r="P38" s="45">
        <v>57</v>
      </c>
      <c r="Q38" s="700"/>
      <c r="R38" s="184">
        <v>0</v>
      </c>
      <c r="S38" s="45">
        <v>57</v>
      </c>
      <c r="T38" s="186">
        <v>2.1638982211319329</v>
      </c>
      <c r="U38" s="45">
        <v>37</v>
      </c>
      <c r="V38" s="122"/>
      <c r="W38" s="183">
        <f>MIN(L38-$J38,0)</f>
        <v>-6</v>
      </c>
      <c r="X38" s="187">
        <f>MIN(N38-$J38,0)</f>
        <v>0</v>
      </c>
      <c r="Y38" s="744">
        <f>MIN(P38-$J38,0)</f>
        <v>0</v>
      </c>
      <c r="Z38" s="183">
        <f>MIN(S38-$J38,0)</f>
        <v>0</v>
      </c>
      <c r="AA38" s="182">
        <f>MIN(U38-$J38,0)</f>
        <v>-12</v>
      </c>
      <c r="AB38" s="707"/>
      <c r="AC38" s="184">
        <f>MAX(K38-$I38,0)</f>
        <v>0.44818131421289387</v>
      </c>
      <c r="AD38" s="196">
        <f>MAX(M38-$I38,0)</f>
        <v>0</v>
      </c>
      <c r="AE38" s="185">
        <f>MAX(O38-$I38,0)</f>
        <v>0</v>
      </c>
      <c r="AF38" s="186">
        <f>MAX(R38-$I38,0)</f>
        <v>0</v>
      </c>
      <c r="AG38" s="185">
        <f>MAX(T38-$I38,0)</f>
        <v>0.10072061502995933</v>
      </c>
      <c r="AH38" s="700"/>
      <c r="AI38" s="47">
        <v>5.2488410333733881</v>
      </c>
      <c r="AJ38" s="325">
        <v>13</v>
      </c>
      <c r="AK38" s="324">
        <v>5.7265569216755052</v>
      </c>
      <c r="AL38" s="325">
        <v>12</v>
      </c>
      <c r="AM38" s="324">
        <v>0</v>
      </c>
      <c r="AN38" s="325">
        <v>57</v>
      </c>
      <c r="AO38" s="324">
        <v>0</v>
      </c>
      <c r="AP38" s="325">
        <v>57</v>
      </c>
      <c r="AQ38" s="122"/>
      <c r="AR38" s="183">
        <f>MIN(AL38-$AJ38,0)</f>
        <v>-1</v>
      </c>
      <c r="AS38" s="182">
        <f>MIN(AN38-$AJ38,0)</f>
        <v>0</v>
      </c>
      <c r="AT38" s="182">
        <f>MIN(AP38-$AJ38,0)</f>
        <v>0</v>
      </c>
      <c r="AU38" s="35"/>
      <c r="AV38" s="184">
        <f>MAX(AK38-$AI38,0)</f>
        <v>0.47771588830211709</v>
      </c>
      <c r="AW38" s="184">
        <f>MAX(AM38-$AI38,0)</f>
        <v>0</v>
      </c>
      <c r="AX38" s="185">
        <f>MAX(AO38-$AI38,0)</f>
        <v>0</v>
      </c>
      <c r="AY38" s="35"/>
      <c r="AZ38" s="35"/>
      <c r="BA38" s="35"/>
      <c r="BB38" s="35"/>
    </row>
    <row r="39" spans="1:54" ht="18.600000000000001" thickBot="1" x14ac:dyDescent="0.4">
      <c r="A39" s="404" t="s">
        <v>140</v>
      </c>
      <c r="B39" s="182">
        <f>RANK(C39,C$7:C$63,0)</f>
        <v>3</v>
      </c>
      <c r="C39" s="185">
        <f>SUM(D39:E39)</f>
        <v>3</v>
      </c>
      <c r="D39" s="83"/>
      <c r="E39" s="81">
        <v>3</v>
      </c>
      <c r="F39" s="971"/>
      <c r="G39" s="749" t="s">
        <v>265</v>
      </c>
      <c r="H39" s="704"/>
      <c r="I39" s="185">
        <v>4.3405470050717279</v>
      </c>
      <c r="J39" s="45">
        <v>17</v>
      </c>
      <c r="K39" s="480">
        <v>0</v>
      </c>
      <c r="L39" s="45">
        <v>57</v>
      </c>
      <c r="M39" s="480">
        <v>4.9141298093479513</v>
      </c>
      <c r="N39" s="45">
        <v>11</v>
      </c>
      <c r="O39" s="186">
        <v>2.9657439321685035</v>
      </c>
      <c r="P39" s="182">
        <v>19</v>
      </c>
      <c r="Q39" s="700"/>
      <c r="R39" s="184">
        <v>5.5312782962948228</v>
      </c>
      <c r="S39" s="45">
        <v>12</v>
      </c>
      <c r="T39" s="186">
        <v>2.1638982211319329</v>
      </c>
      <c r="U39" s="45">
        <v>37</v>
      </c>
      <c r="V39" s="122"/>
      <c r="W39" s="183">
        <f>MIN(L39-$J39,0)</f>
        <v>0</v>
      </c>
      <c r="X39" s="187">
        <f>MIN(N39-$J39,0)</f>
        <v>-6</v>
      </c>
      <c r="Y39" s="744">
        <f>MIN(P39-$J39,0)</f>
        <v>0</v>
      </c>
      <c r="Z39" s="183">
        <f>MIN(S39-$J39,0)</f>
        <v>-5</v>
      </c>
      <c r="AA39" s="182">
        <f>MIN(U39-$J39,0)</f>
        <v>0</v>
      </c>
      <c r="AB39" s="707"/>
      <c r="AC39" s="184">
        <f>MAX(K39-$I39,0)</f>
        <v>0</v>
      </c>
      <c r="AD39" s="196">
        <f>MAX(M39-$I39,0)</f>
        <v>0.57358280427622343</v>
      </c>
      <c r="AE39" s="185">
        <f>MAX(O39-$I39,0)</f>
        <v>0</v>
      </c>
      <c r="AF39" s="186">
        <f>MAX(R39-$I39,0)</f>
        <v>1.190731291223095</v>
      </c>
      <c r="AG39" s="185">
        <f>MAX(T39-$I39,0)</f>
        <v>0</v>
      </c>
      <c r="AH39" s="700"/>
      <c r="AI39" s="47">
        <v>2.520505894788704</v>
      </c>
      <c r="AJ39" s="325">
        <v>35</v>
      </c>
      <c r="AK39" s="324">
        <v>0</v>
      </c>
      <c r="AL39" s="325">
        <v>57</v>
      </c>
      <c r="AM39" s="324">
        <v>0</v>
      </c>
      <c r="AN39" s="325">
        <v>57</v>
      </c>
      <c r="AO39" s="324">
        <v>3.1246430117261652</v>
      </c>
      <c r="AP39" s="325">
        <v>14</v>
      </c>
      <c r="AQ39" s="122"/>
      <c r="AR39" s="183">
        <f>MIN(AL39-$AJ39,0)</f>
        <v>0</v>
      </c>
      <c r="AS39" s="182">
        <f>MIN(AN39-$AJ39,0)</f>
        <v>0</v>
      </c>
      <c r="AT39" s="182">
        <f>MIN(AP39-$AJ39,0)</f>
        <v>-21</v>
      </c>
      <c r="AU39" s="35"/>
      <c r="AV39" s="184">
        <f>MAX(AK39-$AI39,0)</f>
        <v>0</v>
      </c>
      <c r="AW39" s="184">
        <f>MAX(AM39-$AI39,0)</f>
        <v>0</v>
      </c>
      <c r="AX39" s="185">
        <f>MAX(AO39-$AI39,0)</f>
        <v>0.60413711693746119</v>
      </c>
      <c r="AY39" s="35"/>
      <c r="AZ39" s="35"/>
      <c r="BA39" s="35"/>
      <c r="BB39" s="35"/>
    </row>
    <row r="40" spans="1:54" ht="18.600000000000001" thickBot="1" x14ac:dyDescent="0.4">
      <c r="A40" s="403" t="s">
        <v>387</v>
      </c>
      <c r="B40" s="182">
        <f>RANK(C40,C$7:C$63,0)</f>
        <v>3</v>
      </c>
      <c r="C40" s="185">
        <f>SUM(D40:E40)</f>
        <v>3</v>
      </c>
      <c r="D40" s="83"/>
      <c r="E40" s="81">
        <v>3</v>
      </c>
      <c r="F40" s="971"/>
      <c r="G40" s="750" t="s">
        <v>333</v>
      </c>
      <c r="H40" s="704"/>
      <c r="I40" s="185">
        <v>3.2916638578738686</v>
      </c>
      <c r="J40" s="45">
        <v>33</v>
      </c>
      <c r="K40" s="480">
        <v>1.4646146933357007</v>
      </c>
      <c r="L40" s="45">
        <v>51</v>
      </c>
      <c r="M40" s="480">
        <v>3.5392054625998282</v>
      </c>
      <c r="N40" s="45">
        <v>23</v>
      </c>
      <c r="O40" s="186">
        <v>3.5445090952001737</v>
      </c>
      <c r="P40" s="182">
        <v>11</v>
      </c>
      <c r="Q40" s="700"/>
      <c r="R40" s="184">
        <v>4.2006082700612417</v>
      </c>
      <c r="S40" s="45">
        <v>21</v>
      </c>
      <c r="T40" s="186">
        <v>1.4296733768571601</v>
      </c>
      <c r="U40" s="45">
        <v>49</v>
      </c>
      <c r="V40" s="122"/>
      <c r="W40" s="183">
        <f>MIN(L40-$J40,0)</f>
        <v>0</v>
      </c>
      <c r="X40" s="187">
        <f>MIN(N40-$J40,0)</f>
        <v>-10</v>
      </c>
      <c r="Y40" s="744">
        <f>MIN(P40-$J40,0)</f>
        <v>-22</v>
      </c>
      <c r="Z40" s="183">
        <f>MIN(S40-$J40,0)</f>
        <v>-12</v>
      </c>
      <c r="AA40" s="182">
        <f>MIN(U40-$J40,0)</f>
        <v>0</v>
      </c>
      <c r="AB40" s="707"/>
      <c r="AC40" s="184">
        <f>MAX(K40-$I40,0)</f>
        <v>0</v>
      </c>
      <c r="AD40" s="196">
        <f>MAX(M40-$I40,0)</f>
        <v>0.24754160472595954</v>
      </c>
      <c r="AE40" s="185">
        <f>MAX(O40-$I40,0)</f>
        <v>0.25284523732630504</v>
      </c>
      <c r="AF40" s="186">
        <f>MAX(R40-$I40,0)</f>
        <v>0.9089444121873731</v>
      </c>
      <c r="AG40" s="185">
        <f>MAX(T40-$I40,0)</f>
        <v>0</v>
      </c>
      <c r="AH40" s="700"/>
      <c r="AI40" s="47">
        <v>0</v>
      </c>
      <c r="AJ40" s="325">
        <v>57</v>
      </c>
      <c r="AK40" s="324">
        <v>0</v>
      </c>
      <c r="AL40" s="325">
        <v>57</v>
      </c>
      <c r="AM40" s="324">
        <v>0</v>
      </c>
      <c r="AN40" s="325">
        <v>57</v>
      </c>
      <c r="AO40" s="324">
        <v>0</v>
      </c>
      <c r="AP40" s="325">
        <v>57</v>
      </c>
      <c r="AQ40" s="122"/>
      <c r="AR40" s="183">
        <f>MIN(AL40-$AJ40,0)</f>
        <v>0</v>
      </c>
      <c r="AS40" s="182">
        <f>MIN(AN40-$AJ40,0)</f>
        <v>0</v>
      </c>
      <c r="AT40" s="182">
        <f>MIN(AP40-$AJ40,0)</f>
        <v>0</v>
      </c>
      <c r="AU40" s="35"/>
      <c r="AV40" s="184">
        <f>MAX(AK40-$AI40,0)</f>
        <v>0</v>
      </c>
      <c r="AW40" s="184">
        <f>MAX(AM40-$AI40,0)</f>
        <v>0</v>
      </c>
      <c r="AX40" s="185">
        <f>MAX(AO40-$AI40,0)</f>
        <v>0</v>
      </c>
      <c r="AY40" s="35"/>
      <c r="AZ40" s="35"/>
      <c r="BA40" s="35"/>
      <c r="BB40" s="35"/>
    </row>
    <row r="41" spans="1:54" ht="18.600000000000001" thickBot="1" x14ac:dyDescent="0.4">
      <c r="A41" s="404" t="s">
        <v>161</v>
      </c>
      <c r="B41" s="182">
        <f>RANK(C41,C$7:C$63,0)</f>
        <v>30</v>
      </c>
      <c r="C41" s="185">
        <f>SUM(D41:E41)</f>
        <v>1</v>
      </c>
      <c r="D41" s="83"/>
      <c r="E41" s="81">
        <v>1</v>
      </c>
      <c r="F41" s="971"/>
      <c r="G41" s="747" t="s">
        <v>95</v>
      </c>
      <c r="H41" s="704"/>
      <c r="I41" s="185">
        <v>4.125067150569584</v>
      </c>
      <c r="J41" s="45">
        <v>21</v>
      </c>
      <c r="K41" s="480">
        <v>4.5299461911574328</v>
      </c>
      <c r="L41" s="45">
        <v>18</v>
      </c>
      <c r="M41" s="480">
        <v>4.036565930399024</v>
      </c>
      <c r="N41" s="45">
        <v>19</v>
      </c>
      <c r="O41" s="186">
        <v>0</v>
      </c>
      <c r="P41" s="45">
        <v>57</v>
      </c>
      <c r="Q41" s="700"/>
      <c r="R41" s="184">
        <v>4.9984963591157152</v>
      </c>
      <c r="S41" s="45">
        <v>16</v>
      </c>
      <c r="T41" s="186">
        <v>3.3844605339980944</v>
      </c>
      <c r="U41" s="45">
        <v>17</v>
      </c>
      <c r="V41" s="122"/>
      <c r="W41" s="183">
        <f>MIN(L41-$J41,0)</f>
        <v>-3</v>
      </c>
      <c r="X41" s="187">
        <f>MIN(N41-$J41,0)</f>
        <v>-2</v>
      </c>
      <c r="Y41" s="744">
        <f>MIN(P41-$J41,0)</f>
        <v>0</v>
      </c>
      <c r="Z41" s="183">
        <f>MIN(S41-$J41,0)</f>
        <v>-5</v>
      </c>
      <c r="AA41" s="182">
        <f>MIN(U41-$J41,0)</f>
        <v>-4</v>
      </c>
      <c r="AB41" s="707"/>
      <c r="AC41" s="184">
        <f>MAX(K41-$I41,0)</f>
        <v>0.40487904058784885</v>
      </c>
      <c r="AD41" s="196">
        <f>MAX(M41-$I41,0)</f>
        <v>0</v>
      </c>
      <c r="AE41" s="185">
        <f>MAX(O41-$I41,0)</f>
        <v>0</v>
      </c>
      <c r="AF41" s="186">
        <f>MAX(R41-$I41,0)</f>
        <v>0.87342920854613126</v>
      </c>
      <c r="AG41" s="185">
        <f>MAX(T41-$I41,0)</f>
        <v>0</v>
      </c>
      <c r="AH41" s="700"/>
      <c r="AI41" s="47">
        <v>4.8998983824220916</v>
      </c>
      <c r="AJ41" s="325">
        <v>15</v>
      </c>
      <c r="AK41" s="324">
        <v>5.3343925388101194</v>
      </c>
      <c r="AL41" s="325">
        <v>15</v>
      </c>
      <c r="AM41" s="324">
        <v>2.5868522248349581</v>
      </c>
      <c r="AN41" s="325">
        <v>16</v>
      </c>
      <c r="AO41" s="324">
        <v>0</v>
      </c>
      <c r="AP41" s="325">
        <v>57</v>
      </c>
      <c r="AQ41" s="122"/>
      <c r="AR41" s="183">
        <f>MIN(AL41-$AJ41,0)</f>
        <v>0</v>
      </c>
      <c r="AS41" s="182">
        <f>MIN(AN41-$AJ41,0)</f>
        <v>0</v>
      </c>
      <c r="AT41" s="182">
        <f>MIN(AP41-$AJ41,0)</f>
        <v>0</v>
      </c>
      <c r="AU41" s="35"/>
      <c r="AV41" s="184">
        <f>MAX(AK41-$AI41,0)</f>
        <v>0.4344941563880278</v>
      </c>
      <c r="AW41" s="184">
        <f>MAX(AM41-$AI41,0)</f>
        <v>0</v>
      </c>
      <c r="AX41" s="185">
        <f>MAX(AO41-$AI41,0)</f>
        <v>0</v>
      </c>
      <c r="AY41" s="35"/>
      <c r="AZ41" s="35"/>
      <c r="BA41" s="35"/>
      <c r="BB41" s="35"/>
    </row>
    <row r="42" spans="1:54" ht="18.600000000000001" thickBot="1" x14ac:dyDescent="0.4">
      <c r="A42" s="404" t="s">
        <v>371</v>
      </c>
      <c r="B42" s="182">
        <f>RANK(C42,C$7:C$63,0)</f>
        <v>3</v>
      </c>
      <c r="C42" s="185">
        <f>SUM(D42:E42)</f>
        <v>3</v>
      </c>
      <c r="D42" s="83">
        <v>2</v>
      </c>
      <c r="E42" s="81">
        <v>1</v>
      </c>
      <c r="F42" s="971"/>
      <c r="G42" s="747" t="s">
        <v>95</v>
      </c>
      <c r="H42" s="704"/>
      <c r="I42" s="185">
        <v>3.1741771191736814</v>
      </c>
      <c r="J42" s="45">
        <v>37</v>
      </c>
      <c r="K42" s="480">
        <v>2.8450780510185685</v>
      </c>
      <c r="L42" s="45">
        <v>40</v>
      </c>
      <c r="M42" s="480">
        <v>1.5491278229510366</v>
      </c>
      <c r="N42" s="45">
        <v>43</v>
      </c>
      <c r="O42" s="186">
        <v>4.1886457874515255</v>
      </c>
      <c r="P42" s="182">
        <v>9</v>
      </c>
      <c r="Q42" s="700"/>
      <c r="R42" s="184">
        <v>3.9574869786699955</v>
      </c>
      <c r="S42" s="45">
        <v>24</v>
      </c>
      <c r="T42" s="186">
        <v>2.2990047909837181</v>
      </c>
      <c r="U42" s="45">
        <v>35</v>
      </c>
      <c r="V42" s="122"/>
      <c r="W42" s="183">
        <f>MIN(L42-$J42,0)</f>
        <v>0</v>
      </c>
      <c r="X42" s="187">
        <f>MIN(N42-$J42,0)</f>
        <v>0</v>
      </c>
      <c r="Y42" s="744">
        <f>MIN(P42-$J42,0)</f>
        <v>-28</v>
      </c>
      <c r="Z42" s="183">
        <f>MIN(S42-$J42,0)</f>
        <v>-13</v>
      </c>
      <c r="AA42" s="182">
        <f>MIN(U42-$J42,0)</f>
        <v>-2</v>
      </c>
      <c r="AB42" s="707"/>
      <c r="AC42" s="184">
        <f>MAX(K42-$I42,0)</f>
        <v>0</v>
      </c>
      <c r="AD42" s="196">
        <f>MAX(M42-$I42,0)</f>
        <v>0</v>
      </c>
      <c r="AE42" s="185">
        <f>MAX(O42-$I42,0)</f>
        <v>1.0144686682778441</v>
      </c>
      <c r="AF42" s="186">
        <f>MAX(R42-$I42,0)</f>
        <v>0.78330985949631415</v>
      </c>
      <c r="AG42" s="185">
        <f>MAX(T42-$I42,0)</f>
        <v>0</v>
      </c>
      <c r="AH42" s="700"/>
      <c r="AI42" s="47">
        <v>0</v>
      </c>
      <c r="AJ42" s="325">
        <v>57</v>
      </c>
      <c r="AK42" s="324">
        <v>0</v>
      </c>
      <c r="AL42" s="325">
        <v>57</v>
      </c>
      <c r="AM42" s="324">
        <v>0</v>
      </c>
      <c r="AN42" s="325">
        <v>57</v>
      </c>
      <c r="AO42" s="324">
        <v>0</v>
      </c>
      <c r="AP42" s="325">
        <v>57</v>
      </c>
      <c r="AQ42" s="122"/>
      <c r="AR42" s="183">
        <f>MIN(AL42-$AJ42,0)</f>
        <v>0</v>
      </c>
      <c r="AS42" s="182">
        <f>MIN(AN42-$AJ42,0)</f>
        <v>0</v>
      </c>
      <c r="AT42" s="182">
        <f>MIN(AP42-$AJ42,0)</f>
        <v>0</v>
      </c>
      <c r="AU42" s="35"/>
      <c r="AV42" s="184">
        <f>MAX(AK42-$AI42,0)</f>
        <v>0</v>
      </c>
      <c r="AW42" s="184">
        <f>MAX(AM42-$AI42,0)</f>
        <v>0</v>
      </c>
      <c r="AX42" s="185">
        <f>MAX(AO42-$AI42,0)</f>
        <v>0</v>
      </c>
      <c r="AY42" s="35"/>
      <c r="AZ42" s="35"/>
      <c r="BA42" s="35"/>
      <c r="BB42" s="35"/>
    </row>
    <row r="43" spans="1:54" ht="18.600000000000001" thickBot="1" x14ac:dyDescent="0.4">
      <c r="A43" s="404" t="s">
        <v>7</v>
      </c>
      <c r="B43" s="182">
        <f>RANK(C43,C$7:C$63,0)</f>
        <v>17</v>
      </c>
      <c r="C43" s="185">
        <f>SUM(D43:E43)</f>
        <v>2</v>
      </c>
      <c r="D43" s="83">
        <v>1</v>
      </c>
      <c r="E43" s="81">
        <v>1</v>
      </c>
      <c r="F43" s="971"/>
      <c r="G43" s="749" t="s">
        <v>97</v>
      </c>
      <c r="H43" s="704"/>
      <c r="I43" s="185">
        <v>7.8272261929492153</v>
      </c>
      <c r="J43" s="45">
        <v>2</v>
      </c>
      <c r="K43" s="480">
        <v>7.3948872555083645</v>
      </c>
      <c r="L43" s="45">
        <v>4</v>
      </c>
      <c r="M43" s="480">
        <v>8.3522632125902216</v>
      </c>
      <c r="N43" s="45">
        <v>2</v>
      </c>
      <c r="O43" s="186">
        <v>6.2710454352804392</v>
      </c>
      <c r="P43" s="182">
        <v>2</v>
      </c>
      <c r="Q43" s="700"/>
      <c r="R43" s="184">
        <v>10</v>
      </c>
      <c r="S43" s="45">
        <v>1</v>
      </c>
      <c r="T43" s="186">
        <v>2.4289159012671222</v>
      </c>
      <c r="U43" s="45">
        <v>32</v>
      </c>
      <c r="V43" s="122"/>
      <c r="W43" s="183">
        <f>MIN(L43-$J43,0)</f>
        <v>0</v>
      </c>
      <c r="X43" s="187">
        <f>MIN(N43-$J43,0)</f>
        <v>0</v>
      </c>
      <c r="Y43" s="744">
        <f>MIN(P43-$J43,0)</f>
        <v>0</v>
      </c>
      <c r="Z43" s="183">
        <f>MIN(S43-$J43,0)</f>
        <v>-1</v>
      </c>
      <c r="AA43" s="182">
        <f>MIN(U43-$J43,0)</f>
        <v>0</v>
      </c>
      <c r="AB43" s="707"/>
      <c r="AC43" s="184">
        <f>MAX(K43-$I43,0)</f>
        <v>0</v>
      </c>
      <c r="AD43" s="196">
        <f>MAX(M43-$I43,0)</f>
        <v>0.52503701964100635</v>
      </c>
      <c r="AE43" s="185">
        <f>MAX(O43-$I43,0)</f>
        <v>0</v>
      </c>
      <c r="AF43" s="186">
        <f>MAX(R43-$I43,0)</f>
        <v>2.1727738070507847</v>
      </c>
      <c r="AG43" s="185">
        <f>MAX(T43-$I43,0)</f>
        <v>0</v>
      </c>
      <c r="AH43" s="700"/>
      <c r="AI43" s="47">
        <v>3.0154169226176779</v>
      </c>
      <c r="AJ43" s="325">
        <v>30</v>
      </c>
      <c r="AK43" s="324">
        <v>2.769743421531516</v>
      </c>
      <c r="AL43" s="325">
        <v>33</v>
      </c>
      <c r="AM43" s="324">
        <v>3.2411853565640159</v>
      </c>
      <c r="AN43" s="325">
        <v>14</v>
      </c>
      <c r="AO43" s="324">
        <v>0</v>
      </c>
      <c r="AP43" s="325">
        <v>57</v>
      </c>
      <c r="AQ43" s="122"/>
      <c r="AR43" s="183">
        <f>MIN(AL43-$AJ43,0)</f>
        <v>0</v>
      </c>
      <c r="AS43" s="182">
        <f>MIN(AN43-$AJ43,0)</f>
        <v>-16</v>
      </c>
      <c r="AT43" s="182">
        <f>MIN(AP43-$AJ43,0)</f>
        <v>0</v>
      </c>
      <c r="AU43" s="35"/>
      <c r="AV43" s="184">
        <f>MAX(AK43-$AI43,0)</f>
        <v>0</v>
      </c>
      <c r="AW43" s="184">
        <f>MAX(AM43-$AI43,0)</f>
        <v>0.22576843394633794</v>
      </c>
      <c r="AX43" s="185">
        <f>MAX(AO43-$AI43,0)</f>
        <v>0</v>
      </c>
      <c r="AY43" s="35"/>
      <c r="AZ43" s="35"/>
      <c r="BA43" s="35"/>
      <c r="BB43" s="35"/>
    </row>
    <row r="44" spans="1:54" ht="18.600000000000001" thickBot="1" x14ac:dyDescent="0.4">
      <c r="A44" s="404" t="s">
        <v>162</v>
      </c>
      <c r="B44" s="182">
        <f>RANK(C44,C$7:C$63,0)</f>
        <v>3</v>
      </c>
      <c r="C44" s="185">
        <f>SUM(D44:E44)</f>
        <v>3</v>
      </c>
      <c r="D44" s="83">
        <v>1</v>
      </c>
      <c r="E44" s="81">
        <v>2</v>
      </c>
      <c r="F44" s="971"/>
      <c r="G44" s="747" t="s">
        <v>98</v>
      </c>
      <c r="H44" s="704"/>
      <c r="I44" s="185">
        <v>2.9094526550429656</v>
      </c>
      <c r="J44" s="45">
        <v>39</v>
      </c>
      <c r="K44" s="480">
        <v>3.2084879697841626</v>
      </c>
      <c r="L44" s="45">
        <v>33</v>
      </c>
      <c r="M44" s="480">
        <v>2.8221214504582073</v>
      </c>
      <c r="N44" s="45">
        <v>27</v>
      </c>
      <c r="O44" s="186">
        <v>0</v>
      </c>
      <c r="P44" s="45">
        <v>57</v>
      </c>
      <c r="Q44" s="700"/>
      <c r="R44" s="184">
        <v>0</v>
      </c>
      <c r="S44" s="45">
        <v>57</v>
      </c>
      <c r="T44" s="186">
        <v>3.0474058322045536</v>
      </c>
      <c r="U44" s="45">
        <v>23</v>
      </c>
      <c r="V44" s="122"/>
      <c r="W44" s="183">
        <f>MIN(L44-$J44,0)</f>
        <v>-6</v>
      </c>
      <c r="X44" s="187">
        <f>MIN(N44-$J44,0)</f>
        <v>-12</v>
      </c>
      <c r="Y44" s="744">
        <f>MIN(P44-$J44,0)</f>
        <v>0</v>
      </c>
      <c r="Z44" s="183">
        <f>MIN(S44-$J44,0)</f>
        <v>0</v>
      </c>
      <c r="AA44" s="182">
        <f>MIN(U44-$J44,0)</f>
        <v>-16</v>
      </c>
      <c r="AB44" s="707"/>
      <c r="AC44" s="184">
        <f>MAX(K44-$I44,0)</f>
        <v>0.29903531474119704</v>
      </c>
      <c r="AD44" s="196">
        <f>MAX(M44-$I44,0)</f>
        <v>0</v>
      </c>
      <c r="AE44" s="185">
        <f>MAX(O44-$I44,0)</f>
        <v>0</v>
      </c>
      <c r="AF44" s="186">
        <f>MAX(R44-$I44,0)</f>
        <v>0</v>
      </c>
      <c r="AG44" s="185">
        <f>MAX(T44-$I44,0)</f>
        <v>0.13795317716158806</v>
      </c>
      <c r="AH44" s="700"/>
      <c r="AI44" s="47">
        <v>4.0938773397642505</v>
      </c>
      <c r="AJ44" s="325">
        <v>25</v>
      </c>
      <c r="AK44" s="324">
        <v>3.9443963482567299</v>
      </c>
      <c r="AL44" s="325">
        <v>28</v>
      </c>
      <c r="AM44" s="324">
        <v>4.0151079982357212</v>
      </c>
      <c r="AN44" s="325">
        <v>9</v>
      </c>
      <c r="AO44" s="324">
        <v>3.5089059837961178</v>
      </c>
      <c r="AP44" s="325">
        <v>10</v>
      </c>
      <c r="AQ44" s="122"/>
      <c r="AR44" s="183">
        <f>MIN(AL44-$AJ44,0)</f>
        <v>0</v>
      </c>
      <c r="AS44" s="182">
        <f>MIN(AN44-$AJ44,0)</f>
        <v>-16</v>
      </c>
      <c r="AT44" s="182">
        <f>MIN(AP44-$AJ44,0)</f>
        <v>-15</v>
      </c>
      <c r="AU44" s="35"/>
      <c r="AV44" s="184">
        <f>MAX(AK44-$AI44,0)</f>
        <v>0</v>
      </c>
      <c r="AW44" s="184">
        <f>MAX(AM44-$AI44,0)</f>
        <v>0</v>
      </c>
      <c r="AX44" s="185">
        <f>MAX(AO44-$AI44,0)</f>
        <v>0</v>
      </c>
      <c r="AY44" s="35"/>
      <c r="AZ44" s="35"/>
      <c r="BA44" s="35"/>
      <c r="BB44" s="35"/>
    </row>
    <row r="45" spans="1:54" ht="18.600000000000001" thickBot="1" x14ac:dyDescent="0.4">
      <c r="A45" s="404" t="s">
        <v>163</v>
      </c>
      <c r="B45" s="182">
        <f>RANK(C45,C$7:C$63,0)</f>
        <v>17</v>
      </c>
      <c r="C45" s="185">
        <f>SUM(D45:E45)</f>
        <v>2</v>
      </c>
      <c r="D45" s="83">
        <v>1</v>
      </c>
      <c r="E45" s="81">
        <v>1</v>
      </c>
      <c r="F45" s="971"/>
      <c r="G45" s="747" t="s">
        <v>95</v>
      </c>
      <c r="H45" s="704"/>
      <c r="I45" s="185">
        <v>3.2122554187669228</v>
      </c>
      <c r="J45" s="45">
        <v>34</v>
      </c>
      <c r="K45" s="480">
        <v>3.1384572914772919</v>
      </c>
      <c r="L45" s="45">
        <v>35</v>
      </c>
      <c r="M45" s="480">
        <v>3.1867833410671156</v>
      </c>
      <c r="N45" s="45">
        <v>26</v>
      </c>
      <c r="O45" s="186">
        <v>3.3939366525121075</v>
      </c>
      <c r="P45" s="182">
        <v>12</v>
      </c>
      <c r="Q45" s="700"/>
      <c r="R45" s="184">
        <v>2.7244040171443178</v>
      </c>
      <c r="S45" s="45">
        <v>32</v>
      </c>
      <c r="T45" s="186">
        <v>3.3069092172037569</v>
      </c>
      <c r="U45" s="45">
        <v>19</v>
      </c>
      <c r="V45" s="122"/>
      <c r="W45" s="183">
        <f>MIN(L45-$J45,0)</f>
        <v>0</v>
      </c>
      <c r="X45" s="187">
        <f>MIN(N45-$J45,0)</f>
        <v>-8</v>
      </c>
      <c r="Y45" s="744">
        <f>MIN(P45-$J45,0)</f>
        <v>-22</v>
      </c>
      <c r="Z45" s="183">
        <f>MIN(S45-$J45,0)</f>
        <v>-2</v>
      </c>
      <c r="AA45" s="182">
        <f>MIN(U45-$J45,0)</f>
        <v>-15</v>
      </c>
      <c r="AB45" s="707"/>
      <c r="AC45" s="184">
        <f>MAX(K45-$I45,0)</f>
        <v>0</v>
      </c>
      <c r="AD45" s="196">
        <f>MAX(M45-$I45,0)</f>
        <v>0</v>
      </c>
      <c r="AE45" s="185">
        <f>MAX(O45-$I45,0)</f>
        <v>0.18168123374518474</v>
      </c>
      <c r="AF45" s="186">
        <f>MAX(R45-$I45,0)</f>
        <v>0</v>
      </c>
      <c r="AG45" s="185">
        <f>MAX(T45-$I45,0)</f>
        <v>9.465379843683408E-2</v>
      </c>
      <c r="AH45" s="700"/>
      <c r="AI45" s="47">
        <v>0</v>
      </c>
      <c r="AJ45" s="325">
        <v>57</v>
      </c>
      <c r="AK45" s="324">
        <v>0</v>
      </c>
      <c r="AL45" s="325">
        <v>57</v>
      </c>
      <c r="AM45" s="324">
        <v>0</v>
      </c>
      <c r="AN45" s="325">
        <v>57</v>
      </c>
      <c r="AO45" s="324">
        <v>0</v>
      </c>
      <c r="AP45" s="325">
        <v>57</v>
      </c>
      <c r="AQ45" s="122"/>
      <c r="AR45" s="183">
        <f>MIN(AL45-$AJ45,0)</f>
        <v>0</v>
      </c>
      <c r="AS45" s="182">
        <f>MIN(AN45-$AJ45,0)</f>
        <v>0</v>
      </c>
      <c r="AT45" s="182">
        <f>MIN(AP45-$AJ45,0)</f>
        <v>0</v>
      </c>
      <c r="AU45" s="35"/>
      <c r="AV45" s="184">
        <f>MAX(AK45-$AI45,0)</f>
        <v>0</v>
      </c>
      <c r="AW45" s="184">
        <f>MAX(AM45-$AI45,0)</f>
        <v>0</v>
      </c>
      <c r="AX45" s="185">
        <f>MAX(AO45-$AI45,0)</f>
        <v>0</v>
      </c>
      <c r="AY45" s="35"/>
      <c r="AZ45" s="35"/>
      <c r="BA45" s="35"/>
      <c r="BB45" s="35"/>
    </row>
    <row r="46" spans="1:54" ht="18.600000000000001" thickBot="1" x14ac:dyDescent="0.4">
      <c r="A46" s="404" t="s">
        <v>13</v>
      </c>
      <c r="B46" s="182">
        <f>RANK(C46,C$7:C$63,0)</f>
        <v>17</v>
      </c>
      <c r="C46" s="185">
        <f>SUM(D46:E46)</f>
        <v>2</v>
      </c>
      <c r="D46" s="83"/>
      <c r="E46" s="81">
        <v>2</v>
      </c>
      <c r="F46" s="971"/>
      <c r="G46" s="749" t="s">
        <v>96</v>
      </c>
      <c r="H46" s="704"/>
      <c r="I46" s="185">
        <v>4.6146920244638734</v>
      </c>
      <c r="J46" s="45">
        <v>13</v>
      </c>
      <c r="K46" s="480">
        <v>4.1178565524400197</v>
      </c>
      <c r="L46" s="45">
        <v>21</v>
      </c>
      <c r="M46" s="480">
        <v>5.041906555981214</v>
      </c>
      <c r="N46" s="45">
        <v>10</v>
      </c>
      <c r="O46" s="186">
        <v>3.0786863345583937</v>
      </c>
      <c r="P46" s="182">
        <v>17</v>
      </c>
      <c r="Q46" s="700"/>
      <c r="R46" s="184">
        <v>5.8963103888538555</v>
      </c>
      <c r="S46" s="45">
        <v>10</v>
      </c>
      <c r="T46" s="186">
        <v>0</v>
      </c>
      <c r="U46" s="45">
        <v>57</v>
      </c>
      <c r="V46" s="122"/>
      <c r="W46" s="183">
        <f>MIN(L46-$J46,0)</f>
        <v>0</v>
      </c>
      <c r="X46" s="187">
        <f>MIN(N46-$J46,0)</f>
        <v>-3</v>
      </c>
      <c r="Y46" s="744">
        <f>MIN(P46-$J46,0)</f>
        <v>0</v>
      </c>
      <c r="Z46" s="183">
        <f>MIN(S46-$J46,0)</f>
        <v>-3</v>
      </c>
      <c r="AA46" s="182">
        <f>MIN(U46-$J46,0)</f>
        <v>0</v>
      </c>
      <c r="AB46" s="707"/>
      <c r="AC46" s="184">
        <f>MAX(K46-$I46,0)</f>
        <v>0</v>
      </c>
      <c r="AD46" s="196">
        <f>MAX(M46-$I46,0)</f>
        <v>0.42721453151734057</v>
      </c>
      <c r="AE46" s="185">
        <f>MAX(O46-$I46,0)</f>
        <v>0</v>
      </c>
      <c r="AF46" s="186">
        <f>MAX(R46-$I46,0)</f>
        <v>1.2816183643899821</v>
      </c>
      <c r="AG46" s="185">
        <f>MAX(T46-$I46,0)</f>
        <v>0</v>
      </c>
      <c r="AH46" s="700"/>
      <c r="AI46" s="47">
        <v>0</v>
      </c>
      <c r="AJ46" s="325">
        <v>57</v>
      </c>
      <c r="AK46" s="324">
        <v>0</v>
      </c>
      <c r="AL46" s="325">
        <v>57</v>
      </c>
      <c r="AM46" s="324">
        <v>0</v>
      </c>
      <c r="AN46" s="325">
        <v>57</v>
      </c>
      <c r="AO46" s="324">
        <v>0</v>
      </c>
      <c r="AP46" s="325">
        <v>57</v>
      </c>
      <c r="AQ46" s="122"/>
      <c r="AR46" s="183">
        <f>MIN(AL46-$AJ46,0)</f>
        <v>0</v>
      </c>
      <c r="AS46" s="182">
        <f>MIN(AN46-$AJ46,0)</f>
        <v>0</v>
      </c>
      <c r="AT46" s="182">
        <f>MIN(AP46-$AJ46,0)</f>
        <v>0</v>
      </c>
      <c r="AU46" s="35"/>
      <c r="AV46" s="184">
        <f>MAX(AK46-$AI46,0)</f>
        <v>0</v>
      </c>
      <c r="AW46" s="184">
        <f>MAX(AM46-$AI46,0)</f>
        <v>0</v>
      </c>
      <c r="AX46" s="185">
        <f>MAX(AO46-$AI46,0)</f>
        <v>0</v>
      </c>
      <c r="AY46" s="35"/>
      <c r="AZ46" s="35"/>
      <c r="BA46" s="35"/>
      <c r="BB46" s="35"/>
    </row>
    <row r="47" spans="1:54" ht="18.600000000000001" thickBot="1" x14ac:dyDescent="0.4">
      <c r="A47" s="404" t="s">
        <v>25</v>
      </c>
      <c r="B47" s="182">
        <f>RANK(C47,C$7:C$63,0)</f>
        <v>17</v>
      </c>
      <c r="C47" s="185">
        <f>SUM(D47:E47)</f>
        <v>2</v>
      </c>
      <c r="D47" s="83">
        <v>1</v>
      </c>
      <c r="E47" s="81">
        <v>1</v>
      </c>
      <c r="F47" s="971"/>
      <c r="G47" s="747" t="s">
        <v>95</v>
      </c>
      <c r="H47" s="704"/>
      <c r="I47" s="185">
        <v>1.909242175679156</v>
      </c>
      <c r="J47" s="45">
        <v>52</v>
      </c>
      <c r="K47" s="480">
        <v>2.2167840437231976</v>
      </c>
      <c r="L47" s="45">
        <v>47</v>
      </c>
      <c r="M47" s="480">
        <v>1.6664169743426849</v>
      </c>
      <c r="N47" s="45">
        <v>42</v>
      </c>
      <c r="O47" s="186">
        <v>0</v>
      </c>
      <c r="P47" s="45">
        <v>57</v>
      </c>
      <c r="Q47" s="700"/>
      <c r="R47" s="184">
        <v>2.3271988223613365</v>
      </c>
      <c r="S47" s="45">
        <v>34</v>
      </c>
      <c r="T47" s="186">
        <v>1.5379182709546491</v>
      </c>
      <c r="U47" s="45">
        <v>47</v>
      </c>
      <c r="V47" s="122"/>
      <c r="W47" s="183">
        <f>MIN(L47-$J47,0)</f>
        <v>-5</v>
      </c>
      <c r="X47" s="187">
        <f>MIN(N47-$J47,0)</f>
        <v>-10</v>
      </c>
      <c r="Y47" s="744">
        <f>MIN(P47-$J47,0)</f>
        <v>0</v>
      </c>
      <c r="Z47" s="183">
        <f>MIN(S47-$J47,0)</f>
        <v>-18</v>
      </c>
      <c r="AA47" s="182">
        <f>MIN(U47-$J47,0)</f>
        <v>-5</v>
      </c>
      <c r="AB47" s="707"/>
      <c r="AC47" s="184">
        <f>MAX(K47-$I47,0)</f>
        <v>0.3075418680440416</v>
      </c>
      <c r="AD47" s="196">
        <f>MAX(M47-$I47,0)</f>
        <v>0</v>
      </c>
      <c r="AE47" s="185">
        <f>MAX(O47-$I47,0)</f>
        <v>0</v>
      </c>
      <c r="AF47" s="186">
        <f>MAX(R47-$I47,0)</f>
        <v>0.41795664668218047</v>
      </c>
      <c r="AG47" s="185">
        <f>MAX(T47-$I47,0)</f>
        <v>0</v>
      </c>
      <c r="AH47" s="700"/>
      <c r="AI47" s="47">
        <v>2.4857278108856029</v>
      </c>
      <c r="AJ47" s="325">
        <v>37</v>
      </c>
      <c r="AK47" s="324">
        <v>2.7119628333799524</v>
      </c>
      <c r="AL47" s="325">
        <v>35</v>
      </c>
      <c r="AM47" s="324">
        <v>0</v>
      </c>
      <c r="AN47" s="325">
        <v>57</v>
      </c>
      <c r="AO47" s="324">
        <v>0</v>
      </c>
      <c r="AP47" s="325">
        <v>57</v>
      </c>
      <c r="AQ47" s="122"/>
      <c r="AR47" s="183">
        <f>MIN(AL47-$AJ47,0)</f>
        <v>-2</v>
      </c>
      <c r="AS47" s="182">
        <f>MIN(AN47-$AJ47,0)</f>
        <v>0</v>
      </c>
      <c r="AT47" s="182">
        <f>MIN(AP47-$AJ47,0)</f>
        <v>0</v>
      </c>
      <c r="AU47" s="35"/>
      <c r="AV47" s="184">
        <f>MAX(AK47-$AI47,0)</f>
        <v>0.22623502249434946</v>
      </c>
      <c r="AW47" s="184">
        <f>MAX(AM47-$AI47,0)</f>
        <v>0</v>
      </c>
      <c r="AX47" s="185">
        <f>MAX(AO47-$AI47,0)</f>
        <v>0</v>
      </c>
      <c r="AY47" s="35"/>
      <c r="AZ47" s="35"/>
      <c r="BA47" s="35"/>
      <c r="BB47" s="35"/>
    </row>
    <row r="48" spans="1:54" ht="18.600000000000001" thickBot="1" x14ac:dyDescent="0.4">
      <c r="A48" s="404" t="s">
        <v>385</v>
      </c>
      <c r="B48" s="182">
        <f>RANK(C48,C$7:C$63,0)</f>
        <v>3</v>
      </c>
      <c r="C48" s="185">
        <f>SUM(D48:E48)</f>
        <v>3</v>
      </c>
      <c r="D48" s="83">
        <v>2</v>
      </c>
      <c r="E48" s="81">
        <v>1</v>
      </c>
      <c r="F48" s="971"/>
      <c r="G48" s="747" t="s">
        <v>95</v>
      </c>
      <c r="H48" s="704"/>
      <c r="I48" s="185">
        <v>3.5855610766471577</v>
      </c>
      <c r="J48" s="45">
        <v>29</v>
      </c>
      <c r="K48" s="480">
        <v>2.3551926275118298</v>
      </c>
      <c r="L48" s="45">
        <v>46</v>
      </c>
      <c r="M48" s="480">
        <v>3.7408140257228464</v>
      </c>
      <c r="N48" s="45">
        <v>22</v>
      </c>
      <c r="O48" s="186">
        <v>4.06080351371725</v>
      </c>
      <c r="P48" s="182">
        <v>10</v>
      </c>
      <c r="Q48" s="700"/>
      <c r="R48" s="184">
        <v>3.915457726057721</v>
      </c>
      <c r="S48" s="45">
        <v>25</v>
      </c>
      <c r="T48" s="186">
        <v>3.4118717702511661</v>
      </c>
      <c r="U48" s="45">
        <v>16</v>
      </c>
      <c r="V48" s="122"/>
      <c r="W48" s="183">
        <f>MIN(L48-$J48,0)</f>
        <v>0</v>
      </c>
      <c r="X48" s="187">
        <f>MIN(N48-$J48,0)</f>
        <v>-7</v>
      </c>
      <c r="Y48" s="744">
        <f>MIN(P48-$J48,0)</f>
        <v>-19</v>
      </c>
      <c r="Z48" s="183">
        <f>MIN(S48-$J48,0)</f>
        <v>-4</v>
      </c>
      <c r="AA48" s="182">
        <f>MIN(U48-$J48,0)</f>
        <v>-13</v>
      </c>
      <c r="AB48" s="707"/>
      <c r="AC48" s="184">
        <f>MAX(K48-$I48,0)</f>
        <v>0</v>
      </c>
      <c r="AD48" s="196">
        <f>MAX(M48-$I48,0)</f>
        <v>0.15525294907568865</v>
      </c>
      <c r="AE48" s="185">
        <f>MAX(O48-$I48,0)</f>
        <v>0.47524243707009228</v>
      </c>
      <c r="AF48" s="186">
        <f>MAX(R48-$I48,0)</f>
        <v>0.32989664941056329</v>
      </c>
      <c r="AG48" s="185">
        <f>MAX(T48-$I48,0)</f>
        <v>0</v>
      </c>
      <c r="AH48" s="700"/>
      <c r="AI48" s="47">
        <v>0</v>
      </c>
      <c r="AJ48" s="325">
        <v>57</v>
      </c>
      <c r="AK48" s="324">
        <v>0</v>
      </c>
      <c r="AL48" s="325">
        <v>57</v>
      </c>
      <c r="AM48" s="324">
        <v>0</v>
      </c>
      <c r="AN48" s="325">
        <v>57</v>
      </c>
      <c r="AO48" s="324">
        <v>0</v>
      </c>
      <c r="AP48" s="325">
        <v>57</v>
      </c>
      <c r="AQ48" s="122"/>
      <c r="AR48" s="183">
        <f>MIN(AL48-$AJ48,0)</f>
        <v>0</v>
      </c>
      <c r="AS48" s="182">
        <f>MIN(AN48-$AJ48,0)</f>
        <v>0</v>
      </c>
      <c r="AT48" s="182">
        <f>MIN(AP48-$AJ48,0)</f>
        <v>0</v>
      </c>
      <c r="AU48" s="35"/>
      <c r="AV48" s="184">
        <f>MAX(AK48-$AI48,0)</f>
        <v>0</v>
      </c>
      <c r="AW48" s="184">
        <f>MAX(AM48-$AI48,0)</f>
        <v>0</v>
      </c>
      <c r="AX48" s="185">
        <f>MAX(AO48-$AI48,0)</f>
        <v>0</v>
      </c>
      <c r="AY48" s="35"/>
      <c r="AZ48" s="35"/>
      <c r="BA48" s="35"/>
      <c r="BB48" s="35"/>
    </row>
    <row r="49" spans="1:54" ht="18.600000000000001" thickBot="1" x14ac:dyDescent="0.4">
      <c r="A49" s="404" t="s">
        <v>137</v>
      </c>
      <c r="B49" s="182">
        <f>RANK(C49,C$7:C$63,0)</f>
        <v>17</v>
      </c>
      <c r="C49" s="185">
        <f>SUM(D49:E49)</f>
        <v>2</v>
      </c>
      <c r="D49" s="83">
        <v>1</v>
      </c>
      <c r="E49" s="81">
        <v>1</v>
      </c>
      <c r="F49" s="971"/>
      <c r="G49" s="747" t="s">
        <v>95</v>
      </c>
      <c r="H49" s="704"/>
      <c r="I49" s="185">
        <v>10</v>
      </c>
      <c r="J49" s="45">
        <v>1</v>
      </c>
      <c r="K49" s="480">
        <v>10</v>
      </c>
      <c r="L49" s="45">
        <v>1</v>
      </c>
      <c r="M49" s="480">
        <v>10</v>
      </c>
      <c r="N49" s="45">
        <v>1</v>
      </c>
      <c r="O49" s="186">
        <v>10</v>
      </c>
      <c r="P49" s="182">
        <v>1</v>
      </c>
      <c r="Q49" s="700"/>
      <c r="R49" s="184">
        <v>9.8284644209917644</v>
      </c>
      <c r="S49" s="45">
        <v>3</v>
      </c>
      <c r="T49" s="186">
        <v>10</v>
      </c>
      <c r="U49" s="45">
        <v>1</v>
      </c>
      <c r="V49" s="122"/>
      <c r="W49" s="183">
        <f>MIN(L49-$J49,0)</f>
        <v>0</v>
      </c>
      <c r="X49" s="187">
        <f>MIN(N49-$J49,0)</f>
        <v>0</v>
      </c>
      <c r="Y49" s="744">
        <f>MIN(P49-$J49,0)</f>
        <v>0</v>
      </c>
      <c r="Z49" s="183">
        <f>MIN(S49-$J49,0)</f>
        <v>0</v>
      </c>
      <c r="AA49" s="182">
        <f>MIN(U49-$J49,0)</f>
        <v>0</v>
      </c>
      <c r="AB49" s="707"/>
      <c r="AC49" s="184">
        <f>MAX(K49-$I49,0)</f>
        <v>0</v>
      </c>
      <c r="AD49" s="196">
        <f>MAX(M49-$I49,0)</f>
        <v>0</v>
      </c>
      <c r="AE49" s="185">
        <f>MAX(O49-$I49,0)</f>
        <v>0</v>
      </c>
      <c r="AF49" s="186">
        <f>MAX(R49-$I49,0)</f>
        <v>0</v>
      </c>
      <c r="AG49" s="185">
        <f>MAX(T49-$I49,0)</f>
        <v>0</v>
      </c>
      <c r="AH49" s="700"/>
      <c r="AI49" s="47">
        <v>2.7113410170410779</v>
      </c>
      <c r="AJ49" s="325">
        <v>31</v>
      </c>
      <c r="AK49" s="324">
        <v>0</v>
      </c>
      <c r="AL49" s="325">
        <v>57</v>
      </c>
      <c r="AM49" s="324">
        <v>3.1802958303275757</v>
      </c>
      <c r="AN49" s="325">
        <v>15</v>
      </c>
      <c r="AO49" s="324">
        <v>0</v>
      </c>
      <c r="AP49" s="325">
        <v>57</v>
      </c>
      <c r="AQ49" s="122"/>
      <c r="AR49" s="183">
        <f>MIN(AL49-$AJ49,0)</f>
        <v>0</v>
      </c>
      <c r="AS49" s="182">
        <f>MIN(AN49-$AJ49,0)</f>
        <v>-16</v>
      </c>
      <c r="AT49" s="182">
        <f>MIN(AP49-$AJ49,0)</f>
        <v>0</v>
      </c>
      <c r="AU49" s="35"/>
      <c r="AV49" s="184">
        <f>MAX(AK49-$AI49,0)</f>
        <v>0</v>
      </c>
      <c r="AW49" s="184">
        <f>MAX(AM49-$AI49,0)</f>
        <v>0.4689548132864978</v>
      </c>
      <c r="AX49" s="185">
        <f>MAX(AO49-$AI49,0)</f>
        <v>0</v>
      </c>
      <c r="AY49" s="35"/>
      <c r="AZ49" s="35"/>
      <c r="BA49" s="35"/>
      <c r="BB49" s="35"/>
    </row>
    <row r="50" spans="1:54" ht="18.600000000000001" thickBot="1" x14ac:dyDescent="0.4">
      <c r="A50" s="404" t="s">
        <v>19</v>
      </c>
      <c r="B50" s="182">
        <f>RANK(C50,C$7:C$63,0)</f>
        <v>30</v>
      </c>
      <c r="C50" s="185">
        <f>SUM(D50:E50)</f>
        <v>1</v>
      </c>
      <c r="D50" s="83"/>
      <c r="E50" s="81">
        <v>1</v>
      </c>
      <c r="F50" s="971"/>
      <c r="G50" s="747" t="s">
        <v>95</v>
      </c>
      <c r="H50" s="704"/>
      <c r="I50" s="185">
        <v>3.1947425816796082</v>
      </c>
      <c r="J50" s="45">
        <v>36</v>
      </c>
      <c r="K50" s="480">
        <v>3.3848346690559468</v>
      </c>
      <c r="L50" s="45">
        <v>30</v>
      </c>
      <c r="M50" s="480">
        <v>3.2467333676950076</v>
      </c>
      <c r="N50" s="45">
        <v>25</v>
      </c>
      <c r="O50" s="186">
        <v>0</v>
      </c>
      <c r="P50" s="45">
        <v>57</v>
      </c>
      <c r="Q50" s="700"/>
      <c r="R50" s="184">
        <v>4.0726597806150737</v>
      </c>
      <c r="S50" s="45">
        <v>22</v>
      </c>
      <c r="T50" s="186">
        <v>1.6196539298779042</v>
      </c>
      <c r="U50" s="45">
        <v>44</v>
      </c>
      <c r="V50" s="122"/>
      <c r="W50" s="183">
        <f>MIN(L50-$J50,0)</f>
        <v>-6</v>
      </c>
      <c r="X50" s="187">
        <f>MIN(N50-$J50,0)</f>
        <v>-11</v>
      </c>
      <c r="Y50" s="744">
        <f>MIN(P50-$J50,0)</f>
        <v>0</v>
      </c>
      <c r="Z50" s="183">
        <f>MIN(S50-$J50,0)</f>
        <v>-14</v>
      </c>
      <c r="AA50" s="182">
        <f>MIN(U50-$J50,0)</f>
        <v>0</v>
      </c>
      <c r="AB50" s="707"/>
      <c r="AC50" s="184">
        <f>MAX(K50-$I50,0)</f>
        <v>0.19009208737633854</v>
      </c>
      <c r="AD50" s="196">
        <f>MAX(M50-$I50,0)</f>
        <v>5.1990786015399415E-2</v>
      </c>
      <c r="AE50" s="185">
        <f>MAX(O50-$I50,0)</f>
        <v>0</v>
      </c>
      <c r="AF50" s="186">
        <f>MAX(R50-$I50,0)</f>
        <v>0.87791719893546549</v>
      </c>
      <c r="AG50" s="185">
        <f>MAX(T50-$I50,0)</f>
        <v>0</v>
      </c>
      <c r="AH50" s="700"/>
      <c r="AI50" s="47">
        <v>2.2152285510461747</v>
      </c>
      <c r="AJ50" s="325">
        <v>38</v>
      </c>
      <c r="AK50" s="324">
        <v>1.9654292336709935</v>
      </c>
      <c r="AL50" s="325">
        <v>36</v>
      </c>
      <c r="AM50" s="324">
        <v>2.4259914578956328</v>
      </c>
      <c r="AN50" s="325">
        <v>18</v>
      </c>
      <c r="AO50" s="324">
        <v>0</v>
      </c>
      <c r="AP50" s="325">
        <v>57</v>
      </c>
      <c r="AQ50" s="122"/>
      <c r="AR50" s="183">
        <f>MIN(AL50-$AJ50,0)</f>
        <v>-2</v>
      </c>
      <c r="AS50" s="182">
        <f>MIN(AN50-$AJ50,0)</f>
        <v>-20</v>
      </c>
      <c r="AT50" s="182">
        <f>MIN(AP50-$AJ50,0)</f>
        <v>0</v>
      </c>
      <c r="AU50" s="35"/>
      <c r="AV50" s="184">
        <f>MAX(AK50-$AI50,0)</f>
        <v>0</v>
      </c>
      <c r="AW50" s="184">
        <f>MAX(AM50-$AI50,0)</f>
        <v>0.21076290684945809</v>
      </c>
      <c r="AX50" s="185">
        <f>MAX(AO50-$AI50,0)</f>
        <v>0</v>
      </c>
      <c r="AY50" s="35"/>
      <c r="AZ50" s="35"/>
      <c r="BA50" s="35"/>
      <c r="BB50" s="35"/>
    </row>
    <row r="51" spans="1:54" ht="18.600000000000001" thickBot="1" x14ac:dyDescent="0.4">
      <c r="A51" s="404" t="s">
        <v>231</v>
      </c>
      <c r="B51" s="182">
        <f>RANK(C51,C$7:C$63,0)</f>
        <v>17</v>
      </c>
      <c r="C51" s="185">
        <f>SUM(D51:E51)</f>
        <v>2</v>
      </c>
      <c r="D51" s="83">
        <v>1</v>
      </c>
      <c r="E51" s="81">
        <v>1</v>
      </c>
      <c r="F51" s="971"/>
      <c r="G51" s="747" t="s">
        <v>95</v>
      </c>
      <c r="H51" s="704"/>
      <c r="I51" s="185">
        <v>2.0631776061019735</v>
      </c>
      <c r="J51" s="45">
        <v>49</v>
      </c>
      <c r="K51" s="480">
        <v>0</v>
      </c>
      <c r="L51" s="45">
        <v>57</v>
      </c>
      <c r="M51" s="480">
        <v>2.3446998416930365</v>
      </c>
      <c r="N51" s="45">
        <v>37</v>
      </c>
      <c r="O51" s="186">
        <v>1.6498271564264091</v>
      </c>
      <c r="P51" s="182">
        <v>25</v>
      </c>
      <c r="Q51" s="700"/>
      <c r="R51" s="184">
        <v>2.6364460437325179</v>
      </c>
      <c r="S51" s="45">
        <v>33</v>
      </c>
      <c r="T51" s="186">
        <v>0</v>
      </c>
      <c r="U51" s="45">
        <v>57</v>
      </c>
      <c r="V51" s="122"/>
      <c r="W51" s="183">
        <f>MIN(L51-$J51,0)</f>
        <v>0</v>
      </c>
      <c r="X51" s="187">
        <f>MIN(N51-$J51,0)</f>
        <v>-12</v>
      </c>
      <c r="Y51" s="744">
        <f>MIN(P51-$J51,0)</f>
        <v>-24</v>
      </c>
      <c r="Z51" s="183">
        <f>MIN(S51-$J51,0)</f>
        <v>-16</v>
      </c>
      <c r="AA51" s="182">
        <f>MIN(U51-$J51,0)</f>
        <v>0</v>
      </c>
      <c r="AB51" s="707"/>
      <c r="AC51" s="184">
        <f>MAX(K51-$I51,0)</f>
        <v>0</v>
      </c>
      <c r="AD51" s="196">
        <f>MAX(M51-$I51,0)</f>
        <v>0.28152223559106293</v>
      </c>
      <c r="AE51" s="185">
        <f>MAX(O51-$I51,0)</f>
        <v>0</v>
      </c>
      <c r="AF51" s="186">
        <f>MAX(R51-$I51,0)</f>
        <v>0.57326843763054436</v>
      </c>
      <c r="AG51" s="185">
        <f>MAX(T51-$I51,0)</f>
        <v>0</v>
      </c>
      <c r="AH51" s="700"/>
      <c r="AI51" s="47">
        <v>0</v>
      </c>
      <c r="AJ51" s="325">
        <v>57</v>
      </c>
      <c r="AK51" s="324">
        <v>0</v>
      </c>
      <c r="AL51" s="325">
        <v>57</v>
      </c>
      <c r="AM51" s="324">
        <v>0</v>
      </c>
      <c r="AN51" s="325">
        <v>57</v>
      </c>
      <c r="AO51" s="324">
        <v>0</v>
      </c>
      <c r="AP51" s="325">
        <v>57</v>
      </c>
      <c r="AQ51" s="122"/>
      <c r="AR51" s="183">
        <f>MIN(AL51-$AJ51,0)</f>
        <v>0</v>
      </c>
      <c r="AS51" s="182">
        <f>MIN(AN51-$AJ51,0)</f>
        <v>0</v>
      </c>
      <c r="AT51" s="182">
        <f>MIN(AP51-$AJ51,0)</f>
        <v>0</v>
      </c>
      <c r="AU51" s="35"/>
      <c r="AV51" s="184">
        <f>MAX(AK51-$AI51,0)</f>
        <v>0</v>
      </c>
      <c r="AW51" s="184">
        <f>MAX(AM51-$AI51,0)</f>
        <v>0</v>
      </c>
      <c r="AX51" s="185">
        <f>MAX(AO51-$AI51,0)</f>
        <v>0</v>
      </c>
      <c r="AY51" s="35"/>
      <c r="AZ51" s="35"/>
      <c r="BA51" s="35"/>
      <c r="BB51" s="35"/>
    </row>
    <row r="52" spans="1:54" ht="18.600000000000001" thickBot="1" x14ac:dyDescent="0.4">
      <c r="A52" s="404" t="s">
        <v>164</v>
      </c>
      <c r="B52" s="182">
        <f>RANK(C52,C$7:C$63,0)</f>
        <v>49</v>
      </c>
      <c r="C52" s="185">
        <f>SUM(D52:E52)</f>
        <v>0</v>
      </c>
      <c r="D52" s="83"/>
      <c r="E52" s="81"/>
      <c r="F52" s="971"/>
      <c r="G52" s="749"/>
      <c r="H52" s="704"/>
      <c r="I52" s="185">
        <v>2.6479355709431096</v>
      </c>
      <c r="J52" s="45">
        <v>43</v>
      </c>
      <c r="K52" s="480">
        <v>0</v>
      </c>
      <c r="L52" s="45">
        <v>57</v>
      </c>
      <c r="M52" s="480">
        <v>2.775009578983187</v>
      </c>
      <c r="N52" s="45">
        <v>29</v>
      </c>
      <c r="O52" s="186">
        <v>3.0055703207433768</v>
      </c>
      <c r="P52" s="182">
        <v>18</v>
      </c>
      <c r="Q52" s="700"/>
      <c r="R52" s="184">
        <v>3.2319452312397536</v>
      </c>
      <c r="S52" s="45">
        <v>29</v>
      </c>
      <c r="T52" s="186">
        <v>2.1232468164716707</v>
      </c>
      <c r="U52" s="45">
        <v>39</v>
      </c>
      <c r="V52" s="122"/>
      <c r="W52" s="183">
        <f>MIN(L52-$J52,0)</f>
        <v>0</v>
      </c>
      <c r="X52" s="187">
        <f>MIN(N52-$J52,0)</f>
        <v>-14</v>
      </c>
      <c r="Y52" s="744">
        <f>MIN(P52-$J52,0)</f>
        <v>-25</v>
      </c>
      <c r="Z52" s="183">
        <f>MIN(S52-$J52,0)</f>
        <v>-14</v>
      </c>
      <c r="AA52" s="182">
        <f>MIN(U52-$J52,0)</f>
        <v>-4</v>
      </c>
      <c r="AB52" s="707"/>
      <c r="AC52" s="184">
        <f>MAX(K52-$I52,0)</f>
        <v>0</v>
      </c>
      <c r="AD52" s="196">
        <f>MAX(M52-$I52,0)</f>
        <v>0.1270740080400774</v>
      </c>
      <c r="AE52" s="185">
        <f>MAX(O52-$I52,0)</f>
        <v>0.35763474980026722</v>
      </c>
      <c r="AF52" s="186">
        <f>MAX(R52-$I52,0)</f>
        <v>0.58400966029664403</v>
      </c>
      <c r="AG52" s="185">
        <f>MAX(T52-$I52,0)</f>
        <v>0</v>
      </c>
      <c r="AH52" s="700"/>
      <c r="AI52" s="47">
        <v>0</v>
      </c>
      <c r="AJ52" s="325">
        <v>57</v>
      </c>
      <c r="AK52" s="324">
        <v>0</v>
      </c>
      <c r="AL52" s="325">
        <v>57</v>
      </c>
      <c r="AM52" s="324">
        <v>0</v>
      </c>
      <c r="AN52" s="325">
        <v>57</v>
      </c>
      <c r="AO52" s="324">
        <v>0</v>
      </c>
      <c r="AP52" s="325">
        <v>57</v>
      </c>
      <c r="AQ52" s="122"/>
      <c r="AR52" s="183">
        <f>MIN(AL52-$AJ52,0)</f>
        <v>0</v>
      </c>
      <c r="AS52" s="182">
        <f>MIN(AN52-$AJ52,0)</f>
        <v>0</v>
      </c>
      <c r="AT52" s="182">
        <f>MIN(AP52-$AJ52,0)</f>
        <v>0</v>
      </c>
      <c r="AU52" s="35"/>
      <c r="AV52" s="184">
        <f>MAX(AK52-$AI52,0)</f>
        <v>0</v>
      </c>
      <c r="AW52" s="184">
        <f>MAX(AM52-$AI52,0)</f>
        <v>0</v>
      </c>
      <c r="AX52" s="185">
        <f>MAX(AO52-$AI52,0)</f>
        <v>0</v>
      </c>
      <c r="AY52" s="35"/>
      <c r="AZ52" s="35"/>
      <c r="BA52" s="35"/>
      <c r="BB52" s="35"/>
    </row>
    <row r="53" spans="1:54" ht="18.600000000000001" thickBot="1" x14ac:dyDescent="0.4">
      <c r="A53" s="404" t="s">
        <v>133</v>
      </c>
      <c r="B53" s="182">
        <f>RANK(C53,C$7:C$63,0)</f>
        <v>49</v>
      </c>
      <c r="C53" s="185">
        <f>SUM(D53:E53)</f>
        <v>0</v>
      </c>
      <c r="D53" s="83"/>
      <c r="E53" s="81"/>
      <c r="F53" s="971"/>
      <c r="G53" s="749"/>
      <c r="H53" s="704"/>
      <c r="I53" s="185">
        <v>6.9122061221650073</v>
      </c>
      <c r="J53" s="45">
        <v>4</v>
      </c>
      <c r="K53" s="480">
        <v>8.0614540263166887</v>
      </c>
      <c r="L53" s="45">
        <v>2</v>
      </c>
      <c r="M53" s="480">
        <v>5.8599836877828881</v>
      </c>
      <c r="N53" s="45">
        <v>7</v>
      </c>
      <c r="O53" s="186">
        <v>4.460460705025862</v>
      </c>
      <c r="P53" s="182">
        <v>8</v>
      </c>
      <c r="Q53" s="700"/>
      <c r="R53" s="184">
        <v>7.3949055545605376</v>
      </c>
      <c r="S53" s="45">
        <v>6</v>
      </c>
      <c r="T53" s="186">
        <v>6.666056470607657</v>
      </c>
      <c r="U53" s="45">
        <v>2</v>
      </c>
      <c r="V53" s="122"/>
      <c r="W53" s="183">
        <f>MIN(L53-$J53,0)</f>
        <v>-2</v>
      </c>
      <c r="X53" s="187">
        <f>MIN(N53-$J53,0)</f>
        <v>0</v>
      </c>
      <c r="Y53" s="744">
        <f>MIN(P53-$J53,0)</f>
        <v>0</v>
      </c>
      <c r="Z53" s="183">
        <f>MIN(S53-$J53,0)</f>
        <v>0</v>
      </c>
      <c r="AA53" s="182">
        <f>MIN(U53-$J53,0)</f>
        <v>-2</v>
      </c>
      <c r="AB53" s="707"/>
      <c r="AC53" s="184">
        <f>MAX(K53-$I53,0)</f>
        <v>1.1492479041516814</v>
      </c>
      <c r="AD53" s="196">
        <f>MAX(M53-$I53,0)</f>
        <v>0</v>
      </c>
      <c r="AE53" s="185">
        <f>MAX(O53-$I53,0)</f>
        <v>0</v>
      </c>
      <c r="AF53" s="186">
        <f>MAX(R53-$I53,0)</f>
        <v>0.48269943239553026</v>
      </c>
      <c r="AG53" s="185">
        <f>MAX(T53-$I53,0)</f>
        <v>0</v>
      </c>
      <c r="AH53" s="700"/>
      <c r="AI53" s="47">
        <v>0</v>
      </c>
      <c r="AJ53" s="325">
        <v>57</v>
      </c>
      <c r="AK53" s="324">
        <v>0</v>
      </c>
      <c r="AL53" s="325">
        <v>57</v>
      </c>
      <c r="AM53" s="324">
        <v>0</v>
      </c>
      <c r="AN53" s="325">
        <v>57</v>
      </c>
      <c r="AO53" s="324">
        <v>0</v>
      </c>
      <c r="AP53" s="325">
        <v>57</v>
      </c>
      <c r="AQ53" s="122"/>
      <c r="AR53" s="183">
        <f>MIN(AL53-$AJ53,0)</f>
        <v>0</v>
      </c>
      <c r="AS53" s="182">
        <f>MIN(AN53-$AJ53,0)</f>
        <v>0</v>
      </c>
      <c r="AT53" s="182">
        <f>MIN(AP53-$AJ53,0)</f>
        <v>0</v>
      </c>
      <c r="AU53" s="35"/>
      <c r="AV53" s="184">
        <f>MAX(AK53-$AI53,0)</f>
        <v>0</v>
      </c>
      <c r="AW53" s="184">
        <f>MAX(AM53-$AI53,0)</f>
        <v>0</v>
      </c>
      <c r="AX53" s="185">
        <f>MAX(AO53-$AI53,0)</f>
        <v>0</v>
      </c>
      <c r="AY53" s="35"/>
      <c r="AZ53" s="35"/>
      <c r="BA53" s="35"/>
      <c r="BB53" s="35"/>
    </row>
    <row r="54" spans="1:54" ht="18.600000000000001" thickBot="1" x14ac:dyDescent="0.4">
      <c r="A54" s="404" t="s">
        <v>165</v>
      </c>
      <c r="B54" s="182">
        <f>RANK(C54,C$7:C$63,0)</f>
        <v>17</v>
      </c>
      <c r="C54" s="185">
        <f>SUM(D54:E54)</f>
        <v>2</v>
      </c>
      <c r="D54" s="83"/>
      <c r="E54" s="81">
        <v>2</v>
      </c>
      <c r="F54" s="971"/>
      <c r="G54" s="749" t="s">
        <v>96</v>
      </c>
      <c r="H54" s="704"/>
      <c r="I54" s="185">
        <v>1.9819505426175099</v>
      </c>
      <c r="J54" s="45">
        <v>51</v>
      </c>
      <c r="K54" s="480">
        <v>2.4124870103787686</v>
      </c>
      <c r="L54" s="45">
        <v>45</v>
      </c>
      <c r="M54" s="480">
        <v>0</v>
      </c>
      <c r="N54" s="45">
        <v>57</v>
      </c>
      <c r="O54" s="186">
        <v>0</v>
      </c>
      <c r="P54" s="45">
        <v>57</v>
      </c>
      <c r="Q54" s="700"/>
      <c r="R54" s="184">
        <v>0</v>
      </c>
      <c r="S54" s="45">
        <v>57</v>
      </c>
      <c r="T54" s="186">
        <v>2.0787057986948336</v>
      </c>
      <c r="U54" s="45">
        <v>40</v>
      </c>
      <c r="V54" s="122"/>
      <c r="W54" s="183">
        <f>MIN(L54-$J54,0)</f>
        <v>-6</v>
      </c>
      <c r="X54" s="187">
        <f>MIN(N54-$J54,0)</f>
        <v>0</v>
      </c>
      <c r="Y54" s="744">
        <f>MIN(P54-$J54,0)</f>
        <v>0</v>
      </c>
      <c r="Z54" s="183">
        <f>MIN(S54-$J54,0)</f>
        <v>0</v>
      </c>
      <c r="AA54" s="182">
        <f>MIN(U54-$J54,0)</f>
        <v>-11</v>
      </c>
      <c r="AB54" s="707"/>
      <c r="AC54" s="184">
        <f>MAX(K54-$I54,0)</f>
        <v>0.43053646776125865</v>
      </c>
      <c r="AD54" s="196">
        <f>MAX(M54-$I54,0)</f>
        <v>0</v>
      </c>
      <c r="AE54" s="185">
        <f>MAX(O54-$I54,0)</f>
        <v>0</v>
      </c>
      <c r="AF54" s="186">
        <f>MAX(R54-$I54,0)</f>
        <v>0</v>
      </c>
      <c r="AG54" s="185">
        <f>MAX(T54-$I54,0)</f>
        <v>9.6755256077323715E-2</v>
      </c>
      <c r="AH54" s="700"/>
      <c r="AI54" s="47">
        <v>4.4270218669450294</v>
      </c>
      <c r="AJ54" s="325">
        <v>17</v>
      </c>
      <c r="AK54" s="324">
        <v>4.8299410390544084</v>
      </c>
      <c r="AL54" s="325">
        <v>17</v>
      </c>
      <c r="AM54" s="324">
        <v>0</v>
      </c>
      <c r="AN54" s="325">
        <v>57</v>
      </c>
      <c r="AO54" s="324">
        <v>0</v>
      </c>
      <c r="AP54" s="325">
        <v>57</v>
      </c>
      <c r="AQ54" s="122"/>
      <c r="AR54" s="183">
        <f>MIN(AL54-$AJ54,0)</f>
        <v>0</v>
      </c>
      <c r="AS54" s="182">
        <f>MIN(AN54-$AJ54,0)</f>
        <v>0</v>
      </c>
      <c r="AT54" s="182">
        <f>MIN(AP54-$AJ54,0)</f>
        <v>0</v>
      </c>
      <c r="AU54" s="35"/>
      <c r="AV54" s="184">
        <f>MAX(AK54-$AI54,0)</f>
        <v>0.402919172109379</v>
      </c>
      <c r="AW54" s="184">
        <f>MAX(AM54-$AI54,0)</f>
        <v>0</v>
      </c>
      <c r="AX54" s="185">
        <f>MAX(AO54-$AI54,0)</f>
        <v>0</v>
      </c>
      <c r="AY54" s="35"/>
      <c r="AZ54" s="35"/>
      <c r="BA54" s="35"/>
      <c r="BB54" s="35"/>
    </row>
    <row r="55" spans="1:54" ht="18.600000000000001" thickBot="1" x14ac:dyDescent="0.4">
      <c r="A55" s="404" t="s">
        <v>233</v>
      </c>
      <c r="B55" s="182">
        <f>RANK(C55,C$7:C$63,0)</f>
        <v>30</v>
      </c>
      <c r="C55" s="185">
        <f>SUM(D55:E55)</f>
        <v>1</v>
      </c>
      <c r="D55" s="83"/>
      <c r="E55" s="81">
        <v>1</v>
      </c>
      <c r="F55" s="971"/>
      <c r="G55" s="747" t="s">
        <v>95</v>
      </c>
      <c r="H55" s="704"/>
      <c r="I55" s="185">
        <v>3.0732112350949494</v>
      </c>
      <c r="J55" s="45">
        <v>38</v>
      </c>
      <c r="K55" s="480">
        <v>2.8189309255732802</v>
      </c>
      <c r="L55" s="45">
        <v>42</v>
      </c>
      <c r="M55" s="480">
        <v>3.3281654000477809</v>
      </c>
      <c r="N55" s="45">
        <v>24</v>
      </c>
      <c r="O55" s="186">
        <v>2.1174308990602184</v>
      </c>
      <c r="P55" s="182">
        <v>21</v>
      </c>
      <c r="Q55" s="700"/>
      <c r="R55" s="184">
        <v>3.915457726057721</v>
      </c>
      <c r="S55" s="45">
        <v>25</v>
      </c>
      <c r="T55" s="186">
        <v>1.5379182709546491</v>
      </c>
      <c r="U55" s="45">
        <v>47</v>
      </c>
      <c r="V55" s="122"/>
      <c r="W55" s="183">
        <f>MIN(L55-$J55,0)</f>
        <v>0</v>
      </c>
      <c r="X55" s="187">
        <f>MIN(N55-$J55,0)</f>
        <v>-14</v>
      </c>
      <c r="Y55" s="744">
        <f>MIN(P55-$J55,0)</f>
        <v>-17</v>
      </c>
      <c r="Z55" s="183">
        <f>MIN(S55-$J55,0)</f>
        <v>-13</v>
      </c>
      <c r="AA55" s="182">
        <f>MIN(U55-$J55,0)</f>
        <v>0</v>
      </c>
      <c r="AB55" s="707"/>
      <c r="AC55" s="184">
        <f>MAX(K55-$I55,0)</f>
        <v>0</v>
      </c>
      <c r="AD55" s="196">
        <f>MAX(M55-$I55,0)</f>
        <v>0.25495416495283152</v>
      </c>
      <c r="AE55" s="185">
        <f>MAX(O55-$I55,0)</f>
        <v>0</v>
      </c>
      <c r="AF55" s="186">
        <f>MAX(R55-$I55,0)</f>
        <v>0.8422464909627716</v>
      </c>
      <c r="AG55" s="185">
        <f>MAX(T55-$I55,0)</f>
        <v>0</v>
      </c>
      <c r="AH55" s="700"/>
      <c r="AI55" s="47">
        <v>0</v>
      </c>
      <c r="AJ55" s="325">
        <v>57</v>
      </c>
      <c r="AK55" s="324">
        <v>0</v>
      </c>
      <c r="AL55" s="325">
        <v>57</v>
      </c>
      <c r="AM55" s="324">
        <v>0</v>
      </c>
      <c r="AN55" s="325">
        <v>57</v>
      </c>
      <c r="AO55" s="324">
        <v>0</v>
      </c>
      <c r="AP55" s="325">
        <v>57</v>
      </c>
      <c r="AQ55" s="122"/>
      <c r="AR55" s="183">
        <f>MIN(AL55-$AJ55,0)</f>
        <v>0</v>
      </c>
      <c r="AS55" s="182">
        <f>MIN(AN55-$AJ55,0)</f>
        <v>0</v>
      </c>
      <c r="AT55" s="182">
        <f>MIN(AP55-$AJ55,0)</f>
        <v>0</v>
      </c>
      <c r="AU55" s="35"/>
      <c r="AV55" s="184">
        <f>MAX(AK55-$AI55,0)</f>
        <v>0</v>
      </c>
      <c r="AW55" s="184">
        <f>MAX(AM55-$AI55,0)</f>
        <v>0</v>
      </c>
      <c r="AX55" s="185">
        <f>MAX(AO55-$AI55,0)</f>
        <v>0</v>
      </c>
      <c r="AY55" s="35"/>
      <c r="AZ55" s="35"/>
      <c r="BA55" s="35"/>
      <c r="BB55" s="35"/>
    </row>
    <row r="56" spans="1:54" ht="18.600000000000001" thickBot="1" x14ac:dyDescent="0.4">
      <c r="A56" s="404" t="s">
        <v>166</v>
      </c>
      <c r="B56" s="182">
        <f>RANK(C56,C$7:C$63,0)</f>
        <v>30</v>
      </c>
      <c r="C56" s="185">
        <f>SUM(D56:E56)</f>
        <v>1</v>
      </c>
      <c r="D56" s="83">
        <v>1</v>
      </c>
      <c r="E56" s="81"/>
      <c r="F56" s="971"/>
      <c r="G56" s="749"/>
      <c r="H56" s="704"/>
      <c r="I56" s="185">
        <v>1.3631279264275706</v>
      </c>
      <c r="J56" s="45">
        <v>55</v>
      </c>
      <c r="K56" s="480">
        <v>1.6592383842474634</v>
      </c>
      <c r="L56" s="45">
        <v>50</v>
      </c>
      <c r="M56" s="480">
        <v>0</v>
      </c>
      <c r="N56" s="45">
        <v>57</v>
      </c>
      <c r="O56" s="186">
        <v>0</v>
      </c>
      <c r="P56" s="45">
        <v>57</v>
      </c>
      <c r="Q56" s="700"/>
      <c r="R56" s="184">
        <v>0</v>
      </c>
      <c r="S56" s="45">
        <v>57</v>
      </c>
      <c r="T56" s="186">
        <v>1.4296733768571601</v>
      </c>
      <c r="U56" s="45">
        <v>49</v>
      </c>
      <c r="V56" s="122"/>
      <c r="W56" s="183">
        <f>MIN(L56-$J56,0)</f>
        <v>-5</v>
      </c>
      <c r="X56" s="187">
        <f>MIN(N56-$J56,0)</f>
        <v>0</v>
      </c>
      <c r="Y56" s="744">
        <f>MIN(P56-$J56,0)</f>
        <v>0</v>
      </c>
      <c r="Z56" s="183">
        <f>MIN(S56-$J56,0)</f>
        <v>0</v>
      </c>
      <c r="AA56" s="182">
        <f>MIN(U56-$J56,0)</f>
        <v>-6</v>
      </c>
      <c r="AB56" s="707"/>
      <c r="AC56" s="184">
        <f>MAX(K56-$I56,0)</f>
        <v>0.29611045781989276</v>
      </c>
      <c r="AD56" s="196">
        <f>MAX(M56-$I56,0)</f>
        <v>0</v>
      </c>
      <c r="AE56" s="185">
        <f>MAX(O56-$I56,0)</f>
        <v>0</v>
      </c>
      <c r="AF56" s="186">
        <f>MAX(R56-$I56,0)</f>
        <v>0</v>
      </c>
      <c r="AG56" s="185">
        <f>MAX(T56-$I56,0)</f>
        <v>6.6545450429589481E-2</v>
      </c>
      <c r="AH56" s="700"/>
      <c r="AI56" s="47">
        <v>4.9393817155271922</v>
      </c>
      <c r="AJ56" s="325">
        <v>14</v>
      </c>
      <c r="AK56" s="324">
        <v>5.3889325990257158</v>
      </c>
      <c r="AL56" s="325">
        <v>14</v>
      </c>
      <c r="AM56" s="324">
        <v>0</v>
      </c>
      <c r="AN56" s="325">
        <v>57</v>
      </c>
      <c r="AO56" s="324">
        <v>0</v>
      </c>
      <c r="AP56" s="325">
        <v>57</v>
      </c>
      <c r="AQ56" s="122"/>
      <c r="AR56" s="183">
        <f>MIN(AL56-$AJ56,0)</f>
        <v>0</v>
      </c>
      <c r="AS56" s="182">
        <f>MIN(AN56-$AJ56,0)</f>
        <v>0</v>
      </c>
      <c r="AT56" s="182">
        <f>MIN(AP56-$AJ56,0)</f>
        <v>0</v>
      </c>
      <c r="AU56" s="35"/>
      <c r="AV56" s="184">
        <f>MAX(AK56-$AI56,0)</f>
        <v>0.44955088349852357</v>
      </c>
      <c r="AW56" s="184">
        <f>MAX(AM56-$AI56,0)</f>
        <v>0</v>
      </c>
      <c r="AX56" s="185">
        <f>MAX(AO56-$AI56,0)</f>
        <v>0</v>
      </c>
      <c r="AY56" s="35"/>
      <c r="AZ56" s="35"/>
      <c r="BA56" s="35"/>
      <c r="BB56" s="35"/>
    </row>
    <row r="57" spans="1:54" ht="18.600000000000001" thickBot="1" x14ac:dyDescent="0.4">
      <c r="A57" s="404" t="s">
        <v>23</v>
      </c>
      <c r="B57" s="182">
        <f>RANK(C57,C$7:C$63,0)</f>
        <v>30</v>
      </c>
      <c r="C57" s="185">
        <f>SUM(D57:E57)</f>
        <v>1</v>
      </c>
      <c r="D57" s="83"/>
      <c r="E57" s="81">
        <v>1</v>
      </c>
      <c r="F57" s="971"/>
      <c r="G57" s="747" t="s">
        <v>95</v>
      </c>
      <c r="H57" s="704"/>
      <c r="I57" s="185">
        <v>2.8041542494586285</v>
      </c>
      <c r="J57" s="45">
        <v>40</v>
      </c>
      <c r="K57" s="480">
        <v>3.2375007685706172</v>
      </c>
      <c r="L57" s="45">
        <v>32</v>
      </c>
      <c r="M57" s="480">
        <v>2.4910950602155881</v>
      </c>
      <c r="N57" s="45">
        <v>35</v>
      </c>
      <c r="O57" s="186">
        <v>0</v>
      </c>
      <c r="P57" s="45">
        <v>57</v>
      </c>
      <c r="Q57" s="700"/>
      <c r="R57" s="184">
        <v>3.5411489028142977</v>
      </c>
      <c r="S57" s="45">
        <v>27</v>
      </c>
      <c r="T57" s="186">
        <v>1.7913031016043039</v>
      </c>
      <c r="U57" s="45">
        <v>43</v>
      </c>
      <c r="V57" s="122"/>
      <c r="W57" s="183">
        <f>MIN(L57-$J57,0)</f>
        <v>-8</v>
      </c>
      <c r="X57" s="187">
        <f>MIN(N57-$J57,0)</f>
        <v>-5</v>
      </c>
      <c r="Y57" s="744">
        <f>MIN(P57-$J57,0)</f>
        <v>0</v>
      </c>
      <c r="Z57" s="183">
        <f>MIN(S57-$J57,0)</f>
        <v>-13</v>
      </c>
      <c r="AA57" s="182">
        <f>MIN(U57-$J57,0)</f>
        <v>0</v>
      </c>
      <c r="AB57" s="707"/>
      <c r="AC57" s="184">
        <f>MAX(K57-$I57,0)</f>
        <v>0.43334651911198874</v>
      </c>
      <c r="AD57" s="196">
        <f>MAX(M57-$I57,0)</f>
        <v>0</v>
      </c>
      <c r="AE57" s="185">
        <f>MAX(O57-$I57,0)</f>
        <v>0</v>
      </c>
      <c r="AF57" s="186">
        <f>MAX(R57-$I57,0)</f>
        <v>0.73699465335566927</v>
      </c>
      <c r="AG57" s="185">
        <f>MAX(T57-$I57,0)</f>
        <v>0</v>
      </c>
      <c r="AH57" s="700"/>
      <c r="AI57" s="47">
        <v>2.5570834218181901</v>
      </c>
      <c r="AJ57" s="325">
        <v>34</v>
      </c>
      <c r="AK57" s="324">
        <v>2.7898127749362458</v>
      </c>
      <c r="AL57" s="325">
        <v>32</v>
      </c>
      <c r="AM57" s="324">
        <v>0</v>
      </c>
      <c r="AN57" s="325">
        <v>57</v>
      </c>
      <c r="AO57" s="324">
        <v>0</v>
      </c>
      <c r="AP57" s="325">
        <v>57</v>
      </c>
      <c r="AQ57" s="122"/>
      <c r="AR57" s="183">
        <f>MIN(AL57-$AJ57,0)</f>
        <v>-2</v>
      </c>
      <c r="AS57" s="182">
        <f>MIN(AN57-$AJ57,0)</f>
        <v>0</v>
      </c>
      <c r="AT57" s="182">
        <f>MIN(AP57-$AJ57,0)</f>
        <v>0</v>
      </c>
      <c r="AU57" s="35"/>
      <c r="AV57" s="184">
        <f>MAX(AK57-$AI57,0)</f>
        <v>0.23272935311805565</v>
      </c>
      <c r="AW57" s="184">
        <f>MAX(AM57-$AI57,0)</f>
        <v>0</v>
      </c>
      <c r="AX57" s="185">
        <f>MAX(AO57-$AI57,0)</f>
        <v>0</v>
      </c>
      <c r="AY57" s="35"/>
      <c r="AZ57" s="35"/>
      <c r="BA57" s="35"/>
      <c r="BB57" s="35"/>
    </row>
    <row r="58" spans="1:54" ht="18.600000000000001" thickBot="1" x14ac:dyDescent="0.4">
      <c r="A58" s="404" t="s">
        <v>167</v>
      </c>
      <c r="B58" s="182">
        <f>RANK(C58,C$7:C$63,0)</f>
        <v>30</v>
      </c>
      <c r="C58" s="185">
        <f>SUM(D58:E58)</f>
        <v>1</v>
      </c>
      <c r="D58" s="83">
        <v>1</v>
      </c>
      <c r="E58" s="81"/>
      <c r="F58" s="971"/>
      <c r="G58" s="749"/>
      <c r="H58" s="704"/>
      <c r="I58" s="185">
        <v>2.3267131551404554</v>
      </c>
      <c r="J58" s="45">
        <v>47</v>
      </c>
      <c r="K58" s="480">
        <v>2.832141944491001</v>
      </c>
      <c r="L58" s="45">
        <v>41</v>
      </c>
      <c r="M58" s="480">
        <v>0</v>
      </c>
      <c r="N58" s="45">
        <v>57</v>
      </c>
      <c r="O58" s="186">
        <v>0</v>
      </c>
      <c r="P58" s="45">
        <v>57</v>
      </c>
      <c r="Q58" s="700"/>
      <c r="R58" s="184">
        <v>0</v>
      </c>
      <c r="S58" s="45">
        <v>57</v>
      </c>
      <c r="T58" s="186">
        <v>2.4402991010575419</v>
      </c>
      <c r="U58" s="45">
        <v>31</v>
      </c>
      <c r="V58" s="122"/>
      <c r="W58" s="183">
        <f>MIN(L58-$J58,0)</f>
        <v>-6</v>
      </c>
      <c r="X58" s="187">
        <f>MIN(N58-$J58,0)</f>
        <v>0</v>
      </c>
      <c r="Y58" s="744">
        <f>MIN(P58-$J58,0)</f>
        <v>0</v>
      </c>
      <c r="Z58" s="183">
        <f>MIN(S58-$J58,0)</f>
        <v>0</v>
      </c>
      <c r="AA58" s="182">
        <f>MIN(U58-$J58,0)</f>
        <v>-16</v>
      </c>
      <c r="AB58" s="707"/>
      <c r="AC58" s="184">
        <f>MAX(K58-$I58,0)</f>
        <v>0.50542878935054558</v>
      </c>
      <c r="AD58" s="196">
        <f>MAX(M58-$I58,0)</f>
        <v>0</v>
      </c>
      <c r="AE58" s="185">
        <f>MAX(O58-$I58,0)</f>
        <v>0</v>
      </c>
      <c r="AF58" s="186">
        <f>MAX(R58-$I58,0)</f>
        <v>0</v>
      </c>
      <c r="AG58" s="185">
        <f>MAX(T58-$I58,0)</f>
        <v>0.11358594591708648</v>
      </c>
      <c r="AH58" s="700"/>
      <c r="AI58" s="47">
        <v>4.8446095071348783</v>
      </c>
      <c r="AJ58" s="325">
        <v>16</v>
      </c>
      <c r="AK58" s="324">
        <v>5.285534831308853</v>
      </c>
      <c r="AL58" s="325">
        <v>16</v>
      </c>
      <c r="AM58" s="324">
        <v>0</v>
      </c>
      <c r="AN58" s="325">
        <v>57</v>
      </c>
      <c r="AO58" s="324">
        <v>0</v>
      </c>
      <c r="AP58" s="325">
        <v>57</v>
      </c>
      <c r="AQ58" s="122"/>
      <c r="AR58" s="183">
        <f>MIN(AL58-$AJ58,0)</f>
        <v>0</v>
      </c>
      <c r="AS58" s="182">
        <f>MIN(AN58-$AJ58,0)</f>
        <v>0</v>
      </c>
      <c r="AT58" s="182">
        <f>MIN(AP58-$AJ58,0)</f>
        <v>0</v>
      </c>
      <c r="AU58" s="35"/>
      <c r="AV58" s="184">
        <f>MAX(AK58-$AI58,0)</f>
        <v>0.44092532417397479</v>
      </c>
      <c r="AW58" s="184">
        <f>MAX(AM58-$AI58,0)</f>
        <v>0</v>
      </c>
      <c r="AX58" s="185">
        <f>MAX(AO58-$AI58,0)</f>
        <v>0</v>
      </c>
      <c r="AY58" s="35"/>
      <c r="AZ58" s="35"/>
      <c r="BA58" s="35"/>
      <c r="BB58" s="35"/>
    </row>
    <row r="59" spans="1:54" ht="18.600000000000001" thickBot="1" x14ac:dyDescent="0.4">
      <c r="A59" s="404" t="s">
        <v>366</v>
      </c>
      <c r="B59" s="182">
        <f>RANK(C59,C$7:C$63,0)</f>
        <v>17</v>
      </c>
      <c r="C59" s="185">
        <f>SUM(D59:E59)</f>
        <v>2</v>
      </c>
      <c r="D59" s="83">
        <v>1</v>
      </c>
      <c r="E59" s="81">
        <v>1</v>
      </c>
      <c r="F59" s="971"/>
      <c r="G59" s="747" t="s">
        <v>95</v>
      </c>
      <c r="H59" s="704"/>
      <c r="I59" s="185">
        <v>3.2072960791330725</v>
      </c>
      <c r="J59" s="45">
        <v>35</v>
      </c>
      <c r="K59" s="480">
        <v>3.9040127202813557</v>
      </c>
      <c r="L59" s="45">
        <v>26</v>
      </c>
      <c r="M59" s="480">
        <v>0</v>
      </c>
      <c r="N59" s="45">
        <v>57</v>
      </c>
      <c r="O59" s="186">
        <v>0</v>
      </c>
      <c r="P59" s="45">
        <v>57</v>
      </c>
      <c r="Q59" s="700"/>
      <c r="R59" s="184">
        <v>0</v>
      </c>
      <c r="S59" s="45">
        <v>57</v>
      </c>
      <c r="T59" s="186">
        <v>3.3638704975050278</v>
      </c>
      <c r="U59" s="45">
        <v>18</v>
      </c>
      <c r="V59" s="122"/>
      <c r="W59" s="183">
        <f>MIN(L59-$J59,0)</f>
        <v>-9</v>
      </c>
      <c r="X59" s="187">
        <f>MIN(N59-$J59,0)</f>
        <v>0</v>
      </c>
      <c r="Y59" s="744">
        <f>MIN(P59-$J59,0)</f>
        <v>0</v>
      </c>
      <c r="Z59" s="183">
        <f>MIN(S59-$J59,0)</f>
        <v>0</v>
      </c>
      <c r="AA59" s="182">
        <f>MIN(U59-$J59,0)</f>
        <v>-17</v>
      </c>
      <c r="AB59" s="707"/>
      <c r="AC59" s="184">
        <f>MAX(K59-$I59,0)</f>
        <v>0.69671664114828324</v>
      </c>
      <c r="AD59" s="196">
        <f>MAX(M59-$I59,0)</f>
        <v>0</v>
      </c>
      <c r="AE59" s="185">
        <f>MAX(O59-$I59,0)</f>
        <v>0</v>
      </c>
      <c r="AF59" s="186">
        <f>MAX(R59-$I59,0)</f>
        <v>0</v>
      </c>
      <c r="AG59" s="185">
        <f>MAX(T59-$I59,0)</f>
        <v>0.15657441837195529</v>
      </c>
      <c r="AH59" s="700"/>
      <c r="AI59" s="47">
        <v>3.7306984690899787</v>
      </c>
      <c r="AJ59" s="325">
        <v>28</v>
      </c>
      <c r="AK59" s="324">
        <v>4.0702427459726138</v>
      </c>
      <c r="AL59" s="325">
        <v>26</v>
      </c>
      <c r="AM59" s="324">
        <v>0</v>
      </c>
      <c r="AN59" s="325">
        <v>57</v>
      </c>
      <c r="AO59" s="324">
        <v>0</v>
      </c>
      <c r="AP59" s="325">
        <v>57</v>
      </c>
      <c r="AQ59" s="122"/>
      <c r="AR59" s="183">
        <f>MIN(AL59-$AJ59,0)</f>
        <v>-2</v>
      </c>
      <c r="AS59" s="182">
        <f>MIN(AN59-$AJ59,0)</f>
        <v>0</v>
      </c>
      <c r="AT59" s="182">
        <f>MIN(AP59-$AJ59,0)</f>
        <v>0</v>
      </c>
      <c r="AU59" s="35"/>
      <c r="AV59" s="184">
        <f>MAX(AK59-$AI59,0)</f>
        <v>0.33954427688263511</v>
      </c>
      <c r="AW59" s="184">
        <f>MAX(AM59-$AI59,0)</f>
        <v>0</v>
      </c>
      <c r="AX59" s="185">
        <f>MAX(AO59-$AI59,0)</f>
        <v>0</v>
      </c>
      <c r="AY59" s="35"/>
      <c r="AZ59" s="35"/>
      <c r="BA59" s="35"/>
      <c r="BB59" s="35"/>
    </row>
    <row r="60" spans="1:54" ht="18.600000000000001" thickBot="1" x14ac:dyDescent="0.4">
      <c r="A60" s="404" t="s">
        <v>414</v>
      </c>
      <c r="B60" s="182">
        <f>RANK(C60,C$7:C$63,0)</f>
        <v>3</v>
      </c>
      <c r="C60" s="185">
        <f>SUM(D60:E60)</f>
        <v>3</v>
      </c>
      <c r="D60" s="83">
        <v>2</v>
      </c>
      <c r="E60" s="81">
        <v>1</v>
      </c>
      <c r="F60" s="971"/>
      <c r="G60" s="747" t="s">
        <v>95</v>
      </c>
      <c r="H60" s="704"/>
      <c r="I60" s="185">
        <v>4.4314158520610336</v>
      </c>
      <c r="J60" s="45">
        <v>16</v>
      </c>
      <c r="K60" s="480">
        <v>5.3544989730674635</v>
      </c>
      <c r="L60" s="45">
        <v>12</v>
      </c>
      <c r="M60" s="480">
        <v>2.8129832036890865</v>
      </c>
      <c r="N60" s="45">
        <v>28</v>
      </c>
      <c r="O60" s="186">
        <v>0</v>
      </c>
      <c r="P60" s="45">
        <v>57</v>
      </c>
      <c r="Q60" s="700"/>
      <c r="R60" s="184">
        <v>1.973350758340531</v>
      </c>
      <c r="S60" s="45">
        <v>35</v>
      </c>
      <c r="T60" s="186">
        <v>4.6453530894458632</v>
      </c>
      <c r="U60" s="45">
        <v>8</v>
      </c>
      <c r="V60" s="122"/>
      <c r="W60" s="183">
        <f>MIN(L60-$J60,0)</f>
        <v>-4</v>
      </c>
      <c r="X60" s="187">
        <f>MIN(N60-$J60,0)</f>
        <v>0</v>
      </c>
      <c r="Y60" s="744">
        <f>MIN(P60-$J60,0)</f>
        <v>0</v>
      </c>
      <c r="Z60" s="183">
        <f>MIN(S60-$J60,0)</f>
        <v>0</v>
      </c>
      <c r="AA60" s="182">
        <f>MIN(U60-$J60,0)</f>
        <v>-8</v>
      </c>
      <c r="AB60" s="707"/>
      <c r="AC60" s="184">
        <f>MAX(K60-$I60,0)</f>
        <v>0.92308312100642986</v>
      </c>
      <c r="AD60" s="196">
        <f>MAX(M60-$I60,0)</f>
        <v>0</v>
      </c>
      <c r="AE60" s="185">
        <f>MAX(O60-$I60,0)</f>
        <v>0</v>
      </c>
      <c r="AF60" s="186">
        <f>MAX(R60-$I60,0)</f>
        <v>0</v>
      </c>
      <c r="AG60" s="185">
        <f>MAX(T60-$I60,0)</f>
        <v>0.21393723738482961</v>
      </c>
      <c r="AH60" s="700"/>
      <c r="AI60" s="47">
        <v>7.9778055316908576</v>
      </c>
      <c r="AJ60" s="325">
        <v>3</v>
      </c>
      <c r="AK60" s="324">
        <v>8.6780899189224581</v>
      </c>
      <c r="AL60" s="325">
        <v>2</v>
      </c>
      <c r="AM60" s="324">
        <v>4.319103964793074</v>
      </c>
      <c r="AN60" s="325">
        <v>8</v>
      </c>
      <c r="AO60" s="324">
        <v>3.4167119823383798</v>
      </c>
      <c r="AP60" s="325">
        <v>12</v>
      </c>
      <c r="AQ60" s="122"/>
      <c r="AR60" s="183">
        <f>MIN(AL60-$AJ60,0)</f>
        <v>-1</v>
      </c>
      <c r="AS60" s="182">
        <f>MIN(AN60-$AJ60,0)</f>
        <v>0</v>
      </c>
      <c r="AT60" s="182">
        <f>MIN(AP60-$AJ60,0)</f>
        <v>0</v>
      </c>
      <c r="AU60" s="35"/>
      <c r="AV60" s="184">
        <f>MAX(AK60-$AI60,0)</f>
        <v>0.70028438723160047</v>
      </c>
      <c r="AW60" s="184">
        <f>MAX(AM60-$AI60,0)</f>
        <v>0</v>
      </c>
      <c r="AX60" s="185">
        <f>MAX(AO60-$AI60,0)</f>
        <v>0</v>
      </c>
      <c r="AY60" s="35"/>
      <c r="AZ60" s="35"/>
      <c r="BA60" s="35"/>
      <c r="BB60" s="35"/>
    </row>
    <row r="61" spans="1:54" ht="18.600000000000001" thickBot="1" x14ac:dyDescent="0.4">
      <c r="A61" s="404" t="s">
        <v>149</v>
      </c>
      <c r="B61" s="182">
        <f>RANK(C61,C$7:C$63,0)</f>
        <v>3</v>
      </c>
      <c r="C61" s="185">
        <f>SUM(D61:E61)</f>
        <v>3</v>
      </c>
      <c r="D61" s="83"/>
      <c r="E61" s="81">
        <v>3</v>
      </c>
      <c r="F61" s="971"/>
      <c r="G61" s="750" t="s">
        <v>333</v>
      </c>
      <c r="H61" s="704"/>
      <c r="I61" s="185">
        <v>6.4889694143691656</v>
      </c>
      <c r="J61" s="45">
        <v>5</v>
      </c>
      <c r="K61" s="480">
        <v>4.076536635404052</v>
      </c>
      <c r="L61" s="45">
        <v>25</v>
      </c>
      <c r="M61" s="480">
        <v>7.2122076057774587</v>
      </c>
      <c r="N61" s="45">
        <v>4</v>
      </c>
      <c r="O61" s="186">
        <v>5.7769412800585549</v>
      </c>
      <c r="P61" s="182">
        <v>4</v>
      </c>
      <c r="Q61" s="700"/>
      <c r="R61" s="184">
        <v>8.2878649428345934</v>
      </c>
      <c r="S61" s="45">
        <v>4</v>
      </c>
      <c r="T61" s="186">
        <v>2.3549323016123096</v>
      </c>
      <c r="U61" s="45">
        <v>33</v>
      </c>
      <c r="V61" s="122"/>
      <c r="W61" s="183">
        <f>MIN(L61-$J61,0)</f>
        <v>0</v>
      </c>
      <c r="X61" s="187">
        <f>MIN(N61-$J61,0)</f>
        <v>-1</v>
      </c>
      <c r="Y61" s="744">
        <f>MIN(P61-$J61,0)</f>
        <v>-1</v>
      </c>
      <c r="Z61" s="183">
        <f>MIN(S61-$J61,0)</f>
        <v>-1</v>
      </c>
      <c r="AA61" s="182">
        <f>MIN(U61-$J61,0)</f>
        <v>0</v>
      </c>
      <c r="AB61" s="707"/>
      <c r="AC61" s="184">
        <f>MAX(K61-$I61,0)</f>
        <v>0</v>
      </c>
      <c r="AD61" s="196">
        <f>MAX(M61-$I61,0)</f>
        <v>0.72323819140829304</v>
      </c>
      <c r="AE61" s="185">
        <f>MAX(O61-$I61,0)</f>
        <v>0</v>
      </c>
      <c r="AF61" s="186">
        <f>MAX(R61-$I61,0)</f>
        <v>1.7988955284654278</v>
      </c>
      <c r="AG61" s="185">
        <f>MAX(T61-$I61,0)</f>
        <v>0</v>
      </c>
      <c r="AH61" s="700"/>
      <c r="AI61" s="47">
        <v>4.1415182394813046</v>
      </c>
      <c r="AJ61" s="325">
        <v>24</v>
      </c>
      <c r="AK61" s="324">
        <v>4.3901898570616567</v>
      </c>
      <c r="AL61" s="325">
        <v>23</v>
      </c>
      <c r="AM61" s="324">
        <v>3.4435541332018249</v>
      </c>
      <c r="AN61" s="325">
        <v>12</v>
      </c>
      <c r="AO61" s="324">
        <v>0</v>
      </c>
      <c r="AP61" s="325">
        <v>57</v>
      </c>
      <c r="AQ61" s="122"/>
      <c r="AR61" s="183">
        <f>MIN(AL61-$AJ61,0)</f>
        <v>-1</v>
      </c>
      <c r="AS61" s="182">
        <f>MIN(AN61-$AJ61,0)</f>
        <v>-12</v>
      </c>
      <c r="AT61" s="182">
        <f>MIN(AP61-$AJ61,0)</f>
        <v>0</v>
      </c>
      <c r="AU61" s="35"/>
      <c r="AV61" s="184">
        <f>MAX(AK61-$AI61,0)</f>
        <v>0.24867161758035206</v>
      </c>
      <c r="AW61" s="184">
        <f>MAX(AM61-$AI61,0)</f>
        <v>0</v>
      </c>
      <c r="AX61" s="185">
        <f>MAX(AO61-$AI61,0)</f>
        <v>0</v>
      </c>
      <c r="AY61" s="35"/>
      <c r="AZ61" s="35"/>
      <c r="BA61" s="35"/>
      <c r="BB61" s="35"/>
    </row>
    <row r="62" spans="1:54" ht="18.600000000000001" thickBot="1" x14ac:dyDescent="0.4">
      <c r="A62" s="1359" t="s">
        <v>234</v>
      </c>
      <c r="B62" s="182">
        <f>RANK(C62,C$7:C$63,0)</f>
        <v>1</v>
      </c>
      <c r="C62" s="185">
        <f>SUM(D62:E62)</f>
        <v>10</v>
      </c>
      <c r="D62" s="83">
        <v>10</v>
      </c>
      <c r="E62" s="81"/>
      <c r="F62" s="971"/>
      <c r="G62" s="749"/>
      <c r="H62" s="704"/>
      <c r="I62" s="185">
        <v>1.2032371049850841</v>
      </c>
      <c r="J62" s="45">
        <v>56</v>
      </c>
      <c r="K62" s="480">
        <v>1.4646146933357007</v>
      </c>
      <c r="L62" s="45">
        <v>51</v>
      </c>
      <c r="M62" s="480">
        <v>0</v>
      </c>
      <c r="N62" s="45">
        <v>57</v>
      </c>
      <c r="O62" s="186">
        <v>0</v>
      </c>
      <c r="P62" s="45">
        <v>57</v>
      </c>
      <c r="Q62" s="700"/>
      <c r="R62" s="184">
        <v>0</v>
      </c>
      <c r="S62" s="45">
        <v>57</v>
      </c>
      <c r="T62" s="186">
        <v>1.2619769734687938</v>
      </c>
      <c r="U62" s="45">
        <v>51</v>
      </c>
      <c r="V62" s="122"/>
      <c r="W62" s="183">
        <f>MIN(L62-$J62,0)</f>
        <v>-5</v>
      </c>
      <c r="X62" s="187">
        <f>MIN(N62-$J62,0)</f>
        <v>0</v>
      </c>
      <c r="Y62" s="744">
        <f>MIN(P62-$J62,0)</f>
        <v>0</v>
      </c>
      <c r="Z62" s="183">
        <f>MIN(S62-$J62,0)</f>
        <v>0</v>
      </c>
      <c r="AA62" s="182">
        <f>MIN(U62-$J62,0)</f>
        <v>-5</v>
      </c>
      <c r="AB62" s="707"/>
      <c r="AC62" s="184">
        <f>MAX(K62-$I62,0)</f>
        <v>0.26137758835061664</v>
      </c>
      <c r="AD62" s="196">
        <f>MAX(M62-$I62,0)</f>
        <v>0</v>
      </c>
      <c r="AE62" s="185">
        <f>MAX(O62-$I62,0)</f>
        <v>0</v>
      </c>
      <c r="AF62" s="186">
        <f>MAX(R62-$I62,0)</f>
        <v>0</v>
      </c>
      <c r="AG62" s="185">
        <f>MAX(T62-$I62,0)</f>
        <v>5.8739868483709712E-2</v>
      </c>
      <c r="AH62" s="700"/>
      <c r="AI62" s="47">
        <v>4.4144903392040495</v>
      </c>
      <c r="AJ62" s="325">
        <v>18</v>
      </c>
      <c r="AK62" s="324">
        <v>3.782844234754001</v>
      </c>
      <c r="AL62" s="325">
        <v>29</v>
      </c>
      <c r="AM62" s="324">
        <v>4.3907099126857805</v>
      </c>
      <c r="AN62" s="325">
        <v>7</v>
      </c>
      <c r="AO62" s="324">
        <v>4.503420811717378</v>
      </c>
      <c r="AP62" s="325">
        <v>4</v>
      </c>
      <c r="AQ62" s="122"/>
      <c r="AR62" s="183">
        <f>MIN(AL62-$AJ62,0)</f>
        <v>0</v>
      </c>
      <c r="AS62" s="182">
        <f>MIN(AN62-$AJ62,0)</f>
        <v>-11</v>
      </c>
      <c r="AT62" s="182">
        <f>MIN(AP62-$AJ62,0)</f>
        <v>-14</v>
      </c>
      <c r="AU62" s="35"/>
      <c r="AV62" s="184">
        <f>MAX(AK62-$AI62,0)</f>
        <v>0</v>
      </c>
      <c r="AW62" s="184">
        <f>MAX(AM62-$AI62,0)</f>
        <v>0</v>
      </c>
      <c r="AX62" s="185">
        <f>MAX(AO62-$AI62,0)</f>
        <v>8.8930472513328418E-2</v>
      </c>
      <c r="AY62" s="35"/>
      <c r="AZ62" s="35"/>
      <c r="BA62" s="35"/>
      <c r="BB62" s="35"/>
    </row>
    <row r="63" spans="1:54" ht="18.600000000000001" thickBot="1" x14ac:dyDescent="0.4">
      <c r="A63" s="405" t="s">
        <v>235</v>
      </c>
      <c r="B63" s="380">
        <f>RANK(C63,C$7:C$63,0)</f>
        <v>17</v>
      </c>
      <c r="C63" s="616">
        <f>SUM(D63:E63)</f>
        <v>2</v>
      </c>
      <c r="D63" s="84"/>
      <c r="E63" s="379">
        <v>2</v>
      </c>
      <c r="F63" s="972"/>
      <c r="G63" s="751" t="s">
        <v>96</v>
      </c>
      <c r="H63" s="704"/>
      <c r="I63" s="185">
        <v>6.0046146189244647</v>
      </c>
      <c r="J63" s="45">
        <v>7</v>
      </c>
      <c r="K63" s="478">
        <v>3.6514468512650247</v>
      </c>
      <c r="L63" s="189">
        <v>27</v>
      </c>
      <c r="M63" s="478">
        <v>6.6322204684772412</v>
      </c>
      <c r="N63" s="189">
        <v>5</v>
      </c>
      <c r="O63" s="193">
        <v>5.6636818891409488</v>
      </c>
      <c r="P63" s="188">
        <v>5</v>
      </c>
      <c r="Q63" s="700"/>
      <c r="R63" s="191">
        <v>7.6388969772111546</v>
      </c>
      <c r="S63" s="189">
        <v>5</v>
      </c>
      <c r="T63" s="193">
        <v>3.226403193112855</v>
      </c>
      <c r="U63" s="189">
        <v>20</v>
      </c>
      <c r="V63" s="122"/>
      <c r="W63" s="190">
        <f>MIN(L63-$J63,0)</f>
        <v>0</v>
      </c>
      <c r="X63" s="194">
        <f>MIN(N63-$J63,0)</f>
        <v>-2</v>
      </c>
      <c r="Y63" s="745">
        <f>MIN(P63-$J63,0)</f>
        <v>-2</v>
      </c>
      <c r="Z63" s="190">
        <f>MIN(S63-$J63,0)</f>
        <v>-2</v>
      </c>
      <c r="AA63" s="188">
        <f>MIN(U63-$J63,0)</f>
        <v>0</v>
      </c>
      <c r="AB63" s="707"/>
      <c r="AC63" s="191">
        <f>MAX(K63-$I63,0)</f>
        <v>0</v>
      </c>
      <c r="AD63" s="197">
        <f>MAX(M63-$I63,0)</f>
        <v>0.62760584955277654</v>
      </c>
      <c r="AE63" s="192">
        <f>MAX(O63-$I63,0)</f>
        <v>0</v>
      </c>
      <c r="AF63" s="193">
        <f>MAX(R63-$I63,0)</f>
        <v>1.6342823582866899</v>
      </c>
      <c r="AG63" s="192">
        <f>MAX(T63-$I63,0)</f>
        <v>0</v>
      </c>
      <c r="AH63" s="700"/>
      <c r="AI63" s="847">
        <v>6.382794984507238</v>
      </c>
      <c r="AJ63" s="325">
        <v>8</v>
      </c>
      <c r="AK63" s="848">
        <v>6.0021094836958788</v>
      </c>
      <c r="AL63" s="325">
        <v>10</v>
      </c>
      <c r="AM63" s="848">
        <v>5.412812147343554</v>
      </c>
      <c r="AN63" s="325">
        <v>5</v>
      </c>
      <c r="AO63" s="848">
        <v>6.7006397971787601</v>
      </c>
      <c r="AP63" s="325">
        <v>3</v>
      </c>
      <c r="AQ63" s="122"/>
      <c r="AR63" s="190">
        <f>MIN(AL63-$AJ63,0)</f>
        <v>0</v>
      </c>
      <c r="AS63" s="188">
        <f>MIN(AN63-$AJ63,0)</f>
        <v>-3</v>
      </c>
      <c r="AT63" s="188">
        <f>MIN(AP63-$AJ63,0)</f>
        <v>-5</v>
      </c>
      <c r="AU63" s="35"/>
      <c r="AV63" s="191">
        <f>MAX(AK63-$AI63,0)</f>
        <v>0</v>
      </c>
      <c r="AW63" s="191">
        <f>MAX(AM63-$AI63,0)</f>
        <v>0</v>
      </c>
      <c r="AX63" s="192">
        <f>MAX(AO63-$AI63,0)</f>
        <v>0.31784481267152209</v>
      </c>
      <c r="AY63" s="35"/>
      <c r="AZ63" s="35"/>
      <c r="BA63" s="35"/>
      <c r="BB63" s="35"/>
    </row>
    <row r="64" spans="1:54" x14ac:dyDescent="0.35">
      <c r="E64" s="38"/>
      <c r="G64" s="38"/>
      <c r="H64" s="35"/>
      <c r="I64" s="433"/>
      <c r="J64" s="38"/>
      <c r="K64" s="433"/>
      <c r="L64" s="34"/>
      <c r="M64" s="433"/>
      <c r="N64" s="34"/>
      <c r="O64" s="433"/>
      <c r="P64" s="34"/>
      <c r="Q64" s="35"/>
      <c r="R64" s="35"/>
      <c r="S64" s="35"/>
      <c r="T64" s="433"/>
      <c r="U64" s="34"/>
      <c r="V64" s="35"/>
      <c r="W64" s="561"/>
      <c r="X64" s="561"/>
      <c r="Y64" s="561"/>
      <c r="Z64" s="561"/>
      <c r="AA64" s="561"/>
      <c r="AB64" s="77"/>
      <c r="AC64" s="539"/>
      <c r="AD64" s="539"/>
      <c r="AE64" s="539"/>
      <c r="AF64" s="539"/>
      <c r="AG64" s="539"/>
      <c r="AH64" s="77"/>
      <c r="AI64" s="35"/>
      <c r="AJ64" s="121"/>
      <c r="AK64" s="35"/>
      <c r="AL64" s="121"/>
      <c r="AM64" s="35"/>
      <c r="AN64" s="121"/>
      <c r="AO64" s="35"/>
      <c r="AP64" s="121"/>
      <c r="AQ64" s="35"/>
      <c r="AR64" s="35"/>
      <c r="AS64" s="35"/>
      <c r="AT64" s="35"/>
      <c r="AU64" s="35"/>
      <c r="AV64" s="604"/>
      <c r="AW64" s="604"/>
      <c r="AX64" s="604"/>
      <c r="AY64" s="35"/>
      <c r="AZ64" s="35"/>
      <c r="BA64" s="35"/>
      <c r="BB64" s="35"/>
    </row>
    <row r="65" spans="1:54" x14ac:dyDescent="0.35">
      <c r="E65" s="38"/>
      <c r="G65" s="476" t="s">
        <v>142</v>
      </c>
      <c r="H65" s="479" t="s">
        <v>144</v>
      </c>
      <c r="I65" s="533"/>
      <c r="J65" s="81"/>
      <c r="K65" s="533"/>
      <c r="L65" s="534"/>
      <c r="M65" s="533"/>
      <c r="N65" s="534"/>
      <c r="O65" s="533"/>
      <c r="P65" s="534"/>
      <c r="Q65" s="535"/>
      <c r="R65" s="535"/>
      <c r="S65" s="536"/>
      <c r="T65" s="433"/>
      <c r="U65" s="34"/>
      <c r="V65" s="35"/>
      <c r="W65" s="436"/>
      <c r="X65" s="561"/>
      <c r="Y65" s="561"/>
      <c r="Z65" s="561"/>
      <c r="AA65" s="561"/>
      <c r="AB65" s="77"/>
      <c r="AC65" s="539"/>
      <c r="AD65" s="539"/>
      <c r="AE65" s="539"/>
      <c r="AF65" s="539"/>
      <c r="AG65" s="539"/>
      <c r="AH65" s="77"/>
      <c r="AI65" s="35"/>
      <c r="AJ65" s="121"/>
      <c r="AK65" s="35"/>
      <c r="AL65" s="121"/>
      <c r="AM65" s="35"/>
      <c r="AN65" s="121"/>
      <c r="AO65" s="35"/>
      <c r="AP65" s="121"/>
      <c r="AQ65" s="35"/>
      <c r="AR65" s="35"/>
      <c r="AS65" s="35"/>
      <c r="AT65" s="35"/>
      <c r="AU65" s="35"/>
      <c r="AV65" s="604"/>
      <c r="AW65" s="604"/>
      <c r="AX65" s="604"/>
      <c r="AY65" s="35"/>
      <c r="AZ65" s="35"/>
      <c r="BA65" s="35"/>
      <c r="BB65" s="35"/>
    </row>
    <row r="66" spans="1:54" x14ac:dyDescent="0.35">
      <c r="E66" s="38"/>
      <c r="F66" s="1" t="s">
        <v>380</v>
      </c>
      <c r="G66" s="476" t="s">
        <v>143</v>
      </c>
      <c r="H66" s="479" t="s">
        <v>145</v>
      </c>
      <c r="I66" s="533"/>
      <c r="J66" s="81"/>
      <c r="K66" s="533"/>
      <c r="L66" s="534"/>
      <c r="M66" s="533"/>
      <c r="N66" s="534"/>
      <c r="O66" s="533"/>
      <c r="P66" s="534"/>
      <c r="Q66" s="535"/>
      <c r="R66" s="535"/>
      <c r="S66" s="536"/>
      <c r="T66" s="433"/>
      <c r="U66" s="34"/>
      <c r="V66" s="35"/>
      <c r="W66" s="561"/>
      <c r="X66" s="561"/>
      <c r="Y66" s="561"/>
      <c r="Z66" s="561"/>
      <c r="AA66" s="561"/>
      <c r="AB66" s="77"/>
      <c r="AC66" s="539"/>
      <c r="AD66" s="539"/>
      <c r="AE66" s="539"/>
      <c r="AF66" s="539"/>
      <c r="AG66" s="539"/>
      <c r="AH66" s="77"/>
      <c r="AI66" s="35"/>
      <c r="AJ66" s="121"/>
      <c r="AK66" s="35"/>
      <c r="AL66" s="121"/>
      <c r="AM66" s="35"/>
      <c r="AN66" s="121"/>
      <c r="AO66" s="35"/>
      <c r="AP66" s="121"/>
      <c r="AQ66" s="35"/>
      <c r="AR66" s="35"/>
      <c r="AS66" s="35"/>
      <c r="AT66" s="35"/>
      <c r="AU66" s="35"/>
      <c r="AV66" s="604"/>
      <c r="AW66" s="604"/>
      <c r="AX66" s="604"/>
      <c r="AY66" s="35"/>
      <c r="AZ66" s="35"/>
      <c r="BA66" s="35"/>
      <c r="BB66" s="35"/>
    </row>
    <row r="67" spans="1:54" x14ac:dyDescent="0.35">
      <c r="E67" s="38"/>
      <c r="F67" s="1" t="s">
        <v>379</v>
      </c>
      <c r="G67" s="537" t="s">
        <v>328</v>
      </c>
      <c r="H67" s="535" t="s">
        <v>329</v>
      </c>
      <c r="I67" s="533"/>
      <c r="J67" s="81"/>
      <c r="K67" s="533"/>
      <c r="L67" s="534"/>
      <c r="M67" s="533"/>
      <c r="N67" s="534"/>
      <c r="O67" s="533"/>
      <c r="P67" s="534"/>
      <c r="Q67" s="535"/>
      <c r="R67" s="535"/>
      <c r="S67" s="536"/>
      <c r="T67" s="433"/>
      <c r="U67" s="34"/>
      <c r="V67" s="35"/>
      <c r="W67" s="561"/>
      <c r="X67" s="561"/>
      <c r="Y67" s="561"/>
      <c r="Z67" s="561"/>
      <c r="AA67" s="561"/>
      <c r="AB67" s="77"/>
      <c r="AC67" s="539"/>
      <c r="AD67" s="539"/>
      <c r="AE67" s="539"/>
      <c r="AF67" s="539"/>
      <c r="AG67" s="539"/>
      <c r="AH67" s="77"/>
      <c r="AI67" s="35"/>
      <c r="AJ67" s="121"/>
      <c r="AK67" s="35"/>
      <c r="AL67" s="121"/>
      <c r="AM67" s="35"/>
      <c r="AN67" s="121"/>
      <c r="AO67" s="35"/>
      <c r="AP67" s="121"/>
      <c r="AQ67" s="35"/>
      <c r="AR67" s="35"/>
      <c r="AS67" s="35"/>
      <c r="AT67" s="35"/>
      <c r="AU67" s="35"/>
      <c r="AV67" s="604"/>
      <c r="AW67" s="604"/>
      <c r="AX67" s="604"/>
      <c r="AY67" s="35"/>
      <c r="AZ67" s="35"/>
      <c r="BA67" s="35"/>
      <c r="BB67" s="35"/>
    </row>
    <row r="68" spans="1:54" x14ac:dyDescent="0.35">
      <c r="A68" s="10"/>
      <c r="B68" s="1"/>
      <c r="C68" s="35"/>
      <c r="D68" s="77"/>
      <c r="E68" s="38"/>
      <c r="F68" s="1" t="s">
        <v>373</v>
      </c>
      <c r="G68" s="476" t="s">
        <v>188</v>
      </c>
      <c r="H68" s="538" t="s">
        <v>189</v>
      </c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6"/>
      <c r="T68" s="35"/>
      <c r="U68" s="35"/>
      <c r="V68" s="35"/>
      <c r="W68" s="561"/>
      <c r="X68" s="561"/>
      <c r="Y68" s="561"/>
      <c r="Z68" s="561"/>
      <c r="AA68" s="561"/>
      <c r="AB68" s="77"/>
      <c r="AC68" s="539"/>
      <c r="AD68" s="539"/>
      <c r="AE68" s="539"/>
      <c r="AF68" s="539"/>
      <c r="AG68" s="539"/>
      <c r="AH68" s="77"/>
      <c r="AI68" s="35"/>
      <c r="AJ68" s="121"/>
      <c r="AK68" s="35"/>
      <c r="AL68" s="121"/>
      <c r="AM68" s="35"/>
      <c r="AN68" s="121"/>
      <c r="AO68" s="35"/>
      <c r="AP68" s="121"/>
      <c r="AQ68" s="35"/>
      <c r="AR68" s="35"/>
      <c r="AS68" s="35"/>
      <c r="AT68" s="35"/>
      <c r="AU68" s="35"/>
      <c r="AV68" s="604"/>
      <c r="AW68" s="604"/>
      <c r="AX68" s="604"/>
      <c r="AY68" s="35"/>
      <c r="AZ68" s="35"/>
      <c r="BA68" s="35"/>
      <c r="BB68" s="35"/>
    </row>
    <row r="69" spans="1:54" x14ac:dyDescent="0.35">
      <c r="E69" s="38"/>
      <c r="F69" s="1" t="s">
        <v>374</v>
      </c>
      <c r="G69" s="38"/>
      <c r="H69" s="77"/>
      <c r="I69" s="539"/>
      <c r="J69" s="78"/>
      <c r="K69" s="539"/>
      <c r="L69" s="121"/>
      <c r="M69" s="539"/>
      <c r="N69" s="121"/>
      <c r="O69" s="539"/>
      <c r="P69" s="121"/>
      <c r="Q69" s="77"/>
      <c r="R69" s="77"/>
      <c r="S69" s="77"/>
      <c r="T69" s="433"/>
      <c r="U69" s="34"/>
      <c r="V69" s="35"/>
      <c r="W69" s="561"/>
      <c r="X69" s="561"/>
      <c r="Y69" s="561"/>
      <c r="Z69" s="561"/>
      <c r="AA69" s="561"/>
      <c r="AB69" s="77"/>
      <c r="AC69" s="539"/>
      <c r="AD69" s="539"/>
      <c r="AE69" s="539"/>
      <c r="AF69" s="539"/>
      <c r="AG69" s="539"/>
      <c r="AH69" s="77"/>
      <c r="AI69" s="35"/>
      <c r="AJ69" s="121"/>
      <c r="AK69" s="35"/>
      <c r="AL69" s="121"/>
      <c r="AM69" s="35"/>
      <c r="AN69" s="121"/>
      <c r="AO69" s="35"/>
      <c r="AP69" s="121"/>
      <c r="AQ69" s="35"/>
      <c r="AR69" s="35"/>
      <c r="AS69" s="35"/>
      <c r="AT69" s="35"/>
      <c r="AU69" s="35"/>
      <c r="AV69" s="604"/>
      <c r="AW69" s="604"/>
      <c r="AX69" s="604"/>
      <c r="AY69" s="35"/>
      <c r="AZ69" s="35"/>
      <c r="BA69" s="35"/>
      <c r="BB69" s="35"/>
    </row>
    <row r="70" spans="1:54" x14ac:dyDescent="0.35">
      <c r="E70" s="38"/>
      <c r="F70" s="1" t="s">
        <v>375</v>
      </c>
      <c r="G70" s="38"/>
      <c r="H70" s="35"/>
      <c r="I70" s="433"/>
      <c r="J70" s="38"/>
      <c r="K70" s="433"/>
      <c r="L70" s="34"/>
      <c r="M70" s="433"/>
      <c r="N70" s="34"/>
      <c r="O70" s="433"/>
      <c r="P70" s="34"/>
      <c r="Q70" s="35"/>
      <c r="R70" s="35"/>
      <c r="S70" s="35"/>
      <c r="T70" s="433"/>
      <c r="U70" s="34"/>
      <c r="V70" s="35"/>
      <c r="W70" s="561"/>
      <c r="X70" s="561"/>
      <c r="Y70" s="561"/>
      <c r="Z70" s="561"/>
      <c r="AA70" s="561"/>
      <c r="AB70" s="77"/>
      <c r="AC70" s="539"/>
      <c r="AD70" s="539"/>
      <c r="AE70" s="539"/>
      <c r="AF70" s="539"/>
      <c r="AG70" s="539"/>
      <c r="AH70" s="77"/>
      <c r="AI70" s="35"/>
      <c r="AJ70" s="121"/>
      <c r="AK70" s="35"/>
      <c r="AL70" s="121"/>
      <c r="AM70" s="35"/>
      <c r="AN70" s="121"/>
      <c r="AO70" s="35"/>
      <c r="AP70" s="121"/>
      <c r="AQ70" s="35"/>
      <c r="AR70" s="35"/>
      <c r="AS70" s="35"/>
      <c r="AT70" s="35"/>
      <c r="AU70" s="35"/>
      <c r="AV70" s="604"/>
      <c r="AW70" s="604"/>
      <c r="AX70" s="604"/>
      <c r="AY70" s="35"/>
      <c r="AZ70" s="35"/>
      <c r="BA70" s="35"/>
      <c r="BB70" s="35"/>
    </row>
    <row r="71" spans="1:54" x14ac:dyDescent="0.35">
      <c r="E71" s="38"/>
      <c r="F71" s="1" t="s">
        <v>376</v>
      </c>
      <c r="G71" s="38"/>
      <c r="H71" s="35"/>
      <c r="I71" s="433"/>
      <c r="J71" s="38"/>
      <c r="K71" s="433"/>
      <c r="L71" s="34"/>
      <c r="M71" s="433"/>
      <c r="N71" s="34"/>
      <c r="O71" s="433"/>
      <c r="P71" s="34"/>
      <c r="Q71" s="35"/>
      <c r="R71" s="35"/>
      <c r="S71" s="35"/>
      <c r="T71" s="433"/>
      <c r="U71" s="34"/>
      <c r="V71" s="35"/>
      <c r="W71" s="561"/>
      <c r="X71" s="561"/>
      <c r="Y71" s="561"/>
      <c r="Z71" s="561"/>
      <c r="AA71" s="561"/>
      <c r="AB71" s="77"/>
      <c r="AC71" s="539"/>
      <c r="AD71" s="539"/>
      <c r="AE71" s="539"/>
      <c r="AF71" s="539"/>
      <c r="AG71" s="539"/>
      <c r="AH71" s="77"/>
      <c r="AI71" s="35"/>
      <c r="AJ71" s="121"/>
      <c r="AK71" s="35"/>
      <c r="AL71" s="121"/>
      <c r="AM71" s="35"/>
      <c r="AN71" s="121"/>
      <c r="AO71" s="35"/>
      <c r="AP71" s="121"/>
      <c r="AQ71" s="35"/>
      <c r="AR71" s="35"/>
      <c r="AS71" s="35"/>
      <c r="AT71" s="35"/>
      <c r="AU71" s="35"/>
      <c r="AV71" s="604"/>
      <c r="AW71" s="604"/>
      <c r="AX71" s="604"/>
      <c r="AY71" s="35"/>
      <c r="AZ71" s="35"/>
      <c r="BA71" s="35"/>
      <c r="BB71" s="35"/>
    </row>
    <row r="72" spans="1:54" x14ac:dyDescent="0.35">
      <c r="E72" s="38"/>
      <c r="G72" s="38"/>
      <c r="H72" s="35"/>
      <c r="I72" s="433"/>
      <c r="J72" s="38"/>
      <c r="K72" s="433"/>
      <c r="L72" s="34"/>
      <c r="M72" s="433"/>
      <c r="N72" s="34"/>
      <c r="O72" s="433"/>
      <c r="P72" s="34"/>
      <c r="Q72" s="35"/>
      <c r="R72" s="35"/>
      <c r="S72" s="35"/>
      <c r="T72" s="433"/>
      <c r="U72" s="34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121"/>
      <c r="AK72" s="35"/>
      <c r="AL72" s="121"/>
      <c r="AM72" s="35"/>
      <c r="AN72" s="121"/>
      <c r="AO72" s="35"/>
      <c r="AP72" s="121"/>
      <c r="AQ72" s="35"/>
      <c r="AR72" s="35"/>
      <c r="AS72" s="35"/>
      <c r="AT72" s="35"/>
      <c r="AU72" s="35"/>
      <c r="AV72" s="604"/>
      <c r="AW72" s="604"/>
      <c r="AX72" s="604"/>
      <c r="AY72" s="35"/>
      <c r="AZ72" s="35"/>
      <c r="BA72" s="35"/>
      <c r="BB72" s="35"/>
    </row>
    <row r="73" spans="1:54" x14ac:dyDescent="0.35">
      <c r="E73" s="38"/>
      <c r="G73" s="38"/>
      <c r="H73" s="35"/>
      <c r="I73" s="433"/>
      <c r="J73" s="38"/>
      <c r="K73" s="433"/>
      <c r="L73" s="34"/>
      <c r="M73" s="433"/>
      <c r="N73" s="34"/>
      <c r="O73" s="433"/>
      <c r="P73" s="34"/>
      <c r="Q73" s="35"/>
      <c r="R73" s="35"/>
      <c r="S73" s="35"/>
      <c r="T73" s="433"/>
      <c r="U73" s="34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121"/>
      <c r="AK73" s="35"/>
      <c r="AL73" s="121"/>
      <c r="AM73" s="35"/>
      <c r="AN73" s="121"/>
      <c r="AO73" s="35"/>
      <c r="AP73" s="121"/>
      <c r="AQ73" s="35"/>
      <c r="AR73" s="35"/>
      <c r="AS73" s="35"/>
      <c r="AT73" s="35"/>
      <c r="AU73" s="35"/>
      <c r="AV73" s="604"/>
      <c r="AW73" s="604"/>
      <c r="AX73" s="604"/>
      <c r="AY73" s="35"/>
      <c r="AZ73" s="35"/>
      <c r="BA73" s="35"/>
      <c r="BB73" s="35"/>
    </row>
    <row r="74" spans="1:54" x14ac:dyDescent="0.35">
      <c r="E74" s="38"/>
      <c r="G74" s="38"/>
      <c r="H74" s="35"/>
      <c r="I74" s="433"/>
      <c r="J74" s="38"/>
      <c r="K74" s="433"/>
      <c r="L74" s="34"/>
      <c r="M74" s="433"/>
      <c r="N74" s="34"/>
      <c r="O74" s="433"/>
      <c r="P74" s="34"/>
      <c r="Q74" s="35"/>
      <c r="R74" s="35"/>
      <c r="S74" s="35"/>
      <c r="T74" s="433"/>
      <c r="U74" s="34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121"/>
      <c r="AK74" s="35"/>
      <c r="AL74" s="121"/>
      <c r="AM74" s="35"/>
      <c r="AN74" s="121"/>
      <c r="AO74" s="35"/>
      <c r="AP74" s="121"/>
      <c r="AQ74" s="35"/>
      <c r="AR74" s="35"/>
      <c r="AS74" s="35"/>
      <c r="AT74" s="35"/>
      <c r="AU74" s="35"/>
      <c r="AV74" s="604"/>
      <c r="AW74" s="604"/>
      <c r="AX74" s="604"/>
      <c r="AY74" s="35"/>
      <c r="AZ74" s="35"/>
      <c r="BA74" s="35"/>
      <c r="BB74" s="35"/>
    </row>
    <row r="75" spans="1:54" x14ac:dyDescent="0.35">
      <c r="E75" s="38"/>
      <c r="G75" s="38"/>
      <c r="H75" s="35"/>
      <c r="I75" s="433"/>
      <c r="J75" s="38"/>
      <c r="K75" s="433"/>
      <c r="L75" s="34"/>
      <c r="M75" s="433"/>
      <c r="N75" s="34"/>
      <c r="O75" s="433"/>
      <c r="P75" s="34"/>
      <c r="Q75" s="35"/>
      <c r="R75" s="35"/>
      <c r="S75" s="35"/>
      <c r="T75" s="433"/>
      <c r="U75" s="34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121"/>
      <c r="AK75" s="35"/>
      <c r="AL75" s="121"/>
      <c r="AM75" s="35"/>
      <c r="AN75" s="121"/>
      <c r="AO75" s="35"/>
      <c r="AP75" s="121"/>
      <c r="AQ75" s="35"/>
      <c r="AR75" s="35"/>
      <c r="AS75" s="35"/>
      <c r="AT75" s="35"/>
      <c r="AU75" s="35"/>
      <c r="AV75" s="604"/>
      <c r="AW75" s="604"/>
      <c r="AX75" s="604"/>
      <c r="AY75" s="35"/>
      <c r="AZ75" s="35"/>
      <c r="BA75" s="35"/>
      <c r="BB75" s="35"/>
    </row>
    <row r="76" spans="1:54" x14ac:dyDescent="0.35">
      <c r="E76" s="38"/>
      <c r="G76" s="38"/>
      <c r="H76" s="35"/>
      <c r="I76" s="433"/>
      <c r="J76" s="38"/>
      <c r="K76" s="433"/>
      <c r="L76" s="34"/>
      <c r="M76" s="433"/>
      <c r="N76" s="34"/>
      <c r="O76" s="433"/>
      <c r="P76" s="34"/>
      <c r="Q76" s="35"/>
      <c r="R76" s="35"/>
      <c r="S76" s="35"/>
      <c r="T76" s="433"/>
      <c r="U76" s="34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121"/>
      <c r="AK76" s="35"/>
      <c r="AL76" s="121"/>
      <c r="AM76" s="35"/>
      <c r="AN76" s="121"/>
      <c r="AO76" s="35"/>
      <c r="AP76" s="121"/>
      <c r="AQ76" s="35"/>
      <c r="AR76" s="35"/>
      <c r="AS76" s="35"/>
      <c r="AT76" s="35"/>
      <c r="AU76" s="35"/>
      <c r="AV76" s="604"/>
      <c r="AW76" s="604"/>
      <c r="AX76" s="604"/>
      <c r="AY76" s="35"/>
      <c r="AZ76" s="35"/>
      <c r="BA76" s="35"/>
      <c r="BB76" s="35"/>
    </row>
    <row r="77" spans="1:54" x14ac:dyDescent="0.35">
      <c r="E77" s="38"/>
      <c r="G77" s="38"/>
      <c r="H77" s="35"/>
      <c r="I77" s="433"/>
      <c r="J77" s="38"/>
      <c r="K77" s="433"/>
      <c r="L77" s="34"/>
      <c r="M77" s="433"/>
      <c r="N77" s="34"/>
      <c r="O77" s="433"/>
      <c r="P77" s="34"/>
      <c r="Q77" s="35"/>
      <c r="R77" s="35"/>
      <c r="S77" s="35"/>
      <c r="T77" s="433"/>
      <c r="U77" s="34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121"/>
      <c r="AK77" s="35"/>
      <c r="AL77" s="121"/>
      <c r="AM77" s="35"/>
      <c r="AN77" s="121"/>
      <c r="AO77" s="35"/>
      <c r="AP77" s="121"/>
      <c r="AQ77" s="35"/>
      <c r="AR77" s="35"/>
      <c r="AS77" s="35"/>
      <c r="AT77" s="35"/>
      <c r="AU77" s="35"/>
      <c r="AV77" s="604"/>
      <c r="AW77" s="604"/>
      <c r="AX77" s="604"/>
      <c r="AY77" s="35"/>
      <c r="AZ77" s="35"/>
      <c r="BA77" s="35"/>
      <c r="BB77" s="35"/>
    </row>
    <row r="78" spans="1:54" x14ac:dyDescent="0.35">
      <c r="E78" s="38"/>
      <c r="G78" s="38"/>
      <c r="H78" s="35"/>
      <c r="I78" s="433"/>
      <c r="J78" s="38"/>
      <c r="K78" s="433"/>
      <c r="L78" s="34"/>
      <c r="M78" s="433"/>
      <c r="N78" s="34"/>
      <c r="O78" s="433"/>
      <c r="P78" s="34"/>
      <c r="Q78" s="35"/>
      <c r="R78" s="35"/>
      <c r="S78" s="35"/>
      <c r="T78" s="433"/>
      <c r="U78" s="34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121"/>
      <c r="AK78" s="35"/>
      <c r="AL78" s="121"/>
      <c r="AM78" s="35"/>
      <c r="AN78" s="121"/>
      <c r="AO78" s="35"/>
      <c r="AP78" s="121"/>
      <c r="AQ78" s="35"/>
      <c r="AR78" s="35"/>
      <c r="AS78" s="35"/>
      <c r="AT78" s="35"/>
      <c r="AU78" s="35"/>
      <c r="AV78" s="604"/>
      <c r="AW78" s="604"/>
      <c r="AX78" s="604"/>
      <c r="AY78" s="35"/>
      <c r="AZ78" s="35"/>
      <c r="BA78" s="35"/>
      <c r="BB78" s="35"/>
    </row>
    <row r="79" spans="1:54" x14ac:dyDescent="0.35">
      <c r="E79" s="38"/>
      <c r="G79" s="38"/>
      <c r="H79" s="35"/>
      <c r="I79" s="433"/>
      <c r="J79" s="38"/>
      <c r="K79" s="433"/>
      <c r="L79" s="34"/>
      <c r="M79" s="433"/>
      <c r="N79" s="34"/>
      <c r="O79" s="433"/>
      <c r="P79" s="34"/>
      <c r="Q79" s="35"/>
      <c r="R79" s="35"/>
      <c r="S79" s="35"/>
      <c r="T79" s="433"/>
      <c r="U79" s="34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121"/>
      <c r="AK79" s="35"/>
      <c r="AL79" s="121"/>
      <c r="AM79" s="35"/>
      <c r="AN79" s="121"/>
      <c r="AO79" s="35"/>
      <c r="AP79" s="121"/>
      <c r="AQ79" s="35"/>
      <c r="AR79" s="35"/>
      <c r="AS79" s="35"/>
      <c r="AT79" s="35"/>
      <c r="AU79" s="35"/>
      <c r="AV79" s="604"/>
      <c r="AW79" s="604"/>
      <c r="AX79" s="604"/>
      <c r="AY79" s="35"/>
      <c r="AZ79" s="35"/>
      <c r="BA79" s="35"/>
      <c r="BB79" s="35"/>
    </row>
    <row r="80" spans="1:54" x14ac:dyDescent="0.35">
      <c r="E80" s="38"/>
      <c r="G80" s="38"/>
      <c r="H80" s="35"/>
      <c r="I80" s="433"/>
      <c r="J80" s="38"/>
      <c r="K80" s="433"/>
      <c r="L80" s="34"/>
      <c r="M80" s="433"/>
      <c r="N80" s="34"/>
      <c r="O80" s="433"/>
      <c r="P80" s="34"/>
      <c r="Q80" s="35"/>
      <c r="R80" s="35"/>
      <c r="S80" s="35"/>
      <c r="T80" s="433"/>
      <c r="U80" s="34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121"/>
      <c r="AK80" s="35"/>
      <c r="AL80" s="121"/>
      <c r="AM80" s="35"/>
      <c r="AN80" s="121"/>
      <c r="AO80" s="35"/>
      <c r="AP80" s="121"/>
      <c r="AQ80" s="35"/>
      <c r="AR80" s="35"/>
      <c r="AS80" s="35"/>
      <c r="AT80" s="35"/>
      <c r="AU80" s="35"/>
      <c r="AV80" s="604"/>
      <c r="AW80" s="604"/>
      <c r="AX80" s="604"/>
      <c r="AY80" s="35"/>
      <c r="AZ80" s="35"/>
      <c r="BA80" s="35"/>
      <c r="BB80" s="35"/>
    </row>
    <row r="81" spans="5:54" x14ac:dyDescent="0.35">
      <c r="E81" s="38"/>
      <c r="G81" s="38"/>
      <c r="H81" s="35"/>
      <c r="I81" s="433"/>
      <c r="J81" s="38"/>
      <c r="K81" s="433"/>
      <c r="L81" s="34"/>
      <c r="M81" s="433"/>
      <c r="N81" s="34"/>
      <c r="O81" s="433"/>
      <c r="P81" s="34"/>
      <c r="Q81" s="35"/>
      <c r="R81" s="35"/>
      <c r="S81" s="35"/>
      <c r="T81" s="433"/>
      <c r="U81" s="34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121"/>
      <c r="AK81" s="35"/>
      <c r="AL81" s="121"/>
      <c r="AM81" s="35"/>
      <c r="AN81" s="121"/>
      <c r="AO81" s="35"/>
      <c r="AP81" s="121"/>
      <c r="AQ81" s="35"/>
      <c r="AR81" s="35"/>
      <c r="AS81" s="35"/>
      <c r="AT81" s="35"/>
      <c r="AU81" s="35"/>
      <c r="AV81" s="604"/>
      <c r="AW81" s="604"/>
      <c r="AX81" s="604"/>
      <c r="AY81" s="35"/>
      <c r="AZ81" s="35"/>
      <c r="BA81" s="35"/>
      <c r="BB81" s="35"/>
    </row>
    <row r="82" spans="5:54" x14ac:dyDescent="0.35">
      <c r="E82" s="38"/>
      <c r="G82" s="38"/>
      <c r="H82" s="35"/>
      <c r="I82" s="433"/>
      <c r="J82" s="38"/>
      <c r="K82" s="433"/>
      <c r="L82" s="34"/>
      <c r="M82" s="433"/>
      <c r="N82" s="34"/>
      <c r="O82" s="433"/>
      <c r="P82" s="34"/>
      <c r="Q82" s="35"/>
      <c r="R82" s="35"/>
      <c r="S82" s="35"/>
      <c r="T82" s="433"/>
      <c r="U82" s="34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121"/>
      <c r="AK82" s="35"/>
      <c r="AL82" s="121"/>
      <c r="AM82" s="35"/>
      <c r="AN82" s="121"/>
      <c r="AO82" s="35"/>
      <c r="AP82" s="121"/>
      <c r="AQ82" s="35"/>
      <c r="AR82" s="35"/>
      <c r="AS82" s="35"/>
      <c r="AT82" s="35"/>
      <c r="AU82" s="35"/>
      <c r="AV82" s="604"/>
      <c r="AW82" s="604"/>
      <c r="AX82" s="604"/>
      <c r="AY82" s="35"/>
      <c r="AZ82" s="35"/>
      <c r="BA82" s="35"/>
      <c r="BB82" s="35"/>
    </row>
    <row r="83" spans="5:54" x14ac:dyDescent="0.35">
      <c r="E83" s="38"/>
      <c r="G83" s="38"/>
      <c r="H83" s="35"/>
      <c r="I83" s="433"/>
      <c r="J83" s="38"/>
      <c r="K83" s="433"/>
      <c r="L83" s="34"/>
      <c r="M83" s="433"/>
      <c r="N83" s="34"/>
      <c r="O83" s="433"/>
      <c r="P83" s="34"/>
      <c r="Q83" s="35"/>
      <c r="R83" s="35"/>
      <c r="S83" s="35"/>
      <c r="T83" s="433"/>
      <c r="U83" s="34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121"/>
      <c r="AK83" s="35"/>
      <c r="AL83" s="121"/>
      <c r="AM83" s="35"/>
      <c r="AN83" s="121"/>
      <c r="AO83" s="35"/>
      <c r="AP83" s="121"/>
      <c r="AQ83" s="35"/>
      <c r="AR83" s="35"/>
      <c r="AS83" s="35"/>
      <c r="AT83" s="35"/>
      <c r="AU83" s="35"/>
      <c r="AV83" s="604"/>
      <c r="AW83" s="604"/>
      <c r="AX83" s="604"/>
      <c r="AY83" s="35"/>
      <c r="AZ83" s="35"/>
      <c r="BA83" s="35"/>
      <c r="BB83" s="35"/>
    </row>
    <row r="84" spans="5:54" x14ac:dyDescent="0.35">
      <c r="E84" s="38"/>
      <c r="G84" s="38"/>
      <c r="H84" s="35"/>
      <c r="I84" s="433"/>
      <c r="J84" s="38"/>
      <c r="K84" s="433"/>
      <c r="L84" s="34"/>
      <c r="M84" s="433"/>
      <c r="N84" s="34"/>
      <c r="O84" s="433"/>
      <c r="P84" s="34"/>
      <c r="Q84" s="35"/>
      <c r="R84" s="35"/>
      <c r="S84" s="35"/>
      <c r="T84" s="433"/>
      <c r="U84" s="34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121"/>
      <c r="AK84" s="35"/>
      <c r="AL84" s="121"/>
      <c r="AM84" s="35"/>
      <c r="AN84" s="121"/>
      <c r="AO84" s="35"/>
      <c r="AP84" s="121"/>
      <c r="AQ84" s="35"/>
      <c r="AR84" s="35"/>
      <c r="AS84" s="35"/>
      <c r="AT84" s="35"/>
      <c r="AU84" s="35"/>
      <c r="AV84" s="604"/>
      <c r="AW84" s="604"/>
      <c r="AX84" s="604"/>
      <c r="AY84" s="35"/>
      <c r="AZ84" s="35"/>
      <c r="BA84" s="35"/>
      <c r="BB84" s="35"/>
    </row>
    <row r="85" spans="5:54" x14ac:dyDescent="0.35">
      <c r="E85" s="38"/>
      <c r="G85" s="38"/>
      <c r="H85" s="35"/>
      <c r="I85" s="433"/>
      <c r="J85" s="38"/>
      <c r="K85" s="433"/>
      <c r="L85" s="34"/>
      <c r="M85" s="433"/>
      <c r="N85" s="34"/>
      <c r="O85" s="433"/>
      <c r="P85" s="34"/>
      <c r="Q85" s="35"/>
      <c r="R85" s="35"/>
      <c r="S85" s="35"/>
      <c r="T85" s="433"/>
      <c r="U85" s="34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121"/>
      <c r="AK85" s="35"/>
      <c r="AL85" s="121"/>
      <c r="AM85" s="35"/>
      <c r="AN85" s="121"/>
      <c r="AO85" s="35"/>
      <c r="AP85" s="121"/>
      <c r="AQ85" s="35"/>
      <c r="AR85" s="35"/>
      <c r="AS85" s="35"/>
      <c r="AT85" s="35"/>
      <c r="AU85" s="35"/>
      <c r="AV85" s="604"/>
      <c r="AW85" s="604"/>
      <c r="AX85" s="604"/>
      <c r="AY85" s="35"/>
      <c r="AZ85" s="35"/>
      <c r="BA85" s="35"/>
      <c r="BB85" s="35"/>
    </row>
    <row r="86" spans="5:54" x14ac:dyDescent="0.35">
      <c r="E86" s="38"/>
      <c r="G86" s="38"/>
      <c r="H86" s="35"/>
      <c r="I86" s="433"/>
      <c r="J86" s="38"/>
      <c r="K86" s="433"/>
      <c r="L86" s="34"/>
      <c r="M86" s="433"/>
      <c r="N86" s="34"/>
      <c r="O86" s="433"/>
      <c r="P86" s="34"/>
      <c r="Q86" s="35"/>
      <c r="R86" s="35"/>
      <c r="S86" s="35"/>
      <c r="T86" s="433"/>
      <c r="U86" s="34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121"/>
      <c r="AK86" s="35"/>
      <c r="AL86" s="121"/>
      <c r="AM86" s="35"/>
      <c r="AN86" s="121"/>
      <c r="AO86" s="35"/>
      <c r="AP86" s="121"/>
      <c r="AQ86" s="35"/>
      <c r="AR86" s="35"/>
      <c r="AS86" s="35"/>
      <c r="AT86" s="35"/>
      <c r="AU86" s="35"/>
      <c r="AV86" s="604"/>
      <c r="AW86" s="604"/>
      <c r="AX86" s="604"/>
      <c r="AY86" s="35"/>
      <c r="AZ86" s="35"/>
      <c r="BA86" s="35"/>
      <c r="BB86" s="35"/>
    </row>
    <row r="87" spans="5:54" x14ac:dyDescent="0.35">
      <c r="E87" s="38"/>
      <c r="G87" s="38"/>
      <c r="H87" s="35"/>
      <c r="I87" s="433"/>
      <c r="J87" s="38"/>
      <c r="K87" s="433"/>
      <c r="L87" s="34"/>
      <c r="M87" s="433"/>
      <c r="N87" s="34"/>
      <c r="O87" s="433"/>
      <c r="P87" s="34"/>
      <c r="Q87" s="35"/>
      <c r="R87" s="35"/>
      <c r="S87" s="35"/>
      <c r="T87" s="433"/>
      <c r="U87" s="34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121"/>
      <c r="AK87" s="35"/>
      <c r="AL87" s="121"/>
      <c r="AM87" s="35"/>
      <c r="AN87" s="121"/>
      <c r="AO87" s="35"/>
      <c r="AP87" s="121"/>
      <c r="AQ87" s="35"/>
      <c r="AR87" s="35"/>
      <c r="AS87" s="35"/>
      <c r="AT87" s="35"/>
      <c r="AU87" s="35"/>
      <c r="AV87" s="604"/>
      <c r="AW87" s="604"/>
      <c r="AX87" s="604"/>
      <c r="AY87" s="35"/>
      <c r="AZ87" s="35"/>
      <c r="BA87" s="35"/>
      <c r="BB87" s="35"/>
    </row>
    <row r="88" spans="5:54" x14ac:dyDescent="0.35">
      <c r="E88" s="38"/>
      <c r="G88" s="38"/>
      <c r="H88" s="35"/>
      <c r="I88" s="433"/>
      <c r="J88" s="38"/>
      <c r="K88" s="433"/>
      <c r="L88" s="34"/>
      <c r="M88" s="433"/>
      <c r="N88" s="34"/>
      <c r="O88" s="433"/>
      <c r="P88" s="34"/>
      <c r="Q88" s="35"/>
      <c r="R88" s="35"/>
      <c r="S88" s="35"/>
      <c r="T88" s="433"/>
      <c r="U88" s="34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121"/>
      <c r="AK88" s="35"/>
      <c r="AL88" s="121"/>
      <c r="AM88" s="35"/>
      <c r="AN88" s="121"/>
      <c r="AO88" s="35"/>
      <c r="AP88" s="121"/>
      <c r="AQ88" s="35"/>
      <c r="AR88" s="35"/>
      <c r="AS88" s="35"/>
      <c r="AT88" s="35"/>
      <c r="AU88" s="35"/>
      <c r="AV88" s="604"/>
      <c r="AW88" s="604"/>
      <c r="AX88" s="604"/>
      <c r="AY88" s="35"/>
      <c r="AZ88" s="35"/>
      <c r="BA88" s="35"/>
      <c r="BB88" s="35"/>
    </row>
    <row r="89" spans="5:54" x14ac:dyDescent="0.35">
      <c r="E89" s="38"/>
      <c r="G89" s="38"/>
      <c r="H89" s="35"/>
      <c r="I89" s="433"/>
      <c r="J89" s="38"/>
      <c r="K89" s="433"/>
      <c r="L89" s="34"/>
      <c r="M89" s="433"/>
      <c r="N89" s="34"/>
      <c r="O89" s="433"/>
      <c r="P89" s="34"/>
      <c r="Q89" s="35"/>
      <c r="R89" s="35"/>
      <c r="S89" s="35"/>
      <c r="T89" s="433"/>
      <c r="U89" s="34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121"/>
      <c r="AK89" s="35"/>
      <c r="AL89" s="121"/>
      <c r="AM89" s="35"/>
      <c r="AN89" s="121"/>
      <c r="AO89" s="35"/>
      <c r="AP89" s="121"/>
      <c r="AQ89" s="35"/>
      <c r="AR89" s="35"/>
      <c r="AS89" s="35"/>
      <c r="AT89" s="35"/>
      <c r="AU89" s="35"/>
      <c r="AV89" s="604"/>
      <c r="AW89" s="604"/>
      <c r="AX89" s="604"/>
      <c r="AY89" s="35"/>
      <c r="AZ89" s="35"/>
      <c r="BA89" s="35"/>
      <c r="BB89" s="35"/>
    </row>
    <row r="90" spans="5:54" x14ac:dyDescent="0.35">
      <c r="E90" s="38"/>
      <c r="G90" s="38"/>
      <c r="H90" s="35"/>
      <c r="I90" s="433"/>
      <c r="J90" s="38"/>
      <c r="K90" s="433"/>
      <c r="L90" s="34"/>
      <c r="M90" s="433"/>
      <c r="N90" s="34"/>
      <c r="O90" s="433"/>
      <c r="P90" s="34"/>
      <c r="Q90" s="35"/>
      <c r="R90" s="35"/>
      <c r="S90" s="35"/>
      <c r="T90" s="433"/>
      <c r="U90" s="34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121"/>
      <c r="AK90" s="35"/>
      <c r="AL90" s="121"/>
      <c r="AM90" s="35"/>
      <c r="AN90" s="121"/>
      <c r="AO90" s="35"/>
      <c r="AP90" s="121"/>
      <c r="AQ90" s="35"/>
      <c r="AR90" s="35"/>
      <c r="AS90" s="35"/>
      <c r="AT90" s="35"/>
      <c r="AU90" s="35"/>
      <c r="AV90" s="604"/>
      <c r="AW90" s="604"/>
      <c r="AX90" s="604"/>
      <c r="AY90" s="35"/>
      <c r="AZ90" s="35"/>
      <c r="BA90" s="35"/>
      <c r="BB90" s="35"/>
    </row>
    <row r="91" spans="5:54" x14ac:dyDescent="0.35">
      <c r="E91" s="38"/>
      <c r="G91" s="38"/>
      <c r="H91" s="35"/>
      <c r="I91" s="433"/>
      <c r="J91" s="38"/>
      <c r="K91" s="433"/>
      <c r="L91" s="34"/>
      <c r="M91" s="433"/>
      <c r="N91" s="34"/>
      <c r="O91" s="433"/>
      <c r="P91" s="34"/>
      <c r="Q91" s="35"/>
      <c r="R91" s="35"/>
      <c r="S91" s="35"/>
      <c r="T91" s="433"/>
      <c r="U91" s="34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121"/>
      <c r="AK91" s="35"/>
      <c r="AL91" s="121"/>
      <c r="AM91" s="35"/>
      <c r="AN91" s="121"/>
      <c r="AO91" s="35"/>
      <c r="AP91" s="121"/>
      <c r="AQ91" s="35"/>
      <c r="AR91" s="35"/>
      <c r="AS91" s="35"/>
      <c r="AT91" s="35"/>
      <c r="AU91" s="35"/>
      <c r="AV91" s="604"/>
      <c r="AW91" s="604"/>
      <c r="AX91" s="604"/>
      <c r="AY91" s="35"/>
      <c r="AZ91" s="35"/>
      <c r="BA91" s="35"/>
      <c r="BB91" s="35"/>
    </row>
    <row r="92" spans="5:54" x14ac:dyDescent="0.35">
      <c r="E92" s="38"/>
      <c r="G92" s="38"/>
      <c r="H92" s="35"/>
      <c r="I92" s="433"/>
      <c r="J92" s="38"/>
      <c r="K92" s="433"/>
      <c r="L92" s="34"/>
      <c r="M92" s="433"/>
      <c r="N92" s="34"/>
      <c r="O92" s="433"/>
      <c r="P92" s="34"/>
      <c r="Q92" s="35"/>
      <c r="R92" s="35"/>
      <c r="S92" s="35"/>
      <c r="T92" s="433"/>
      <c r="U92" s="34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121"/>
      <c r="AK92" s="35"/>
      <c r="AL92" s="121"/>
      <c r="AM92" s="35"/>
      <c r="AN92" s="121"/>
      <c r="AO92" s="35"/>
      <c r="AP92" s="121"/>
      <c r="AQ92" s="35"/>
      <c r="AR92" s="35"/>
      <c r="AS92" s="35"/>
      <c r="AT92" s="35"/>
      <c r="AU92" s="35"/>
      <c r="AV92" s="604"/>
      <c r="AW92" s="604"/>
      <c r="AX92" s="604"/>
      <c r="AY92" s="35"/>
      <c r="AZ92" s="35"/>
      <c r="BA92" s="35"/>
      <c r="BB92" s="35"/>
    </row>
    <row r="93" spans="5:54" x14ac:dyDescent="0.35">
      <c r="E93" s="38"/>
      <c r="G93" s="38"/>
      <c r="H93" s="35"/>
      <c r="I93" s="433"/>
      <c r="J93" s="38"/>
      <c r="K93" s="433"/>
      <c r="L93" s="34"/>
      <c r="M93" s="433"/>
      <c r="N93" s="34"/>
      <c r="O93" s="433"/>
      <c r="P93" s="34"/>
      <c r="Q93" s="35"/>
      <c r="R93" s="35"/>
      <c r="S93" s="35"/>
      <c r="T93" s="433"/>
      <c r="U93" s="34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121"/>
      <c r="AK93" s="35"/>
      <c r="AL93" s="121"/>
      <c r="AM93" s="35"/>
      <c r="AN93" s="121"/>
      <c r="AO93" s="35"/>
      <c r="AP93" s="121"/>
      <c r="AQ93" s="35"/>
      <c r="AR93" s="35"/>
      <c r="AS93" s="35"/>
      <c r="AT93" s="35"/>
      <c r="AU93" s="35"/>
      <c r="AV93" s="604"/>
      <c r="AW93" s="604"/>
      <c r="AX93" s="604"/>
      <c r="AY93" s="35"/>
      <c r="AZ93" s="35"/>
      <c r="BA93" s="35"/>
      <c r="BB93" s="35"/>
    </row>
    <row r="94" spans="5:54" x14ac:dyDescent="0.35">
      <c r="E94" s="38"/>
      <c r="G94" s="38"/>
      <c r="H94" s="35"/>
      <c r="I94" s="433"/>
      <c r="J94" s="38"/>
      <c r="K94" s="433"/>
      <c r="L94" s="34"/>
      <c r="M94" s="433"/>
      <c r="N94" s="34"/>
      <c r="O94" s="433"/>
      <c r="P94" s="34"/>
      <c r="Q94" s="35"/>
      <c r="R94" s="35"/>
      <c r="S94" s="35"/>
      <c r="T94" s="433"/>
      <c r="U94" s="34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121"/>
      <c r="AK94" s="35"/>
      <c r="AL94" s="121"/>
      <c r="AM94" s="35"/>
      <c r="AN94" s="121"/>
      <c r="AO94" s="35"/>
      <c r="AP94" s="121"/>
      <c r="AQ94" s="35"/>
      <c r="AR94" s="35"/>
      <c r="AS94" s="35"/>
      <c r="AT94" s="35"/>
      <c r="AU94" s="35"/>
      <c r="AV94" s="604"/>
      <c r="AW94" s="604"/>
      <c r="AX94" s="604"/>
      <c r="AY94" s="35"/>
      <c r="AZ94" s="35"/>
      <c r="BA94" s="35"/>
      <c r="BB94" s="35"/>
    </row>
    <row r="95" spans="5:54" x14ac:dyDescent="0.35">
      <c r="E95" s="38"/>
      <c r="G95" s="38"/>
      <c r="H95" s="35"/>
      <c r="I95" s="433"/>
      <c r="J95" s="38"/>
      <c r="K95" s="433"/>
      <c r="L95" s="34"/>
      <c r="M95" s="433"/>
      <c r="N95" s="34"/>
      <c r="O95" s="433"/>
      <c r="P95" s="34"/>
      <c r="Q95" s="35"/>
      <c r="R95" s="35"/>
      <c r="S95" s="35"/>
      <c r="T95" s="433"/>
      <c r="U95" s="34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121"/>
      <c r="AK95" s="35"/>
      <c r="AL95" s="121"/>
      <c r="AM95" s="35"/>
      <c r="AN95" s="121"/>
      <c r="AO95" s="35"/>
      <c r="AP95" s="121"/>
      <c r="AQ95" s="35"/>
      <c r="AR95" s="35"/>
      <c r="AS95" s="35"/>
      <c r="AT95" s="35"/>
      <c r="AU95" s="35"/>
      <c r="AV95" s="604"/>
      <c r="AW95" s="604"/>
      <c r="AX95" s="604"/>
      <c r="AY95" s="35"/>
      <c r="AZ95" s="35"/>
      <c r="BA95" s="35"/>
      <c r="BB95" s="35"/>
    </row>
    <row r="96" spans="5:54" x14ac:dyDescent="0.35">
      <c r="E96" s="38"/>
      <c r="G96" s="38"/>
      <c r="H96" s="35"/>
      <c r="I96" s="433"/>
      <c r="J96" s="38"/>
      <c r="K96" s="433"/>
      <c r="L96" s="34"/>
      <c r="M96" s="433"/>
      <c r="N96" s="34"/>
      <c r="O96" s="433"/>
      <c r="P96" s="34"/>
      <c r="Q96" s="35"/>
      <c r="R96" s="35"/>
      <c r="S96" s="35"/>
      <c r="T96" s="433"/>
      <c r="U96" s="34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121"/>
      <c r="AK96" s="35"/>
      <c r="AL96" s="121"/>
      <c r="AM96" s="35"/>
      <c r="AN96" s="121"/>
      <c r="AO96" s="35"/>
      <c r="AP96" s="121"/>
      <c r="AQ96" s="35"/>
      <c r="AR96" s="35"/>
      <c r="AS96" s="35"/>
      <c r="AT96" s="35"/>
      <c r="AU96" s="35"/>
      <c r="AV96" s="604"/>
      <c r="AW96" s="604"/>
      <c r="AX96" s="604"/>
      <c r="AY96" s="35"/>
      <c r="AZ96" s="35"/>
      <c r="BA96" s="35"/>
      <c r="BB96" s="35"/>
    </row>
    <row r="97" spans="23:50" x14ac:dyDescent="0.35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121"/>
      <c r="AK97" s="35"/>
      <c r="AL97" s="121"/>
      <c r="AM97" s="35"/>
      <c r="AN97" s="121"/>
      <c r="AO97" s="35"/>
      <c r="AP97" s="121"/>
      <c r="AQ97" s="35"/>
      <c r="AR97" s="35"/>
      <c r="AS97" s="35"/>
      <c r="AT97" s="35"/>
      <c r="AU97" s="35"/>
      <c r="AV97" s="604"/>
      <c r="AW97" s="604"/>
      <c r="AX97" s="604"/>
    </row>
  </sheetData>
  <sortState ref="A7:BB63">
    <sortCondition descending="1" ref="C7:C63"/>
  </sortState>
  <conditionalFormatting sqref="AS7:AS63">
    <cfRule type="colorScale" priority="166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T7:AT63 AR7:AR63">
    <cfRule type="colorScale" priority="166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V7:AV63">
    <cfRule type="colorScale" priority="167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W7:AX63">
    <cfRule type="colorScale" priority="167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U21 U52:U63 U47:U50 U26 U23:U24 U28:U45">
    <cfRule type="colorScale" priority="169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7:S12 S14:S15 S17:S19 S21:S25 S27 S30:S31 S35:S37 S39:S43 S45:S53 S55 S57 S60:S61 S63">
    <cfRule type="colorScale" priority="169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7:L26 N7:N16 P7:P8 P63 P61 P55 P51:P53 P48:P49 P45:P46 P42:P43 P39:P40 P35:P37 P23:P25 P18 P14 P12 P10 N18:N21 N23:N25 N27:N29 N31 N33 N35:N37 N39:N53 N55 N57 N60:N61 N63 L53:L63 L40:L50 L28:L38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W7:AA63">
    <cfRule type="colorScale" priority="170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C7:AG63">
    <cfRule type="colorScale" priority="170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K7:K63">
    <cfRule type="colorScale" priority="170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7:M63">
    <cfRule type="colorScale" priority="17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O7:O63">
    <cfRule type="colorScale" priority="1712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R7:R63">
    <cfRule type="colorScale" priority="171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T7:T63">
    <cfRule type="colorScale" priority="171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B7:B63">
    <cfRule type="colorScale" priority="17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7:C63">
    <cfRule type="colorScale" priority="172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I7:I63">
    <cfRule type="colorScale" priority="1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J7:J63">
    <cfRule type="colorScale" priority="1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U51 U27 U22 U25 U46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58:S59 S62 S32:S34 S56 S54 S44 S38 S28:S29 S13 S26 S20 S16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5:P17 P9 P11 P13 P19:P22 P26:P34 P56:P60 P38 P41 P44 P47 P50 P54 P62">
    <cfRule type="colorScale" priority="1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51:L52 L27 L39 N58:N59 N62 N17 N56 N54 N38 N34 N32 N30 N26 N22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:AI63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7:AK63">
    <cfRule type="colorScale" priority="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M7:AM63">
    <cfRule type="colorScale" priority="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O7:AO63">
    <cfRule type="colorScale" priority="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J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8:AJ63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L7 AP7 AN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8:AP63 AN8:AN63 AL8:AL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J69"/>
  <sheetViews>
    <sheetView zoomScale="85" zoomScaleNormal="85" workbookViewId="0">
      <selection activeCell="F7" sqref="F7"/>
    </sheetView>
  </sheetViews>
  <sheetFormatPr defaultRowHeight="14.4" x14ac:dyDescent="0.3"/>
  <cols>
    <col min="1" max="1" width="37.5546875" style="24" customWidth="1"/>
    <col min="2" max="2" width="13.33203125" customWidth="1"/>
    <col min="6" max="6" width="96.109375" bestFit="1" customWidth="1"/>
  </cols>
  <sheetData>
    <row r="1" spans="1:10" ht="21" x14ac:dyDescent="0.4">
      <c r="A1" s="119" t="s">
        <v>190</v>
      </c>
      <c r="B1" s="202"/>
      <c r="C1" s="202"/>
      <c r="D1" s="202"/>
      <c r="E1" s="202"/>
      <c r="F1" s="202"/>
      <c r="G1" s="202"/>
      <c r="H1" s="202"/>
      <c r="I1" s="202"/>
      <c r="J1" s="202"/>
    </row>
    <row r="2" spans="1:10" s="1" customFormat="1" ht="18" x14ac:dyDescent="0.35">
      <c r="A2" s="436"/>
      <c r="B2" s="35"/>
      <c r="C2" s="35"/>
      <c r="D2" s="35"/>
      <c r="E2" s="35"/>
      <c r="F2" s="35"/>
      <c r="G2" s="35"/>
      <c r="H2" s="35"/>
      <c r="I2" s="35"/>
      <c r="J2" s="35"/>
    </row>
    <row r="3" spans="1:10" s="1" customFormat="1" ht="18" x14ac:dyDescent="0.35">
      <c r="A3" s="36"/>
      <c r="B3" s="223" t="s">
        <v>99</v>
      </c>
      <c r="C3" s="35"/>
      <c r="D3" s="35"/>
      <c r="E3" s="35"/>
      <c r="F3" s="35"/>
      <c r="G3" s="35"/>
      <c r="H3" s="35"/>
      <c r="I3" s="35"/>
      <c r="J3" s="35"/>
    </row>
    <row r="4" spans="1:10" s="1" customFormat="1" ht="18" x14ac:dyDescent="0.35">
      <c r="A4" s="36"/>
      <c r="B4" s="223" t="s">
        <v>70</v>
      </c>
      <c r="C4" s="35"/>
      <c r="D4" s="35"/>
      <c r="E4" s="35"/>
      <c r="F4" s="35"/>
      <c r="G4" s="35"/>
      <c r="H4" s="35"/>
      <c r="I4" s="35"/>
      <c r="J4" s="35"/>
    </row>
    <row r="5" spans="1:10" s="1" customFormat="1" ht="18.600000000000001" thickBot="1" x14ac:dyDescent="0.4">
      <c r="A5" s="107" t="s">
        <v>4</v>
      </c>
      <c r="B5" s="224" t="s">
        <v>2</v>
      </c>
      <c r="C5" s="35"/>
      <c r="D5" s="35"/>
      <c r="G5" s="77"/>
      <c r="H5" s="77"/>
      <c r="I5" s="35"/>
      <c r="J5" s="35"/>
    </row>
    <row r="6" spans="1:10" s="1" customFormat="1" ht="18" x14ac:dyDescent="0.35">
      <c r="A6" s="171" t="s">
        <v>10</v>
      </c>
      <c r="B6" s="619">
        <v>0</v>
      </c>
      <c r="C6" s="35"/>
      <c r="D6" s="35"/>
      <c r="G6" s="77"/>
      <c r="H6" s="77"/>
      <c r="I6" s="35"/>
      <c r="J6" s="35"/>
    </row>
    <row r="7" spans="1:10" s="1" customFormat="1" ht="18" x14ac:dyDescent="0.35">
      <c r="A7" s="221" t="s">
        <v>229</v>
      </c>
      <c r="B7" s="619">
        <v>0</v>
      </c>
      <c r="C7" s="35"/>
      <c r="D7" s="35"/>
      <c r="E7" s="99" t="s">
        <v>2</v>
      </c>
      <c r="F7" s="99" t="s">
        <v>202</v>
      </c>
      <c r="G7" s="77"/>
      <c r="H7" s="77"/>
      <c r="I7" s="35"/>
      <c r="J7" s="35"/>
    </row>
    <row r="8" spans="1:10" s="1" customFormat="1" ht="18.600000000000001" thickBot="1" x14ac:dyDescent="0.4">
      <c r="A8" s="221" t="s">
        <v>153</v>
      </c>
      <c r="B8" s="619">
        <v>0</v>
      </c>
      <c r="C8" s="35"/>
      <c r="D8" s="35"/>
      <c r="E8" s="80">
        <v>0</v>
      </c>
      <c r="F8" s="617" t="s">
        <v>100</v>
      </c>
      <c r="G8" s="77"/>
      <c r="H8" s="77"/>
      <c r="I8" s="35"/>
      <c r="J8" s="35"/>
    </row>
    <row r="9" spans="1:10" s="1" customFormat="1" ht="18" x14ac:dyDescent="0.35">
      <c r="A9" s="221" t="s">
        <v>154</v>
      </c>
      <c r="B9" s="619">
        <v>0</v>
      </c>
      <c r="C9" s="35"/>
      <c r="D9" s="35"/>
      <c r="E9" s="37">
        <v>4</v>
      </c>
      <c r="F9" s="436" t="s">
        <v>101</v>
      </c>
      <c r="G9" s="77"/>
      <c r="H9" s="77"/>
      <c r="I9" s="35"/>
      <c r="J9" s="35"/>
    </row>
    <row r="10" spans="1:10" s="1" customFormat="1" ht="18" x14ac:dyDescent="0.35">
      <c r="A10" s="97" t="s">
        <v>5</v>
      </c>
      <c r="B10" s="619">
        <v>0</v>
      </c>
      <c r="C10" s="35"/>
      <c r="D10" s="35"/>
      <c r="E10" s="37">
        <v>6</v>
      </c>
      <c r="F10" s="436" t="s">
        <v>102</v>
      </c>
      <c r="G10" s="77"/>
      <c r="H10" s="77"/>
      <c r="I10" s="35"/>
      <c r="J10" s="35"/>
    </row>
    <row r="11" spans="1:10" s="1" customFormat="1" ht="18" x14ac:dyDescent="0.35">
      <c r="A11" s="221" t="s">
        <v>230</v>
      </c>
      <c r="B11" s="619">
        <v>0</v>
      </c>
      <c r="C11" s="35"/>
      <c r="D11" s="35"/>
      <c r="E11" s="37">
        <v>9</v>
      </c>
      <c r="F11" s="436" t="s">
        <v>103</v>
      </c>
      <c r="G11" s="77"/>
      <c r="H11" s="77"/>
      <c r="I11" s="35"/>
      <c r="J11" s="35"/>
    </row>
    <row r="12" spans="1:10" s="1" customFormat="1" ht="18" x14ac:dyDescent="0.35">
      <c r="A12" s="221" t="s">
        <v>367</v>
      </c>
      <c r="B12" s="619">
        <v>0</v>
      </c>
      <c r="C12" s="35"/>
      <c r="D12" s="35"/>
      <c r="E12" s="37">
        <v>10</v>
      </c>
      <c r="F12" s="436" t="s">
        <v>221</v>
      </c>
      <c r="G12" s="77"/>
      <c r="H12" s="77"/>
      <c r="I12" s="35"/>
      <c r="J12" s="35"/>
    </row>
    <row r="13" spans="1:10" s="1" customFormat="1" ht="18" x14ac:dyDescent="0.35">
      <c r="A13" s="97" t="s">
        <v>141</v>
      </c>
      <c r="B13" s="619">
        <v>0</v>
      </c>
      <c r="C13" s="35"/>
      <c r="D13" s="35"/>
      <c r="E13" s="532"/>
      <c r="F13" s="35"/>
      <c r="G13" s="35"/>
      <c r="H13" s="35"/>
      <c r="I13" s="35"/>
      <c r="J13" s="35"/>
    </row>
    <row r="14" spans="1:10" s="1" customFormat="1" ht="18" x14ac:dyDescent="0.35">
      <c r="A14" s="221" t="s">
        <v>155</v>
      </c>
      <c r="B14" s="619">
        <v>0</v>
      </c>
      <c r="C14" s="35"/>
      <c r="D14" s="35"/>
      <c r="E14" s="532"/>
      <c r="F14" s="35"/>
      <c r="G14" s="35"/>
      <c r="H14" s="35"/>
      <c r="I14" s="35"/>
      <c r="J14" s="35"/>
    </row>
    <row r="15" spans="1:10" s="1" customFormat="1" ht="18" x14ac:dyDescent="0.35">
      <c r="A15" s="221" t="s">
        <v>9</v>
      </c>
      <c r="B15" s="619">
        <v>0</v>
      </c>
      <c r="C15" s="35"/>
      <c r="D15" s="35"/>
      <c r="E15" s="35"/>
      <c r="F15" s="35"/>
      <c r="G15" s="35"/>
      <c r="H15" s="35"/>
      <c r="I15" s="35"/>
      <c r="J15" s="35"/>
    </row>
    <row r="16" spans="1:10" s="1" customFormat="1" ht="18" x14ac:dyDescent="0.35">
      <c r="A16" s="97" t="s">
        <v>136</v>
      </c>
      <c r="B16" s="619">
        <v>0</v>
      </c>
      <c r="C16" s="35"/>
      <c r="D16" s="35"/>
      <c r="E16" s="35"/>
      <c r="F16" s="35"/>
      <c r="G16" s="35"/>
      <c r="H16" s="35"/>
      <c r="I16" s="35"/>
      <c r="J16" s="35"/>
    </row>
    <row r="17" spans="1:10" s="1" customFormat="1" ht="18" x14ac:dyDescent="0.35">
      <c r="A17" s="97" t="s">
        <v>18</v>
      </c>
      <c r="B17" s="619">
        <v>0</v>
      </c>
      <c r="C17" s="35"/>
      <c r="D17" s="35"/>
      <c r="E17" s="35"/>
      <c r="F17" s="35"/>
      <c r="G17" s="35"/>
      <c r="H17" s="35"/>
      <c r="I17" s="35"/>
      <c r="J17" s="35"/>
    </row>
    <row r="18" spans="1:10" s="1" customFormat="1" ht="18" x14ac:dyDescent="0.35">
      <c r="A18" s="97" t="s">
        <v>147</v>
      </c>
      <c r="B18" s="619">
        <v>0</v>
      </c>
      <c r="C18" s="35"/>
      <c r="D18" s="35"/>
      <c r="E18" s="35"/>
      <c r="F18" s="35"/>
      <c r="G18" s="35"/>
      <c r="H18" s="35"/>
      <c r="I18" s="35"/>
      <c r="J18" s="35"/>
    </row>
    <row r="19" spans="1:10" s="1" customFormat="1" ht="18" x14ac:dyDescent="0.35">
      <c r="A19" s="221" t="s">
        <v>150</v>
      </c>
      <c r="B19" s="619">
        <v>0</v>
      </c>
      <c r="C19" s="35"/>
      <c r="D19" s="35"/>
      <c r="E19" s="35"/>
      <c r="F19" s="35"/>
      <c r="G19" s="35"/>
      <c r="H19" s="35"/>
      <c r="I19" s="35"/>
      <c r="J19" s="35"/>
    </row>
    <row r="20" spans="1:10" s="1" customFormat="1" ht="18" x14ac:dyDescent="0.35">
      <c r="A20" s="221" t="s">
        <v>156</v>
      </c>
      <c r="B20" s="619">
        <v>0</v>
      </c>
      <c r="C20" s="35"/>
      <c r="D20" s="35"/>
      <c r="E20" s="35"/>
      <c r="F20" s="35"/>
      <c r="G20" s="35"/>
      <c r="H20" s="35"/>
      <c r="I20" s="35"/>
      <c r="J20" s="35"/>
    </row>
    <row r="21" spans="1:10" s="1" customFormat="1" ht="18" x14ac:dyDescent="0.35">
      <c r="A21" s="97" t="s">
        <v>139</v>
      </c>
      <c r="B21" s="619">
        <v>0</v>
      </c>
      <c r="C21" s="35"/>
      <c r="D21" s="35"/>
      <c r="E21" s="35"/>
      <c r="F21" s="35"/>
      <c r="G21" s="35"/>
      <c r="H21" s="35"/>
      <c r="I21" s="35"/>
      <c r="J21" s="35"/>
    </row>
    <row r="22" spans="1:10" s="1" customFormat="1" ht="18" x14ac:dyDescent="0.35">
      <c r="A22" s="97" t="s">
        <v>16</v>
      </c>
      <c r="B22" s="619">
        <v>0</v>
      </c>
      <c r="C22" s="35"/>
      <c r="D22" s="35"/>
      <c r="E22" s="35"/>
      <c r="F22" s="35"/>
      <c r="G22" s="35"/>
      <c r="H22" s="35"/>
      <c r="I22" s="35"/>
      <c r="J22" s="35"/>
    </row>
    <row r="23" spans="1:10" s="1" customFormat="1" ht="18" x14ac:dyDescent="0.35">
      <c r="A23" s="97" t="s">
        <v>6</v>
      </c>
      <c r="B23" s="619">
        <v>0</v>
      </c>
      <c r="C23" s="35"/>
      <c r="D23" s="35"/>
      <c r="E23" s="35"/>
      <c r="F23" s="35"/>
      <c r="G23" s="35"/>
      <c r="H23" s="35"/>
      <c r="I23" s="35"/>
      <c r="J23" s="35"/>
    </row>
    <row r="24" spans="1:10" s="1" customFormat="1" ht="18" x14ac:dyDescent="0.35">
      <c r="A24" s="97" t="s">
        <v>20</v>
      </c>
      <c r="B24" s="619">
        <v>0</v>
      </c>
      <c r="C24" s="35"/>
      <c r="D24" s="35"/>
      <c r="E24" s="35"/>
      <c r="F24" s="35"/>
      <c r="G24" s="35"/>
      <c r="H24" s="35"/>
      <c r="I24" s="35"/>
      <c r="J24" s="35"/>
    </row>
    <row r="25" spans="1:10" s="1" customFormat="1" ht="18" x14ac:dyDescent="0.35">
      <c r="A25" s="221" t="s">
        <v>157</v>
      </c>
      <c r="B25" s="619">
        <v>0</v>
      </c>
      <c r="C25" s="35"/>
      <c r="D25" s="35"/>
      <c r="E25" s="35"/>
      <c r="F25" s="35"/>
      <c r="G25" s="35"/>
      <c r="H25" s="35"/>
      <c r="I25" s="35"/>
      <c r="J25" s="35"/>
    </row>
    <row r="26" spans="1:10" s="1" customFormat="1" ht="18" x14ac:dyDescent="0.35">
      <c r="A26" s="221" t="s">
        <v>33</v>
      </c>
      <c r="B26" s="619">
        <v>0</v>
      </c>
      <c r="C26" s="35"/>
      <c r="D26" s="35"/>
      <c r="E26" s="35"/>
      <c r="F26" s="35"/>
      <c r="G26" s="35"/>
      <c r="H26" s="35"/>
      <c r="I26" s="35"/>
      <c r="J26" s="35"/>
    </row>
    <row r="27" spans="1:10" s="1" customFormat="1" ht="18" x14ac:dyDescent="0.35">
      <c r="A27" s="221" t="s">
        <v>364</v>
      </c>
      <c r="B27" s="619">
        <v>0</v>
      </c>
      <c r="C27" s="35"/>
      <c r="D27" s="35"/>
      <c r="E27" s="35"/>
      <c r="F27" s="35"/>
      <c r="G27" s="35"/>
      <c r="H27" s="35"/>
      <c r="I27" s="35"/>
      <c r="J27" s="35"/>
    </row>
    <row r="28" spans="1:10" s="1" customFormat="1" ht="18" x14ac:dyDescent="0.35">
      <c r="A28" s="221" t="s">
        <v>158</v>
      </c>
      <c r="B28" s="619">
        <v>0</v>
      </c>
      <c r="C28" s="35"/>
      <c r="D28" s="35"/>
      <c r="E28" s="35"/>
      <c r="F28" s="35"/>
      <c r="G28" s="35"/>
      <c r="H28" s="35"/>
      <c r="I28" s="35"/>
      <c r="J28" s="35"/>
    </row>
    <row r="29" spans="1:10" s="1" customFormat="1" ht="18" x14ac:dyDescent="0.35">
      <c r="A29" s="221" t="s">
        <v>151</v>
      </c>
      <c r="B29" s="619">
        <v>0</v>
      </c>
      <c r="C29" s="35"/>
      <c r="D29" s="35"/>
      <c r="E29" s="35"/>
      <c r="F29" s="35"/>
      <c r="G29" s="35"/>
      <c r="H29" s="35"/>
      <c r="I29" s="35"/>
      <c r="J29" s="35"/>
    </row>
    <row r="30" spans="1:10" s="1" customFormat="1" ht="18" x14ac:dyDescent="0.35">
      <c r="A30" s="221" t="s">
        <v>152</v>
      </c>
      <c r="B30" s="619">
        <v>0</v>
      </c>
      <c r="C30" s="35"/>
      <c r="D30" s="35"/>
      <c r="E30" s="35"/>
      <c r="F30" s="35"/>
      <c r="G30" s="35"/>
      <c r="H30" s="35"/>
      <c r="I30" s="35"/>
      <c r="J30" s="35"/>
    </row>
    <row r="31" spans="1:10" s="1" customFormat="1" ht="18" x14ac:dyDescent="0.35">
      <c r="A31" s="221" t="s">
        <v>159</v>
      </c>
      <c r="B31" s="619">
        <v>0</v>
      </c>
      <c r="C31" s="35"/>
      <c r="D31" s="35"/>
      <c r="E31" s="35"/>
      <c r="F31" s="35"/>
      <c r="G31" s="35"/>
      <c r="H31" s="35"/>
      <c r="I31" s="35"/>
      <c r="J31" s="35"/>
    </row>
    <row r="32" spans="1:10" s="1" customFormat="1" ht="18" x14ac:dyDescent="0.35">
      <c r="A32" s="221" t="s">
        <v>386</v>
      </c>
      <c r="B32" s="619">
        <v>0</v>
      </c>
      <c r="C32" s="35"/>
      <c r="D32" s="35"/>
      <c r="E32" s="35"/>
      <c r="F32" s="35"/>
      <c r="G32" s="35"/>
      <c r="H32" s="35"/>
      <c r="I32" s="35"/>
      <c r="J32" s="35"/>
    </row>
    <row r="33" spans="1:10" s="1" customFormat="1" ht="18" x14ac:dyDescent="0.35">
      <c r="A33" s="221" t="s">
        <v>365</v>
      </c>
      <c r="B33" s="619">
        <v>0</v>
      </c>
      <c r="C33" s="35"/>
      <c r="D33" s="35"/>
      <c r="E33" s="35"/>
      <c r="F33" s="35"/>
      <c r="G33" s="35"/>
      <c r="H33" s="35"/>
      <c r="I33" s="35"/>
      <c r="J33" s="35"/>
    </row>
    <row r="34" spans="1:10" s="1" customFormat="1" ht="18" x14ac:dyDescent="0.35">
      <c r="A34" s="97" t="s">
        <v>135</v>
      </c>
      <c r="B34" s="619">
        <v>0</v>
      </c>
      <c r="C34" s="35"/>
      <c r="D34" s="35"/>
      <c r="E34" s="35"/>
      <c r="F34" s="35"/>
      <c r="G34" s="35"/>
      <c r="H34" s="35"/>
      <c r="I34" s="35"/>
      <c r="J34" s="35"/>
    </row>
    <row r="35" spans="1:10" s="1" customFormat="1" ht="18" x14ac:dyDescent="0.35">
      <c r="A35" s="98" t="s">
        <v>148</v>
      </c>
      <c r="B35" s="619">
        <v>0</v>
      </c>
      <c r="C35" s="35"/>
      <c r="D35" s="35"/>
      <c r="E35" s="35"/>
      <c r="F35" s="35"/>
      <c r="G35" s="35"/>
      <c r="H35" s="35"/>
      <c r="I35" s="35"/>
      <c r="J35" s="35"/>
    </row>
    <row r="36" spans="1:10" s="1" customFormat="1" ht="18" x14ac:dyDescent="0.35">
      <c r="A36" s="97" t="s">
        <v>132</v>
      </c>
      <c r="B36" s="619">
        <v>0</v>
      </c>
      <c r="C36" s="35"/>
      <c r="D36" s="35"/>
      <c r="E36" s="35"/>
      <c r="F36" s="35"/>
      <c r="G36" s="35"/>
      <c r="H36" s="35"/>
      <c r="I36" s="35"/>
      <c r="J36" s="35"/>
    </row>
    <row r="37" spans="1:10" s="1" customFormat="1" ht="18" x14ac:dyDescent="0.35">
      <c r="A37" s="221" t="s">
        <v>160</v>
      </c>
      <c r="B37" s="619">
        <v>0</v>
      </c>
      <c r="C37" s="35"/>
      <c r="D37" s="35"/>
      <c r="E37" s="35"/>
      <c r="F37" s="35"/>
      <c r="G37" s="35"/>
      <c r="H37" s="35"/>
      <c r="I37" s="35"/>
      <c r="J37" s="35"/>
    </row>
    <row r="38" spans="1:10" s="1" customFormat="1" ht="18" x14ac:dyDescent="0.35">
      <c r="A38" s="97" t="s">
        <v>140</v>
      </c>
      <c r="B38" s="619">
        <v>0</v>
      </c>
      <c r="C38" s="35"/>
      <c r="D38" s="35"/>
      <c r="E38" s="35"/>
      <c r="F38" s="35"/>
      <c r="G38" s="35"/>
      <c r="H38" s="35"/>
      <c r="I38" s="35"/>
      <c r="J38" s="35"/>
    </row>
    <row r="39" spans="1:10" s="1" customFormat="1" ht="18" x14ac:dyDescent="0.35">
      <c r="A39" s="97" t="s">
        <v>387</v>
      </c>
      <c r="B39" s="619">
        <v>0</v>
      </c>
      <c r="C39" s="35"/>
      <c r="D39" s="35"/>
      <c r="E39" s="35"/>
      <c r="F39" s="35"/>
      <c r="G39" s="35"/>
      <c r="H39" s="35"/>
      <c r="I39" s="35"/>
      <c r="J39" s="35"/>
    </row>
    <row r="40" spans="1:10" s="1" customFormat="1" ht="18" x14ac:dyDescent="0.35">
      <c r="A40" s="221" t="s">
        <v>161</v>
      </c>
      <c r="B40" s="619">
        <v>0</v>
      </c>
      <c r="C40" s="35"/>
      <c r="D40" s="35"/>
      <c r="E40" s="35"/>
      <c r="F40" s="35"/>
      <c r="G40" s="35"/>
      <c r="H40" s="35"/>
      <c r="I40" s="35"/>
      <c r="J40" s="35"/>
    </row>
    <row r="41" spans="1:10" s="1" customFormat="1" ht="18" x14ac:dyDescent="0.35">
      <c r="A41" s="221" t="s">
        <v>371</v>
      </c>
      <c r="B41" s="619">
        <v>0</v>
      </c>
      <c r="C41" s="35"/>
      <c r="D41" s="35"/>
      <c r="E41" s="35"/>
      <c r="F41" s="35"/>
      <c r="G41" s="35"/>
      <c r="H41" s="35"/>
      <c r="I41" s="35"/>
      <c r="J41" s="35"/>
    </row>
    <row r="42" spans="1:10" s="1" customFormat="1" ht="18" x14ac:dyDescent="0.35">
      <c r="A42" s="97" t="s">
        <v>7</v>
      </c>
      <c r="B42" s="619">
        <v>0</v>
      </c>
      <c r="C42" s="35"/>
      <c r="D42" s="35"/>
      <c r="E42" s="35"/>
      <c r="F42" s="35"/>
      <c r="G42" s="35"/>
      <c r="H42" s="35"/>
      <c r="I42" s="35"/>
      <c r="J42" s="35"/>
    </row>
    <row r="43" spans="1:10" s="1" customFormat="1" ht="18" x14ac:dyDescent="0.35">
      <c r="A43" s="221" t="s">
        <v>162</v>
      </c>
      <c r="B43" s="618">
        <v>4</v>
      </c>
      <c r="C43" s="35"/>
      <c r="D43" s="35"/>
      <c r="E43" s="35"/>
      <c r="F43" s="35"/>
      <c r="G43" s="35"/>
      <c r="H43" s="35"/>
      <c r="I43" s="35"/>
      <c r="J43" s="35"/>
    </row>
    <row r="44" spans="1:10" s="1" customFormat="1" ht="18" x14ac:dyDescent="0.35">
      <c r="A44" s="221" t="s">
        <v>163</v>
      </c>
      <c r="B44" s="619">
        <v>0</v>
      </c>
      <c r="C44" s="35"/>
      <c r="D44" s="35"/>
      <c r="E44" s="35"/>
      <c r="F44" s="35"/>
      <c r="G44" s="35"/>
      <c r="H44" s="35"/>
      <c r="I44" s="35"/>
      <c r="J44" s="35"/>
    </row>
    <row r="45" spans="1:10" s="1" customFormat="1" ht="18" x14ac:dyDescent="0.35">
      <c r="A45" s="221" t="s">
        <v>13</v>
      </c>
      <c r="B45" s="619">
        <v>0</v>
      </c>
      <c r="C45" s="35"/>
      <c r="D45" s="35"/>
      <c r="E45" s="35"/>
      <c r="F45" s="35"/>
      <c r="G45" s="35"/>
      <c r="H45" s="35"/>
      <c r="I45" s="35"/>
      <c r="J45" s="35"/>
    </row>
    <row r="46" spans="1:10" s="1" customFormat="1" ht="18" x14ac:dyDescent="0.35">
      <c r="A46" s="221" t="s">
        <v>25</v>
      </c>
      <c r="B46" s="619">
        <v>0</v>
      </c>
      <c r="C46" s="35"/>
      <c r="D46" s="35"/>
      <c r="E46" s="35"/>
      <c r="F46" s="35"/>
      <c r="G46" s="35"/>
      <c r="H46" s="35"/>
      <c r="I46" s="35"/>
      <c r="J46" s="35"/>
    </row>
    <row r="47" spans="1:10" s="1" customFormat="1" ht="18" x14ac:dyDescent="0.35">
      <c r="A47" s="221" t="s">
        <v>385</v>
      </c>
      <c r="B47" s="619">
        <v>0</v>
      </c>
      <c r="C47" s="35"/>
      <c r="D47" s="35"/>
      <c r="E47" s="35"/>
      <c r="F47" s="35"/>
      <c r="G47" s="35"/>
      <c r="H47" s="35"/>
      <c r="I47" s="35"/>
      <c r="J47" s="35"/>
    </row>
    <row r="48" spans="1:10" s="1" customFormat="1" ht="18" x14ac:dyDescent="0.35">
      <c r="A48" s="98" t="s">
        <v>137</v>
      </c>
      <c r="B48" s="619">
        <v>0</v>
      </c>
      <c r="C48" s="35"/>
      <c r="D48" s="35"/>
      <c r="E48" s="35"/>
      <c r="F48" s="35"/>
      <c r="G48" s="35"/>
      <c r="H48" s="35"/>
      <c r="I48" s="35"/>
      <c r="J48" s="35"/>
    </row>
    <row r="49" spans="1:10" s="1" customFormat="1" ht="18" x14ac:dyDescent="0.35">
      <c r="A49" s="221" t="s">
        <v>19</v>
      </c>
      <c r="B49" s="619">
        <v>0</v>
      </c>
      <c r="C49" s="35"/>
      <c r="D49" s="35"/>
      <c r="E49" s="35"/>
      <c r="F49" s="35"/>
      <c r="G49" s="35"/>
      <c r="H49" s="35"/>
      <c r="I49" s="35"/>
      <c r="J49" s="35"/>
    </row>
    <row r="50" spans="1:10" s="1" customFormat="1" ht="18" x14ac:dyDescent="0.35">
      <c r="A50" s="221" t="s">
        <v>231</v>
      </c>
      <c r="B50" s="619">
        <v>0</v>
      </c>
      <c r="C50" s="35"/>
      <c r="D50" s="35"/>
      <c r="E50" s="35"/>
      <c r="F50" s="35"/>
      <c r="G50" s="35"/>
      <c r="H50" s="35"/>
      <c r="I50" s="35"/>
      <c r="J50" s="35"/>
    </row>
    <row r="51" spans="1:10" s="1" customFormat="1" ht="18" x14ac:dyDescent="0.35">
      <c r="A51" s="221" t="s">
        <v>164</v>
      </c>
      <c r="B51" s="619">
        <v>0</v>
      </c>
      <c r="C51" s="35"/>
      <c r="D51" s="35"/>
      <c r="E51" s="35"/>
      <c r="F51" s="35"/>
      <c r="G51" s="35"/>
      <c r="H51" s="35"/>
      <c r="I51" s="35"/>
      <c r="J51" s="35"/>
    </row>
    <row r="52" spans="1:10" s="1" customFormat="1" ht="18" x14ac:dyDescent="0.35">
      <c r="A52" s="97" t="s">
        <v>133</v>
      </c>
      <c r="B52" s="619">
        <v>0</v>
      </c>
      <c r="C52" s="35"/>
      <c r="D52" s="35"/>
      <c r="E52" s="35"/>
      <c r="F52" s="35"/>
      <c r="G52" s="35"/>
      <c r="H52" s="35"/>
      <c r="I52" s="35"/>
      <c r="J52" s="35"/>
    </row>
    <row r="53" spans="1:10" s="1" customFormat="1" ht="18" x14ac:dyDescent="0.35">
      <c r="A53" s="221" t="s">
        <v>165</v>
      </c>
      <c r="B53" s="619">
        <v>0</v>
      </c>
      <c r="C53" s="35"/>
      <c r="D53" s="35"/>
      <c r="E53" s="35"/>
      <c r="F53" s="35"/>
      <c r="G53" s="35"/>
      <c r="H53" s="35"/>
      <c r="I53" s="35"/>
      <c r="J53" s="35"/>
    </row>
    <row r="54" spans="1:10" s="1" customFormat="1" ht="18" x14ac:dyDescent="0.35">
      <c r="A54" s="221" t="s">
        <v>233</v>
      </c>
      <c r="B54" s="619">
        <v>0</v>
      </c>
      <c r="C54" s="35"/>
      <c r="D54" s="35"/>
      <c r="E54" s="35"/>
      <c r="F54" s="35"/>
      <c r="G54" s="35"/>
      <c r="H54" s="35"/>
      <c r="I54" s="35"/>
      <c r="J54" s="35"/>
    </row>
    <row r="55" spans="1:10" s="1" customFormat="1" ht="18" x14ac:dyDescent="0.35">
      <c r="A55" s="221" t="s">
        <v>166</v>
      </c>
      <c r="B55" s="619">
        <v>0</v>
      </c>
      <c r="C55" s="35"/>
      <c r="D55" s="35"/>
      <c r="E55" s="35"/>
      <c r="F55" s="35"/>
      <c r="G55" s="35"/>
      <c r="H55" s="35"/>
      <c r="I55" s="35"/>
      <c r="J55" s="35"/>
    </row>
    <row r="56" spans="1:10" s="1" customFormat="1" ht="18" x14ac:dyDescent="0.35">
      <c r="A56" s="97" t="s">
        <v>23</v>
      </c>
      <c r="B56" s="619">
        <v>0</v>
      </c>
      <c r="C56" s="35"/>
      <c r="D56" s="35"/>
      <c r="E56" s="35"/>
      <c r="F56" s="35"/>
      <c r="G56" s="35"/>
      <c r="H56" s="35"/>
      <c r="I56" s="35"/>
      <c r="J56" s="35"/>
    </row>
    <row r="57" spans="1:10" s="1" customFormat="1" ht="18" x14ac:dyDescent="0.35">
      <c r="A57" s="221" t="s">
        <v>167</v>
      </c>
      <c r="B57" s="619">
        <v>0</v>
      </c>
      <c r="C57" s="35"/>
      <c r="D57" s="35"/>
      <c r="E57" s="35"/>
      <c r="F57" s="35"/>
      <c r="G57" s="35"/>
      <c r="H57" s="35"/>
      <c r="I57" s="35"/>
      <c r="J57" s="35"/>
    </row>
    <row r="58" spans="1:10" s="1" customFormat="1" ht="18" x14ac:dyDescent="0.35">
      <c r="A58" s="221" t="s">
        <v>366</v>
      </c>
      <c r="B58" s="619">
        <v>0</v>
      </c>
      <c r="C58" s="35"/>
      <c r="D58" s="35"/>
      <c r="E58" s="35"/>
      <c r="F58" s="35"/>
      <c r="G58" s="35"/>
      <c r="H58" s="35"/>
      <c r="I58" s="35"/>
      <c r="J58" s="35"/>
    </row>
    <row r="59" spans="1:10" s="1" customFormat="1" ht="18" x14ac:dyDescent="0.35">
      <c r="A59" s="221" t="s">
        <v>414</v>
      </c>
      <c r="B59" s="619">
        <v>0</v>
      </c>
      <c r="C59" s="35"/>
      <c r="D59" s="35"/>
      <c r="E59" s="35"/>
      <c r="F59" s="35"/>
      <c r="G59" s="35"/>
      <c r="H59" s="35"/>
      <c r="I59" s="35"/>
      <c r="J59" s="35"/>
    </row>
    <row r="60" spans="1:10" s="1" customFormat="1" ht="18" x14ac:dyDescent="0.35">
      <c r="A60" s="97" t="s">
        <v>149</v>
      </c>
      <c r="B60" s="619">
        <v>0</v>
      </c>
      <c r="C60" s="35"/>
      <c r="D60" s="35"/>
      <c r="E60" s="35"/>
      <c r="F60" s="35"/>
      <c r="G60" s="35"/>
      <c r="H60" s="35"/>
      <c r="I60" s="35"/>
      <c r="J60" s="35"/>
    </row>
    <row r="61" spans="1:10" s="1" customFormat="1" ht="18" x14ac:dyDescent="0.35">
      <c r="A61" s="97" t="s">
        <v>234</v>
      </c>
      <c r="B61" s="618">
        <v>6</v>
      </c>
      <c r="C61" s="35"/>
      <c r="D61" s="35"/>
      <c r="G61" s="77"/>
      <c r="H61" s="77"/>
      <c r="I61" s="35"/>
      <c r="J61" s="35"/>
    </row>
    <row r="62" spans="1:10" s="1" customFormat="1" ht="18.600000000000001" thickBot="1" x14ac:dyDescent="0.4">
      <c r="A62" s="172" t="s">
        <v>235</v>
      </c>
      <c r="B62" s="619">
        <v>0</v>
      </c>
      <c r="C62" s="35"/>
      <c r="D62" s="35"/>
      <c r="E62" s="35"/>
      <c r="F62" s="35"/>
      <c r="G62" s="35"/>
      <c r="H62" s="35"/>
      <c r="I62" s="35"/>
      <c r="J62" s="35"/>
    </row>
    <row r="63" spans="1:10" s="1" customFormat="1" ht="18" x14ac:dyDescent="0.35">
      <c r="A63" s="517"/>
      <c r="B63" s="202"/>
      <c r="C63" s="35"/>
      <c r="D63" s="35"/>
      <c r="E63" s="202"/>
      <c r="F63" s="202"/>
      <c r="G63" s="35"/>
      <c r="H63" s="35"/>
      <c r="I63" s="35"/>
      <c r="J63" s="35"/>
    </row>
    <row r="64" spans="1:10" x14ac:dyDescent="0.3">
      <c r="A64" s="517"/>
      <c r="B64" s="202"/>
      <c r="C64" s="202"/>
      <c r="D64" s="202"/>
      <c r="E64" s="202"/>
      <c r="F64" s="202"/>
      <c r="G64" s="202"/>
      <c r="H64" s="202"/>
      <c r="I64" s="202"/>
      <c r="J64" s="202"/>
    </row>
    <row r="65" spans="1:10" x14ac:dyDescent="0.3">
      <c r="A65" s="517"/>
      <c r="B65" s="202"/>
      <c r="C65" s="202"/>
      <c r="D65" s="202"/>
      <c r="E65" s="202"/>
      <c r="F65" s="202"/>
      <c r="G65" s="202"/>
      <c r="H65" s="202"/>
      <c r="I65" s="202"/>
      <c r="J65" s="202"/>
    </row>
    <row r="66" spans="1:10" x14ac:dyDescent="0.3">
      <c r="A66" s="517"/>
      <c r="B66" s="202"/>
      <c r="C66" s="202"/>
      <c r="D66" s="202"/>
      <c r="E66" s="202"/>
      <c r="F66" s="202"/>
      <c r="G66" s="202"/>
      <c r="H66" s="202"/>
      <c r="I66" s="202"/>
      <c r="J66" s="202"/>
    </row>
    <row r="67" spans="1:10" x14ac:dyDescent="0.3">
      <c r="A67" s="517"/>
      <c r="B67" s="202"/>
      <c r="C67" s="202"/>
      <c r="D67" s="202"/>
      <c r="E67" s="202"/>
      <c r="F67" s="202"/>
      <c r="G67" s="202"/>
      <c r="H67" s="202"/>
      <c r="I67" s="202"/>
      <c r="J67" s="202"/>
    </row>
    <row r="68" spans="1:10" x14ac:dyDescent="0.3">
      <c r="A68" s="517"/>
      <c r="B68" s="202"/>
      <c r="C68" s="202"/>
      <c r="D68" s="202"/>
      <c r="E68" s="202"/>
      <c r="F68" s="202"/>
      <c r="G68" s="202"/>
      <c r="H68" s="202"/>
      <c r="I68" s="202"/>
      <c r="J68" s="202"/>
    </row>
    <row r="69" spans="1:10" x14ac:dyDescent="0.3">
      <c r="C69" s="202"/>
      <c r="D69" s="202"/>
      <c r="E69" s="202"/>
      <c r="F69" s="202"/>
      <c r="G69" s="202"/>
      <c r="H69" s="202"/>
      <c r="I69" s="202"/>
      <c r="J69" s="202"/>
    </row>
  </sheetData>
  <sortState ref="A6:B62">
    <sortCondition descending="1" ref="B6"/>
  </sortState>
  <conditionalFormatting sqref="B6:B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N90"/>
  <sheetViews>
    <sheetView topLeftCell="A61" zoomScale="90" zoomScaleNormal="90" workbookViewId="0">
      <selection activeCell="A6" sqref="A6:XFD6"/>
    </sheetView>
  </sheetViews>
  <sheetFormatPr defaultColWidth="8.88671875" defaultRowHeight="15.6" x14ac:dyDescent="0.3"/>
  <cols>
    <col min="1" max="1" width="30.6640625" style="92" customWidth="1"/>
    <col min="2" max="2" width="6.88671875" style="87" customWidth="1"/>
    <col min="3" max="3" width="8" style="87" bestFit="1" customWidth="1"/>
    <col min="4" max="4" width="8.88671875" style="88"/>
    <col min="5" max="5" width="9" style="26" customWidth="1"/>
    <col min="6" max="6" width="9.44140625" style="26" customWidth="1"/>
    <col min="7" max="7" width="4.88671875" style="26" customWidth="1"/>
    <col min="8" max="8" width="7.33203125" style="88" customWidth="1"/>
    <col min="9" max="9" width="120.44140625" style="88" customWidth="1"/>
    <col min="10" max="10" width="5" style="88" customWidth="1"/>
    <col min="11" max="16384" width="8.88671875" style="88"/>
  </cols>
  <sheetData>
    <row r="1" spans="1:14" ht="21" x14ac:dyDescent="0.4">
      <c r="A1" s="620" t="s">
        <v>191</v>
      </c>
      <c r="B1" s="621"/>
      <c r="C1" s="621"/>
      <c r="D1" s="622"/>
      <c r="E1" s="521"/>
      <c r="F1" s="521"/>
      <c r="G1" s="521"/>
      <c r="H1" s="622"/>
      <c r="I1" s="623"/>
      <c r="J1" s="622"/>
      <c r="K1" s="622"/>
      <c r="L1" s="622"/>
      <c r="M1" s="622"/>
      <c r="N1" s="622"/>
    </row>
    <row r="2" spans="1:14" ht="18" x14ac:dyDescent="0.35">
      <c r="A2" s="624" t="s">
        <v>437</v>
      </c>
      <c r="B2" s="625"/>
      <c r="C2" s="625"/>
      <c r="D2" s="35"/>
      <c r="E2" s="626"/>
      <c r="F2" s="521"/>
      <c r="G2" s="521"/>
      <c r="H2" s="622"/>
      <c r="I2" s="622"/>
      <c r="J2" s="622"/>
      <c r="K2" s="622"/>
      <c r="L2" s="622"/>
      <c r="M2" s="622"/>
      <c r="N2" s="622"/>
    </row>
    <row r="3" spans="1:14" ht="18" x14ac:dyDescent="0.35">
      <c r="A3" s="627" t="s">
        <v>438</v>
      </c>
      <c r="B3" s="625"/>
      <c r="C3" s="625"/>
      <c r="D3" s="35"/>
      <c r="E3" s="626"/>
      <c r="F3" s="521"/>
      <c r="G3" s="521"/>
      <c r="H3" s="622"/>
      <c r="I3" s="622"/>
      <c r="J3" s="622"/>
      <c r="K3" s="622"/>
      <c r="L3" s="622"/>
      <c r="M3" s="622"/>
      <c r="N3" s="622"/>
    </row>
    <row r="4" spans="1:14" ht="18" x14ac:dyDescent="0.35">
      <c r="A4" s="624"/>
      <c r="B4" s="625"/>
      <c r="C4" s="625"/>
      <c r="D4" s="77"/>
      <c r="E4" s="521"/>
      <c r="F4" s="521"/>
      <c r="G4" s="521"/>
      <c r="H4" s="622"/>
      <c r="I4" s="622"/>
      <c r="J4" s="622"/>
      <c r="K4" s="622"/>
      <c r="L4" s="622"/>
      <c r="M4" s="622"/>
      <c r="N4" s="622"/>
    </row>
    <row r="5" spans="1:14" ht="18" x14ac:dyDescent="0.35">
      <c r="A5" s="624"/>
      <c r="B5" s="1307" t="s">
        <v>439</v>
      </c>
      <c r="C5" s="1308"/>
      <c r="D5" s="100"/>
      <c r="E5" s="1017" t="s">
        <v>104</v>
      </c>
      <c r="F5" s="106" t="s">
        <v>71</v>
      </c>
      <c r="G5" s="521"/>
      <c r="H5" s="622"/>
      <c r="I5" s="622"/>
      <c r="J5" s="622"/>
      <c r="K5" s="622"/>
      <c r="L5" s="622"/>
      <c r="M5" s="622"/>
      <c r="N5" s="622"/>
    </row>
    <row r="6" spans="1:14" ht="18.600000000000001" thickBot="1" x14ac:dyDescent="0.4">
      <c r="A6" s="107" t="s">
        <v>4</v>
      </c>
      <c r="B6" s="628" t="s">
        <v>440</v>
      </c>
      <c r="C6" s="1063" t="s">
        <v>441</v>
      </c>
      <c r="D6" s="530" t="s">
        <v>105</v>
      </c>
      <c r="E6" s="1018" t="s">
        <v>2</v>
      </c>
      <c r="F6" s="1016" t="s">
        <v>3</v>
      </c>
      <c r="G6" s="521"/>
      <c r="J6" s="622"/>
      <c r="K6" s="622"/>
      <c r="L6" s="622"/>
      <c r="M6" s="622"/>
      <c r="N6" s="622"/>
    </row>
    <row r="7" spans="1:14" ht="18" x14ac:dyDescent="0.35">
      <c r="A7" s="977" t="s">
        <v>153</v>
      </c>
      <c r="B7" s="740"/>
      <c r="C7" s="1058"/>
      <c r="D7" s="1052">
        <v>2.02</v>
      </c>
      <c r="E7" s="1019">
        <v>6</v>
      </c>
      <c r="F7" s="267">
        <f>RANK(E7,E$7:E$63,0)</f>
        <v>1</v>
      </c>
      <c r="G7" s="613"/>
      <c r="J7" s="622"/>
      <c r="K7" s="622"/>
      <c r="L7" s="622"/>
      <c r="M7" s="622"/>
      <c r="N7" s="622"/>
    </row>
    <row r="8" spans="1:14" ht="18.600000000000001" thickBot="1" x14ac:dyDescent="0.4">
      <c r="A8" s="221" t="s">
        <v>162</v>
      </c>
      <c r="B8" s="387"/>
      <c r="C8" s="1059"/>
      <c r="D8" s="1053">
        <v>2.2200000000000002</v>
      </c>
      <c r="E8" s="1020">
        <v>6</v>
      </c>
      <c r="F8" s="267">
        <f>RANK(E8,E$7:E$63,0)</f>
        <v>1</v>
      </c>
      <c r="G8" s="613"/>
      <c r="H8" s="630" t="s">
        <v>106</v>
      </c>
      <c r="I8" s="35"/>
      <c r="J8" s="622"/>
      <c r="K8" s="622"/>
      <c r="L8" s="622"/>
      <c r="M8" s="622"/>
      <c r="N8" s="622"/>
    </row>
    <row r="9" spans="1:14" ht="18" x14ac:dyDescent="0.35">
      <c r="A9" s="221" t="s">
        <v>163</v>
      </c>
      <c r="B9" s="387"/>
      <c r="C9" s="1060"/>
      <c r="D9" s="1052">
        <v>2.02</v>
      </c>
      <c r="E9" s="1020">
        <v>6</v>
      </c>
      <c r="F9" s="267">
        <f>RANK(E9,E$7:E$63,0)</f>
        <v>1</v>
      </c>
      <c r="G9" s="613"/>
      <c r="H9" s="160" t="s">
        <v>222</v>
      </c>
      <c r="I9" s="161"/>
      <c r="J9" s="622"/>
      <c r="K9" s="622"/>
      <c r="L9" s="622"/>
      <c r="M9" s="622"/>
      <c r="N9" s="622"/>
    </row>
    <row r="10" spans="1:14" ht="20.399999999999999" customHeight="1" x14ac:dyDescent="0.45">
      <c r="A10" s="221" t="s">
        <v>164</v>
      </c>
      <c r="B10" s="387"/>
      <c r="C10" s="1059"/>
      <c r="D10" s="1053">
        <v>2.25</v>
      </c>
      <c r="E10" s="1020">
        <v>6</v>
      </c>
      <c r="F10" s="267">
        <f>RANK(E10,E$7:E$63,0)</f>
        <v>1</v>
      </c>
      <c r="G10" s="613"/>
      <c r="H10" s="161"/>
      <c r="I10" s="161" t="s">
        <v>168</v>
      </c>
      <c r="J10" s="622"/>
      <c r="K10" s="622"/>
      <c r="L10" s="622"/>
      <c r="M10" s="622"/>
      <c r="N10" s="622"/>
    </row>
    <row r="11" spans="1:14" ht="20.399999999999999" customHeight="1" x14ac:dyDescent="0.45">
      <c r="A11" s="221" t="s">
        <v>165</v>
      </c>
      <c r="B11" s="387"/>
      <c r="C11" s="1059"/>
      <c r="D11" s="1053">
        <v>2.1</v>
      </c>
      <c r="E11" s="1020">
        <v>6</v>
      </c>
      <c r="F11" s="267">
        <f>RANK(E11,E$7:E$63,0)</f>
        <v>1</v>
      </c>
      <c r="G11" s="613"/>
      <c r="H11" s="161"/>
      <c r="I11" s="161" t="s">
        <v>169</v>
      </c>
      <c r="J11" s="622"/>
      <c r="K11" s="622"/>
      <c r="L11" s="622"/>
      <c r="M11" s="622"/>
      <c r="N11" s="622"/>
    </row>
    <row r="12" spans="1:14" ht="20.399999999999999" customHeight="1" x14ac:dyDescent="0.45">
      <c r="A12" s="221" t="s">
        <v>414</v>
      </c>
      <c r="B12" s="387"/>
      <c r="C12" s="1059"/>
      <c r="D12" s="1053">
        <v>2.0499999999999998</v>
      </c>
      <c r="E12" s="1020">
        <v>6</v>
      </c>
      <c r="F12" s="267">
        <f>RANK(E12,E$7:E$63,0)</f>
        <v>1</v>
      </c>
      <c r="G12" s="613"/>
      <c r="H12" s="161"/>
      <c r="I12" s="161" t="s">
        <v>170</v>
      </c>
      <c r="J12" s="622"/>
      <c r="K12" s="622"/>
      <c r="L12" s="622"/>
      <c r="M12" s="622"/>
      <c r="N12" s="622"/>
    </row>
    <row r="13" spans="1:14" ht="20.399999999999999" customHeight="1" x14ac:dyDescent="0.45">
      <c r="A13" s="221" t="s">
        <v>151</v>
      </c>
      <c r="B13" s="387">
        <v>0.34539304823665018</v>
      </c>
      <c r="C13" s="1059">
        <v>0.4</v>
      </c>
      <c r="D13" s="1041">
        <v>1.98</v>
      </c>
      <c r="E13" s="1021">
        <v>5</v>
      </c>
      <c r="F13" s="267">
        <f>RANK(E13,E$7:E$63,0)</f>
        <v>7</v>
      </c>
      <c r="G13" s="613"/>
      <c r="H13" s="161"/>
      <c r="I13" s="161" t="s">
        <v>171</v>
      </c>
      <c r="J13" s="622"/>
      <c r="K13" s="622"/>
      <c r="L13" s="622"/>
      <c r="M13" s="622"/>
      <c r="N13" s="622"/>
    </row>
    <row r="14" spans="1:14" ht="18" x14ac:dyDescent="0.35">
      <c r="A14" s="97" t="s">
        <v>234</v>
      </c>
      <c r="B14" s="387">
        <v>0.28368238304895765</v>
      </c>
      <c r="C14" s="1059">
        <v>0.4</v>
      </c>
      <c r="D14" s="1042">
        <v>2</v>
      </c>
      <c r="E14" s="1020">
        <v>5</v>
      </c>
      <c r="F14" s="267">
        <f>RANK(E14,E$7:E$63,0)</f>
        <v>7</v>
      </c>
      <c r="G14" s="613"/>
      <c r="H14" s="161"/>
      <c r="I14" s="161" t="s">
        <v>107</v>
      </c>
      <c r="J14" s="622"/>
      <c r="K14" s="622"/>
      <c r="L14" s="622"/>
      <c r="M14" s="622"/>
      <c r="N14" s="622"/>
    </row>
    <row r="15" spans="1:14" ht="18" x14ac:dyDescent="0.35">
      <c r="A15" s="97" t="s">
        <v>5</v>
      </c>
      <c r="B15" s="388">
        <v>0.42945055638130947</v>
      </c>
      <c r="C15" s="1059">
        <v>0.4</v>
      </c>
      <c r="D15" s="1043">
        <v>1.94</v>
      </c>
      <c r="E15" s="1020">
        <v>4</v>
      </c>
      <c r="F15" s="267">
        <f>RANK(E15,E$7:E$63,0)</f>
        <v>9</v>
      </c>
      <c r="G15" s="613"/>
      <c r="H15" s="35"/>
      <c r="I15" s="35"/>
      <c r="J15" s="622"/>
      <c r="K15" s="622"/>
      <c r="L15" s="622"/>
      <c r="M15" s="622"/>
      <c r="N15" s="622"/>
    </row>
    <row r="16" spans="1:14" ht="18" x14ac:dyDescent="0.35">
      <c r="A16" s="221" t="s">
        <v>230</v>
      </c>
      <c r="B16" s="387">
        <v>0.39371200000000001</v>
      </c>
      <c r="C16" s="1059">
        <v>0.4</v>
      </c>
      <c r="D16" s="1042">
        <v>2.08</v>
      </c>
      <c r="E16" s="1020">
        <v>4</v>
      </c>
      <c r="F16" s="267">
        <f>RANK(E16,E$7:E$63,0)</f>
        <v>9</v>
      </c>
      <c r="G16" s="613"/>
      <c r="H16" s="632" t="s">
        <v>108</v>
      </c>
      <c r="I16" s="35"/>
      <c r="J16" s="622"/>
      <c r="K16" s="622"/>
      <c r="L16" s="622"/>
      <c r="M16" s="622"/>
      <c r="N16" s="622"/>
    </row>
    <row r="17" spans="1:14" ht="20.399999999999999" x14ac:dyDescent="0.35">
      <c r="A17" s="221" t="s">
        <v>367</v>
      </c>
      <c r="B17" s="1015">
        <v>0.42483301898491882</v>
      </c>
      <c r="C17" s="1059">
        <v>0.4</v>
      </c>
      <c r="D17" s="1044">
        <v>2.0099999999999998</v>
      </c>
      <c r="E17" s="1022">
        <v>4</v>
      </c>
      <c r="F17" s="267">
        <f>RANK(E17,E$7:E$63,0)</f>
        <v>9</v>
      </c>
      <c r="G17" s="613"/>
      <c r="H17" s="633">
        <v>1</v>
      </c>
      <c r="I17" s="1024" t="s">
        <v>240</v>
      </c>
      <c r="J17" s="622"/>
      <c r="K17" s="622"/>
      <c r="L17" s="622"/>
      <c r="M17" s="622"/>
      <c r="N17" s="622"/>
    </row>
    <row r="18" spans="1:14" ht="20.399999999999999" x14ac:dyDescent="0.35">
      <c r="A18" s="221" t="s">
        <v>155</v>
      </c>
      <c r="B18" s="387">
        <v>0.42577559999999998</v>
      </c>
      <c r="C18" s="1059">
        <v>0.4</v>
      </c>
      <c r="D18" s="1043">
        <v>1.99</v>
      </c>
      <c r="E18" s="1020">
        <v>4</v>
      </c>
      <c r="F18" s="267">
        <f>RANK(E18,E$7:E$63,0)</f>
        <v>9</v>
      </c>
      <c r="G18" s="613"/>
      <c r="H18" s="633">
        <v>2</v>
      </c>
      <c r="I18" s="1024" t="s">
        <v>172</v>
      </c>
      <c r="J18" s="622"/>
      <c r="K18" s="622"/>
      <c r="L18" s="622"/>
      <c r="M18" s="622"/>
      <c r="N18" s="622"/>
    </row>
    <row r="19" spans="1:14" ht="20.399999999999999" x14ac:dyDescent="0.35">
      <c r="A19" s="97" t="s">
        <v>16</v>
      </c>
      <c r="B19" s="1015">
        <v>0.40028000000000002</v>
      </c>
      <c r="C19" s="1059">
        <v>0.4</v>
      </c>
      <c r="D19" s="1045">
        <v>1.92</v>
      </c>
      <c r="E19" s="1022">
        <v>4</v>
      </c>
      <c r="F19" s="267">
        <f>RANK(E19,E$7:E$63,0)</f>
        <v>9</v>
      </c>
      <c r="G19" s="613"/>
      <c r="H19" s="1315">
        <v>3</v>
      </c>
      <c r="I19" s="1025" t="s">
        <v>239</v>
      </c>
      <c r="J19" s="622"/>
      <c r="K19" s="622"/>
      <c r="L19" s="622"/>
      <c r="M19" s="622"/>
      <c r="N19" s="622"/>
    </row>
    <row r="20" spans="1:14" ht="18" customHeight="1" x14ac:dyDescent="0.35">
      <c r="A20" s="221" t="s">
        <v>157</v>
      </c>
      <c r="B20" s="387"/>
      <c r="C20" s="1059"/>
      <c r="D20" s="1054">
        <v>1.97</v>
      </c>
      <c r="E20" s="1020">
        <v>4</v>
      </c>
      <c r="F20" s="267">
        <f>RANK(E20,E$7:E$63,0)</f>
        <v>9</v>
      </c>
      <c r="G20" s="613"/>
      <c r="H20" s="1315"/>
      <c r="I20" s="1024" t="s">
        <v>238</v>
      </c>
      <c r="J20" s="622"/>
      <c r="K20" s="622"/>
      <c r="L20" s="622"/>
      <c r="M20" s="622"/>
      <c r="N20" s="622"/>
    </row>
    <row r="21" spans="1:14" ht="20.399999999999999" customHeight="1" x14ac:dyDescent="0.35">
      <c r="A21" s="221" t="s">
        <v>364</v>
      </c>
      <c r="B21" s="387">
        <v>0.44</v>
      </c>
      <c r="C21" s="1061">
        <v>0.4</v>
      </c>
      <c r="D21" s="1046">
        <v>1.73</v>
      </c>
      <c r="E21" s="1020">
        <v>4</v>
      </c>
      <c r="F21" s="267">
        <f>RANK(E21,E$7:E$63,0)</f>
        <v>9</v>
      </c>
      <c r="G21" s="613"/>
      <c r="H21" s="1315">
        <v>4</v>
      </c>
      <c r="I21" s="1026" t="s">
        <v>237</v>
      </c>
      <c r="J21" s="622"/>
      <c r="K21" s="622"/>
      <c r="L21" s="622"/>
      <c r="M21" s="622"/>
      <c r="N21" s="622"/>
    </row>
    <row r="22" spans="1:14" ht="18" x14ac:dyDescent="0.35">
      <c r="A22" s="221" t="s">
        <v>158</v>
      </c>
      <c r="B22" s="387"/>
      <c r="C22" s="1059"/>
      <c r="D22" s="1054">
        <v>1.89</v>
      </c>
      <c r="E22" s="1020">
        <v>4</v>
      </c>
      <c r="F22" s="267">
        <f>RANK(E22,E$7:E$63,0)</f>
        <v>9</v>
      </c>
      <c r="G22" s="613"/>
      <c r="H22" s="1315"/>
      <c r="I22" s="1024" t="s">
        <v>236</v>
      </c>
      <c r="J22" s="622"/>
      <c r="K22" s="622"/>
      <c r="L22" s="622"/>
      <c r="M22" s="622"/>
      <c r="N22" s="622"/>
    </row>
    <row r="23" spans="1:14" ht="20.399999999999999" x14ac:dyDescent="0.35">
      <c r="A23" s="221" t="s">
        <v>159</v>
      </c>
      <c r="B23" s="387"/>
      <c r="C23" s="1059"/>
      <c r="D23" s="1054">
        <v>1.97</v>
      </c>
      <c r="E23" s="1020">
        <v>4</v>
      </c>
      <c r="F23" s="267">
        <f>RANK(E23,E$7:E$63,0)</f>
        <v>9</v>
      </c>
      <c r="G23" s="613"/>
      <c r="H23" s="633">
        <v>5</v>
      </c>
      <c r="I23" s="1024" t="s">
        <v>443</v>
      </c>
      <c r="J23" s="622"/>
      <c r="K23" s="622"/>
      <c r="L23" s="622"/>
      <c r="M23" s="622"/>
      <c r="N23" s="622"/>
    </row>
    <row r="24" spans="1:14" ht="20.399999999999999" x14ac:dyDescent="0.35">
      <c r="A24" s="221" t="s">
        <v>160</v>
      </c>
      <c r="B24" s="387"/>
      <c r="C24" s="1059"/>
      <c r="D24" s="1054">
        <v>1.87</v>
      </c>
      <c r="E24" s="1020">
        <v>4</v>
      </c>
      <c r="F24" s="267">
        <f>RANK(E24,E$7:E$63,0)</f>
        <v>9</v>
      </c>
      <c r="G24" s="613"/>
      <c r="H24" s="633">
        <v>6</v>
      </c>
      <c r="I24" s="1025" t="s">
        <v>173</v>
      </c>
      <c r="J24" s="622"/>
      <c r="K24" s="622"/>
      <c r="L24" s="622"/>
      <c r="M24" s="622"/>
      <c r="N24" s="622"/>
    </row>
    <row r="25" spans="1:14" ht="20.399999999999999" x14ac:dyDescent="0.35">
      <c r="A25" s="98" t="s">
        <v>137</v>
      </c>
      <c r="B25" s="387">
        <v>0.39</v>
      </c>
      <c r="C25" s="1059">
        <v>0.4</v>
      </c>
      <c r="D25" s="1046">
        <v>1.64</v>
      </c>
      <c r="E25" s="1020">
        <v>4</v>
      </c>
      <c r="F25" s="267">
        <f>RANK(E25,E$7:E$63,0)</f>
        <v>9</v>
      </c>
      <c r="G25" s="613"/>
      <c r="H25" s="633">
        <v>7</v>
      </c>
      <c r="I25" s="1024" t="s">
        <v>442</v>
      </c>
      <c r="J25" s="622"/>
      <c r="K25" s="622"/>
      <c r="L25" s="622"/>
      <c r="M25" s="622"/>
      <c r="N25" s="622"/>
    </row>
    <row r="26" spans="1:14" ht="20.399999999999999" x14ac:dyDescent="0.35">
      <c r="A26" s="221" t="s">
        <v>166</v>
      </c>
      <c r="B26" s="1015"/>
      <c r="C26" s="1059"/>
      <c r="D26" s="1055">
        <v>1.86</v>
      </c>
      <c r="E26" s="1022">
        <v>4</v>
      </c>
      <c r="F26" s="267">
        <f>RANK(E26,E$7:E$63,0)</f>
        <v>9</v>
      </c>
      <c r="G26" s="613"/>
      <c r="H26" s="633">
        <v>8</v>
      </c>
      <c r="I26" s="1024" t="s">
        <v>174</v>
      </c>
      <c r="J26" s="622"/>
      <c r="K26" s="622"/>
      <c r="L26" s="622"/>
      <c r="M26" s="622"/>
      <c r="N26" s="622"/>
    </row>
    <row r="27" spans="1:14" ht="20.399999999999999" x14ac:dyDescent="0.35">
      <c r="A27" s="97" t="s">
        <v>141</v>
      </c>
      <c r="B27" s="387">
        <v>0.48599999999999999</v>
      </c>
      <c r="C27" s="1059">
        <v>0.4</v>
      </c>
      <c r="D27" s="1043">
        <v>1.93</v>
      </c>
      <c r="E27" s="1020">
        <v>3</v>
      </c>
      <c r="F27" s="267">
        <f>RANK(E27,E$7:E$63,0)</f>
        <v>21</v>
      </c>
      <c r="G27" s="613"/>
      <c r="H27" s="633">
        <v>9</v>
      </c>
      <c r="I27" s="1024" t="s">
        <v>175</v>
      </c>
      <c r="J27" s="622"/>
      <c r="K27" s="622"/>
      <c r="L27" s="622"/>
      <c r="M27" s="622"/>
      <c r="N27" s="622"/>
    </row>
    <row r="28" spans="1:14" ht="20.399999999999999" x14ac:dyDescent="0.35">
      <c r="A28" s="221" t="s">
        <v>9</v>
      </c>
      <c r="B28" s="388">
        <v>0.6</v>
      </c>
      <c r="C28" s="1059">
        <v>0.4</v>
      </c>
      <c r="D28" s="1046">
        <v>1.48</v>
      </c>
      <c r="E28" s="1020">
        <v>3</v>
      </c>
      <c r="F28" s="267">
        <f>RANK(E28,E$7:E$63,0)</f>
        <v>21</v>
      </c>
      <c r="G28" s="613"/>
      <c r="H28" s="633">
        <v>10</v>
      </c>
      <c r="I28" s="1024" t="s">
        <v>176</v>
      </c>
      <c r="J28" s="622"/>
      <c r="K28" s="622"/>
      <c r="L28" s="622"/>
      <c r="M28" s="622"/>
      <c r="N28" s="622"/>
    </row>
    <row r="29" spans="1:14" ht="18" x14ac:dyDescent="0.35">
      <c r="A29" s="97" t="s">
        <v>136</v>
      </c>
      <c r="B29" s="387">
        <v>0.54325104654026102</v>
      </c>
      <c r="C29" s="1059">
        <v>0.4</v>
      </c>
      <c r="D29" s="1046">
        <v>1.41</v>
      </c>
      <c r="E29" s="1020">
        <v>3</v>
      </c>
      <c r="F29" s="267">
        <f>RANK(E29,E$7:E$63,0)</f>
        <v>21</v>
      </c>
      <c r="G29" s="613"/>
      <c r="H29" s="35"/>
      <c r="I29" s="35"/>
      <c r="J29" s="622"/>
      <c r="K29" s="622"/>
      <c r="L29" s="622"/>
      <c r="M29" s="622"/>
      <c r="N29" s="622"/>
    </row>
    <row r="30" spans="1:14" ht="18" customHeight="1" x14ac:dyDescent="0.35">
      <c r="A30" s="97" t="s">
        <v>18</v>
      </c>
      <c r="B30" s="387">
        <v>0.56501773936073962</v>
      </c>
      <c r="C30" s="1059">
        <v>0.4</v>
      </c>
      <c r="D30" s="1042">
        <v>2.0099999999999998</v>
      </c>
      <c r="E30" s="1020">
        <v>3</v>
      </c>
      <c r="F30" s="267">
        <f>RANK(E30,E$7:E$63,0)</f>
        <v>21</v>
      </c>
      <c r="G30" s="613"/>
      <c r="H30" s="35"/>
      <c r="I30" s="35"/>
      <c r="J30" s="622"/>
      <c r="K30" s="622"/>
      <c r="L30" s="622"/>
      <c r="M30" s="622"/>
      <c r="N30" s="622"/>
    </row>
    <row r="31" spans="1:14" ht="20.399999999999999" customHeight="1" x14ac:dyDescent="0.45">
      <c r="A31" s="221" t="s">
        <v>150</v>
      </c>
      <c r="B31" s="388">
        <v>0.45588299817184641</v>
      </c>
      <c r="C31" s="1059">
        <v>0.4</v>
      </c>
      <c r="D31" s="1042">
        <v>2.23</v>
      </c>
      <c r="E31" s="1020">
        <v>3</v>
      </c>
      <c r="F31" s="267">
        <f>RANK(E31,E$7:E$63,0)</f>
        <v>21</v>
      </c>
      <c r="G31" s="613"/>
      <c r="H31" s="35"/>
      <c r="I31" s="35" t="s">
        <v>177</v>
      </c>
      <c r="J31" s="622"/>
      <c r="K31" s="622"/>
      <c r="L31" s="622"/>
      <c r="M31" s="622"/>
      <c r="N31" s="622"/>
    </row>
    <row r="32" spans="1:14" ht="20.399999999999999" customHeight="1" x14ac:dyDescent="0.45">
      <c r="A32" s="221" t="s">
        <v>156</v>
      </c>
      <c r="B32" s="387">
        <v>0.58855737899794858</v>
      </c>
      <c r="C32" s="1059">
        <v>0.4</v>
      </c>
      <c r="D32" s="1042">
        <v>2.27</v>
      </c>
      <c r="E32" s="1020">
        <v>3</v>
      </c>
      <c r="F32" s="267">
        <f>RANK(E32,E$7:E$63,0)</f>
        <v>21</v>
      </c>
      <c r="G32" s="613"/>
      <c r="H32" s="35"/>
      <c r="I32" s="35" t="s">
        <v>178</v>
      </c>
      <c r="J32" s="622"/>
      <c r="K32" s="622"/>
      <c r="L32" s="622"/>
      <c r="M32" s="622"/>
      <c r="N32" s="622"/>
    </row>
    <row r="33" spans="1:14" ht="18" x14ac:dyDescent="0.35">
      <c r="A33" s="97" t="s">
        <v>139</v>
      </c>
      <c r="B33" s="389">
        <v>0.56999999999999995</v>
      </c>
      <c r="C33" s="1059">
        <v>0.4</v>
      </c>
      <c r="D33" s="1042">
        <v>2.13</v>
      </c>
      <c r="E33" s="1020">
        <v>3</v>
      </c>
      <c r="F33" s="267">
        <f>RANK(E33,E$7:E$63,0)</f>
        <v>21</v>
      </c>
      <c r="G33" s="613"/>
      <c r="H33" s="35"/>
      <c r="I33" s="634" t="s">
        <v>109</v>
      </c>
      <c r="J33" s="622"/>
      <c r="K33" s="622"/>
      <c r="L33" s="622"/>
      <c r="M33" s="622"/>
      <c r="N33" s="622"/>
    </row>
    <row r="34" spans="1:14" ht="18" x14ac:dyDescent="0.35">
      <c r="A34" s="221" t="s">
        <v>33</v>
      </c>
      <c r="B34" s="1015"/>
      <c r="C34" s="1059"/>
      <c r="D34" s="1056">
        <v>1.03</v>
      </c>
      <c r="E34" s="1022">
        <v>3</v>
      </c>
      <c r="F34" s="267">
        <f>RANK(E34,E$7:E$63,0)</f>
        <v>21</v>
      </c>
      <c r="G34" s="613"/>
      <c r="H34" s="35"/>
      <c r="I34" s="35" t="s">
        <v>179</v>
      </c>
      <c r="J34" s="622"/>
      <c r="K34" s="622"/>
      <c r="L34" s="622"/>
      <c r="M34" s="622"/>
      <c r="N34" s="622"/>
    </row>
    <row r="35" spans="1:14" ht="18" x14ac:dyDescent="0.35">
      <c r="A35" s="221" t="s">
        <v>365</v>
      </c>
      <c r="B35" s="387"/>
      <c r="C35" s="1059"/>
      <c r="D35" s="1057">
        <v>1.59</v>
      </c>
      <c r="E35" s="1020">
        <v>3</v>
      </c>
      <c r="F35" s="267">
        <f>RANK(E35,E$7:E$63,0)</f>
        <v>21</v>
      </c>
      <c r="G35" s="613"/>
      <c r="H35" s="35"/>
      <c r="I35" s="634" t="s">
        <v>110</v>
      </c>
      <c r="J35" s="622"/>
      <c r="K35" s="622"/>
      <c r="L35" s="622"/>
      <c r="M35" s="622"/>
      <c r="N35" s="622"/>
    </row>
    <row r="36" spans="1:14" ht="18" x14ac:dyDescent="0.35">
      <c r="A36" s="97" t="s">
        <v>135</v>
      </c>
      <c r="B36" s="387">
        <v>0.49166542165262989</v>
      </c>
      <c r="C36" s="1059">
        <v>0.4</v>
      </c>
      <c r="D36" s="1046">
        <v>1.55</v>
      </c>
      <c r="E36" s="1020">
        <v>3</v>
      </c>
      <c r="F36" s="267">
        <f>RANK(E36,E$7:E$63,0)</f>
        <v>21</v>
      </c>
      <c r="G36" s="613"/>
      <c r="H36" s="622"/>
      <c r="I36" s="622"/>
      <c r="J36" s="622"/>
      <c r="K36" s="622"/>
      <c r="L36" s="622"/>
      <c r="M36" s="622"/>
      <c r="N36" s="622"/>
    </row>
    <row r="37" spans="1:14" ht="18" x14ac:dyDescent="0.35">
      <c r="A37" s="98" t="s">
        <v>148</v>
      </c>
      <c r="B37" s="387">
        <v>0.56999999999999995</v>
      </c>
      <c r="C37" s="1059">
        <v>0.4</v>
      </c>
      <c r="D37" s="1046">
        <v>1.68</v>
      </c>
      <c r="E37" s="1020">
        <v>3</v>
      </c>
      <c r="F37" s="267">
        <f>RANK(E37,E$7:E$63,0)</f>
        <v>21</v>
      </c>
      <c r="G37" s="613"/>
      <c r="H37" s="622"/>
      <c r="I37" s="622"/>
      <c r="J37" s="622"/>
      <c r="K37" s="622"/>
      <c r="L37" s="622"/>
      <c r="M37" s="622"/>
      <c r="N37" s="622"/>
    </row>
    <row r="38" spans="1:14" ht="18" x14ac:dyDescent="0.35">
      <c r="A38" s="97" t="s">
        <v>140</v>
      </c>
      <c r="B38" s="387"/>
      <c r="C38" s="1059"/>
      <c r="D38" s="1057">
        <v>1.34</v>
      </c>
      <c r="E38" s="1020">
        <v>3</v>
      </c>
      <c r="F38" s="267">
        <f>RANK(E38,E$7:E$63,0)</f>
        <v>21</v>
      </c>
      <c r="G38" s="613"/>
      <c r="H38" s="622"/>
      <c r="I38" s="622"/>
      <c r="J38" s="622"/>
      <c r="K38" s="622"/>
      <c r="L38" s="622"/>
      <c r="M38" s="622"/>
      <c r="N38" s="622"/>
    </row>
    <row r="39" spans="1:14" ht="18" x14ac:dyDescent="0.35">
      <c r="A39" s="221" t="s">
        <v>161</v>
      </c>
      <c r="B39" s="387"/>
      <c r="C39" s="1059"/>
      <c r="D39" s="1057">
        <v>1.25</v>
      </c>
      <c r="E39" s="1020">
        <v>3</v>
      </c>
      <c r="F39" s="267">
        <f>RANK(E39,E$7:E$63,0)</f>
        <v>21</v>
      </c>
      <c r="G39" s="613"/>
      <c r="H39" s="622"/>
      <c r="I39" s="622"/>
      <c r="J39" s="622"/>
      <c r="K39" s="622"/>
      <c r="L39" s="622"/>
      <c r="M39" s="622"/>
      <c r="N39" s="622"/>
    </row>
    <row r="40" spans="1:14" ht="18" x14ac:dyDescent="0.35">
      <c r="A40" s="221" t="s">
        <v>25</v>
      </c>
      <c r="B40" s="1015"/>
      <c r="C40" s="1059"/>
      <c r="D40" s="1057">
        <v>1.42</v>
      </c>
      <c r="E40" s="1022">
        <v>3</v>
      </c>
      <c r="F40" s="267">
        <f>RANK(E40,E$7:E$63,0)</f>
        <v>21</v>
      </c>
      <c r="G40" s="613"/>
      <c r="H40" s="622"/>
      <c r="I40" s="622"/>
      <c r="J40" s="622"/>
      <c r="K40" s="622"/>
      <c r="L40" s="622"/>
      <c r="M40" s="622"/>
      <c r="N40" s="622"/>
    </row>
    <row r="41" spans="1:14" ht="18" x14ac:dyDescent="0.35">
      <c r="A41" s="221" t="s">
        <v>385</v>
      </c>
      <c r="B41" s="387">
        <v>0.47299999999999998</v>
      </c>
      <c r="C41" s="1059">
        <v>0.4</v>
      </c>
      <c r="D41" s="1042">
        <v>2.27</v>
      </c>
      <c r="E41" s="1020">
        <v>3</v>
      </c>
      <c r="F41" s="267">
        <f>RANK(E41,E$7:E$63,0)</f>
        <v>21</v>
      </c>
      <c r="G41" s="613"/>
      <c r="H41" s="622"/>
      <c r="I41" s="622"/>
      <c r="J41" s="622"/>
      <c r="K41" s="622"/>
      <c r="L41" s="622"/>
      <c r="M41" s="622"/>
      <c r="N41" s="622"/>
    </row>
    <row r="42" spans="1:14" ht="18" x14ac:dyDescent="0.35">
      <c r="A42" s="221" t="s">
        <v>19</v>
      </c>
      <c r="B42" s="387"/>
      <c r="C42" s="1059"/>
      <c r="D42" s="1057">
        <v>1.23</v>
      </c>
      <c r="E42" s="1020">
        <v>3</v>
      </c>
      <c r="F42" s="267">
        <f>RANK(E42,E$7:E$63,0)</f>
        <v>21</v>
      </c>
      <c r="G42" s="613"/>
      <c r="H42" s="622"/>
      <c r="I42" s="622"/>
      <c r="J42" s="622"/>
      <c r="K42" s="622"/>
      <c r="L42" s="622"/>
      <c r="M42" s="622"/>
      <c r="N42" s="622"/>
    </row>
    <row r="43" spans="1:14" ht="18" x14ac:dyDescent="0.35">
      <c r="A43" s="97" t="s">
        <v>23</v>
      </c>
      <c r="B43" s="387"/>
      <c r="C43" s="1059"/>
      <c r="D43" s="1057">
        <v>1.02</v>
      </c>
      <c r="E43" s="1020">
        <v>3</v>
      </c>
      <c r="F43" s="267">
        <f>RANK(E43,E$7:E$63,0)</f>
        <v>21</v>
      </c>
      <c r="G43" s="613"/>
      <c r="H43" s="622"/>
      <c r="I43" s="622"/>
      <c r="J43" s="622"/>
      <c r="K43" s="622"/>
      <c r="L43" s="622"/>
      <c r="M43" s="622"/>
      <c r="N43" s="622"/>
    </row>
    <row r="44" spans="1:14" ht="18" x14ac:dyDescent="0.35">
      <c r="A44" s="221" t="s">
        <v>167</v>
      </c>
      <c r="B44" s="387">
        <v>0.49685710294733904</v>
      </c>
      <c r="C44" s="1059">
        <v>0.4</v>
      </c>
      <c r="D44" s="1042">
        <v>2.09</v>
      </c>
      <c r="E44" s="1020">
        <v>3</v>
      </c>
      <c r="F44" s="267">
        <f>RANK(E44,E$7:E$63,0)</f>
        <v>21</v>
      </c>
      <c r="G44" s="613"/>
      <c r="H44" s="622"/>
      <c r="I44" s="622"/>
      <c r="J44" s="622"/>
      <c r="K44" s="622"/>
      <c r="L44" s="622"/>
      <c r="M44" s="622"/>
      <c r="N44" s="622"/>
    </row>
    <row r="45" spans="1:14" ht="18" x14ac:dyDescent="0.35">
      <c r="A45" s="221" t="s">
        <v>366</v>
      </c>
      <c r="B45" s="387"/>
      <c r="C45" s="1059"/>
      <c r="D45" s="1057">
        <v>1.73</v>
      </c>
      <c r="E45" s="1020">
        <v>3</v>
      </c>
      <c r="F45" s="267">
        <f>RANK(E45,E$7:E$63,0)</f>
        <v>21</v>
      </c>
      <c r="G45" s="613"/>
      <c r="H45" s="622"/>
      <c r="I45" s="622"/>
      <c r="J45" s="622"/>
      <c r="K45" s="622"/>
      <c r="L45" s="622"/>
      <c r="M45" s="622"/>
      <c r="N45" s="622"/>
    </row>
    <row r="46" spans="1:14" ht="18" x14ac:dyDescent="0.35">
      <c r="A46" s="221" t="s">
        <v>229</v>
      </c>
      <c r="B46" s="387">
        <v>0.63720100000000002</v>
      </c>
      <c r="C46" s="1059">
        <v>0.4</v>
      </c>
      <c r="D46" s="1042">
        <v>2.1</v>
      </c>
      <c r="E46" s="1020">
        <v>2</v>
      </c>
      <c r="F46" s="267">
        <f>RANK(E46,E$7:E$63,0)</f>
        <v>40</v>
      </c>
      <c r="G46" s="613"/>
      <c r="H46" s="622"/>
      <c r="I46" s="622"/>
      <c r="J46" s="622"/>
      <c r="K46" s="622"/>
      <c r="L46" s="622"/>
      <c r="M46" s="622"/>
      <c r="N46" s="622"/>
    </row>
    <row r="47" spans="1:14" ht="18" x14ac:dyDescent="0.35">
      <c r="A47" s="221" t="s">
        <v>154</v>
      </c>
      <c r="B47" s="387">
        <v>0.79</v>
      </c>
      <c r="C47" s="1059">
        <v>0.4</v>
      </c>
      <c r="D47" s="1043">
        <v>1.99</v>
      </c>
      <c r="E47" s="1020">
        <v>2</v>
      </c>
      <c r="F47" s="267">
        <f>RANK(E47,E$7:E$63,0)</f>
        <v>40</v>
      </c>
      <c r="G47" s="613"/>
      <c r="H47" s="622"/>
      <c r="I47" s="622"/>
      <c r="J47" s="622"/>
      <c r="K47" s="622"/>
      <c r="L47" s="622"/>
      <c r="M47" s="622"/>
      <c r="N47" s="622"/>
    </row>
    <row r="48" spans="1:14" ht="18" x14ac:dyDescent="0.35">
      <c r="A48" s="97" t="s">
        <v>147</v>
      </c>
      <c r="B48" s="387">
        <v>0.69208099999999995</v>
      </c>
      <c r="C48" s="1059">
        <v>0.4</v>
      </c>
      <c r="D48" s="1046">
        <v>1.35</v>
      </c>
      <c r="E48" s="1020">
        <v>2</v>
      </c>
      <c r="F48" s="267">
        <f>RANK(E48,E$7:E$63,0)</f>
        <v>40</v>
      </c>
      <c r="G48" s="613"/>
      <c r="H48" s="622"/>
      <c r="I48" s="622"/>
      <c r="J48" s="622"/>
      <c r="K48" s="622"/>
      <c r="L48" s="622"/>
      <c r="M48" s="622"/>
      <c r="N48" s="622"/>
    </row>
    <row r="49" spans="1:14" ht="18" x14ac:dyDescent="0.35">
      <c r="A49" s="97" t="s">
        <v>132</v>
      </c>
      <c r="B49" s="387">
        <v>0.752177134972147</v>
      </c>
      <c r="C49" s="1059">
        <v>0.4</v>
      </c>
      <c r="D49" s="1046">
        <v>1.53</v>
      </c>
      <c r="E49" s="1020">
        <v>2</v>
      </c>
      <c r="F49" s="267">
        <f>RANK(E49,E$7:E$63,0)</f>
        <v>40</v>
      </c>
      <c r="G49" s="613"/>
      <c r="H49" s="622"/>
      <c r="I49" s="622"/>
      <c r="J49" s="622"/>
      <c r="K49" s="622"/>
      <c r="L49" s="622"/>
      <c r="M49" s="622"/>
      <c r="N49" s="622"/>
    </row>
    <row r="50" spans="1:14" ht="18" x14ac:dyDescent="0.35">
      <c r="A50" s="97" t="s">
        <v>387</v>
      </c>
      <c r="B50" s="389">
        <v>0.77</v>
      </c>
      <c r="C50" s="1059">
        <v>0.4</v>
      </c>
      <c r="D50" s="1047">
        <v>1.69</v>
      </c>
      <c r="E50" s="1020">
        <v>2</v>
      </c>
      <c r="F50" s="267">
        <f>RANK(E50,E$7:E$63,0)</f>
        <v>40</v>
      </c>
      <c r="G50" s="613"/>
      <c r="H50" s="622"/>
      <c r="I50" s="622"/>
      <c r="J50" s="622"/>
      <c r="K50" s="622"/>
      <c r="L50" s="622"/>
      <c r="M50" s="622"/>
      <c r="N50" s="622"/>
    </row>
    <row r="51" spans="1:14" ht="18" x14ac:dyDescent="0.35">
      <c r="A51" s="221" t="s">
        <v>371</v>
      </c>
      <c r="B51" s="1015">
        <v>0.63147305016684585</v>
      </c>
      <c r="C51" s="1059">
        <v>0.4</v>
      </c>
      <c r="D51" s="1042">
        <v>2.13</v>
      </c>
      <c r="E51" s="1022">
        <v>2</v>
      </c>
      <c r="F51" s="267">
        <f>RANK(E51,E$7:E$63,0)</f>
        <v>40</v>
      </c>
      <c r="G51" s="613"/>
      <c r="H51" s="622"/>
      <c r="I51" s="622"/>
      <c r="J51" s="622"/>
      <c r="K51" s="622"/>
      <c r="L51" s="622"/>
      <c r="M51" s="622"/>
      <c r="N51" s="622"/>
    </row>
    <row r="52" spans="1:14" ht="18" customHeight="1" x14ac:dyDescent="0.35">
      <c r="A52" s="97" t="s">
        <v>7</v>
      </c>
      <c r="B52" s="387">
        <v>0.39</v>
      </c>
      <c r="C52" s="1059">
        <v>0.25</v>
      </c>
      <c r="D52" s="1048">
        <v>1.94</v>
      </c>
      <c r="E52" s="1020">
        <v>2</v>
      </c>
      <c r="F52" s="267">
        <f>RANK(E52,E$7:E$63,0)</f>
        <v>40</v>
      </c>
      <c r="G52" s="613"/>
      <c r="H52" s="622"/>
      <c r="I52" s="622"/>
      <c r="J52" s="622"/>
      <c r="K52" s="622"/>
      <c r="L52" s="622"/>
      <c r="M52" s="622"/>
      <c r="N52" s="622"/>
    </row>
    <row r="53" spans="1:14" ht="18" x14ac:dyDescent="0.35">
      <c r="A53" s="221" t="s">
        <v>13</v>
      </c>
      <c r="B53" s="387">
        <v>0.79969800000000002</v>
      </c>
      <c r="C53" s="1059">
        <v>0.25</v>
      </c>
      <c r="D53" s="1046">
        <v>1.28</v>
      </c>
      <c r="E53" s="1020">
        <v>2</v>
      </c>
      <c r="F53" s="267">
        <f>RANK(E53,E$7:E$63,0)</f>
        <v>40</v>
      </c>
      <c r="G53" s="613"/>
      <c r="H53" s="622"/>
      <c r="I53" s="622"/>
      <c r="J53" s="622"/>
      <c r="K53" s="622"/>
      <c r="L53" s="622"/>
      <c r="M53" s="622"/>
      <c r="N53" s="622"/>
    </row>
    <row r="54" spans="1:14" ht="18" customHeight="1" x14ac:dyDescent="0.35">
      <c r="A54" s="221" t="s">
        <v>231</v>
      </c>
      <c r="B54" s="91">
        <v>0.68010400000000004</v>
      </c>
      <c r="C54" s="1059">
        <v>0.4</v>
      </c>
      <c r="D54" s="1042">
        <v>2.0499999999999998</v>
      </c>
      <c r="E54" s="1020">
        <v>2</v>
      </c>
      <c r="F54" s="267">
        <f>RANK(E54,E$7:E$63,0)</f>
        <v>40</v>
      </c>
      <c r="G54" s="613"/>
      <c r="H54" s="622"/>
      <c r="I54" s="622"/>
      <c r="J54" s="622"/>
      <c r="K54" s="622"/>
      <c r="L54" s="622"/>
      <c r="M54" s="622"/>
      <c r="N54" s="622"/>
    </row>
    <row r="55" spans="1:14" ht="18" x14ac:dyDescent="0.35">
      <c r="A55" s="97" t="s">
        <v>133</v>
      </c>
      <c r="B55" s="1015">
        <v>0.74172265697046347</v>
      </c>
      <c r="C55" s="1059">
        <v>0.4</v>
      </c>
      <c r="D55" s="1044">
        <v>1.8</v>
      </c>
      <c r="E55" s="1022">
        <v>2</v>
      </c>
      <c r="F55" s="267">
        <f>RANK(E55,E$7:E$63,0)</f>
        <v>40</v>
      </c>
      <c r="G55" s="613"/>
      <c r="H55" s="622"/>
      <c r="I55" s="622"/>
      <c r="J55" s="622"/>
      <c r="K55" s="622"/>
      <c r="L55" s="622"/>
      <c r="M55" s="622"/>
      <c r="N55" s="622"/>
    </row>
    <row r="56" spans="1:14" ht="18" x14ac:dyDescent="0.35">
      <c r="A56" s="221" t="s">
        <v>233</v>
      </c>
      <c r="B56" s="388">
        <v>0.65549999999999997</v>
      </c>
      <c r="C56" s="1059">
        <v>0.4</v>
      </c>
      <c r="D56" s="1043">
        <v>1.82</v>
      </c>
      <c r="E56" s="1020">
        <v>2</v>
      </c>
      <c r="F56" s="267">
        <f>RANK(E56,E$7:E$63,0)</f>
        <v>40</v>
      </c>
      <c r="G56" s="613"/>
      <c r="H56" s="622"/>
      <c r="I56" s="622"/>
      <c r="J56" s="622"/>
      <c r="K56" s="622"/>
      <c r="L56" s="622"/>
      <c r="M56" s="622"/>
      <c r="N56" s="622"/>
    </row>
    <row r="57" spans="1:14" ht="18" x14ac:dyDescent="0.35">
      <c r="A57" s="97" t="s">
        <v>235</v>
      </c>
      <c r="B57" s="387">
        <v>0.75205699999999998</v>
      </c>
      <c r="C57" s="1059">
        <v>0.4</v>
      </c>
      <c r="D57" s="1043">
        <v>1.88</v>
      </c>
      <c r="E57" s="1020">
        <v>2</v>
      </c>
      <c r="F57" s="267">
        <f>RANK(E57,E$7:E$63,0)</f>
        <v>40</v>
      </c>
      <c r="G57" s="613"/>
      <c r="H57" s="622"/>
      <c r="I57" s="622"/>
      <c r="J57" s="622"/>
      <c r="K57" s="622"/>
      <c r="L57" s="622"/>
      <c r="M57" s="622"/>
      <c r="N57" s="622"/>
    </row>
    <row r="58" spans="1:14" ht="18" x14ac:dyDescent="0.35">
      <c r="A58" s="97" t="s">
        <v>10</v>
      </c>
      <c r="B58" s="387">
        <v>0.86649136263487769</v>
      </c>
      <c r="C58" s="1059">
        <v>0.25</v>
      </c>
      <c r="D58" s="1046">
        <v>1.21</v>
      </c>
      <c r="E58" s="1020">
        <v>1</v>
      </c>
      <c r="F58" s="267">
        <f>RANK(E58,E$7:E$63,0)</f>
        <v>52</v>
      </c>
      <c r="G58" s="613"/>
      <c r="H58" s="622"/>
      <c r="I58" s="622"/>
      <c r="J58" s="622"/>
      <c r="K58" s="622"/>
      <c r="L58" s="622"/>
      <c r="M58" s="622"/>
      <c r="N58" s="622"/>
    </row>
    <row r="59" spans="1:14" ht="18" x14ac:dyDescent="0.35">
      <c r="A59" s="97" t="s">
        <v>6</v>
      </c>
      <c r="B59" s="387">
        <v>0.8374877092617895</v>
      </c>
      <c r="C59" s="1059">
        <v>0.25</v>
      </c>
      <c r="D59" s="1049">
        <v>1.54</v>
      </c>
      <c r="E59" s="1020">
        <v>1</v>
      </c>
      <c r="F59" s="267">
        <f>RANK(E59,E$7:E$63,0)</f>
        <v>52</v>
      </c>
      <c r="G59" s="613"/>
      <c r="H59" s="622"/>
      <c r="I59" s="622"/>
      <c r="J59" s="622"/>
      <c r="K59" s="622"/>
      <c r="L59" s="622"/>
      <c r="M59" s="622"/>
      <c r="N59" s="622"/>
    </row>
    <row r="60" spans="1:14" ht="18" customHeight="1" x14ac:dyDescent="0.35">
      <c r="A60" s="97" t="s">
        <v>20</v>
      </c>
      <c r="B60" s="1015">
        <v>0.87942900000000002</v>
      </c>
      <c r="C60" s="1059">
        <v>0.25</v>
      </c>
      <c r="D60" s="1050">
        <v>1.19</v>
      </c>
      <c r="E60" s="1022">
        <v>1</v>
      </c>
      <c r="F60" s="267">
        <f>RANK(E60,E$7:E$63,0)</f>
        <v>52</v>
      </c>
      <c r="G60" s="613"/>
      <c r="H60" s="622"/>
      <c r="I60" s="622"/>
      <c r="J60" s="622"/>
      <c r="K60" s="622"/>
      <c r="L60" s="622"/>
      <c r="M60" s="622"/>
      <c r="N60" s="622"/>
    </row>
    <row r="61" spans="1:14" ht="18" x14ac:dyDescent="0.35">
      <c r="A61" s="221" t="s">
        <v>152</v>
      </c>
      <c r="B61" s="387">
        <v>0.80909253755763588</v>
      </c>
      <c r="C61" s="1059">
        <v>0.4</v>
      </c>
      <c r="D61" s="1043">
        <v>1.88</v>
      </c>
      <c r="E61" s="1020">
        <v>1</v>
      </c>
      <c r="F61" s="267">
        <f>RANK(E61,E$7:E$63,0)</f>
        <v>52</v>
      </c>
      <c r="G61" s="613"/>
      <c r="H61" s="622"/>
      <c r="I61" s="622"/>
      <c r="J61" s="622"/>
      <c r="K61" s="622"/>
      <c r="L61" s="622"/>
      <c r="M61" s="622"/>
      <c r="N61" s="622"/>
    </row>
    <row r="62" spans="1:14" ht="18" x14ac:dyDescent="0.35">
      <c r="A62" s="221" t="s">
        <v>386</v>
      </c>
      <c r="B62" s="1015">
        <v>0.81</v>
      </c>
      <c r="C62" s="1059">
        <v>0.4</v>
      </c>
      <c r="D62" s="1050">
        <v>1.56</v>
      </c>
      <c r="E62" s="1022">
        <v>1</v>
      </c>
      <c r="F62" s="267">
        <f>RANK(E62,E$7:E$63,0)</f>
        <v>52</v>
      </c>
      <c r="H62" s="613"/>
      <c r="I62" s="622"/>
      <c r="J62" s="622"/>
      <c r="K62" s="622"/>
      <c r="L62" s="622"/>
      <c r="M62" s="622"/>
      <c r="N62" s="622"/>
    </row>
    <row r="63" spans="1:14" ht="18.600000000000001" thickBot="1" x14ac:dyDescent="0.4">
      <c r="A63" s="172" t="s">
        <v>149</v>
      </c>
      <c r="B63" s="105">
        <v>0.92</v>
      </c>
      <c r="C63" s="1062">
        <v>0.4</v>
      </c>
      <c r="D63" s="1051">
        <v>2.0499999999999998</v>
      </c>
      <c r="E63" s="1023">
        <v>1</v>
      </c>
      <c r="F63" s="307">
        <f>RANK(E63,E$7:E$63,0)</f>
        <v>52</v>
      </c>
      <c r="G63" s="613"/>
      <c r="H63" s="622"/>
      <c r="I63" s="622"/>
      <c r="J63" s="622"/>
      <c r="K63" s="622"/>
      <c r="L63" s="622"/>
      <c r="M63" s="622"/>
      <c r="N63" s="622"/>
    </row>
    <row r="64" spans="1:14" ht="18" x14ac:dyDescent="0.35">
      <c r="A64" s="631"/>
      <c r="B64" s="621"/>
      <c r="C64" s="621"/>
      <c r="D64" s="622"/>
      <c r="E64" s="521"/>
      <c r="F64" s="521"/>
      <c r="G64" s="613"/>
      <c r="H64" s="622"/>
      <c r="I64" s="622"/>
      <c r="J64" s="622"/>
      <c r="K64" s="622"/>
      <c r="L64" s="622"/>
      <c r="M64" s="622"/>
      <c r="N64" s="622"/>
    </row>
    <row r="65" spans="1:14" x14ac:dyDescent="0.3">
      <c r="A65" s="631"/>
      <c r="B65" s="621"/>
      <c r="C65" s="621"/>
      <c r="D65" s="622"/>
      <c r="E65" s="521"/>
      <c r="F65" s="521"/>
      <c r="G65" s="521"/>
      <c r="H65" s="622"/>
      <c r="I65" s="622"/>
      <c r="J65" s="622"/>
      <c r="K65" s="622"/>
      <c r="L65" s="622"/>
      <c r="M65" s="622"/>
      <c r="N65" s="622"/>
    </row>
    <row r="66" spans="1:14" x14ac:dyDescent="0.3">
      <c r="A66" s="631"/>
      <c r="B66" s="621"/>
      <c r="C66" s="621"/>
      <c r="D66" s="622"/>
      <c r="E66" s="521"/>
      <c r="F66" s="521"/>
      <c r="G66" s="521"/>
      <c r="H66" s="622"/>
      <c r="I66" s="622"/>
      <c r="J66" s="622"/>
      <c r="K66" s="622"/>
      <c r="L66" s="622"/>
      <c r="M66" s="622"/>
      <c r="N66" s="622"/>
    </row>
    <row r="67" spans="1:14" x14ac:dyDescent="0.3">
      <c r="A67" s="631"/>
      <c r="B67" s="621"/>
      <c r="C67" s="621"/>
      <c r="D67" s="622"/>
      <c r="E67" s="521"/>
      <c r="F67" s="521"/>
      <c r="G67" s="521"/>
      <c r="H67" s="622"/>
      <c r="I67" s="622"/>
      <c r="J67" s="622"/>
      <c r="K67" s="622"/>
      <c r="L67" s="622"/>
      <c r="M67" s="622"/>
      <c r="N67" s="622"/>
    </row>
    <row r="68" spans="1:14" x14ac:dyDescent="0.3">
      <c r="A68" s="631"/>
      <c r="B68" s="741" t="s">
        <v>370</v>
      </c>
      <c r="C68" s="741"/>
      <c r="D68" s="622"/>
      <c r="E68" s="521"/>
      <c r="F68" s="521"/>
      <c r="G68" s="521"/>
      <c r="H68" s="622"/>
      <c r="I68" s="622"/>
      <c r="J68" s="622"/>
      <c r="K68" s="622"/>
      <c r="L68" s="622"/>
      <c r="M68" s="622"/>
      <c r="N68" s="622"/>
    </row>
    <row r="69" spans="1:14" x14ac:dyDescent="0.3">
      <c r="A69" s="631"/>
      <c r="B69" s="621"/>
      <c r="C69" s="621"/>
      <c r="D69" s="622"/>
      <c r="E69" s="521"/>
      <c r="F69" s="521"/>
      <c r="G69" s="521"/>
      <c r="H69" s="622"/>
      <c r="I69" s="622"/>
      <c r="J69" s="622"/>
      <c r="K69" s="622"/>
      <c r="L69" s="622"/>
      <c r="M69" s="622"/>
      <c r="N69" s="622"/>
    </row>
    <row r="70" spans="1:14" x14ac:dyDescent="0.3">
      <c r="A70" s="631"/>
      <c r="B70" s="621"/>
      <c r="C70" s="621"/>
      <c r="D70" s="622"/>
      <c r="E70" s="521"/>
      <c r="F70" s="521"/>
      <c r="G70" s="521"/>
      <c r="H70" s="622"/>
      <c r="I70" s="622"/>
      <c r="J70" s="622"/>
      <c r="K70" s="622"/>
      <c r="L70" s="622"/>
      <c r="M70" s="622"/>
      <c r="N70" s="622"/>
    </row>
    <row r="71" spans="1:14" x14ac:dyDescent="0.3">
      <c r="A71" s="631"/>
      <c r="B71" s="621"/>
      <c r="C71" s="621"/>
      <c r="D71" s="622"/>
      <c r="E71" s="521"/>
      <c r="F71" s="521"/>
      <c r="G71" s="521"/>
      <c r="H71" s="622"/>
      <c r="I71" s="622"/>
      <c r="J71" s="622"/>
      <c r="K71" s="622"/>
      <c r="L71" s="622"/>
      <c r="M71" s="622"/>
      <c r="N71" s="622"/>
    </row>
    <row r="72" spans="1:14" x14ac:dyDescent="0.3">
      <c r="A72" s="631"/>
      <c r="B72" s="621"/>
      <c r="C72" s="621"/>
      <c r="D72" s="622"/>
      <c r="E72" s="521"/>
      <c r="F72" s="521"/>
      <c r="G72" s="521"/>
      <c r="H72" s="622"/>
      <c r="I72" s="622"/>
      <c r="J72" s="622"/>
      <c r="K72" s="622"/>
      <c r="L72" s="622"/>
      <c r="M72" s="622"/>
      <c r="N72" s="622"/>
    </row>
    <row r="73" spans="1:14" x14ac:dyDescent="0.3">
      <c r="A73" s="631"/>
      <c r="B73" s="621"/>
      <c r="C73" s="621"/>
      <c r="D73" s="622"/>
      <c r="E73" s="521"/>
      <c r="F73" s="521"/>
      <c r="G73" s="521"/>
      <c r="H73" s="622"/>
      <c r="I73" s="622"/>
      <c r="J73" s="622"/>
      <c r="K73" s="622"/>
      <c r="L73" s="622"/>
      <c r="M73" s="622"/>
      <c r="N73" s="622"/>
    </row>
    <row r="74" spans="1:14" x14ac:dyDescent="0.3">
      <c r="A74" s="631"/>
      <c r="B74" s="621"/>
      <c r="C74" s="621"/>
      <c r="D74" s="622"/>
      <c r="E74" s="521"/>
      <c r="F74" s="521"/>
      <c r="G74" s="521"/>
      <c r="H74" s="622"/>
      <c r="I74" s="622"/>
      <c r="J74" s="622"/>
      <c r="K74" s="622"/>
      <c r="L74" s="622"/>
      <c r="M74" s="622"/>
      <c r="N74" s="622"/>
    </row>
    <row r="75" spans="1:14" x14ac:dyDescent="0.3">
      <c r="A75" s="631"/>
      <c r="B75" s="621"/>
      <c r="C75" s="621"/>
      <c r="D75" s="622"/>
      <c r="E75" s="521"/>
      <c r="F75" s="521"/>
      <c r="G75" s="521"/>
      <c r="H75" s="622"/>
      <c r="I75" s="622"/>
      <c r="J75" s="622"/>
      <c r="K75" s="622"/>
      <c r="L75" s="622"/>
      <c r="M75" s="622"/>
      <c r="N75" s="622"/>
    </row>
    <row r="76" spans="1:14" x14ac:dyDescent="0.3">
      <c r="A76" s="631"/>
      <c r="B76" s="621"/>
      <c r="C76" s="621"/>
      <c r="D76" s="622"/>
      <c r="E76" s="521"/>
      <c r="F76" s="521"/>
      <c r="G76" s="521"/>
      <c r="H76" s="622"/>
      <c r="I76" s="622"/>
      <c r="J76" s="622"/>
      <c r="K76" s="622"/>
      <c r="L76" s="622"/>
      <c r="M76" s="622"/>
      <c r="N76" s="622"/>
    </row>
    <row r="77" spans="1:14" x14ac:dyDescent="0.3">
      <c r="A77" s="631"/>
      <c r="B77" s="621"/>
      <c r="C77" s="621"/>
      <c r="D77" s="622"/>
      <c r="E77" s="521"/>
      <c r="F77" s="521"/>
      <c r="G77" s="521"/>
      <c r="H77" s="622"/>
      <c r="I77" s="622"/>
      <c r="J77" s="622"/>
      <c r="K77" s="622"/>
      <c r="L77" s="622"/>
      <c r="M77" s="622"/>
      <c r="N77" s="622"/>
    </row>
    <row r="78" spans="1:14" x14ac:dyDescent="0.3">
      <c r="A78" s="631"/>
      <c r="B78" s="621"/>
      <c r="C78" s="621"/>
      <c r="D78" s="622"/>
      <c r="E78" s="521"/>
      <c r="F78" s="521"/>
      <c r="G78" s="521"/>
      <c r="H78" s="622"/>
      <c r="I78" s="622"/>
      <c r="J78" s="622"/>
      <c r="K78" s="622"/>
      <c r="L78" s="622"/>
      <c r="M78" s="622"/>
      <c r="N78" s="622"/>
    </row>
    <row r="79" spans="1:14" x14ac:dyDescent="0.3">
      <c r="A79" s="631"/>
      <c r="B79" s="621"/>
      <c r="C79" s="621"/>
      <c r="D79" s="622"/>
      <c r="E79" s="521"/>
      <c r="F79" s="521"/>
      <c r="G79" s="521"/>
      <c r="H79" s="622"/>
      <c r="I79" s="622"/>
      <c r="J79" s="622"/>
      <c r="K79" s="622"/>
      <c r="L79" s="622"/>
      <c r="M79" s="622"/>
      <c r="N79" s="622"/>
    </row>
    <row r="80" spans="1:14" x14ac:dyDescent="0.3">
      <c r="A80" s="631"/>
      <c r="B80" s="621"/>
      <c r="C80" s="621"/>
      <c r="D80" s="622"/>
      <c r="E80" s="521"/>
      <c r="F80" s="521"/>
      <c r="G80" s="521"/>
      <c r="H80" s="622"/>
      <c r="I80" s="622"/>
      <c r="J80" s="622"/>
      <c r="K80" s="622"/>
      <c r="L80" s="622"/>
      <c r="M80" s="622"/>
      <c r="N80" s="622"/>
    </row>
    <row r="81" spans="1:14" x14ac:dyDescent="0.3">
      <c r="A81" s="631"/>
      <c r="B81" s="621"/>
      <c r="C81" s="621"/>
      <c r="D81" s="622"/>
      <c r="E81" s="521"/>
      <c r="F81" s="521"/>
      <c r="G81" s="521"/>
      <c r="H81" s="622"/>
      <c r="I81" s="622"/>
      <c r="J81" s="622"/>
      <c r="K81" s="622"/>
      <c r="L81" s="622"/>
      <c r="M81" s="622"/>
      <c r="N81" s="622"/>
    </row>
    <row r="82" spans="1:14" x14ac:dyDescent="0.3">
      <c r="A82" s="631"/>
      <c r="B82" s="621"/>
      <c r="C82" s="621"/>
      <c r="D82" s="622"/>
      <c r="E82" s="521"/>
      <c r="F82" s="521"/>
      <c r="G82" s="521"/>
      <c r="H82" s="622"/>
      <c r="I82" s="622"/>
      <c r="J82" s="622"/>
      <c r="K82" s="622"/>
      <c r="L82" s="622"/>
      <c r="M82" s="622"/>
      <c r="N82" s="622"/>
    </row>
    <row r="83" spans="1:14" x14ac:dyDescent="0.3">
      <c r="A83" s="631"/>
      <c r="B83" s="621"/>
      <c r="C83" s="621"/>
      <c r="D83" s="622"/>
      <c r="E83" s="521"/>
      <c r="F83" s="521"/>
      <c r="G83" s="521"/>
      <c r="H83" s="622"/>
      <c r="I83" s="622"/>
      <c r="J83" s="622"/>
      <c r="K83" s="622"/>
      <c r="L83" s="622"/>
      <c r="M83" s="622"/>
      <c r="N83" s="622"/>
    </row>
    <row r="84" spans="1:14" x14ac:dyDescent="0.3">
      <c r="A84" s="631"/>
      <c r="B84" s="621"/>
      <c r="C84" s="621"/>
      <c r="D84" s="622"/>
      <c r="E84" s="521"/>
      <c r="F84" s="521"/>
      <c r="G84" s="521"/>
      <c r="H84" s="622"/>
      <c r="I84" s="622"/>
      <c r="J84" s="622"/>
      <c r="K84" s="622"/>
      <c r="L84" s="622"/>
      <c r="M84" s="622"/>
      <c r="N84" s="622"/>
    </row>
    <row r="85" spans="1:14" x14ac:dyDescent="0.3">
      <c r="A85" s="631"/>
      <c r="B85" s="621"/>
      <c r="C85" s="621"/>
      <c r="D85" s="622"/>
      <c r="E85" s="521"/>
      <c r="F85" s="521"/>
      <c r="G85" s="521"/>
      <c r="H85" s="622"/>
      <c r="I85" s="622"/>
      <c r="J85" s="622"/>
      <c r="K85" s="622"/>
      <c r="L85" s="622"/>
      <c r="M85" s="622"/>
      <c r="N85" s="622"/>
    </row>
    <row r="86" spans="1:14" x14ac:dyDescent="0.3">
      <c r="A86" s="631"/>
      <c r="B86" s="621"/>
      <c r="C86" s="621"/>
      <c r="D86" s="622"/>
      <c r="E86" s="521"/>
      <c r="F86" s="521"/>
      <c r="G86" s="521"/>
      <c r="H86" s="622"/>
      <c r="I86" s="622"/>
      <c r="J86" s="622"/>
      <c r="K86" s="622"/>
      <c r="L86" s="622"/>
      <c r="M86" s="622"/>
      <c r="N86" s="622"/>
    </row>
    <row r="87" spans="1:14" x14ac:dyDescent="0.3">
      <c r="A87" s="631"/>
      <c r="B87" s="621"/>
      <c r="C87" s="621"/>
      <c r="D87" s="622"/>
      <c r="E87" s="521"/>
      <c r="F87" s="521"/>
      <c r="G87" s="521"/>
      <c r="H87" s="622"/>
      <c r="I87" s="622"/>
      <c r="J87" s="622"/>
      <c r="K87" s="622"/>
      <c r="L87" s="622"/>
      <c r="M87" s="622"/>
      <c r="N87" s="622"/>
    </row>
    <row r="88" spans="1:14" x14ac:dyDescent="0.3">
      <c r="A88" s="631"/>
      <c r="B88" s="621"/>
      <c r="C88" s="621"/>
      <c r="D88" s="622"/>
      <c r="E88" s="521"/>
      <c r="F88" s="521"/>
      <c r="G88" s="521"/>
      <c r="H88" s="622"/>
      <c r="I88" s="622"/>
      <c r="J88" s="622"/>
      <c r="K88" s="622"/>
      <c r="L88" s="622"/>
      <c r="M88" s="622"/>
      <c r="N88" s="622"/>
    </row>
    <row r="89" spans="1:14" x14ac:dyDescent="0.3">
      <c r="A89" s="631"/>
      <c r="B89" s="621"/>
      <c r="C89" s="621"/>
      <c r="D89" s="622"/>
      <c r="E89" s="521"/>
      <c r="F89" s="521"/>
      <c r="G89" s="521"/>
      <c r="H89" s="622"/>
      <c r="I89" s="622"/>
      <c r="J89" s="622"/>
      <c r="K89" s="622"/>
      <c r="L89" s="622"/>
      <c r="M89" s="622"/>
      <c r="N89" s="622"/>
    </row>
    <row r="90" spans="1:14" x14ac:dyDescent="0.3">
      <c r="A90" s="631"/>
      <c r="B90" s="621"/>
      <c r="C90" s="621"/>
      <c r="D90" s="622"/>
      <c r="E90" s="521"/>
      <c r="F90" s="521"/>
      <c r="G90" s="521"/>
      <c r="H90" s="622"/>
      <c r="I90" s="622"/>
      <c r="J90" s="622"/>
    </row>
  </sheetData>
  <sortState ref="A7:G63">
    <sortCondition ref="F7"/>
  </sortState>
  <conditionalFormatting sqref="G7:G61 G63:G64 H62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07"/>
  <sheetViews>
    <sheetView zoomScale="85" zoomScaleNormal="85" workbookViewId="0">
      <pane ySplit="6" topLeftCell="A7" activePane="bottomLeft" state="frozen"/>
      <selection activeCell="A22" sqref="A22"/>
      <selection pane="bottomLeft" activeCell="G12" sqref="G12"/>
    </sheetView>
  </sheetViews>
  <sheetFormatPr defaultColWidth="8.88671875" defaultRowHeight="18" x14ac:dyDescent="0.35"/>
  <cols>
    <col min="1" max="1" width="38" style="86" customWidth="1"/>
    <col min="2" max="3" width="8.88671875" style="95"/>
    <col min="4" max="4" width="13.88671875" style="90" customWidth="1"/>
    <col min="5" max="5" width="16" style="90" customWidth="1"/>
    <col min="6" max="6" width="11.44140625" style="93" customWidth="1"/>
    <col min="7" max="7" width="9.6640625" style="94" customWidth="1"/>
    <col min="8" max="8" width="15.88671875" style="94" customWidth="1"/>
    <col min="9" max="9" width="10.6640625" style="94" customWidth="1"/>
    <col min="10" max="10" width="8.88671875" style="95"/>
    <col min="11" max="11" width="8.88671875" style="90"/>
    <col min="12" max="12" width="89.109375" style="90" customWidth="1"/>
    <col min="13" max="16384" width="8.88671875" style="95"/>
  </cols>
  <sheetData>
    <row r="1" spans="1:12" ht="21" x14ac:dyDescent="0.4">
      <c r="A1" s="620" t="s">
        <v>313</v>
      </c>
      <c r="B1" s="637"/>
      <c r="C1" s="637"/>
      <c r="D1" s="624"/>
      <c r="E1" s="624"/>
      <c r="F1" s="635"/>
      <c r="G1" s="636"/>
      <c r="H1" s="636"/>
      <c r="I1" s="636"/>
      <c r="J1" s="637"/>
      <c r="K1" s="624"/>
      <c r="L1" s="624"/>
    </row>
    <row r="2" spans="1:12" x14ac:dyDescent="0.35">
      <c r="A2" s="624" t="s">
        <v>192</v>
      </c>
      <c r="B2" s="637"/>
      <c r="C2" s="637"/>
      <c r="D2" s="624"/>
      <c r="E2" s="624"/>
      <c r="F2" s="635"/>
      <c r="G2" s="636"/>
      <c r="H2" s="636"/>
      <c r="I2" s="636"/>
      <c r="J2" s="637"/>
      <c r="K2" s="624"/>
      <c r="L2" s="624"/>
    </row>
    <row r="3" spans="1:12" x14ac:dyDescent="0.35">
      <c r="A3" s="624"/>
      <c r="B3" s="637"/>
      <c r="C3" s="637"/>
      <c r="D3" s="624"/>
      <c r="E3" s="624"/>
      <c r="F3" s="635"/>
      <c r="G3" s="636"/>
      <c r="H3" s="636"/>
      <c r="I3" s="636"/>
      <c r="J3" s="637"/>
      <c r="K3" s="624"/>
      <c r="L3" s="624"/>
    </row>
    <row r="4" spans="1:12" x14ac:dyDescent="0.35">
      <c r="A4" s="624"/>
      <c r="B4" s="637"/>
      <c r="C4" s="637"/>
      <c r="D4" s="624"/>
      <c r="E4" s="624"/>
      <c r="F4" s="635"/>
      <c r="G4" s="636"/>
      <c r="H4" s="979" t="s">
        <v>413</v>
      </c>
      <c r="I4" s="979"/>
      <c r="J4" s="637"/>
      <c r="K4" s="624"/>
      <c r="L4" s="624"/>
    </row>
    <row r="5" spans="1:12" ht="21.6" thickBot="1" x14ac:dyDescent="0.45">
      <c r="A5" s="770"/>
      <c r="B5" s="1377"/>
      <c r="C5" s="1378"/>
      <c r="D5" s="978" t="s">
        <v>493</v>
      </c>
      <c r="E5" s="638"/>
      <c r="F5" s="638"/>
      <c r="G5" s="639"/>
      <c r="H5" s="638"/>
      <c r="I5" s="771"/>
      <c r="J5" s="640"/>
      <c r="K5" s="624"/>
      <c r="L5" s="624"/>
    </row>
    <row r="6" spans="1:12" ht="57.6" thickBot="1" x14ac:dyDescent="0.4">
      <c r="A6" s="107" t="s">
        <v>4</v>
      </c>
      <c r="B6" s="1376" t="s">
        <v>247</v>
      </c>
      <c r="C6" s="774" t="s">
        <v>3</v>
      </c>
      <c r="D6" s="772" t="s">
        <v>223</v>
      </c>
      <c r="E6" s="641" t="s">
        <v>245</v>
      </c>
      <c r="F6" s="641" t="s">
        <v>381</v>
      </c>
      <c r="G6" s="773" t="s">
        <v>382</v>
      </c>
      <c r="H6" s="772" t="s">
        <v>383</v>
      </c>
      <c r="I6" s="773" t="s">
        <v>384</v>
      </c>
      <c r="J6" s="629"/>
      <c r="K6" s="624"/>
      <c r="L6" s="624"/>
    </row>
    <row r="7" spans="1:12" x14ac:dyDescent="0.35">
      <c r="A7" s="171" t="s">
        <v>10</v>
      </c>
      <c r="B7" s="775">
        <v>2</v>
      </c>
      <c r="C7" s="240">
        <f>RANK(B7,B$7:B$65,0)</f>
        <v>37</v>
      </c>
      <c r="D7" s="1364"/>
      <c r="E7" s="1064"/>
      <c r="F7" s="1365"/>
      <c r="G7" s="1367"/>
      <c r="H7" s="1369"/>
      <c r="I7" s="1371"/>
      <c r="J7" s="613"/>
      <c r="K7" s="624"/>
      <c r="L7" s="624"/>
    </row>
    <row r="8" spans="1:12" x14ac:dyDescent="0.35">
      <c r="A8" s="221" t="s">
        <v>229</v>
      </c>
      <c r="B8" s="776">
        <v>3</v>
      </c>
      <c r="C8" s="44">
        <f>RANK(B8,B$7:B$65,0)</f>
        <v>19</v>
      </c>
      <c r="D8" s="399"/>
      <c r="E8" s="1066"/>
      <c r="F8" s="1067"/>
      <c r="G8" s="1068"/>
      <c r="H8" s="1069"/>
      <c r="I8" s="1070"/>
      <c r="J8" s="613"/>
      <c r="K8" s="624"/>
      <c r="L8" s="624"/>
    </row>
    <row r="9" spans="1:12" x14ac:dyDescent="0.35">
      <c r="A9" s="221" t="s">
        <v>153</v>
      </c>
      <c r="B9" s="776">
        <v>1</v>
      </c>
      <c r="C9" s="44">
        <f>RANK(B9,B$7:B$65,0)</f>
        <v>46</v>
      </c>
      <c r="D9" s="399"/>
      <c r="E9" s="1066"/>
      <c r="F9" s="1067"/>
      <c r="G9" s="1068"/>
      <c r="H9" s="1069"/>
      <c r="I9" s="1070"/>
      <c r="J9" s="613"/>
      <c r="K9" s="624"/>
      <c r="L9" s="624"/>
    </row>
    <row r="10" spans="1:12" x14ac:dyDescent="0.35">
      <c r="A10" s="221" t="s">
        <v>154</v>
      </c>
      <c r="B10" s="776">
        <v>5</v>
      </c>
      <c r="C10" s="44">
        <f>RANK(B10,B$7:B$65,0)</f>
        <v>9</v>
      </c>
      <c r="D10" s="399"/>
      <c r="E10" s="1066"/>
      <c r="F10" s="1067"/>
      <c r="G10" s="1068"/>
      <c r="H10" s="1069"/>
      <c r="I10" s="1070"/>
      <c r="J10" s="613"/>
      <c r="K10" s="1361"/>
      <c r="L10" s="1363"/>
    </row>
    <row r="11" spans="1:12" x14ac:dyDescent="0.35">
      <c r="A11" s="97" t="s">
        <v>5</v>
      </c>
      <c r="B11" s="776">
        <v>5</v>
      </c>
      <c r="C11" s="44">
        <f>RANK(B11,B$7:B$65,0)</f>
        <v>9</v>
      </c>
      <c r="D11" s="399"/>
      <c r="E11" s="395"/>
      <c r="F11" s="391"/>
      <c r="G11" s="777"/>
      <c r="H11" s="778"/>
      <c r="I11" s="779"/>
      <c r="J11" s="613"/>
      <c r="K11" s="1361"/>
      <c r="L11" s="1363"/>
    </row>
    <row r="12" spans="1:12" x14ac:dyDescent="0.35">
      <c r="A12" s="221" t="s">
        <v>230</v>
      </c>
      <c r="B12" s="776">
        <v>3</v>
      </c>
      <c r="C12" s="44">
        <f>RANK(B12,B$7:B$65,0)</f>
        <v>19</v>
      </c>
      <c r="D12" s="399"/>
      <c r="E12" s="1066"/>
      <c r="F12" s="1067"/>
      <c r="G12" s="1068"/>
      <c r="H12" s="1069"/>
      <c r="I12" s="1070"/>
      <c r="J12" s="613"/>
      <c r="K12" s="624"/>
      <c r="L12" s="624"/>
    </row>
    <row r="13" spans="1:12" x14ac:dyDescent="0.35">
      <c r="A13" s="221" t="s">
        <v>367</v>
      </c>
      <c r="B13" s="776">
        <v>5</v>
      </c>
      <c r="C13" s="44">
        <f>RANK(B13,B$7:B$65,0)</f>
        <v>9</v>
      </c>
      <c r="D13" s="399"/>
      <c r="E13" s="1066"/>
      <c r="F13" s="1067"/>
      <c r="G13" s="1068"/>
      <c r="H13" s="1069"/>
      <c r="I13" s="1070"/>
      <c r="J13" s="613"/>
      <c r="K13" s="1361"/>
      <c r="L13" s="1363"/>
    </row>
    <row r="14" spans="1:12" x14ac:dyDescent="0.35">
      <c r="A14" s="97" t="s">
        <v>141</v>
      </c>
      <c r="B14" s="776">
        <v>2</v>
      </c>
      <c r="C14" s="44">
        <f>RANK(B14,B$7:B$65,0)</f>
        <v>37</v>
      </c>
      <c r="D14" s="399"/>
      <c r="E14" s="395"/>
      <c r="F14" s="391"/>
      <c r="G14" s="777"/>
      <c r="H14" s="778"/>
      <c r="I14" s="779"/>
      <c r="J14" s="613"/>
      <c r="K14" s="624"/>
      <c r="L14" s="624"/>
    </row>
    <row r="15" spans="1:12" x14ac:dyDescent="0.35">
      <c r="A15" s="221" t="s">
        <v>155</v>
      </c>
      <c r="B15" s="776">
        <v>5</v>
      </c>
      <c r="C15" s="44">
        <f>RANK(B15,B$7:B$65,0)</f>
        <v>9</v>
      </c>
      <c r="D15" s="399"/>
      <c r="E15" s="396"/>
      <c r="F15" s="392"/>
      <c r="G15" s="780"/>
      <c r="H15" s="781"/>
      <c r="I15" s="782"/>
      <c r="J15" s="613"/>
      <c r="K15" s="1361"/>
      <c r="L15" s="1363"/>
    </row>
    <row r="16" spans="1:12" x14ac:dyDescent="0.35">
      <c r="A16" s="221" t="s">
        <v>9</v>
      </c>
      <c r="B16" s="776">
        <v>3</v>
      </c>
      <c r="C16" s="44">
        <f>RANK(B16,B$7:B$65,0)</f>
        <v>19</v>
      </c>
      <c r="D16" s="399"/>
      <c r="E16" s="395"/>
      <c r="F16" s="1071"/>
      <c r="G16" s="777"/>
      <c r="H16" s="778"/>
      <c r="I16" s="779"/>
      <c r="J16" s="613"/>
      <c r="K16" s="1361"/>
      <c r="L16" s="1361"/>
    </row>
    <row r="17" spans="1:12" x14ac:dyDescent="0.35">
      <c r="A17" s="97" t="s">
        <v>136</v>
      </c>
      <c r="B17" s="776">
        <v>3</v>
      </c>
      <c r="C17" s="44">
        <f>RANK(B17,B$7:B$65,0)</f>
        <v>19</v>
      </c>
      <c r="D17" s="399"/>
      <c r="E17" s="395"/>
      <c r="F17" s="391"/>
      <c r="G17" s="777"/>
      <c r="H17" s="778"/>
      <c r="I17" s="779"/>
      <c r="J17" s="613"/>
      <c r="K17" s="624"/>
      <c r="L17" s="624"/>
    </row>
    <row r="18" spans="1:12" x14ac:dyDescent="0.35">
      <c r="A18" s="97" t="s">
        <v>18</v>
      </c>
      <c r="B18" s="776">
        <v>3</v>
      </c>
      <c r="C18" s="44">
        <f>RANK(B18,B$7:B$65,0)</f>
        <v>19</v>
      </c>
      <c r="D18" s="399"/>
      <c r="E18" s="395"/>
      <c r="F18" s="391"/>
      <c r="G18" s="777"/>
      <c r="H18" s="778"/>
      <c r="I18" s="779"/>
      <c r="J18" s="613"/>
      <c r="K18" s="624"/>
      <c r="L18" s="624"/>
    </row>
    <row r="19" spans="1:12" x14ac:dyDescent="0.35">
      <c r="A19" s="97" t="s">
        <v>147</v>
      </c>
      <c r="B19" s="776">
        <v>1</v>
      </c>
      <c r="C19" s="44">
        <f>RANK(B19,B$7:B$65,0)</f>
        <v>46</v>
      </c>
      <c r="D19" s="399"/>
      <c r="E19" s="395"/>
      <c r="F19" s="391"/>
      <c r="G19" s="777"/>
      <c r="H19" s="778"/>
      <c r="I19" s="779"/>
      <c r="J19" s="613"/>
      <c r="K19" s="624"/>
      <c r="L19" s="624"/>
    </row>
    <row r="20" spans="1:12" x14ac:dyDescent="0.35">
      <c r="A20" s="221" t="s">
        <v>150</v>
      </c>
      <c r="B20" s="776">
        <v>3</v>
      </c>
      <c r="C20" s="44">
        <f>RANK(B20,B$7:B$65,0)</f>
        <v>19</v>
      </c>
      <c r="D20" s="399"/>
      <c r="E20" s="1066"/>
      <c r="F20" s="1072"/>
      <c r="G20" s="1068"/>
      <c r="H20" s="1069"/>
      <c r="I20" s="1070"/>
      <c r="J20" s="613"/>
      <c r="K20" s="1361"/>
      <c r="L20" s="1363"/>
    </row>
    <row r="21" spans="1:12" x14ac:dyDescent="0.35">
      <c r="A21" s="221" t="s">
        <v>156</v>
      </c>
      <c r="B21" s="776">
        <v>5</v>
      </c>
      <c r="C21" s="44">
        <f>RANK(B21,B$7:B$65,0)</f>
        <v>9</v>
      </c>
      <c r="D21" s="399"/>
      <c r="E21" s="1066"/>
      <c r="F21" s="1067"/>
      <c r="G21" s="1068"/>
      <c r="H21" s="1069"/>
      <c r="I21" s="1070"/>
      <c r="J21" s="613"/>
      <c r="K21" s="1361"/>
      <c r="L21" s="1363"/>
    </row>
    <row r="22" spans="1:12" x14ac:dyDescent="0.35">
      <c r="A22" s="97" t="s">
        <v>139</v>
      </c>
      <c r="B22" s="776">
        <v>1</v>
      </c>
      <c r="C22" s="44">
        <f>RANK(B22,B$7:B$65,0)</f>
        <v>46</v>
      </c>
      <c r="D22" s="399"/>
      <c r="E22" s="395"/>
      <c r="F22" s="391"/>
      <c r="G22" s="777"/>
      <c r="H22" s="778"/>
      <c r="I22" s="779"/>
      <c r="J22" s="613"/>
      <c r="K22" s="624"/>
      <c r="L22" s="624"/>
    </row>
    <row r="23" spans="1:12" x14ac:dyDescent="0.35">
      <c r="A23" s="97" t="s">
        <v>16</v>
      </c>
      <c r="B23" s="776">
        <v>3</v>
      </c>
      <c r="C23" s="44">
        <f>RANK(B23,B$7:B$65,0)</f>
        <v>19</v>
      </c>
      <c r="D23" s="399"/>
      <c r="E23" s="395"/>
      <c r="F23" s="391"/>
      <c r="G23" s="777"/>
      <c r="H23" s="778"/>
      <c r="I23" s="779"/>
      <c r="J23" s="613"/>
      <c r="K23" s="624"/>
      <c r="L23" s="624"/>
    </row>
    <row r="24" spans="1:12" x14ac:dyDescent="0.35">
      <c r="A24" s="97" t="s">
        <v>6</v>
      </c>
      <c r="B24" s="776">
        <v>1</v>
      </c>
      <c r="C24" s="44">
        <f>RANK(B24,B$7:B$65,0)</f>
        <v>46</v>
      </c>
      <c r="D24" s="399"/>
      <c r="E24" s="395"/>
      <c r="F24" s="391"/>
      <c r="G24" s="777"/>
      <c r="H24" s="778"/>
      <c r="I24" s="779"/>
      <c r="J24" s="613"/>
      <c r="K24" s="624"/>
      <c r="L24" s="624"/>
    </row>
    <row r="25" spans="1:12" x14ac:dyDescent="0.35">
      <c r="A25" s="97" t="s">
        <v>20</v>
      </c>
      <c r="B25" s="776">
        <v>1</v>
      </c>
      <c r="C25" s="44">
        <f>RANK(B25,B$7:B$65,0)</f>
        <v>46</v>
      </c>
      <c r="D25" s="399"/>
      <c r="E25" s="395"/>
      <c r="F25" s="391"/>
      <c r="G25" s="777"/>
      <c r="H25" s="778"/>
      <c r="I25" s="779"/>
      <c r="J25" s="613"/>
      <c r="K25" s="624"/>
      <c r="L25" s="624"/>
    </row>
    <row r="26" spans="1:12" x14ac:dyDescent="0.35">
      <c r="A26" s="221" t="s">
        <v>157</v>
      </c>
      <c r="B26" s="776">
        <v>3</v>
      </c>
      <c r="C26" s="44">
        <f>RANK(B26,B$7:B$65,0)</f>
        <v>19</v>
      </c>
      <c r="D26" s="399"/>
      <c r="E26" s="1066"/>
      <c r="F26" s="1067"/>
      <c r="G26" s="1068"/>
      <c r="H26" s="1069"/>
      <c r="I26" s="1070"/>
      <c r="J26" s="613"/>
      <c r="K26" s="1361"/>
      <c r="L26" s="1363"/>
    </row>
    <row r="27" spans="1:12" x14ac:dyDescent="0.35">
      <c r="A27" s="221" t="s">
        <v>33</v>
      </c>
      <c r="B27" s="776">
        <v>9</v>
      </c>
      <c r="C27" s="44">
        <f>RANK(B27,B$7:B$65,0)</f>
        <v>4</v>
      </c>
      <c r="D27" s="1073"/>
      <c r="E27" s="1074"/>
      <c r="F27" s="1075"/>
      <c r="G27" s="1076"/>
      <c r="H27" s="1077"/>
      <c r="I27" s="1078"/>
      <c r="J27" s="613"/>
      <c r="K27" s="1361"/>
      <c r="L27" s="1363"/>
    </row>
    <row r="28" spans="1:12" x14ac:dyDescent="0.35">
      <c r="A28" s="221" t="s">
        <v>364</v>
      </c>
      <c r="B28" s="776">
        <v>5</v>
      </c>
      <c r="C28" s="44">
        <f>RANK(B28,B$7:B$65,0)</f>
        <v>9</v>
      </c>
      <c r="D28" s="399"/>
      <c r="E28" s="1066"/>
      <c r="F28" s="1067"/>
      <c r="G28" s="1068"/>
      <c r="H28" s="1069"/>
      <c r="I28" s="1070"/>
      <c r="J28" s="613"/>
      <c r="K28" s="1361"/>
      <c r="L28" s="1363"/>
    </row>
    <row r="29" spans="1:12" x14ac:dyDescent="0.35">
      <c r="A29" s="221" t="s">
        <v>158</v>
      </c>
      <c r="B29" s="776">
        <v>3</v>
      </c>
      <c r="C29" s="44">
        <f>RANK(B29,B$7:B$65,0)</f>
        <v>19</v>
      </c>
      <c r="D29" s="400"/>
      <c r="E29" s="1079"/>
      <c r="F29" s="1080"/>
      <c r="G29" s="1081"/>
      <c r="H29" s="1082"/>
      <c r="I29" s="1083"/>
      <c r="J29" s="613"/>
      <c r="K29" s="624"/>
      <c r="L29" s="624"/>
    </row>
    <row r="30" spans="1:12" x14ac:dyDescent="0.35">
      <c r="A30" s="221" t="s">
        <v>151</v>
      </c>
      <c r="B30" s="776">
        <v>2</v>
      </c>
      <c r="C30" s="44">
        <f>RANK(B30,B$7:B$65,0)</f>
        <v>37</v>
      </c>
      <c r="D30" s="400"/>
      <c r="E30" s="1079"/>
      <c r="F30" s="1080"/>
      <c r="G30" s="1081"/>
      <c r="H30" s="1082"/>
      <c r="I30" s="1083"/>
      <c r="J30" s="613"/>
      <c r="K30" s="624"/>
      <c r="L30" s="624"/>
    </row>
    <row r="31" spans="1:12" x14ac:dyDescent="0.35">
      <c r="A31" s="221" t="s">
        <v>152</v>
      </c>
      <c r="B31" s="776">
        <v>1</v>
      </c>
      <c r="C31" s="44">
        <f>RANK(B31,B$7:B$65,0)</f>
        <v>46</v>
      </c>
      <c r="D31" s="400"/>
      <c r="E31" s="1079"/>
      <c r="F31" s="1080"/>
      <c r="G31" s="1081"/>
      <c r="H31" s="1082"/>
      <c r="I31" s="1083"/>
      <c r="J31" s="613"/>
      <c r="K31" s="624"/>
      <c r="L31" s="624"/>
    </row>
    <row r="32" spans="1:12" x14ac:dyDescent="0.35">
      <c r="A32" s="221" t="s">
        <v>159</v>
      </c>
      <c r="B32" s="776">
        <v>3</v>
      </c>
      <c r="C32" s="44">
        <f>RANK(B32,B$7:B$65,0)</f>
        <v>19</v>
      </c>
      <c r="D32" s="399"/>
      <c r="E32" s="1066"/>
      <c r="F32" s="1072"/>
      <c r="G32" s="1068"/>
      <c r="H32" s="1069"/>
      <c r="I32" s="1070"/>
      <c r="J32" s="613"/>
      <c r="K32" s="1361"/>
      <c r="L32" s="1361"/>
    </row>
    <row r="33" spans="1:12" x14ac:dyDescent="0.35">
      <c r="A33" s="221" t="s">
        <v>386</v>
      </c>
      <c r="B33" s="776">
        <v>2</v>
      </c>
      <c r="C33" s="44">
        <f>RANK(B33,B$7:B$65,0)</f>
        <v>37</v>
      </c>
      <c r="D33" s="399"/>
      <c r="E33" s="1066"/>
      <c r="F33" s="1067"/>
      <c r="G33" s="1068"/>
      <c r="H33" s="1069"/>
      <c r="I33" s="1070"/>
      <c r="J33" s="613"/>
      <c r="K33" s="624"/>
      <c r="L33" s="624"/>
    </row>
    <row r="34" spans="1:12" x14ac:dyDescent="0.35">
      <c r="A34" s="221" t="s">
        <v>365</v>
      </c>
      <c r="B34" s="776">
        <v>3</v>
      </c>
      <c r="C34" s="44">
        <f>RANK(B34,B$7:B$65,0)</f>
        <v>19</v>
      </c>
      <c r="D34" s="399"/>
      <c r="E34" s="1066"/>
      <c r="F34" s="1067"/>
      <c r="G34" s="1068"/>
      <c r="H34" s="1069"/>
      <c r="I34" s="1070"/>
      <c r="J34" s="613"/>
      <c r="K34" s="1361"/>
      <c r="L34" s="1361"/>
    </row>
    <row r="35" spans="1:12" x14ac:dyDescent="0.35">
      <c r="A35" s="97" t="s">
        <v>135</v>
      </c>
      <c r="B35" s="776">
        <v>3</v>
      </c>
      <c r="C35" s="44">
        <f>RANK(B35,B$7:B$65,0)</f>
        <v>19</v>
      </c>
      <c r="D35" s="399"/>
      <c r="E35" s="395"/>
      <c r="F35" s="391"/>
      <c r="G35" s="777"/>
      <c r="H35" s="778"/>
      <c r="I35" s="779"/>
      <c r="J35" s="613"/>
      <c r="K35" s="624"/>
      <c r="L35" s="624"/>
    </row>
    <row r="36" spans="1:12" x14ac:dyDescent="0.35">
      <c r="A36" s="98" t="s">
        <v>148</v>
      </c>
      <c r="B36" s="776">
        <v>3</v>
      </c>
      <c r="C36" s="44">
        <f>RANK(B36,B$7:B$65,0)</f>
        <v>19</v>
      </c>
      <c r="D36" s="399"/>
      <c r="E36" s="395"/>
      <c r="F36" s="391"/>
      <c r="G36" s="777"/>
      <c r="H36" s="778"/>
      <c r="I36" s="779"/>
      <c r="J36" s="613"/>
      <c r="K36" s="624"/>
      <c r="L36" s="624"/>
    </row>
    <row r="37" spans="1:12" x14ac:dyDescent="0.35">
      <c r="A37" s="97" t="s">
        <v>132</v>
      </c>
      <c r="B37" s="776">
        <v>2</v>
      </c>
      <c r="C37" s="44">
        <f>RANK(B37,B$7:B$65,0)</f>
        <v>37</v>
      </c>
      <c r="D37" s="399"/>
      <c r="E37" s="395"/>
      <c r="F37" s="391"/>
      <c r="G37" s="777"/>
      <c r="H37" s="778"/>
      <c r="I37" s="779"/>
      <c r="J37" s="613"/>
      <c r="K37" s="624"/>
      <c r="L37" s="624"/>
    </row>
    <row r="38" spans="1:12" x14ac:dyDescent="0.35">
      <c r="A38" s="221" t="s">
        <v>160</v>
      </c>
      <c r="B38" s="776">
        <v>2</v>
      </c>
      <c r="C38" s="44">
        <f>RANK(B38,B$7:B$65,0)</f>
        <v>37</v>
      </c>
      <c r="D38" s="399"/>
      <c r="E38" s="1066"/>
      <c r="F38" s="1067"/>
      <c r="G38" s="1068"/>
      <c r="H38" s="1069"/>
      <c r="I38" s="1070"/>
      <c r="J38" s="613"/>
      <c r="K38" s="624"/>
      <c r="L38" s="624"/>
    </row>
    <row r="39" spans="1:12" x14ac:dyDescent="0.35">
      <c r="A39" s="97" t="s">
        <v>140</v>
      </c>
      <c r="B39" s="776">
        <v>1</v>
      </c>
      <c r="C39" s="44">
        <f>RANK(B39,B$7:B$65,0)</f>
        <v>46</v>
      </c>
      <c r="D39" s="399"/>
      <c r="E39" s="395"/>
      <c r="F39" s="391"/>
      <c r="G39" s="777"/>
      <c r="H39" s="778"/>
      <c r="I39" s="779"/>
      <c r="J39" s="613"/>
      <c r="K39" s="624"/>
      <c r="L39" s="624"/>
    </row>
    <row r="40" spans="1:12" x14ac:dyDescent="0.35">
      <c r="A40" s="97" t="s">
        <v>387</v>
      </c>
      <c r="B40" s="776">
        <v>2</v>
      </c>
      <c r="C40" s="44">
        <f>RANK(B40,B$7:B$65,0)</f>
        <v>37</v>
      </c>
      <c r="D40" s="399"/>
      <c r="E40" s="395"/>
      <c r="F40" s="391"/>
      <c r="G40" s="777"/>
      <c r="H40" s="778"/>
      <c r="I40" s="779"/>
      <c r="J40" s="613"/>
      <c r="K40" s="624"/>
      <c r="L40" s="624"/>
    </row>
    <row r="41" spans="1:12" x14ac:dyDescent="0.35">
      <c r="A41" s="221" t="s">
        <v>161</v>
      </c>
      <c r="B41" s="776">
        <v>1</v>
      </c>
      <c r="C41" s="44">
        <f>RANK(B41,B$7:B$65,0)</f>
        <v>46</v>
      </c>
      <c r="D41" s="399"/>
      <c r="E41" s="398"/>
      <c r="F41" s="394"/>
      <c r="G41" s="783"/>
      <c r="H41" s="784"/>
      <c r="I41" s="785"/>
      <c r="J41" s="613"/>
      <c r="K41" s="624"/>
      <c r="L41" s="624"/>
    </row>
    <row r="42" spans="1:12" x14ac:dyDescent="0.35">
      <c r="A42" s="221" t="s">
        <v>371</v>
      </c>
      <c r="B42" s="776">
        <v>3</v>
      </c>
      <c r="C42" s="44">
        <f>RANK(B42,B$7:B$65,0)</f>
        <v>19</v>
      </c>
      <c r="D42" s="399"/>
      <c r="E42" s="395"/>
      <c r="F42" s="391"/>
      <c r="G42" s="777"/>
      <c r="H42" s="778"/>
      <c r="I42" s="779"/>
      <c r="J42" s="613"/>
      <c r="K42" s="624"/>
      <c r="L42" s="624"/>
    </row>
    <row r="43" spans="1:12" x14ac:dyDescent="0.35">
      <c r="A43" s="97" t="s">
        <v>7</v>
      </c>
      <c r="B43" s="776">
        <v>8</v>
      </c>
      <c r="C43" s="44">
        <f>RANK(B43,B$7:B$65,0)</f>
        <v>6</v>
      </c>
      <c r="D43" s="786"/>
      <c r="E43" s="787"/>
      <c r="F43" s="788"/>
      <c r="G43" s="789"/>
      <c r="H43" s="790"/>
      <c r="I43" s="791"/>
      <c r="J43" s="613"/>
      <c r="K43" s="1361"/>
      <c r="L43" s="1363"/>
    </row>
    <row r="44" spans="1:12" x14ac:dyDescent="0.35">
      <c r="A44" s="221" t="s">
        <v>162</v>
      </c>
      <c r="B44" s="776">
        <v>10</v>
      </c>
      <c r="C44" s="44">
        <f>RANK(B44,B$7:B$65,0)</f>
        <v>1</v>
      </c>
      <c r="D44" s="1073"/>
      <c r="E44" s="1074"/>
      <c r="F44" s="1075"/>
      <c r="G44" s="1076"/>
      <c r="H44" s="1077"/>
      <c r="I44" s="1078"/>
      <c r="J44" s="613"/>
      <c r="K44" s="1362"/>
      <c r="L44" s="1361"/>
    </row>
    <row r="45" spans="1:12" x14ac:dyDescent="0.35">
      <c r="A45" s="221" t="s">
        <v>163</v>
      </c>
      <c r="B45" s="776">
        <v>7</v>
      </c>
      <c r="C45" s="44">
        <f>RANK(B45,B$7:B$65,0)</f>
        <v>7</v>
      </c>
      <c r="D45" s="786"/>
      <c r="E45" s="1084"/>
      <c r="F45" s="1085"/>
      <c r="G45" s="1086"/>
      <c r="H45" s="1087"/>
      <c r="I45" s="1088"/>
      <c r="J45" s="613"/>
      <c r="K45" s="1361"/>
      <c r="L45" s="1361"/>
    </row>
    <row r="46" spans="1:12" x14ac:dyDescent="0.35">
      <c r="A46" s="221" t="s">
        <v>13</v>
      </c>
      <c r="B46" s="776">
        <v>2</v>
      </c>
      <c r="C46" s="44">
        <f>RANK(B46,B$7:B$65,0)</f>
        <v>37</v>
      </c>
      <c r="D46" s="399"/>
      <c r="E46" s="1066"/>
      <c r="F46" s="1067"/>
      <c r="G46" s="1068"/>
      <c r="H46" s="1069"/>
      <c r="I46" s="1070"/>
      <c r="J46" s="613"/>
      <c r="K46" s="624"/>
      <c r="L46" s="624"/>
    </row>
    <row r="47" spans="1:12" x14ac:dyDescent="0.35">
      <c r="A47" s="221" t="s">
        <v>25</v>
      </c>
      <c r="B47" s="776">
        <v>2</v>
      </c>
      <c r="C47" s="44">
        <f>RANK(B47,B$7:B$65,0)</f>
        <v>37</v>
      </c>
      <c r="D47" s="399"/>
      <c r="E47" s="1066"/>
      <c r="F47" s="1067"/>
      <c r="G47" s="1068"/>
      <c r="H47" s="1069"/>
      <c r="I47" s="1070"/>
      <c r="J47" s="613"/>
      <c r="K47" s="624"/>
      <c r="L47" s="624"/>
    </row>
    <row r="48" spans="1:12" x14ac:dyDescent="0.35">
      <c r="A48" s="221" t="s">
        <v>385</v>
      </c>
      <c r="B48" s="776">
        <v>7</v>
      </c>
      <c r="C48" s="44">
        <f>RANK(B48,B$7:B$65,0)</f>
        <v>7</v>
      </c>
      <c r="D48" s="786"/>
      <c r="E48" s="1084"/>
      <c r="F48" s="1085"/>
      <c r="G48" s="1086"/>
      <c r="H48" s="1087"/>
      <c r="I48" s="1088"/>
      <c r="J48" s="613"/>
      <c r="K48" s="1361"/>
      <c r="L48" s="1363"/>
    </row>
    <row r="49" spans="1:12" x14ac:dyDescent="0.35">
      <c r="A49" s="98" t="s">
        <v>137</v>
      </c>
      <c r="B49" s="776">
        <v>5</v>
      </c>
      <c r="C49" s="44">
        <f>RANK(B49,B$7:B$65,0)</f>
        <v>9</v>
      </c>
      <c r="D49" s="399"/>
      <c r="E49" s="395"/>
      <c r="F49" s="391"/>
      <c r="G49" s="777"/>
      <c r="H49" s="778"/>
      <c r="I49" s="779"/>
      <c r="J49" s="613"/>
      <c r="K49" s="1361"/>
      <c r="L49" s="1363"/>
    </row>
    <row r="50" spans="1:12" x14ac:dyDescent="0.35">
      <c r="A50" s="221" t="s">
        <v>19</v>
      </c>
      <c r="B50" s="776">
        <v>1</v>
      </c>
      <c r="C50" s="44">
        <f>RANK(B50,B$7:B$65,0)</f>
        <v>46</v>
      </c>
      <c r="D50" s="399"/>
      <c r="E50" s="1066"/>
      <c r="F50" s="1067"/>
      <c r="G50" s="1068"/>
      <c r="H50" s="1069"/>
      <c r="I50" s="1070"/>
      <c r="J50" s="613"/>
      <c r="K50" s="624"/>
      <c r="L50" s="624"/>
    </row>
    <row r="51" spans="1:12" x14ac:dyDescent="0.35">
      <c r="A51" s="221" t="s">
        <v>231</v>
      </c>
      <c r="B51" s="776">
        <v>1</v>
      </c>
      <c r="C51" s="44">
        <f>RANK(B51,B$7:B$65,0)</f>
        <v>46</v>
      </c>
      <c r="D51" s="399"/>
      <c r="E51" s="1066"/>
      <c r="F51" s="1067"/>
      <c r="G51" s="1068"/>
      <c r="H51" s="1069"/>
      <c r="I51" s="1070"/>
      <c r="J51" s="613"/>
      <c r="K51" s="624"/>
      <c r="L51" s="624"/>
    </row>
    <row r="52" spans="1:12" x14ac:dyDescent="0.35">
      <c r="A52" s="221" t="s">
        <v>164</v>
      </c>
      <c r="B52" s="776">
        <v>5</v>
      </c>
      <c r="C52" s="44">
        <f>RANK(B52,B$7:B$65,0)</f>
        <v>9</v>
      </c>
      <c r="D52" s="399"/>
      <c r="E52" s="1066"/>
      <c r="F52" s="1067"/>
      <c r="G52" s="1068"/>
      <c r="H52" s="1069"/>
      <c r="I52" s="1070"/>
      <c r="J52" s="613"/>
      <c r="K52" s="1362"/>
      <c r="L52" s="1361"/>
    </row>
    <row r="53" spans="1:12" x14ac:dyDescent="0.35">
      <c r="A53" s="97" t="s">
        <v>133</v>
      </c>
      <c r="B53" s="776">
        <v>3</v>
      </c>
      <c r="C53" s="44">
        <f>RANK(B53,B$7:B$65,0)</f>
        <v>19</v>
      </c>
      <c r="D53" s="399"/>
      <c r="E53" s="395"/>
      <c r="F53" s="391"/>
      <c r="G53" s="777"/>
      <c r="H53" s="778"/>
      <c r="I53" s="779"/>
      <c r="J53" s="613"/>
      <c r="K53" s="624"/>
      <c r="L53" s="624"/>
    </row>
    <row r="54" spans="1:12" x14ac:dyDescent="0.35">
      <c r="A54" s="221" t="s">
        <v>165</v>
      </c>
      <c r="B54" s="776">
        <v>3</v>
      </c>
      <c r="C54" s="44">
        <f>RANK(B54,B$7:B$65,0)</f>
        <v>19</v>
      </c>
      <c r="D54" s="399"/>
      <c r="E54" s="1066"/>
      <c r="F54" s="1067"/>
      <c r="G54" s="1068"/>
      <c r="H54" s="1069"/>
      <c r="I54" s="1070"/>
      <c r="J54" s="613"/>
      <c r="K54" s="624"/>
      <c r="L54" s="624"/>
    </row>
    <row r="55" spans="1:12" x14ac:dyDescent="0.35">
      <c r="A55" s="221" t="s">
        <v>233</v>
      </c>
      <c r="B55" s="776">
        <v>1</v>
      </c>
      <c r="C55" s="44">
        <f>RANK(B55,B$7:B$65,0)</f>
        <v>46</v>
      </c>
      <c r="D55" s="399"/>
      <c r="E55" s="395"/>
      <c r="F55" s="391"/>
      <c r="G55" s="777"/>
      <c r="H55" s="778"/>
      <c r="I55" s="779"/>
      <c r="J55" s="613"/>
      <c r="K55" s="624"/>
      <c r="L55" s="624"/>
    </row>
    <row r="56" spans="1:12" x14ac:dyDescent="0.35">
      <c r="A56" s="221" t="s">
        <v>166</v>
      </c>
      <c r="B56" s="776">
        <v>10</v>
      </c>
      <c r="C56" s="44">
        <f>RANK(B56,B$7:B$65,0)</f>
        <v>1</v>
      </c>
      <c r="D56" s="1073"/>
      <c r="E56" s="1074"/>
      <c r="F56" s="1075"/>
      <c r="G56" s="1076"/>
      <c r="H56" s="1077"/>
      <c r="I56" s="1078"/>
      <c r="J56" s="613"/>
      <c r="K56" s="1360"/>
      <c r="L56" s="1361"/>
    </row>
    <row r="57" spans="1:12" x14ac:dyDescent="0.35">
      <c r="A57" s="97" t="s">
        <v>23</v>
      </c>
      <c r="B57" s="776">
        <v>1</v>
      </c>
      <c r="C57" s="44">
        <f>RANK(B57,B$7:B$65,0)</f>
        <v>46</v>
      </c>
      <c r="D57" s="400"/>
      <c r="E57" s="1079"/>
      <c r="F57" s="1080"/>
      <c r="G57" s="1081"/>
      <c r="H57" s="1082"/>
      <c r="I57" s="1083"/>
      <c r="J57" s="613"/>
      <c r="K57" s="624"/>
      <c r="L57" s="624"/>
    </row>
    <row r="58" spans="1:12" x14ac:dyDescent="0.35">
      <c r="A58" s="221" t="s">
        <v>167</v>
      </c>
      <c r="B58" s="776">
        <v>5</v>
      </c>
      <c r="C58" s="44">
        <f>RANK(B58,B$7:B$65,0)</f>
        <v>9</v>
      </c>
      <c r="D58" s="400"/>
      <c r="E58" s="1079"/>
      <c r="F58" s="1080"/>
      <c r="G58" s="1081"/>
      <c r="H58" s="1082"/>
      <c r="I58" s="1083"/>
      <c r="J58" s="613"/>
      <c r="K58" s="1361"/>
      <c r="L58" s="1363"/>
    </row>
    <row r="59" spans="1:12" x14ac:dyDescent="0.35">
      <c r="A59" s="221" t="s">
        <v>366</v>
      </c>
      <c r="B59" s="776">
        <v>9</v>
      </c>
      <c r="C59" s="44">
        <f>RANK(B59,B$7:B$65,0)</f>
        <v>4</v>
      </c>
      <c r="D59" s="1073"/>
      <c r="E59" s="1074"/>
      <c r="F59" s="1075"/>
      <c r="G59" s="1076"/>
      <c r="H59" s="1077"/>
      <c r="I59" s="1078"/>
      <c r="J59" s="613"/>
      <c r="K59" s="1361"/>
      <c r="L59" s="1363"/>
    </row>
    <row r="60" spans="1:12" x14ac:dyDescent="0.35">
      <c r="A60" s="221" t="s">
        <v>414</v>
      </c>
      <c r="B60" s="776">
        <v>10</v>
      </c>
      <c r="C60" s="44">
        <f>RANK(B60,B$7:B$65,0)</f>
        <v>1</v>
      </c>
      <c r="D60" s="1073"/>
      <c r="E60" s="1074"/>
      <c r="F60" s="1075"/>
      <c r="G60" s="1076"/>
      <c r="H60" s="1077"/>
      <c r="I60" s="1078"/>
      <c r="J60" s="613"/>
      <c r="K60" s="1361"/>
      <c r="L60" s="1363"/>
    </row>
    <row r="61" spans="1:12" x14ac:dyDescent="0.35">
      <c r="A61" s="97" t="s">
        <v>149</v>
      </c>
      <c r="B61" s="776">
        <v>5</v>
      </c>
      <c r="C61" s="44">
        <f>RANK(B61,B$7:B$65,0)</f>
        <v>9</v>
      </c>
      <c r="D61" s="400"/>
      <c r="E61" s="397"/>
      <c r="F61" s="393"/>
      <c r="G61" s="792"/>
      <c r="H61" s="793"/>
      <c r="I61" s="794"/>
      <c r="J61" s="613"/>
      <c r="K61" s="1361"/>
      <c r="L61" s="1363"/>
    </row>
    <row r="62" spans="1:12" x14ac:dyDescent="0.35">
      <c r="A62" s="97" t="s">
        <v>234</v>
      </c>
      <c r="B62" s="776">
        <v>3</v>
      </c>
      <c r="C62" s="44">
        <f>RANK(B62,B$7:B$65,0)</f>
        <v>19</v>
      </c>
      <c r="D62" s="401"/>
      <c r="E62" s="397"/>
      <c r="F62" s="393"/>
      <c r="G62" s="792"/>
      <c r="H62" s="793"/>
      <c r="I62" s="794"/>
      <c r="J62" s="613"/>
      <c r="K62" s="624"/>
      <c r="L62" s="624"/>
    </row>
    <row r="63" spans="1:12" ht="18.600000000000001" thickBot="1" x14ac:dyDescent="0.4">
      <c r="A63" s="172" t="s">
        <v>235</v>
      </c>
      <c r="B63" s="795">
        <v>3</v>
      </c>
      <c r="C63" s="46">
        <f>RANK(B63,B$7:B$65,0)</f>
        <v>19</v>
      </c>
      <c r="D63" s="402"/>
      <c r="E63" s="1065"/>
      <c r="F63" s="1366"/>
      <c r="G63" s="1368"/>
      <c r="H63" s="1370"/>
      <c r="I63" s="1372"/>
      <c r="J63" s="613"/>
      <c r="K63" s="624"/>
      <c r="L63" s="624"/>
    </row>
    <row r="64" spans="1:12" x14ac:dyDescent="0.35">
      <c r="J64" s="613"/>
      <c r="K64" s="624"/>
      <c r="L64" s="624"/>
    </row>
    <row r="65" spans="1:12" x14ac:dyDescent="0.35">
      <c r="A65" s="624"/>
      <c r="B65" s="653"/>
      <c r="C65" s="643"/>
      <c r="D65" s="652"/>
      <c r="E65" s="652"/>
      <c r="F65" s="635"/>
      <c r="G65" s="635"/>
      <c r="H65" s="635"/>
      <c r="I65" s="635"/>
      <c r="J65" s="643"/>
      <c r="K65" s="624"/>
      <c r="L65" s="624"/>
    </row>
    <row r="66" spans="1:12" x14ac:dyDescent="0.35">
      <c r="A66" s="624"/>
      <c r="B66" s="653"/>
      <c r="C66" s="643"/>
      <c r="D66" s="652"/>
      <c r="E66" s="652"/>
      <c r="F66" s="635"/>
      <c r="G66" s="635"/>
      <c r="H66" s="635"/>
      <c r="I66" s="635"/>
      <c r="J66" s="643"/>
      <c r="K66" s="624"/>
      <c r="L66" s="624"/>
    </row>
    <row r="67" spans="1:12" ht="19.8" x14ac:dyDescent="0.4">
      <c r="A67" s="796" t="s">
        <v>310</v>
      </c>
      <c r="B67" s="656"/>
      <c r="C67" s="644"/>
      <c r="D67" s="654"/>
      <c r="E67" s="654"/>
      <c r="F67" s="655"/>
      <c r="G67" s="655"/>
      <c r="H67" s="655"/>
      <c r="I67" s="655"/>
      <c r="J67" s="645"/>
      <c r="K67" s="646"/>
      <c r="L67" s="624"/>
    </row>
    <row r="68" spans="1:12" x14ac:dyDescent="0.35">
      <c r="A68" s="624"/>
      <c r="B68" s="636"/>
      <c r="C68" s="643"/>
      <c r="D68" s="652"/>
      <c r="E68" s="652"/>
      <c r="F68" s="635"/>
      <c r="G68" s="635"/>
      <c r="H68" s="635"/>
      <c r="I68" s="635"/>
      <c r="J68" s="643"/>
      <c r="K68" s="624"/>
      <c r="L68" s="624"/>
    </row>
    <row r="69" spans="1:12" x14ac:dyDescent="0.35">
      <c r="A69" s="657" t="s">
        <v>242</v>
      </c>
      <c r="B69" s="636"/>
      <c r="C69" s="643"/>
      <c r="D69" s="652"/>
      <c r="E69" s="652"/>
      <c r="F69" s="635"/>
      <c r="G69" s="635"/>
      <c r="H69" s="635"/>
      <c r="I69" s="635"/>
      <c r="J69" s="643"/>
      <c r="K69" s="624"/>
      <c r="L69" s="624"/>
    </row>
    <row r="70" spans="1:12" x14ac:dyDescent="0.35">
      <c r="A70" s="375" t="s">
        <v>300</v>
      </c>
      <c r="B70" s="799"/>
      <c r="C70" s="643"/>
      <c r="D70" s="802"/>
      <c r="E70" s="803"/>
      <c r="F70" s="390"/>
      <c r="G70" s="804"/>
      <c r="H70" s="797"/>
      <c r="I70" s="798"/>
      <c r="J70" s="643"/>
      <c r="K70" s="624"/>
      <c r="L70" s="624"/>
    </row>
    <row r="71" spans="1:12" x14ac:dyDescent="0.35">
      <c r="A71" s="52" t="s">
        <v>243</v>
      </c>
      <c r="B71" s="799"/>
      <c r="C71" s="645"/>
      <c r="D71" s="1089"/>
      <c r="E71" s="1090"/>
      <c r="F71" s="1075"/>
      <c r="G71" s="1091"/>
      <c r="H71" s="800"/>
      <c r="I71" s="801"/>
      <c r="J71" s="645"/>
      <c r="K71" s="624"/>
      <c r="L71" s="624"/>
    </row>
    <row r="72" spans="1:12" x14ac:dyDescent="0.35">
      <c r="A72" s="52" t="s">
        <v>301</v>
      </c>
      <c r="B72" s="799"/>
      <c r="C72" s="643"/>
      <c r="D72" s="802"/>
      <c r="E72" s="803"/>
      <c r="F72" s="390"/>
      <c r="G72" s="804"/>
      <c r="H72" s="797"/>
      <c r="I72" s="798"/>
      <c r="J72" s="643"/>
      <c r="K72" s="624"/>
      <c r="L72" s="624"/>
    </row>
    <row r="73" spans="1:12" x14ac:dyDescent="0.35">
      <c r="A73" s="52" t="s">
        <v>302</v>
      </c>
      <c r="B73" s="799"/>
      <c r="C73" s="647"/>
      <c r="D73" s="802"/>
      <c r="E73" s="803"/>
      <c r="F73" s="390"/>
      <c r="G73" s="805"/>
      <c r="H73" s="797"/>
      <c r="I73" s="798"/>
      <c r="J73" s="647"/>
      <c r="K73" s="624"/>
      <c r="L73" s="624"/>
    </row>
    <row r="74" spans="1:12" x14ac:dyDescent="0.35">
      <c r="A74" s="52" t="s">
        <v>303</v>
      </c>
      <c r="B74" s="799"/>
      <c r="C74" s="640"/>
      <c r="D74" s="802"/>
      <c r="E74" s="803"/>
      <c r="F74" s="390"/>
      <c r="G74" s="804"/>
      <c r="H74" s="797"/>
      <c r="I74" s="798"/>
      <c r="J74" s="640"/>
      <c r="K74" s="624"/>
      <c r="L74" s="624"/>
    </row>
    <row r="75" spans="1:12" x14ac:dyDescent="0.35">
      <c r="A75" s="627"/>
      <c r="B75" s="799"/>
      <c r="C75" s="640"/>
      <c r="D75" s="658"/>
      <c r="E75" s="658"/>
      <c r="F75" s="659"/>
      <c r="G75" s="650"/>
      <c r="H75" s="806"/>
      <c r="I75" s="806"/>
      <c r="J75" s="640"/>
      <c r="K75" s="624"/>
      <c r="L75" s="624"/>
    </row>
    <row r="76" spans="1:12" x14ac:dyDescent="0.35">
      <c r="A76" s="660" t="s">
        <v>244</v>
      </c>
      <c r="B76" s="799"/>
      <c r="C76" s="640"/>
      <c r="D76" s="658"/>
      <c r="E76" s="658"/>
      <c r="F76" s="659"/>
      <c r="G76" s="650"/>
      <c r="H76" s="806"/>
      <c r="I76" s="806"/>
      <c r="J76" s="640"/>
      <c r="K76" s="624"/>
      <c r="L76" s="624"/>
    </row>
    <row r="77" spans="1:12" x14ac:dyDescent="0.35">
      <c r="A77" s="1375" t="s">
        <v>37</v>
      </c>
      <c r="B77" s="809"/>
      <c r="C77" s="643"/>
      <c r="D77" s="827"/>
      <c r="E77" s="827"/>
      <c r="F77" s="1373"/>
      <c r="G77" s="1374"/>
      <c r="H77" s="807"/>
      <c r="I77" s="808"/>
      <c r="J77" s="643"/>
      <c r="K77" s="624"/>
      <c r="L77" s="624"/>
    </row>
    <row r="78" spans="1:12" x14ac:dyDescent="0.35">
      <c r="A78" s="624"/>
      <c r="B78" s="811"/>
      <c r="C78" s="643"/>
      <c r="D78" s="652"/>
      <c r="E78" s="624"/>
      <c r="F78" s="652"/>
      <c r="G78" s="624"/>
      <c r="H78" s="810"/>
      <c r="I78" s="810"/>
      <c r="J78" s="643"/>
      <c r="K78" s="624"/>
      <c r="L78" s="624"/>
    </row>
    <row r="79" spans="1:12" x14ac:dyDescent="0.35">
      <c r="A79" s="657" t="s">
        <v>504</v>
      </c>
      <c r="B79" s="799"/>
      <c r="C79" s="643"/>
      <c r="D79" s="658"/>
      <c r="E79" s="661"/>
      <c r="F79" s="659"/>
      <c r="G79" s="650"/>
      <c r="H79" s="806"/>
      <c r="I79" s="806"/>
      <c r="J79" s="643"/>
      <c r="K79" s="624"/>
      <c r="L79" s="624"/>
    </row>
    <row r="80" spans="1:12" x14ac:dyDescent="0.35">
      <c r="A80" s="376" t="s">
        <v>113</v>
      </c>
      <c r="B80" s="809"/>
      <c r="C80" s="643"/>
      <c r="D80" s="814"/>
      <c r="E80" s="1092"/>
      <c r="F80" s="1093"/>
      <c r="G80" s="815"/>
      <c r="H80" s="812"/>
      <c r="I80" s="813"/>
      <c r="J80" s="624"/>
      <c r="K80" s="648"/>
      <c r="L80" s="624"/>
    </row>
    <row r="81" spans="1:12" x14ac:dyDescent="0.35">
      <c r="A81" s="374" t="s">
        <v>30</v>
      </c>
      <c r="B81" s="809"/>
      <c r="C81" s="643"/>
      <c r="D81" s="814"/>
      <c r="E81" s="1092"/>
      <c r="F81" s="1093"/>
      <c r="G81" s="815"/>
      <c r="H81" s="812"/>
      <c r="I81" s="813"/>
      <c r="J81" s="624"/>
      <c r="K81" s="648"/>
      <c r="L81" s="624"/>
    </row>
    <row r="82" spans="1:12" x14ac:dyDescent="0.35">
      <c r="A82" s="374" t="s">
        <v>28</v>
      </c>
      <c r="B82" s="809"/>
      <c r="C82" s="643"/>
      <c r="D82" s="814"/>
      <c r="E82" s="1094" t="s">
        <v>111</v>
      </c>
      <c r="F82" s="1093"/>
      <c r="G82" s="816"/>
      <c r="H82" s="817"/>
      <c r="I82" s="818"/>
      <c r="J82" s="624"/>
      <c r="K82" s="649"/>
      <c r="L82" s="624"/>
    </row>
    <row r="83" spans="1:12" x14ac:dyDescent="0.35">
      <c r="A83" s="377" t="s">
        <v>31</v>
      </c>
      <c r="B83" s="799"/>
      <c r="C83" s="643"/>
      <c r="D83" s="819"/>
      <c r="E83" s="1095"/>
      <c r="F83" s="1096"/>
      <c r="G83" s="820"/>
      <c r="H83" s="812"/>
      <c r="I83" s="813"/>
      <c r="J83" s="624"/>
      <c r="K83" s="650"/>
      <c r="L83" s="624"/>
    </row>
    <row r="84" spans="1:12" x14ac:dyDescent="0.35">
      <c r="A84" s="374" t="s">
        <v>114</v>
      </c>
      <c r="B84" s="809"/>
      <c r="C84" s="643"/>
      <c r="D84" s="814"/>
      <c r="E84" s="1094" t="s">
        <v>111</v>
      </c>
      <c r="F84" s="1093"/>
      <c r="G84" s="821"/>
      <c r="H84" s="822"/>
      <c r="I84" s="823"/>
      <c r="J84" s="624"/>
      <c r="K84" s="649"/>
      <c r="L84" s="624"/>
    </row>
    <row r="85" spans="1:12" x14ac:dyDescent="0.35">
      <c r="A85" s="374" t="s">
        <v>26</v>
      </c>
      <c r="B85" s="809"/>
      <c r="C85" s="640"/>
      <c r="D85" s="814"/>
      <c r="E85" s="1092"/>
      <c r="F85" s="1093"/>
      <c r="G85" s="815"/>
      <c r="H85" s="812"/>
      <c r="I85" s="813"/>
      <c r="J85" s="624"/>
      <c r="K85" s="648"/>
      <c r="L85" s="624"/>
    </row>
    <row r="86" spans="1:12" x14ac:dyDescent="0.35">
      <c r="A86" s="374" t="s">
        <v>42</v>
      </c>
      <c r="B86" s="799"/>
      <c r="C86" s="651"/>
      <c r="D86" s="819"/>
      <c r="E86" s="1094" t="s">
        <v>111</v>
      </c>
      <c r="F86" s="1097"/>
      <c r="G86" s="824"/>
      <c r="H86" s="825"/>
      <c r="I86" s="826"/>
      <c r="J86" s="624"/>
      <c r="K86" s="649"/>
      <c r="L86" s="624"/>
    </row>
    <row r="87" spans="1:12" x14ac:dyDescent="0.35">
      <c r="A87" s="374" t="s">
        <v>115</v>
      </c>
      <c r="B87" s="809"/>
      <c r="C87" s="643"/>
      <c r="D87" s="814"/>
      <c r="E87" s="1094" t="s">
        <v>111</v>
      </c>
      <c r="F87" s="1093"/>
      <c r="G87" s="816"/>
      <c r="H87" s="817"/>
      <c r="I87" s="818"/>
      <c r="J87" s="624"/>
      <c r="K87" s="649"/>
      <c r="L87" s="624"/>
    </row>
    <row r="88" spans="1:12" x14ac:dyDescent="0.35">
      <c r="A88" s="377" t="s">
        <v>15</v>
      </c>
      <c r="B88" s="799"/>
      <c r="C88" s="643"/>
      <c r="D88" s="819"/>
      <c r="E88" s="1095"/>
      <c r="F88" s="1096"/>
      <c r="G88" s="820"/>
      <c r="H88" s="812"/>
      <c r="I88" s="813"/>
      <c r="J88" s="624"/>
      <c r="K88" s="650"/>
      <c r="L88" s="624"/>
    </row>
    <row r="89" spans="1:12" x14ac:dyDescent="0.35">
      <c r="A89" s="374" t="s">
        <v>116</v>
      </c>
      <c r="B89" s="809"/>
      <c r="C89" s="640"/>
      <c r="D89" s="814"/>
      <c r="E89" s="1092"/>
      <c r="F89" s="1093"/>
      <c r="G89" s="815"/>
      <c r="H89" s="812"/>
      <c r="I89" s="813"/>
      <c r="J89" s="624"/>
      <c r="K89" s="648"/>
      <c r="L89" s="624"/>
    </row>
    <row r="90" spans="1:12" x14ac:dyDescent="0.35">
      <c r="A90" s="374" t="s">
        <v>117</v>
      </c>
      <c r="B90" s="809"/>
      <c r="C90" s="640"/>
      <c r="D90" s="814"/>
      <c r="E90" s="1092"/>
      <c r="F90" s="1093"/>
      <c r="G90" s="815"/>
      <c r="H90" s="812"/>
      <c r="I90" s="813"/>
      <c r="J90" s="624"/>
      <c r="K90" s="648"/>
      <c r="L90" s="624"/>
    </row>
    <row r="91" spans="1:12" x14ac:dyDescent="0.35">
      <c r="A91" s="374" t="s">
        <v>118</v>
      </c>
      <c r="B91" s="809"/>
      <c r="C91" s="640"/>
      <c r="D91" s="814"/>
      <c r="E91" s="1094" t="s">
        <v>111</v>
      </c>
      <c r="F91" s="1093"/>
      <c r="G91" s="821"/>
      <c r="H91" s="822"/>
      <c r="I91" s="823"/>
      <c r="J91" s="624"/>
      <c r="K91" s="649"/>
      <c r="L91" s="624"/>
    </row>
    <row r="92" spans="1:12" x14ac:dyDescent="0.35">
      <c r="A92" s="374" t="s">
        <v>119</v>
      </c>
      <c r="B92" s="809"/>
      <c r="C92" s="643"/>
      <c r="D92" s="814"/>
      <c r="E92" s="1094" t="s">
        <v>111</v>
      </c>
      <c r="F92" s="1093"/>
      <c r="G92" s="816"/>
      <c r="H92" s="817"/>
      <c r="I92" s="818"/>
      <c r="J92" s="624"/>
      <c r="K92" s="649"/>
      <c r="L92" s="624"/>
    </row>
    <row r="93" spans="1:12" x14ac:dyDescent="0.35">
      <c r="A93" s="377" t="s">
        <v>34</v>
      </c>
      <c r="B93" s="799"/>
      <c r="C93" s="640"/>
      <c r="D93" s="819"/>
      <c r="E93" s="1095"/>
      <c r="F93" s="1096"/>
      <c r="G93" s="820"/>
      <c r="H93" s="812"/>
      <c r="I93" s="813"/>
      <c r="J93" s="624"/>
      <c r="K93" s="650"/>
      <c r="L93" s="624"/>
    </row>
    <row r="94" spans="1:12" x14ac:dyDescent="0.35">
      <c r="A94" s="377" t="s">
        <v>32</v>
      </c>
      <c r="B94" s="799"/>
      <c r="C94" s="640"/>
      <c r="D94" s="819"/>
      <c r="E94" s="1095"/>
      <c r="F94" s="1096"/>
      <c r="G94" s="820"/>
      <c r="H94" s="812"/>
      <c r="I94" s="813"/>
      <c r="J94" s="624"/>
      <c r="K94" s="650"/>
      <c r="L94" s="624"/>
    </row>
    <row r="95" spans="1:12" x14ac:dyDescent="0.35">
      <c r="A95" s="377" t="s">
        <v>22</v>
      </c>
      <c r="B95" s="799"/>
      <c r="C95" s="640"/>
      <c r="D95" s="819"/>
      <c r="E95" s="1095"/>
      <c r="F95" s="1096"/>
      <c r="G95" s="820"/>
      <c r="H95" s="812"/>
      <c r="I95" s="813"/>
      <c r="J95" s="624"/>
      <c r="K95" s="650"/>
      <c r="L95" s="624"/>
    </row>
    <row r="96" spans="1:12" x14ac:dyDescent="0.35">
      <c r="A96" s="374" t="s">
        <v>35</v>
      </c>
      <c r="B96" s="809"/>
      <c r="C96" s="640"/>
      <c r="D96" s="814"/>
      <c r="E96" s="1092"/>
      <c r="F96" s="1093"/>
      <c r="G96" s="815"/>
      <c r="H96" s="812"/>
      <c r="I96" s="813"/>
      <c r="J96" s="624"/>
      <c r="K96" s="648"/>
      <c r="L96" s="624"/>
    </row>
    <row r="97" spans="1:12" x14ac:dyDescent="0.35">
      <c r="A97" s="377" t="s">
        <v>36</v>
      </c>
      <c r="B97" s="799"/>
      <c r="C97" s="637"/>
      <c r="D97" s="827"/>
      <c r="E97" s="1098"/>
      <c r="F97" s="1099"/>
      <c r="G97" s="828"/>
      <c r="H97" s="812"/>
      <c r="I97" s="813"/>
      <c r="J97" s="624"/>
      <c r="K97" s="650"/>
      <c r="L97" s="624"/>
    </row>
    <row r="98" spans="1:12" x14ac:dyDescent="0.35">
      <c r="A98" s="374" t="s">
        <v>120</v>
      </c>
      <c r="B98" s="809"/>
      <c r="C98" s="637"/>
      <c r="D98" s="814"/>
      <c r="E98" s="1092"/>
      <c r="F98" s="1093"/>
      <c r="G98" s="815"/>
      <c r="H98" s="812"/>
      <c r="I98" s="813"/>
      <c r="J98" s="624"/>
      <c r="K98" s="648"/>
      <c r="L98" s="624"/>
    </row>
    <row r="99" spans="1:12" x14ac:dyDescent="0.35">
      <c r="A99" s="377" t="s">
        <v>17</v>
      </c>
      <c r="B99" s="799"/>
      <c r="C99" s="637"/>
      <c r="D99" s="1100"/>
      <c r="E99" s="1101"/>
      <c r="F99" s="1102"/>
      <c r="G99" s="1103"/>
      <c r="H99" s="825"/>
      <c r="I99" s="826"/>
      <c r="J99" s="624"/>
      <c r="K99" s="650"/>
      <c r="L99" s="624"/>
    </row>
    <row r="100" spans="1:12" x14ac:dyDescent="0.35">
      <c r="A100" s="377" t="s">
        <v>29</v>
      </c>
      <c r="B100" s="799"/>
      <c r="C100" s="640"/>
      <c r="D100" s="819"/>
      <c r="E100" s="1095"/>
      <c r="F100" s="1096"/>
      <c r="G100" s="820"/>
      <c r="H100" s="812"/>
      <c r="I100" s="813"/>
      <c r="J100" s="624"/>
      <c r="K100" s="650"/>
      <c r="L100" s="624"/>
    </row>
    <row r="101" spans="1:12" x14ac:dyDescent="0.35">
      <c r="A101" s="642"/>
      <c r="B101" s="637"/>
      <c r="C101" s="637"/>
      <c r="D101" s="624"/>
      <c r="E101" s="624"/>
      <c r="F101" s="635"/>
      <c r="G101" s="636"/>
      <c r="H101" s="636"/>
      <c r="I101" s="636"/>
      <c r="J101" s="637"/>
      <c r="K101" s="624"/>
      <c r="L101" s="624"/>
    </row>
    <row r="102" spans="1:12" x14ac:dyDescent="0.35">
      <c r="A102" s="637"/>
      <c r="B102" s="637"/>
      <c r="C102" s="640"/>
      <c r="D102" s="637"/>
      <c r="E102" s="637"/>
      <c r="F102" s="637"/>
      <c r="G102" s="637"/>
      <c r="H102" s="624"/>
      <c r="I102" s="637"/>
      <c r="J102" s="640"/>
      <c r="K102" s="624"/>
      <c r="L102" s="624"/>
    </row>
    <row r="103" spans="1:12" x14ac:dyDescent="0.35">
      <c r="A103" s="642"/>
      <c r="B103" s="637"/>
      <c r="C103" s="640"/>
      <c r="D103" s="624"/>
      <c r="E103" s="624"/>
      <c r="F103" s="635"/>
      <c r="G103" s="636"/>
      <c r="H103" s="636"/>
      <c r="I103" s="636"/>
      <c r="J103" s="640"/>
      <c r="K103" s="624"/>
      <c r="L103" s="624"/>
    </row>
    <row r="104" spans="1:12" x14ac:dyDescent="0.35">
      <c r="A104" s="642"/>
      <c r="B104" s="637"/>
      <c r="C104" s="640"/>
      <c r="D104" s="624"/>
      <c r="E104" s="624"/>
      <c r="F104" s="635"/>
      <c r="G104" s="636"/>
      <c r="H104" s="636"/>
      <c r="I104" s="636"/>
      <c r="J104" s="640"/>
      <c r="K104" s="624"/>
      <c r="L104" s="624"/>
    </row>
    <row r="105" spans="1:12" x14ac:dyDescent="0.35">
      <c r="A105" s="642"/>
      <c r="B105" s="637"/>
      <c r="C105" s="640"/>
      <c r="D105" s="624"/>
      <c r="E105" s="624"/>
      <c r="F105" s="635"/>
      <c r="G105" s="636"/>
      <c r="H105" s="636"/>
      <c r="I105" s="636"/>
      <c r="J105" s="640"/>
      <c r="K105" s="624"/>
      <c r="L105" s="624"/>
    </row>
    <row r="106" spans="1:12" x14ac:dyDescent="0.35">
      <c r="A106" s="642"/>
      <c r="B106" s="637"/>
      <c r="C106" s="640"/>
      <c r="D106" s="624"/>
      <c r="E106" s="624"/>
      <c r="F106" s="635"/>
      <c r="G106" s="636"/>
      <c r="H106" s="636"/>
      <c r="I106" s="636"/>
      <c r="J106" s="640"/>
      <c r="K106" s="624"/>
      <c r="L106" s="624"/>
    </row>
    <row r="107" spans="1:12" x14ac:dyDescent="0.35">
      <c r="A107" s="642"/>
      <c r="B107" s="637"/>
      <c r="C107" s="643"/>
      <c r="D107" s="624"/>
      <c r="E107" s="624"/>
      <c r="F107" s="635"/>
      <c r="G107" s="636"/>
      <c r="H107" s="636"/>
      <c r="I107" s="636"/>
      <c r="J107" s="643"/>
      <c r="K107" s="624"/>
      <c r="L107" s="624"/>
    </row>
  </sheetData>
  <sortState ref="A7:L63">
    <sortCondition descending="1" ref="F7:F63"/>
  </sortState>
  <conditionalFormatting sqref="J7:J64 C7:C63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ellIs" dxfId="4" priority="2" operator="lessThan">
      <formula>0</formula>
    </cfRule>
  </conditionalFormatting>
  <conditionalFormatting sqref="F7:F63 I7:I63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Tribal</vt:lpstr>
      <vt:lpstr>Recreational</vt:lpstr>
      <vt:lpstr>Const Demand</vt:lpstr>
      <vt:lpstr>Rebuilding</vt:lpstr>
      <vt:lpstr>Abundance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2021-12-14T20:19:37Z</dcterms:modified>
</cp:coreProperties>
</file>