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21212\Downloads\"/>
    </mc:Choice>
  </mc:AlternateContent>
  <xr:revisionPtr revIDLastSave="0" documentId="8_{8D4BA441-8D8D-4A4D-9784-D8ACE95E43CD}" xr6:coauthVersionLast="47" xr6:coauthVersionMax="47" xr10:uidLastSave="{00000000-0000-0000-0000-000000000000}"/>
  <bookViews>
    <workbookView xWindow="-120" yWindow="-120" windowWidth="29040" windowHeight="15720" tabRatio="776" firstSheet="21" activeTab="21" xr2:uid="{1BA4AF68-A4C0-49A3-A3E4-6A94F63D0943}"/>
  </bookViews>
  <sheets>
    <sheet name="LE01" sheetId="2424" r:id="rId1"/>
    <sheet name="LE02" sheetId="2403" r:id="rId2"/>
    <sheet name="LE03" sheetId="2425" r:id="rId3"/>
    <sheet name="LE04" sheetId="2426" r:id="rId4"/>
    <sheet name="LE05" sheetId="2427" r:id="rId5"/>
    <sheet name="LE06" sheetId="2428" r:id="rId6"/>
    <sheet name="OP01" sheetId="2429" r:id="rId7"/>
    <sheet name="OP02" sheetId="2430" r:id="rId8"/>
    <sheet name="OP03" sheetId="2431" r:id="rId9"/>
    <sheet name="OP04" sheetId="2409" r:id="rId10"/>
    <sheet name="OP05" sheetId="2411" r:id="rId11"/>
    <sheet name="OP06" sheetId="2412" r:id="rId12"/>
    <sheet name="OP07" sheetId="2432" r:id="rId13"/>
    <sheet name="OP08" sheetId="2433" r:id="rId14"/>
    <sheet name="OP09" sheetId="2434" r:id="rId15"/>
    <sheet name="OP10" sheetId="2435" r:id="rId16"/>
    <sheet name="OP11" sheetId="2436" r:id="rId17"/>
    <sheet name="OP12" sheetId="2437" r:id="rId18"/>
    <sheet name="OP13" sheetId="2420" r:id="rId19"/>
    <sheet name="OU01" sheetId="2494" r:id="rId20"/>
    <sheet name="OU02" sheetId="2402" r:id="rId21"/>
    <sheet name="OU04" sheetId="2495" r:id="rId22"/>
    <sheet name="OU09(니트)" sheetId="2496" r:id="rId23"/>
    <sheet name="OU10(니트)" sheetId="2497" r:id="rId24"/>
    <sheet name="OU12" sheetId="2421" r:id="rId25"/>
    <sheet name="PT01" sheetId="2400" r:id="rId26"/>
    <sheet name="PT02" sheetId="2438" r:id="rId27"/>
    <sheet name="PT03" sheetId="2439" r:id="rId28"/>
    <sheet name="PT04" sheetId="2423" r:id="rId29"/>
    <sheet name="PT04(완사입)" sheetId="2440" r:id="rId30"/>
    <sheet name="PT05" sheetId="2441" r:id="rId31"/>
    <sheet name="PT06" sheetId="2442" r:id="rId32"/>
    <sheet name="PT07(완사입)" sheetId="2443" r:id="rId33"/>
    <sheet name="PT08" sheetId="2406" r:id="rId34"/>
    <sheet name="PT09" sheetId="2444" r:id="rId35"/>
    <sheet name="PT10" sheetId="2445" r:id="rId36"/>
    <sheet name="PT11" sheetId="2446" r:id="rId37"/>
    <sheet name="PT12(완사입)" sheetId="2447" r:id="rId38"/>
    <sheet name="PT13(완사입)" sheetId="2448" r:id="rId39"/>
    <sheet name="PT14(완사입)" sheetId="2449" r:id="rId40"/>
    <sheet name="PT16" sheetId="2414" r:id="rId41"/>
    <sheet name="PT17(완사입)" sheetId="2450" r:id="rId42"/>
    <sheet name="PT18(완사입)" sheetId="2451" r:id="rId43"/>
    <sheet name="PT19" sheetId="2452" r:id="rId44"/>
    <sheet name="PT20" sheetId="2498" r:id="rId45"/>
    <sheet name="PT21" sheetId="2453" r:id="rId46"/>
    <sheet name="PT22" sheetId="2422" r:id="rId47"/>
    <sheet name="PT23" sheetId="2413" r:id="rId48"/>
    <sheet name="PT24(완사입)" sheetId="2454" r:id="rId49"/>
    <sheet name="PT26" sheetId="2455" r:id="rId50"/>
    <sheet name="PT27(완사입)" sheetId="2500" r:id="rId51"/>
    <sheet name="SE01" sheetId="2459" r:id="rId52"/>
    <sheet name="SE02" sheetId="2460" r:id="rId53"/>
    <sheet name="SE03" sheetId="2461" r:id="rId54"/>
    <sheet name="SE04" sheetId="2462" r:id="rId55"/>
    <sheet name="SE05" sheetId="2410" r:id="rId56"/>
    <sheet name="SE06" sheetId="2404" r:id="rId57"/>
    <sheet name="SE07" sheetId="2407" r:id="rId58"/>
    <sheet name="SE08" sheetId="2415" r:id="rId59"/>
    <sheet name="SE09" sheetId="2463" r:id="rId60"/>
    <sheet name="SE10" sheetId="2418" r:id="rId61"/>
    <sheet name="SK01" sheetId="2456" r:id="rId62"/>
    <sheet name="SK02(니트)" sheetId="2457" r:id="rId63"/>
    <sheet name="SK03" sheetId="2458" r:id="rId64"/>
    <sheet name="TO01" sheetId="2464" r:id="rId65"/>
    <sheet name="TO02" sheetId="2465" r:id="rId66"/>
    <sheet name="TO03" sheetId="2399" r:id="rId67"/>
    <sheet name="TO04" sheetId="2398" r:id="rId68"/>
    <sheet name="TO05" sheetId="2466" r:id="rId69"/>
    <sheet name="TO06" sheetId="2401" r:id="rId70"/>
    <sheet name="TO07" sheetId="2467" r:id="rId71"/>
    <sheet name="TO08" sheetId="2468" r:id="rId72"/>
    <sheet name="TO09" sheetId="2469" r:id="rId73"/>
    <sheet name="TO10" sheetId="2470" r:id="rId74"/>
    <sheet name="TO11" sheetId="2471" r:id="rId75"/>
    <sheet name="TO12" sheetId="2472" r:id="rId76"/>
    <sheet name="TO13" sheetId="2473" r:id="rId77"/>
    <sheet name="TO14" sheetId="2474" r:id="rId78"/>
    <sheet name="TO15" sheetId="2475" r:id="rId79"/>
    <sheet name="TO16" sheetId="2476" r:id="rId80"/>
    <sheet name="TO17" sheetId="2477" r:id="rId81"/>
    <sheet name="TO18" sheetId="2405" r:id="rId82"/>
    <sheet name="TO19" sheetId="2408" r:id="rId83"/>
    <sheet name="TO20(니트)" sheetId="2478" r:id="rId84"/>
    <sheet name="TO21" sheetId="2479" r:id="rId85"/>
    <sheet name="TO22" sheetId="2480" r:id="rId86"/>
    <sheet name="TO23" sheetId="2481" r:id="rId87"/>
    <sheet name="TO24(니트)" sheetId="2482" r:id="rId88"/>
    <sheet name="TO25(니트)" sheetId="2483" r:id="rId89"/>
    <sheet name="TO26(니트)" sheetId="2484" r:id="rId90"/>
    <sheet name="TO27" sheetId="2485" r:id="rId91"/>
    <sheet name="TO28" sheetId="2486" r:id="rId92"/>
    <sheet name="TO29" sheetId="2487" r:id="rId93"/>
    <sheet name="TO30" sheetId="2488" r:id="rId94"/>
    <sheet name="TO31" sheetId="2489" r:id="rId95"/>
    <sheet name="TO32" sheetId="2416" r:id="rId96"/>
    <sheet name="TO33" sheetId="2490" r:id="rId97"/>
    <sheet name="TO34" sheetId="2491" r:id="rId98"/>
    <sheet name="TO35" sheetId="2417" r:id="rId99"/>
    <sheet name="TO36" sheetId="2419" r:id="rId100"/>
    <sheet name="TO37(니트)" sheetId="2492" r:id="rId101"/>
    <sheet name="TO38(니트)" sheetId="2493" r:id="rId102"/>
    <sheet name="TO39" sheetId="2499" r:id="rId103"/>
  </sheets>
  <definedNames>
    <definedName name="_xlnm.Print_Area" localSheetId="0">'LE01'!$A$1:$M$51</definedName>
    <definedName name="_xlnm.Print_Area" localSheetId="1">'LE02'!$A$1:$M$36</definedName>
    <definedName name="_xlnm.Print_Area" localSheetId="2">'LE03'!$A$1:$M$47</definedName>
    <definedName name="_xlnm.Print_Area" localSheetId="3">'LE04'!$A$1:$M$47</definedName>
    <definedName name="_xlnm.Print_Area" localSheetId="4">'LE05'!$A$1:$M$49</definedName>
    <definedName name="_xlnm.Print_Area" localSheetId="5">'LE06'!$A$1:$M$47</definedName>
    <definedName name="_xlnm.Print_Area" localSheetId="6">'OP01'!$A$1:$M$51</definedName>
    <definedName name="_xlnm.Print_Area" localSheetId="7">'OP02'!$A$1:$M$53</definedName>
    <definedName name="_xlnm.Print_Area" localSheetId="8">'OP03'!$A$1:$M$51</definedName>
    <definedName name="_xlnm.Print_Area" localSheetId="9">'OP04'!$A$1:$M$40</definedName>
    <definedName name="_xlnm.Print_Area" localSheetId="10">'OP05'!$A$1:$M$44</definedName>
    <definedName name="_xlnm.Print_Area" localSheetId="11">'OP06'!$A$1:$M$44</definedName>
    <definedName name="_xlnm.Print_Area" localSheetId="12">'OP07'!$A$1:$M$51</definedName>
    <definedName name="_xlnm.Print_Area" localSheetId="13">'OP08'!$A$1:$M$46</definedName>
    <definedName name="_xlnm.Print_Area" localSheetId="14">'OP09'!$A$1:$M$36</definedName>
    <definedName name="_xlnm.Print_Area" localSheetId="15">'OP10'!$A$1:$M$51</definedName>
    <definedName name="_xlnm.Print_Area" localSheetId="16">'OP11'!$A$1:$M$51</definedName>
    <definedName name="_xlnm.Print_Area" localSheetId="17">'OP12'!$A$1:$M$51</definedName>
    <definedName name="_xlnm.Print_Area" localSheetId="18">'OP13'!$A$1:$M$42</definedName>
    <definedName name="_xlnm.Print_Area" localSheetId="19">'OU01'!$A$1:$M$51</definedName>
    <definedName name="_xlnm.Print_Area" localSheetId="20">'OU02'!$A$1:$M$34</definedName>
    <definedName name="_xlnm.Print_Area" localSheetId="21">'OU04'!$A$1:$N$40</definedName>
    <definedName name="_xlnm.Print_Area" localSheetId="22">'OU09(니트)'!$A$1:$M$47</definedName>
    <definedName name="_xlnm.Print_Area" localSheetId="23">'OU10(니트)'!$A$1:$M$49</definedName>
    <definedName name="_xlnm.Print_Area" localSheetId="24">'OU12'!$A$1:$M$34</definedName>
    <definedName name="_xlnm.Print_Area" localSheetId="25">'PT01'!$A$1:$N$40</definedName>
    <definedName name="_xlnm.Print_Area" localSheetId="26">'PT02'!$A$1:$N$51</definedName>
    <definedName name="_xlnm.Print_Area" localSheetId="27">'PT03'!$A$1:$N$49</definedName>
    <definedName name="_xlnm.Print_Area" localSheetId="28">'PT04'!$A$1:$N$42</definedName>
    <definedName name="_xlnm.Print_Area" localSheetId="29">'PT04(완사입)'!$A$1:$N$51</definedName>
    <definedName name="_xlnm.Print_Area" localSheetId="30">'PT05'!$A$1:$N$46</definedName>
    <definedName name="_xlnm.Print_Area" localSheetId="31">'PT06'!$A$1:$M$49</definedName>
    <definedName name="_xlnm.Print_Area" localSheetId="32">'PT07(완사입)'!$A$1:$M$52</definedName>
    <definedName name="_xlnm.Print_Area" localSheetId="33">'PT08'!$A$1:$N$40</definedName>
    <definedName name="_xlnm.Print_Area" localSheetId="34">'PT09'!$A$1:$N$46</definedName>
    <definedName name="_xlnm.Print_Area" localSheetId="35">'PT10'!$A$1:$M$54</definedName>
    <definedName name="_xlnm.Print_Area" localSheetId="36">'PT11'!$A$1:$N$51</definedName>
    <definedName name="_xlnm.Print_Area" localSheetId="37">'PT12(완사입)'!$A$1:$N$44</definedName>
    <definedName name="_xlnm.Print_Area" localSheetId="38">'PT13(완사입)'!$A$1:$N$44</definedName>
    <definedName name="_xlnm.Print_Area" localSheetId="39">'PT14(완사입)'!$A$1:$N$44</definedName>
    <definedName name="_xlnm.Print_Area" localSheetId="40">'PT16'!$A$1:$N$40</definedName>
    <definedName name="_xlnm.Print_Area" localSheetId="41">'PT17(완사입)'!$A$1:$N$44</definedName>
    <definedName name="_xlnm.Print_Area" localSheetId="42">'PT18(완사입)'!$A$1:$N$44</definedName>
    <definedName name="_xlnm.Print_Area" localSheetId="43">'PT19'!$A$1:$O$40</definedName>
    <definedName name="_xlnm.Print_Area" localSheetId="44">'PT20'!$A$1:$N$51</definedName>
    <definedName name="_xlnm.Print_Area" localSheetId="45">'PT21'!$A$1:$M$44</definedName>
    <definedName name="_xlnm.Print_Area" localSheetId="46">'PT22'!$A$1:$N$34</definedName>
    <definedName name="_xlnm.Print_Area" localSheetId="47">'PT23'!$A$1:$M$40</definedName>
    <definedName name="_xlnm.Print_Area" localSheetId="48">'PT24(완사입)'!$A$1:$N$44</definedName>
    <definedName name="_xlnm.Print_Area" localSheetId="49">'PT26'!$A$1:$M$49</definedName>
    <definedName name="_xlnm.Print_Area" localSheetId="50">'PT27(완사입)'!$A$1:$N$44</definedName>
    <definedName name="_xlnm.Print_Area" localSheetId="51">'SE01'!$A$1:$M$54</definedName>
    <definedName name="_xlnm.Print_Area" localSheetId="52">'SE02'!$A$1:$M$62</definedName>
    <definedName name="_xlnm.Print_Area" localSheetId="53">'SE03'!$A$1:$N$70</definedName>
    <definedName name="_xlnm.Print_Area" localSheetId="54">'SE04'!$A$1:$N$64</definedName>
    <definedName name="_xlnm.Print_Area" localSheetId="55">'SE05'!$A$1:$M$62</definedName>
    <definedName name="_xlnm.Print_Area" localSheetId="56">'SE06'!$A$1:$M$64</definedName>
    <definedName name="_xlnm.Print_Area" localSheetId="57">'SE07'!$A$1:$M$68</definedName>
    <definedName name="_xlnm.Print_Area" localSheetId="58">'SE08'!$A$1:$N$68</definedName>
    <definedName name="_xlnm.Print_Area" localSheetId="59">'SE09'!$A$1:$M$70</definedName>
    <definedName name="_xlnm.Print_Area" localSheetId="60">'SE10'!$A$1:$N$68</definedName>
    <definedName name="_xlnm.Print_Area" localSheetId="61">'SK01'!$A$1:$M$51</definedName>
    <definedName name="_xlnm.Print_Area" localSheetId="62">'SK02(니트)'!$A$1:$M$51</definedName>
    <definedName name="_xlnm.Print_Area" localSheetId="63">'SK03'!$A$1:$M$51</definedName>
    <definedName name="_xlnm.Print_Area" localSheetId="64">'TO01'!$A$1:$N$51</definedName>
    <definedName name="_xlnm.Print_Area" localSheetId="65">'TO02'!$A$1:$N$51</definedName>
    <definedName name="_xlnm.Print_Area" localSheetId="66">'TO03'!$A$1:$N$32</definedName>
    <definedName name="_xlnm.Print_Area" localSheetId="67">'TO04'!$A$1:$N$38</definedName>
    <definedName name="_xlnm.Print_Area" localSheetId="68">'TO05'!$A$1:$N$51</definedName>
    <definedName name="_xlnm.Print_Area" localSheetId="69">'TO06'!$A$1:$M$38</definedName>
    <definedName name="_xlnm.Print_Area" localSheetId="70">'TO07'!$A$1:$M$30</definedName>
    <definedName name="_xlnm.Print_Area" localSheetId="71">'TO08'!$A$1:$N$26</definedName>
    <definedName name="_xlnm.Print_Area" localSheetId="72">'TO09'!$A$1:$M$51</definedName>
    <definedName name="_xlnm.Print_Area" localSheetId="73">'TO10'!$A$1:$N$26</definedName>
    <definedName name="_xlnm.Print_Area" localSheetId="74">'TO11'!$A$1:$M$49</definedName>
    <definedName name="_xlnm.Print_Area" localSheetId="75">'TO12'!$A$1:$N$49</definedName>
    <definedName name="_xlnm.Print_Area" localSheetId="76">'TO13'!$A$1:$M$55</definedName>
    <definedName name="_xlnm.Print_Area" localSheetId="77">'TO14'!$A$1:$N$26</definedName>
    <definedName name="_xlnm.Print_Area" localSheetId="78">'TO15'!$A$1:$M$51</definedName>
    <definedName name="_xlnm.Print_Area" localSheetId="79">'TO16'!$A$1:$M$44</definedName>
    <definedName name="_xlnm.Print_Area" localSheetId="80">'TO17'!$A$1:$N$30</definedName>
    <definedName name="_xlnm.Print_Area" localSheetId="81">'TO18'!$A$1:$M$32</definedName>
    <definedName name="_xlnm.Print_Area" localSheetId="82">'TO19'!$A$1:$M$32</definedName>
    <definedName name="_xlnm.Print_Area" localSheetId="83">'TO20(니트)'!$A$1:$N$28</definedName>
    <definedName name="_xlnm.Print_Area" localSheetId="84">'TO21'!$A$1:$N$26</definedName>
    <definedName name="_xlnm.Print_Area" localSheetId="85">'TO22'!$A$1:$M$51</definedName>
    <definedName name="_xlnm.Print_Area" localSheetId="86">'TO23'!$A$1:$N$30</definedName>
    <definedName name="_xlnm.Print_Area" localSheetId="87">'TO24(니트)'!$A$1:$N$51</definedName>
    <definedName name="_xlnm.Print_Area" localSheetId="88">'TO25(니트)'!$A$1:$N$51</definedName>
    <definedName name="_xlnm.Print_Area" localSheetId="89">'TO26(니트)'!$A$1:$M$53</definedName>
    <definedName name="_xlnm.Print_Area" localSheetId="90">'TO27'!$A$1:$M$51</definedName>
    <definedName name="_xlnm.Print_Area" localSheetId="91">'TO28'!$A$1:$N$51</definedName>
    <definedName name="_xlnm.Print_Area" localSheetId="92">'TO29'!$A$1:$M$51</definedName>
    <definedName name="_xlnm.Print_Area" localSheetId="93">'TO30'!$A$1:$M$49</definedName>
    <definedName name="_xlnm.Print_Area" localSheetId="94">'TO31'!$A$1:$M$51</definedName>
    <definedName name="_xlnm.Print_Area" localSheetId="95">'TO32'!$A$1:$M$32</definedName>
    <definedName name="_xlnm.Print_Area" localSheetId="96">'TO33'!$A$1:$M$47</definedName>
    <definedName name="_xlnm.Print_Area" localSheetId="97">'TO34'!$A$1:$M$51</definedName>
    <definedName name="_xlnm.Print_Area" localSheetId="98">'TO35'!$A$1:$N$32</definedName>
    <definedName name="_xlnm.Print_Area" localSheetId="99">'TO36'!$A$1:$M$32</definedName>
    <definedName name="_xlnm.Print_Area" localSheetId="100">'TO37(니트)'!$A$1:$M$28</definedName>
    <definedName name="_xlnm.Print_Area" localSheetId="101">'TO38(니트)'!$A$1:$N$51</definedName>
    <definedName name="_xlnm.Print_Area" localSheetId="102">'TO39'!$A$1:$M$47</definedName>
  </definedNames>
  <calcPr calcId="191029"/>
</workbook>
</file>

<file path=xl/calcChain.xml><?xml version="1.0" encoding="utf-8"?>
<calcChain xmlns="http://schemas.openxmlformats.org/spreadsheetml/2006/main">
  <c r="K17" i="2484" l="1"/>
  <c r="L17" i="2484"/>
  <c r="M17" i="2484"/>
  <c r="I17" i="2484"/>
  <c r="H17" i="2484"/>
  <c r="M29" i="2446"/>
  <c r="L29" i="2446"/>
  <c r="K29" i="2446"/>
  <c r="H29" i="2446"/>
  <c r="I29" i="2446"/>
  <c r="H21" i="2473"/>
  <c r="I21" i="2473"/>
  <c r="L21" i="2473"/>
  <c r="M21" i="2473"/>
  <c r="K21" i="2473"/>
  <c r="K39" i="2500"/>
  <c r="K43" i="2500"/>
  <c r="L43" i="2500"/>
  <c r="M43" i="2500"/>
  <c r="N43" i="2500"/>
  <c r="I43" i="2500"/>
  <c r="H43" i="2500"/>
  <c r="K41" i="2500"/>
  <c r="L41" i="2500"/>
  <c r="M41" i="2500"/>
  <c r="N41" i="2500"/>
  <c r="I41" i="2500"/>
  <c r="H41" i="2500"/>
  <c r="L39" i="2500"/>
  <c r="M39" i="2500"/>
  <c r="N39" i="2500"/>
  <c r="I39" i="2500"/>
  <c r="H39" i="2500"/>
  <c r="K37" i="2500"/>
  <c r="L37" i="2500"/>
  <c r="M37" i="2500"/>
  <c r="N37" i="2500"/>
  <c r="I37" i="2500"/>
  <c r="H37" i="2500"/>
  <c r="K27" i="2500"/>
  <c r="L27" i="2500"/>
  <c r="M27" i="2500"/>
  <c r="N27" i="2500"/>
  <c r="I27" i="2500"/>
  <c r="H27" i="2500"/>
  <c r="K25" i="2500"/>
  <c r="L25" i="2500"/>
  <c r="M25" i="2500"/>
  <c r="N25" i="2500"/>
  <c r="I25" i="2500"/>
  <c r="H25" i="2500"/>
  <c r="K23" i="2500"/>
  <c r="L23" i="2500"/>
  <c r="M23" i="2500"/>
  <c r="N23" i="2500"/>
  <c r="I23" i="2500"/>
  <c r="H23" i="2500"/>
  <c r="K21" i="2500"/>
  <c r="L21" i="2500"/>
  <c r="M21" i="2500"/>
  <c r="N21" i="2500"/>
  <c r="I21" i="2500"/>
  <c r="H21" i="2500"/>
  <c r="K19" i="2500"/>
  <c r="L19" i="2500"/>
  <c r="M19" i="2500"/>
  <c r="N19" i="2500"/>
  <c r="I19" i="2500"/>
  <c r="H19" i="2500"/>
  <c r="K17" i="2500"/>
  <c r="L17" i="2500"/>
  <c r="M17" i="2500"/>
  <c r="N17" i="2500"/>
  <c r="I17" i="2500"/>
  <c r="H17" i="2500"/>
  <c r="K15" i="2500"/>
  <c r="L15" i="2500"/>
  <c r="M15" i="2500"/>
  <c r="N15" i="2500"/>
  <c r="I15" i="2500"/>
  <c r="H15" i="2500"/>
  <c r="K13" i="2500"/>
  <c r="L13" i="2500"/>
  <c r="M13" i="2500"/>
  <c r="N13" i="2500"/>
  <c r="I13" i="2500"/>
  <c r="H13" i="2500"/>
  <c r="K11" i="2500"/>
  <c r="L11" i="2500"/>
  <c r="M11" i="2500"/>
  <c r="N11" i="2500"/>
  <c r="I11" i="2500"/>
  <c r="H11" i="2500"/>
  <c r="K9" i="2500"/>
  <c r="L9" i="2500"/>
  <c r="M9" i="2500"/>
  <c r="N9" i="2500"/>
  <c r="I9" i="2500"/>
  <c r="H9" i="2500"/>
  <c r="L3" i="2500"/>
  <c r="M3" i="2500"/>
  <c r="N3" i="2500"/>
  <c r="K3" i="2500"/>
  <c r="I3" i="2500"/>
  <c r="H3" i="2500"/>
  <c r="K21" i="2499"/>
  <c r="L21" i="2499"/>
  <c r="M21" i="2499"/>
  <c r="I21" i="2499"/>
  <c r="H21" i="2499"/>
  <c r="K23" i="2499"/>
  <c r="L23" i="2499"/>
  <c r="M23" i="2499"/>
  <c r="I23" i="2499"/>
  <c r="H23" i="2499"/>
  <c r="K19" i="2499"/>
  <c r="L19" i="2499"/>
  <c r="M19" i="2499"/>
  <c r="I19" i="2499"/>
  <c r="H19" i="2499"/>
  <c r="K17" i="2499"/>
  <c r="L17" i="2499"/>
  <c r="M17" i="2499"/>
  <c r="I17" i="2499"/>
  <c r="H17" i="2499"/>
  <c r="K15" i="2499"/>
  <c r="L15" i="2499"/>
  <c r="M15" i="2499"/>
  <c r="I15" i="2499"/>
  <c r="H15" i="2499"/>
  <c r="K13" i="2499"/>
  <c r="L13" i="2499"/>
  <c r="M13" i="2499"/>
  <c r="I13" i="2499"/>
  <c r="H13" i="2499"/>
  <c r="K11" i="2499"/>
  <c r="L11" i="2499"/>
  <c r="M11" i="2499"/>
  <c r="I11" i="2499"/>
  <c r="H11" i="2499"/>
  <c r="K9" i="2499"/>
  <c r="L9" i="2499"/>
  <c r="M9" i="2499"/>
  <c r="I9" i="2499"/>
  <c r="H9" i="2499"/>
  <c r="K7" i="2499"/>
  <c r="L7" i="2499"/>
  <c r="M7" i="2499"/>
  <c r="I7" i="2499"/>
  <c r="H7" i="2499"/>
  <c r="K5" i="2499"/>
  <c r="L5" i="2499"/>
  <c r="M5" i="2499"/>
  <c r="I5" i="2499"/>
  <c r="H5" i="2499"/>
  <c r="K3" i="2499"/>
  <c r="L3" i="2499"/>
  <c r="M3" i="2499"/>
  <c r="I3" i="2499"/>
  <c r="H3" i="2499"/>
  <c r="H19" i="2481"/>
  <c r="H17" i="2481"/>
  <c r="H15" i="2481"/>
  <c r="N27" i="2493"/>
  <c r="N25" i="2493"/>
  <c r="N23" i="2493"/>
  <c r="N21" i="2493"/>
  <c r="N17" i="2493"/>
  <c r="N15" i="2493"/>
  <c r="N13" i="2493"/>
  <c r="N11" i="2493"/>
  <c r="N9" i="2493"/>
  <c r="N7" i="2493"/>
  <c r="N5" i="2493"/>
  <c r="N3" i="2493"/>
  <c r="N27" i="2483"/>
  <c r="N25" i="2483"/>
  <c r="N23" i="2483"/>
  <c r="N21" i="2483"/>
  <c r="N17" i="2483"/>
  <c r="N15" i="2483"/>
  <c r="N13" i="2483"/>
  <c r="N11" i="2483"/>
  <c r="N9" i="2483"/>
  <c r="N7" i="2483"/>
  <c r="N5" i="2483"/>
  <c r="N3" i="2483"/>
  <c r="H35" i="2498"/>
  <c r="I35" i="2498"/>
  <c r="M35" i="2498"/>
  <c r="N35" i="2498"/>
  <c r="L35" i="2498"/>
  <c r="K35" i="2498"/>
  <c r="H33" i="2498"/>
  <c r="I33" i="2498"/>
  <c r="L33" i="2498"/>
  <c r="M33" i="2498"/>
  <c r="N33" i="2498"/>
  <c r="K33" i="2498"/>
  <c r="H31" i="2498"/>
  <c r="I31" i="2498"/>
  <c r="M31" i="2498"/>
  <c r="N31" i="2498"/>
  <c r="L31" i="2498"/>
  <c r="K31" i="2498"/>
  <c r="H39" i="2498"/>
  <c r="I39" i="2498"/>
  <c r="L39" i="2498"/>
  <c r="M39" i="2498"/>
  <c r="N39" i="2498"/>
  <c r="K39" i="2498"/>
  <c r="H37" i="2498"/>
  <c r="I37" i="2498"/>
  <c r="L37" i="2498"/>
  <c r="M37" i="2498"/>
  <c r="N37" i="2498"/>
  <c r="K37" i="2498"/>
  <c r="H29" i="2498"/>
  <c r="I29" i="2498"/>
  <c r="L29" i="2498"/>
  <c r="M29" i="2498"/>
  <c r="N29" i="2498"/>
  <c r="K29" i="2498"/>
  <c r="K15" i="2498"/>
  <c r="L15" i="2498"/>
  <c r="M15" i="2498"/>
  <c r="N15" i="2498"/>
  <c r="L13" i="2498"/>
  <c r="M13" i="2498"/>
  <c r="N13" i="2498"/>
  <c r="K13" i="2498"/>
  <c r="H13" i="2498"/>
  <c r="I13" i="2498"/>
  <c r="K43" i="2498"/>
  <c r="L43" i="2498"/>
  <c r="M43" i="2498"/>
  <c r="N43" i="2498"/>
  <c r="I43" i="2498"/>
  <c r="H43" i="2498"/>
  <c r="K41" i="2498"/>
  <c r="L41" i="2498"/>
  <c r="M41" i="2498"/>
  <c r="N41" i="2498"/>
  <c r="I41" i="2498"/>
  <c r="H41" i="2498"/>
  <c r="K27" i="2498"/>
  <c r="L27" i="2498"/>
  <c r="M27" i="2498"/>
  <c r="N27" i="2498"/>
  <c r="I27" i="2498"/>
  <c r="H27" i="2498"/>
  <c r="K25" i="2498"/>
  <c r="L25" i="2498"/>
  <c r="M25" i="2498"/>
  <c r="N25" i="2498"/>
  <c r="I25" i="2498"/>
  <c r="H25" i="2498"/>
  <c r="K23" i="2498"/>
  <c r="L23" i="2498"/>
  <c r="M23" i="2498"/>
  <c r="N23" i="2498"/>
  <c r="I23" i="2498"/>
  <c r="H23" i="2498"/>
  <c r="K21" i="2498"/>
  <c r="L21" i="2498"/>
  <c r="M21" i="2498"/>
  <c r="N21" i="2498"/>
  <c r="I21" i="2498"/>
  <c r="H21" i="2498"/>
  <c r="K19" i="2498"/>
  <c r="L19" i="2498"/>
  <c r="M19" i="2498"/>
  <c r="N19" i="2498"/>
  <c r="I19" i="2498"/>
  <c r="H19" i="2498"/>
  <c r="K17" i="2498"/>
  <c r="L17" i="2498"/>
  <c r="M17" i="2498"/>
  <c r="N17" i="2498"/>
  <c r="I17" i="2498"/>
  <c r="H17" i="2498"/>
  <c r="I15" i="2498"/>
  <c r="H15" i="2498"/>
  <c r="K11" i="2498"/>
  <c r="L11" i="2498"/>
  <c r="M11" i="2498"/>
  <c r="N11" i="2498"/>
  <c r="I11" i="2498"/>
  <c r="H11" i="2498"/>
  <c r="L3" i="2498"/>
  <c r="M3" i="2498"/>
  <c r="N3" i="2498"/>
  <c r="K3" i="2498"/>
  <c r="I3" i="2498"/>
  <c r="H3" i="2498"/>
  <c r="I3" i="2497"/>
  <c r="H3" i="2497"/>
  <c r="K3" i="2497"/>
  <c r="L3" i="2497"/>
  <c r="M3" i="2497"/>
  <c r="I5" i="2497"/>
  <c r="H5" i="2497"/>
  <c r="K5" i="2497"/>
  <c r="L5" i="2497"/>
  <c r="M5" i="2497"/>
  <c r="I7" i="2497"/>
  <c r="H7" i="2497"/>
  <c r="K7" i="2497"/>
  <c r="L7" i="2497"/>
  <c r="M7" i="2497"/>
  <c r="H9" i="2497"/>
  <c r="I9" i="2497"/>
  <c r="K9" i="2497"/>
  <c r="L9" i="2497"/>
  <c r="M9" i="2497"/>
  <c r="I11" i="2497"/>
  <c r="H11" i="2497"/>
  <c r="K11" i="2497"/>
  <c r="L11" i="2497"/>
  <c r="M11" i="2497"/>
  <c r="I13" i="2497"/>
  <c r="H13" i="2497"/>
  <c r="K13" i="2497"/>
  <c r="L13" i="2497"/>
  <c r="M13" i="2497"/>
  <c r="I15" i="2497"/>
  <c r="H15" i="2497"/>
  <c r="K15" i="2497"/>
  <c r="L15" i="2497"/>
  <c r="M15" i="2497"/>
  <c r="I17" i="2497"/>
  <c r="H17" i="2497"/>
  <c r="K17" i="2497"/>
  <c r="L17" i="2497"/>
  <c r="M17" i="2497"/>
  <c r="I21" i="2497"/>
  <c r="H21" i="2497"/>
  <c r="K21" i="2497"/>
  <c r="L21" i="2497"/>
  <c r="M21" i="2497"/>
  <c r="I23" i="2497"/>
  <c r="H23" i="2497"/>
  <c r="K23" i="2497"/>
  <c r="L23" i="2497"/>
  <c r="M23" i="2497"/>
  <c r="I25" i="2497"/>
  <c r="H25" i="2497"/>
  <c r="K25" i="2497"/>
  <c r="L25" i="2497"/>
  <c r="M25" i="2497"/>
  <c r="I27" i="2497"/>
  <c r="H27" i="2497"/>
  <c r="K27" i="2497"/>
  <c r="L27" i="2497"/>
  <c r="M27" i="2497"/>
  <c r="I29" i="2497"/>
  <c r="H29" i="2497"/>
  <c r="K29" i="2497"/>
  <c r="L29" i="2497"/>
  <c r="M29" i="2497"/>
  <c r="I3" i="2496"/>
  <c r="H3" i="2496"/>
  <c r="K3" i="2496"/>
  <c r="L3" i="2496"/>
  <c r="M3" i="2496"/>
  <c r="I5" i="2496"/>
  <c r="H5" i="2496"/>
  <c r="K5" i="2496"/>
  <c r="L5" i="2496"/>
  <c r="M5" i="2496"/>
  <c r="I7" i="2496"/>
  <c r="H7" i="2496"/>
  <c r="K7" i="2496"/>
  <c r="L7" i="2496"/>
  <c r="M7" i="2496"/>
  <c r="H9" i="2496"/>
  <c r="I9" i="2496"/>
  <c r="K9" i="2496"/>
  <c r="L9" i="2496"/>
  <c r="M9" i="2496"/>
  <c r="I11" i="2496"/>
  <c r="H11" i="2496"/>
  <c r="K11" i="2496"/>
  <c r="L11" i="2496"/>
  <c r="M11" i="2496"/>
  <c r="I13" i="2496"/>
  <c r="H13" i="2496"/>
  <c r="K13" i="2496"/>
  <c r="L13" i="2496"/>
  <c r="M13" i="2496"/>
  <c r="I15" i="2496"/>
  <c r="H15" i="2496"/>
  <c r="K15" i="2496"/>
  <c r="L15" i="2496"/>
  <c r="M15" i="2496"/>
  <c r="I17" i="2496"/>
  <c r="H17" i="2496"/>
  <c r="K17" i="2496"/>
  <c r="L17" i="2496"/>
  <c r="M17" i="2496"/>
  <c r="I21" i="2496"/>
  <c r="H21" i="2496"/>
  <c r="K21" i="2496"/>
  <c r="L21" i="2496"/>
  <c r="M21" i="2496"/>
  <c r="I23" i="2496"/>
  <c r="H23" i="2496"/>
  <c r="K23" i="2496"/>
  <c r="L23" i="2496"/>
  <c r="M23" i="2496"/>
  <c r="I25" i="2496"/>
  <c r="H25" i="2496"/>
  <c r="K25" i="2496"/>
  <c r="L25" i="2496"/>
  <c r="M25" i="2496"/>
  <c r="I27" i="2496"/>
  <c r="H27" i="2496"/>
  <c r="K27" i="2496"/>
  <c r="L27" i="2496"/>
  <c r="M27" i="2496"/>
  <c r="I3" i="2495"/>
  <c r="H3" i="2495"/>
  <c r="K3" i="2495"/>
  <c r="L3" i="2495"/>
  <c r="M3" i="2495"/>
  <c r="N3" i="2495"/>
  <c r="H5" i="2495"/>
  <c r="I5" i="2495"/>
  <c r="K5" i="2495"/>
  <c r="L5" i="2495"/>
  <c r="M5" i="2495"/>
  <c r="N5" i="2495"/>
  <c r="I7" i="2495"/>
  <c r="H7" i="2495"/>
  <c r="K7" i="2495"/>
  <c r="L7" i="2495"/>
  <c r="M7" i="2495"/>
  <c r="N7" i="2495"/>
  <c r="I9" i="2495"/>
  <c r="H9" i="2495"/>
  <c r="K9" i="2495"/>
  <c r="L9" i="2495"/>
  <c r="M9" i="2495"/>
  <c r="N9" i="2495"/>
  <c r="I11" i="2495"/>
  <c r="H11" i="2495"/>
  <c r="K11" i="2495"/>
  <c r="L11" i="2495"/>
  <c r="M11" i="2495"/>
  <c r="N11" i="2495"/>
  <c r="I13" i="2495"/>
  <c r="H13" i="2495"/>
  <c r="K13" i="2495"/>
  <c r="L13" i="2495"/>
  <c r="M13" i="2495"/>
  <c r="N13" i="2495"/>
  <c r="I15" i="2495"/>
  <c r="H15" i="2495"/>
  <c r="K15" i="2495"/>
  <c r="L15" i="2495"/>
  <c r="M15" i="2495"/>
  <c r="N15" i="2495"/>
  <c r="I17" i="2495"/>
  <c r="H17" i="2495"/>
  <c r="K17" i="2495"/>
  <c r="L17" i="2495"/>
  <c r="M17" i="2495"/>
  <c r="N17" i="2495"/>
  <c r="I19" i="2495"/>
  <c r="H19" i="2495"/>
  <c r="K19" i="2495"/>
  <c r="L19" i="2495"/>
  <c r="M19" i="2495"/>
  <c r="N19" i="2495"/>
  <c r="H21" i="2495"/>
  <c r="I21" i="2495"/>
  <c r="K21" i="2495"/>
  <c r="L21" i="2495"/>
  <c r="M21" i="2495"/>
  <c r="N21" i="2495"/>
  <c r="I23" i="2495"/>
  <c r="H23" i="2495"/>
  <c r="K23" i="2495"/>
  <c r="L23" i="2495"/>
  <c r="M23" i="2495"/>
  <c r="N23" i="2495"/>
  <c r="I25" i="2495"/>
  <c r="H25" i="2495"/>
  <c r="K25" i="2495"/>
  <c r="L25" i="2495"/>
  <c r="M25" i="2495"/>
  <c r="N25" i="2495"/>
  <c r="I27" i="2495"/>
  <c r="H27" i="2495"/>
  <c r="K27" i="2495"/>
  <c r="L27" i="2495"/>
  <c r="M27" i="2495"/>
  <c r="N27" i="2495"/>
  <c r="I31" i="2495"/>
  <c r="H31" i="2495"/>
  <c r="K31" i="2495"/>
  <c r="L31" i="2495"/>
  <c r="M31" i="2495"/>
  <c r="N31" i="2495"/>
  <c r="I33" i="2495"/>
  <c r="H33" i="2495"/>
  <c r="K33" i="2495"/>
  <c r="L33" i="2495"/>
  <c r="M33" i="2495"/>
  <c r="N33" i="2495"/>
  <c r="I35" i="2495"/>
  <c r="H35" i="2495"/>
  <c r="K35" i="2495"/>
  <c r="L35" i="2495"/>
  <c r="M35" i="2495"/>
  <c r="N35" i="2495"/>
  <c r="I37" i="2495"/>
  <c r="H37" i="2495"/>
  <c r="K37" i="2495"/>
  <c r="L37" i="2495"/>
  <c r="M37" i="2495"/>
  <c r="N37" i="2495"/>
  <c r="H39" i="2495"/>
  <c r="I39" i="2495"/>
  <c r="K39" i="2495"/>
  <c r="L39" i="2495"/>
  <c r="M39" i="2495"/>
  <c r="N39" i="2495"/>
  <c r="I3" i="2494"/>
  <c r="H3" i="2494"/>
  <c r="K3" i="2494"/>
  <c r="L3" i="2494"/>
  <c r="M3" i="2494"/>
  <c r="I5" i="2494"/>
  <c r="H5" i="2494"/>
  <c r="K5" i="2494"/>
  <c r="L5" i="2494"/>
  <c r="M5" i="2494"/>
  <c r="I7" i="2494"/>
  <c r="H7" i="2494"/>
  <c r="K7" i="2494"/>
  <c r="L7" i="2494"/>
  <c r="M7" i="2494"/>
  <c r="H9" i="2494"/>
  <c r="I9" i="2494"/>
  <c r="K9" i="2494"/>
  <c r="L9" i="2494"/>
  <c r="M9" i="2494"/>
  <c r="I11" i="2494"/>
  <c r="H11" i="2494"/>
  <c r="K11" i="2494"/>
  <c r="L11" i="2494"/>
  <c r="M11" i="2494"/>
  <c r="I13" i="2494"/>
  <c r="H13" i="2494"/>
  <c r="K13" i="2494"/>
  <c r="L13" i="2494"/>
  <c r="M13" i="2494"/>
  <c r="I15" i="2494"/>
  <c r="H15" i="2494"/>
  <c r="K15" i="2494"/>
  <c r="L15" i="2494"/>
  <c r="M15" i="2494"/>
  <c r="I17" i="2494"/>
  <c r="H17" i="2494"/>
  <c r="K17" i="2494"/>
  <c r="L17" i="2494"/>
  <c r="M17" i="2494"/>
  <c r="I25" i="2494"/>
  <c r="H25" i="2494"/>
  <c r="K25" i="2494"/>
  <c r="L25" i="2494"/>
  <c r="M25" i="2494"/>
  <c r="I27" i="2494"/>
  <c r="H27" i="2494"/>
  <c r="K27" i="2494"/>
  <c r="L27" i="2494"/>
  <c r="M27" i="2494"/>
  <c r="I3" i="2493"/>
  <c r="H3" i="2493"/>
  <c r="K3" i="2493"/>
  <c r="L3" i="2493"/>
  <c r="M3" i="2493"/>
  <c r="I5" i="2493"/>
  <c r="H5" i="2493"/>
  <c r="K5" i="2493"/>
  <c r="L5" i="2493"/>
  <c r="M5" i="2493"/>
  <c r="I7" i="2493"/>
  <c r="H7" i="2493"/>
  <c r="K7" i="2493"/>
  <c r="L7" i="2493"/>
  <c r="M7" i="2493"/>
  <c r="H9" i="2493"/>
  <c r="I9" i="2493"/>
  <c r="K9" i="2493"/>
  <c r="L9" i="2493"/>
  <c r="M9" i="2493"/>
  <c r="I11" i="2493"/>
  <c r="H11" i="2493"/>
  <c r="K11" i="2493"/>
  <c r="L11" i="2493"/>
  <c r="M11" i="2493"/>
  <c r="I13" i="2493"/>
  <c r="H13" i="2493"/>
  <c r="K13" i="2493"/>
  <c r="L13" i="2493"/>
  <c r="M13" i="2493"/>
  <c r="I15" i="2493"/>
  <c r="H15" i="2493"/>
  <c r="K15" i="2493"/>
  <c r="L15" i="2493"/>
  <c r="M15" i="2493"/>
  <c r="I17" i="2493"/>
  <c r="H17" i="2493"/>
  <c r="K17" i="2493"/>
  <c r="L17" i="2493"/>
  <c r="M17" i="2493"/>
  <c r="I21" i="2493"/>
  <c r="H21" i="2493"/>
  <c r="K21" i="2493"/>
  <c r="L21" i="2493"/>
  <c r="M21" i="2493"/>
  <c r="I23" i="2493"/>
  <c r="H23" i="2493"/>
  <c r="K23" i="2493"/>
  <c r="L23" i="2493"/>
  <c r="M23" i="2493"/>
  <c r="I25" i="2493"/>
  <c r="H25" i="2493"/>
  <c r="K25" i="2493"/>
  <c r="L25" i="2493"/>
  <c r="M25" i="2493"/>
  <c r="I27" i="2493"/>
  <c r="H27" i="2493"/>
  <c r="K27" i="2493"/>
  <c r="L27" i="2493"/>
  <c r="M27" i="2493"/>
  <c r="I3" i="2492"/>
  <c r="H3" i="2492"/>
  <c r="K3" i="2492"/>
  <c r="L3" i="2492"/>
  <c r="M3" i="2492"/>
  <c r="I5" i="2492"/>
  <c r="H5" i="2492"/>
  <c r="K5" i="2492"/>
  <c r="L5" i="2492"/>
  <c r="M5" i="2492"/>
  <c r="I7" i="2492"/>
  <c r="H7" i="2492"/>
  <c r="K7" i="2492"/>
  <c r="L7" i="2492"/>
  <c r="M7" i="2492"/>
  <c r="H9" i="2492"/>
  <c r="I9" i="2492"/>
  <c r="K9" i="2492"/>
  <c r="L9" i="2492"/>
  <c r="M9" i="2492"/>
  <c r="H11" i="2492"/>
  <c r="I11" i="2492"/>
  <c r="K11" i="2492"/>
  <c r="L11" i="2492"/>
  <c r="M11" i="2492"/>
  <c r="I13" i="2492"/>
  <c r="H13" i="2492"/>
  <c r="K13" i="2492"/>
  <c r="L13" i="2492"/>
  <c r="M13" i="2492"/>
  <c r="I15" i="2492"/>
  <c r="H15" i="2492"/>
  <c r="K15" i="2492"/>
  <c r="L15" i="2492"/>
  <c r="M15" i="2492"/>
  <c r="I17" i="2492"/>
  <c r="H17" i="2492"/>
  <c r="K17" i="2492"/>
  <c r="L17" i="2492"/>
  <c r="M17" i="2492"/>
  <c r="I21" i="2492"/>
  <c r="H21" i="2492"/>
  <c r="K21" i="2492"/>
  <c r="L21" i="2492"/>
  <c r="M21" i="2492"/>
  <c r="I23" i="2492"/>
  <c r="H23" i="2492"/>
  <c r="K23" i="2492"/>
  <c r="L23" i="2492"/>
  <c r="M23" i="2492"/>
  <c r="I25" i="2492"/>
  <c r="H25" i="2492"/>
  <c r="K25" i="2492"/>
  <c r="L25" i="2492"/>
  <c r="M25" i="2492"/>
  <c r="I27" i="2492"/>
  <c r="H27" i="2492"/>
  <c r="K27" i="2492"/>
  <c r="L27" i="2492"/>
  <c r="M27" i="2492"/>
  <c r="I3" i="2491"/>
  <c r="H3" i="2491"/>
  <c r="K3" i="2491"/>
  <c r="L3" i="2491"/>
  <c r="M3" i="2491"/>
  <c r="I5" i="2491"/>
  <c r="H5" i="2491"/>
  <c r="K5" i="2491"/>
  <c r="L5" i="2491"/>
  <c r="M5" i="2491"/>
  <c r="I7" i="2491"/>
  <c r="H7" i="2491"/>
  <c r="K7" i="2491"/>
  <c r="L7" i="2491"/>
  <c r="M7" i="2491"/>
  <c r="H9" i="2491"/>
  <c r="I9" i="2491"/>
  <c r="K9" i="2491"/>
  <c r="L9" i="2491"/>
  <c r="M9" i="2491"/>
  <c r="I11" i="2491"/>
  <c r="H11" i="2491"/>
  <c r="K11" i="2491"/>
  <c r="L11" i="2491"/>
  <c r="M11" i="2491"/>
  <c r="I13" i="2491"/>
  <c r="H13" i="2491"/>
  <c r="K13" i="2491"/>
  <c r="L13" i="2491"/>
  <c r="M13" i="2491"/>
  <c r="I15" i="2491"/>
  <c r="H15" i="2491"/>
  <c r="K15" i="2491"/>
  <c r="L15" i="2491"/>
  <c r="M15" i="2491"/>
  <c r="I17" i="2491"/>
  <c r="H17" i="2491"/>
  <c r="K17" i="2491"/>
  <c r="L17" i="2491"/>
  <c r="M17" i="2491"/>
  <c r="I19" i="2491"/>
  <c r="H19" i="2491"/>
  <c r="K19" i="2491"/>
  <c r="L19" i="2491"/>
  <c r="M19" i="2491"/>
  <c r="I21" i="2491"/>
  <c r="H21" i="2491"/>
  <c r="K21" i="2491"/>
  <c r="L21" i="2491"/>
  <c r="M21" i="2491"/>
  <c r="I23" i="2491"/>
  <c r="H23" i="2491"/>
  <c r="K23" i="2491"/>
  <c r="L23" i="2491"/>
  <c r="M23" i="2491"/>
  <c r="I25" i="2491"/>
  <c r="H25" i="2491"/>
  <c r="K25" i="2491"/>
  <c r="L25" i="2491"/>
  <c r="M25" i="2491"/>
  <c r="I27" i="2491"/>
  <c r="H27" i="2491"/>
  <c r="K27" i="2491"/>
  <c r="L27" i="2491"/>
  <c r="M27" i="2491"/>
  <c r="I29" i="2491"/>
  <c r="H29" i="2491"/>
  <c r="K29" i="2491"/>
  <c r="L29" i="2491"/>
  <c r="M29" i="2491"/>
  <c r="H31" i="2491"/>
  <c r="I31" i="2491"/>
  <c r="K31" i="2491"/>
  <c r="L31" i="2491"/>
  <c r="M31" i="2491"/>
  <c r="H3" i="2490"/>
  <c r="I3" i="2490"/>
  <c r="K3" i="2490"/>
  <c r="L3" i="2490"/>
  <c r="M3" i="2490"/>
  <c r="I5" i="2490"/>
  <c r="H5" i="2490"/>
  <c r="K5" i="2490"/>
  <c r="L5" i="2490"/>
  <c r="M5" i="2490"/>
  <c r="I7" i="2490"/>
  <c r="H7" i="2490"/>
  <c r="K7" i="2490"/>
  <c r="L7" i="2490"/>
  <c r="M7" i="2490"/>
  <c r="H9" i="2490"/>
  <c r="I9" i="2490"/>
  <c r="K9" i="2490"/>
  <c r="L9" i="2490"/>
  <c r="M9" i="2490"/>
  <c r="I11" i="2490"/>
  <c r="H11" i="2490"/>
  <c r="K11" i="2490"/>
  <c r="L11" i="2490"/>
  <c r="M11" i="2490"/>
  <c r="I13" i="2490"/>
  <c r="H13" i="2490"/>
  <c r="K13" i="2490"/>
  <c r="L13" i="2490"/>
  <c r="M13" i="2490"/>
  <c r="I15" i="2490"/>
  <c r="H15" i="2490"/>
  <c r="K15" i="2490"/>
  <c r="L15" i="2490"/>
  <c r="M15" i="2490"/>
  <c r="I17" i="2490"/>
  <c r="H17" i="2490"/>
  <c r="K17" i="2490"/>
  <c r="L17" i="2490"/>
  <c r="M17" i="2490"/>
  <c r="I19" i="2490"/>
  <c r="H19" i="2490"/>
  <c r="K19" i="2490"/>
  <c r="L19" i="2490"/>
  <c r="M19" i="2490"/>
  <c r="I21" i="2490"/>
  <c r="H21" i="2490"/>
  <c r="K21" i="2490"/>
  <c r="L21" i="2490"/>
  <c r="M21" i="2490"/>
  <c r="I23" i="2490"/>
  <c r="H23" i="2490"/>
  <c r="K23" i="2490"/>
  <c r="L23" i="2490"/>
  <c r="M23" i="2490"/>
  <c r="I25" i="2490"/>
  <c r="H25" i="2490"/>
  <c r="K25" i="2490"/>
  <c r="L25" i="2490"/>
  <c r="M25" i="2490"/>
  <c r="I3" i="2489"/>
  <c r="H3" i="2489"/>
  <c r="K3" i="2489"/>
  <c r="L3" i="2489"/>
  <c r="M3" i="2489"/>
  <c r="H5" i="2489"/>
  <c r="I5" i="2489"/>
  <c r="K5" i="2489"/>
  <c r="L5" i="2489"/>
  <c r="M5" i="2489"/>
  <c r="I7" i="2489"/>
  <c r="H7" i="2489"/>
  <c r="K7" i="2489"/>
  <c r="L7" i="2489"/>
  <c r="M7" i="2489"/>
  <c r="H9" i="2489"/>
  <c r="I9" i="2489"/>
  <c r="K9" i="2489"/>
  <c r="L9" i="2489"/>
  <c r="M9" i="2489"/>
  <c r="I11" i="2489"/>
  <c r="H11" i="2489"/>
  <c r="K11" i="2489"/>
  <c r="L11" i="2489"/>
  <c r="M11" i="2489"/>
  <c r="I13" i="2489"/>
  <c r="H13" i="2489"/>
  <c r="K13" i="2489"/>
  <c r="L13" i="2489"/>
  <c r="M13" i="2489"/>
  <c r="I15" i="2489"/>
  <c r="H15" i="2489"/>
  <c r="K15" i="2489"/>
  <c r="L15" i="2489"/>
  <c r="M15" i="2489"/>
  <c r="I17" i="2489"/>
  <c r="H17" i="2489"/>
  <c r="K17" i="2489"/>
  <c r="L17" i="2489"/>
  <c r="M17" i="2489"/>
  <c r="I19" i="2489"/>
  <c r="H19" i="2489"/>
  <c r="K19" i="2489"/>
  <c r="L19" i="2489"/>
  <c r="M19" i="2489"/>
  <c r="I21" i="2489"/>
  <c r="H21" i="2489"/>
  <c r="K21" i="2489"/>
  <c r="L21" i="2489"/>
  <c r="M21" i="2489"/>
  <c r="I23" i="2489"/>
  <c r="H23" i="2489"/>
  <c r="K23" i="2489"/>
  <c r="L23" i="2489"/>
  <c r="M23" i="2489"/>
  <c r="I25" i="2489"/>
  <c r="H25" i="2489"/>
  <c r="K25" i="2489"/>
  <c r="L25" i="2489"/>
  <c r="M25" i="2489"/>
  <c r="I27" i="2489"/>
  <c r="H27" i="2489"/>
  <c r="K27" i="2489"/>
  <c r="L27" i="2489"/>
  <c r="M27" i="2489"/>
  <c r="I29" i="2489"/>
  <c r="H29" i="2489"/>
  <c r="K29" i="2489"/>
  <c r="L29" i="2489"/>
  <c r="M29" i="2489"/>
  <c r="I3" i="2488"/>
  <c r="H3" i="2488"/>
  <c r="K3" i="2488"/>
  <c r="L3" i="2488"/>
  <c r="M3" i="2488"/>
  <c r="H5" i="2488"/>
  <c r="I5" i="2488"/>
  <c r="K5" i="2488"/>
  <c r="L5" i="2488"/>
  <c r="M5" i="2488"/>
  <c r="I7" i="2488"/>
  <c r="H7" i="2488"/>
  <c r="K7" i="2488"/>
  <c r="L7" i="2488"/>
  <c r="M7" i="2488"/>
  <c r="H9" i="2488"/>
  <c r="I9" i="2488"/>
  <c r="K9" i="2488"/>
  <c r="L9" i="2488"/>
  <c r="M9" i="2488"/>
  <c r="I11" i="2488"/>
  <c r="H11" i="2488"/>
  <c r="K11" i="2488"/>
  <c r="L11" i="2488"/>
  <c r="M11" i="2488"/>
  <c r="I13" i="2488"/>
  <c r="H13" i="2488"/>
  <c r="K13" i="2488"/>
  <c r="L13" i="2488"/>
  <c r="M13" i="2488"/>
  <c r="I15" i="2488"/>
  <c r="H15" i="2488"/>
  <c r="K15" i="2488"/>
  <c r="L15" i="2488"/>
  <c r="M15" i="2488"/>
  <c r="I17" i="2488"/>
  <c r="H17" i="2488"/>
  <c r="K17" i="2488"/>
  <c r="L17" i="2488"/>
  <c r="M17" i="2488"/>
  <c r="I19" i="2488"/>
  <c r="H19" i="2488"/>
  <c r="K19" i="2488"/>
  <c r="L19" i="2488"/>
  <c r="M19" i="2488"/>
  <c r="I21" i="2488"/>
  <c r="H21" i="2488"/>
  <c r="K21" i="2488"/>
  <c r="L21" i="2488"/>
  <c r="M21" i="2488"/>
  <c r="I23" i="2488"/>
  <c r="H23" i="2488"/>
  <c r="K23" i="2488"/>
  <c r="L23" i="2488"/>
  <c r="M23" i="2488"/>
  <c r="I25" i="2488"/>
  <c r="H25" i="2488"/>
  <c r="K25" i="2488"/>
  <c r="L25" i="2488"/>
  <c r="M25" i="2488"/>
  <c r="I4" i="2487"/>
  <c r="H4" i="2487"/>
  <c r="K4" i="2487"/>
  <c r="L4" i="2487"/>
  <c r="M4" i="2487"/>
  <c r="I6" i="2487"/>
  <c r="H6" i="2487"/>
  <c r="K6" i="2487"/>
  <c r="L6" i="2487"/>
  <c r="M6" i="2487"/>
  <c r="I8" i="2487"/>
  <c r="H8" i="2487"/>
  <c r="K8" i="2487"/>
  <c r="L8" i="2487"/>
  <c r="M8" i="2487"/>
  <c r="H10" i="2487"/>
  <c r="I10" i="2487"/>
  <c r="K10" i="2487"/>
  <c r="L10" i="2487"/>
  <c r="M10" i="2487"/>
  <c r="H12" i="2487"/>
  <c r="I12" i="2487"/>
  <c r="K12" i="2487"/>
  <c r="L12" i="2487"/>
  <c r="M12" i="2487"/>
  <c r="I14" i="2487"/>
  <c r="H14" i="2487"/>
  <c r="K14" i="2487"/>
  <c r="L14" i="2487"/>
  <c r="M14" i="2487"/>
  <c r="I16" i="2487"/>
  <c r="H16" i="2487"/>
  <c r="K16" i="2487"/>
  <c r="L16" i="2487"/>
  <c r="M16" i="2487"/>
  <c r="I18" i="2487"/>
  <c r="H18" i="2487"/>
  <c r="K18" i="2487"/>
  <c r="L18" i="2487"/>
  <c r="M18" i="2487"/>
  <c r="I20" i="2487"/>
  <c r="H20" i="2487"/>
  <c r="K20" i="2487"/>
  <c r="L20" i="2487"/>
  <c r="M20" i="2487"/>
  <c r="I22" i="2487"/>
  <c r="H22" i="2487"/>
  <c r="K22" i="2487"/>
  <c r="L22" i="2487"/>
  <c r="M22" i="2487"/>
  <c r="I24" i="2487"/>
  <c r="H24" i="2487"/>
  <c r="K24" i="2487"/>
  <c r="L24" i="2487"/>
  <c r="M24" i="2487"/>
  <c r="I26" i="2487"/>
  <c r="H26" i="2487"/>
  <c r="K26" i="2487"/>
  <c r="L26" i="2487"/>
  <c r="M26" i="2487"/>
  <c r="I29" i="2487"/>
  <c r="H29" i="2487"/>
  <c r="K29" i="2487"/>
  <c r="L29" i="2487"/>
  <c r="M29" i="2487"/>
  <c r="I31" i="2487"/>
  <c r="H31" i="2487"/>
  <c r="K31" i="2487"/>
  <c r="L31" i="2487"/>
  <c r="M31" i="2487"/>
  <c r="H33" i="2487"/>
  <c r="I33" i="2487"/>
  <c r="K33" i="2487"/>
  <c r="L33" i="2487"/>
  <c r="M33" i="2487"/>
  <c r="I35" i="2487"/>
  <c r="H35" i="2487"/>
  <c r="K35" i="2487"/>
  <c r="L35" i="2487"/>
  <c r="M35" i="2487"/>
  <c r="H37" i="2487"/>
  <c r="I37" i="2487"/>
  <c r="K37" i="2487"/>
  <c r="L37" i="2487"/>
  <c r="M37" i="2487"/>
  <c r="I39" i="2487"/>
  <c r="H39" i="2487"/>
  <c r="K39" i="2487"/>
  <c r="L39" i="2487"/>
  <c r="M39" i="2487"/>
  <c r="I41" i="2487"/>
  <c r="H41" i="2487"/>
  <c r="K41" i="2487"/>
  <c r="L41" i="2487"/>
  <c r="M41" i="2487"/>
  <c r="H43" i="2487"/>
  <c r="I43" i="2487"/>
  <c r="K43" i="2487"/>
  <c r="L43" i="2487"/>
  <c r="M43" i="2487"/>
  <c r="I3" i="2486"/>
  <c r="H3" i="2486"/>
  <c r="K3" i="2486"/>
  <c r="L3" i="2486"/>
  <c r="M3" i="2486"/>
  <c r="N3" i="2486"/>
  <c r="I5" i="2486"/>
  <c r="H5" i="2486"/>
  <c r="K5" i="2486"/>
  <c r="L5" i="2486"/>
  <c r="M5" i="2486"/>
  <c r="N5" i="2486"/>
  <c r="I7" i="2486"/>
  <c r="H7" i="2486"/>
  <c r="K7" i="2486"/>
  <c r="L7" i="2486"/>
  <c r="M7" i="2486"/>
  <c r="N7" i="2486"/>
  <c r="I9" i="2486"/>
  <c r="H9" i="2486"/>
  <c r="K9" i="2486"/>
  <c r="L9" i="2486"/>
  <c r="M9" i="2486"/>
  <c r="N9" i="2486"/>
  <c r="I11" i="2486"/>
  <c r="H11" i="2486"/>
  <c r="K11" i="2486"/>
  <c r="L11" i="2486"/>
  <c r="M11" i="2486"/>
  <c r="N11" i="2486"/>
  <c r="I13" i="2486"/>
  <c r="H13" i="2486"/>
  <c r="K13" i="2486"/>
  <c r="L13" i="2486"/>
  <c r="M13" i="2486"/>
  <c r="N13" i="2486"/>
  <c r="I15" i="2486"/>
  <c r="H15" i="2486"/>
  <c r="K15" i="2486"/>
  <c r="L15" i="2486"/>
  <c r="M15" i="2486"/>
  <c r="N15" i="2486"/>
  <c r="I17" i="2486"/>
  <c r="H17" i="2486"/>
  <c r="K17" i="2486"/>
  <c r="L17" i="2486"/>
  <c r="M17" i="2486"/>
  <c r="N17" i="2486"/>
  <c r="I19" i="2486"/>
  <c r="H19" i="2486"/>
  <c r="K19" i="2486"/>
  <c r="L19" i="2486"/>
  <c r="M19" i="2486"/>
  <c r="N19" i="2486"/>
  <c r="I21" i="2486"/>
  <c r="H21" i="2486"/>
  <c r="K21" i="2486"/>
  <c r="L21" i="2486"/>
  <c r="M21" i="2486"/>
  <c r="N21" i="2486"/>
  <c r="I23" i="2486"/>
  <c r="H23" i="2486"/>
  <c r="K23" i="2486"/>
  <c r="L23" i="2486"/>
  <c r="M23" i="2486"/>
  <c r="N23" i="2486"/>
  <c r="I25" i="2486"/>
  <c r="H25" i="2486"/>
  <c r="K25" i="2486"/>
  <c r="L25" i="2486"/>
  <c r="M25" i="2486"/>
  <c r="N25" i="2486"/>
  <c r="I27" i="2486"/>
  <c r="H27" i="2486"/>
  <c r="K27" i="2486"/>
  <c r="L27" i="2486"/>
  <c r="M27" i="2486"/>
  <c r="N27" i="2486"/>
  <c r="I29" i="2486"/>
  <c r="H29" i="2486"/>
  <c r="K29" i="2486"/>
  <c r="L29" i="2486"/>
  <c r="M29" i="2486"/>
  <c r="N29" i="2486"/>
  <c r="I31" i="2486"/>
  <c r="H31" i="2486"/>
  <c r="K31" i="2486"/>
  <c r="L31" i="2486"/>
  <c r="M31" i="2486"/>
  <c r="N31" i="2486"/>
  <c r="I33" i="2486"/>
  <c r="H33" i="2486"/>
  <c r="K33" i="2486"/>
  <c r="L33" i="2486"/>
  <c r="M33" i="2486"/>
  <c r="N33" i="2486"/>
  <c r="I3" i="2485"/>
  <c r="H3" i="2485"/>
  <c r="K3" i="2485"/>
  <c r="L3" i="2485"/>
  <c r="M3" i="2485"/>
  <c r="I7" i="2485"/>
  <c r="H7" i="2485"/>
  <c r="K7" i="2485"/>
  <c r="L7" i="2485"/>
  <c r="M7" i="2485"/>
  <c r="I9" i="2485"/>
  <c r="H9" i="2485"/>
  <c r="K9" i="2485"/>
  <c r="L9" i="2485"/>
  <c r="M9" i="2485"/>
  <c r="H11" i="2485"/>
  <c r="I11" i="2485"/>
  <c r="K11" i="2485"/>
  <c r="L11" i="2485"/>
  <c r="M11" i="2485"/>
  <c r="I15" i="2485"/>
  <c r="H15" i="2485"/>
  <c r="K15" i="2485"/>
  <c r="L15" i="2485"/>
  <c r="M15" i="2485"/>
  <c r="I17" i="2485"/>
  <c r="H17" i="2485"/>
  <c r="K17" i="2485"/>
  <c r="L17" i="2485"/>
  <c r="M17" i="2485"/>
  <c r="I19" i="2485"/>
  <c r="H19" i="2485"/>
  <c r="K19" i="2485"/>
  <c r="L19" i="2485"/>
  <c r="M19" i="2485"/>
  <c r="I23" i="2485"/>
  <c r="H23" i="2485"/>
  <c r="K23" i="2485"/>
  <c r="L23" i="2485"/>
  <c r="M23" i="2485"/>
  <c r="I25" i="2485"/>
  <c r="H25" i="2485"/>
  <c r="K25" i="2485"/>
  <c r="L25" i="2485"/>
  <c r="M25" i="2485"/>
  <c r="I27" i="2485"/>
  <c r="H27" i="2485"/>
  <c r="K27" i="2485"/>
  <c r="L27" i="2485"/>
  <c r="M27" i="2485"/>
  <c r="I3" i="2484"/>
  <c r="H3" i="2484"/>
  <c r="K3" i="2484"/>
  <c r="L3" i="2484"/>
  <c r="M3" i="2484"/>
  <c r="I7" i="2484"/>
  <c r="H7" i="2484"/>
  <c r="K7" i="2484"/>
  <c r="L7" i="2484"/>
  <c r="M7" i="2484"/>
  <c r="I9" i="2484"/>
  <c r="H9" i="2484"/>
  <c r="K9" i="2484"/>
  <c r="L9" i="2484"/>
  <c r="M9" i="2484"/>
  <c r="I11" i="2484"/>
  <c r="H11" i="2484"/>
  <c r="K11" i="2484"/>
  <c r="L11" i="2484"/>
  <c r="M11" i="2484"/>
  <c r="I15" i="2484"/>
  <c r="H15" i="2484"/>
  <c r="K15" i="2484"/>
  <c r="L15" i="2484"/>
  <c r="M15" i="2484"/>
  <c r="I19" i="2484"/>
  <c r="H19" i="2484"/>
  <c r="K19" i="2484"/>
  <c r="L19" i="2484"/>
  <c r="M19" i="2484"/>
  <c r="I21" i="2484"/>
  <c r="H21" i="2484"/>
  <c r="K21" i="2484"/>
  <c r="L21" i="2484"/>
  <c r="M21" i="2484"/>
  <c r="I31" i="2484"/>
  <c r="H31" i="2484"/>
  <c r="K31" i="2484"/>
  <c r="L31" i="2484"/>
  <c r="M31" i="2484"/>
  <c r="I3" i="2483"/>
  <c r="H3" i="2483"/>
  <c r="K3" i="2483"/>
  <c r="L3" i="2483"/>
  <c r="M3" i="2483"/>
  <c r="I5" i="2483"/>
  <c r="H5" i="2483"/>
  <c r="K5" i="2483"/>
  <c r="L5" i="2483"/>
  <c r="M5" i="2483"/>
  <c r="I7" i="2483"/>
  <c r="H7" i="2483"/>
  <c r="K7" i="2483"/>
  <c r="L7" i="2483"/>
  <c r="M7" i="2483"/>
  <c r="H9" i="2483"/>
  <c r="I9" i="2483"/>
  <c r="K9" i="2483"/>
  <c r="L9" i="2483"/>
  <c r="M9" i="2483"/>
  <c r="I11" i="2483"/>
  <c r="H11" i="2483"/>
  <c r="K11" i="2483"/>
  <c r="L11" i="2483"/>
  <c r="M11" i="2483"/>
  <c r="I13" i="2483"/>
  <c r="H13" i="2483"/>
  <c r="K13" i="2483"/>
  <c r="L13" i="2483"/>
  <c r="M13" i="2483"/>
  <c r="I15" i="2483"/>
  <c r="H15" i="2483"/>
  <c r="K15" i="2483"/>
  <c r="L15" i="2483"/>
  <c r="M15" i="2483"/>
  <c r="I17" i="2483"/>
  <c r="H17" i="2483"/>
  <c r="K17" i="2483"/>
  <c r="L17" i="2483"/>
  <c r="M17" i="2483"/>
  <c r="I21" i="2483"/>
  <c r="H21" i="2483"/>
  <c r="K21" i="2483"/>
  <c r="L21" i="2483"/>
  <c r="M21" i="2483"/>
  <c r="I23" i="2483"/>
  <c r="H23" i="2483"/>
  <c r="K23" i="2483"/>
  <c r="L23" i="2483"/>
  <c r="M23" i="2483"/>
  <c r="H25" i="2483"/>
  <c r="I25" i="2483"/>
  <c r="K25" i="2483"/>
  <c r="L25" i="2483"/>
  <c r="M25" i="2483"/>
  <c r="I27" i="2483"/>
  <c r="H27" i="2483"/>
  <c r="K27" i="2483"/>
  <c r="L27" i="2483"/>
  <c r="M27" i="2483"/>
  <c r="I3" i="2482"/>
  <c r="H3" i="2482"/>
  <c r="K3" i="2482"/>
  <c r="L3" i="2482"/>
  <c r="M3" i="2482"/>
  <c r="N3" i="2482"/>
  <c r="H5" i="2482"/>
  <c r="I5" i="2482"/>
  <c r="K5" i="2482"/>
  <c r="L5" i="2482"/>
  <c r="M5" i="2482"/>
  <c r="N5" i="2482"/>
  <c r="I7" i="2482"/>
  <c r="H7" i="2482"/>
  <c r="K7" i="2482"/>
  <c r="L7" i="2482"/>
  <c r="M7" i="2482"/>
  <c r="N7" i="2482"/>
  <c r="H9" i="2482"/>
  <c r="I9" i="2482"/>
  <c r="K9" i="2482"/>
  <c r="L9" i="2482"/>
  <c r="M9" i="2482"/>
  <c r="N9" i="2482"/>
  <c r="I11" i="2482"/>
  <c r="H11" i="2482"/>
  <c r="K11" i="2482"/>
  <c r="L11" i="2482"/>
  <c r="M11" i="2482"/>
  <c r="N11" i="2482"/>
  <c r="I13" i="2482"/>
  <c r="H13" i="2482"/>
  <c r="K13" i="2482"/>
  <c r="L13" i="2482"/>
  <c r="M13" i="2482"/>
  <c r="N13" i="2482"/>
  <c r="H15" i="2482"/>
  <c r="I15" i="2482"/>
  <c r="K15" i="2482"/>
  <c r="L15" i="2482"/>
  <c r="M15" i="2482"/>
  <c r="N15" i="2482"/>
  <c r="I17" i="2482"/>
  <c r="H17" i="2482"/>
  <c r="K17" i="2482"/>
  <c r="L17" i="2482"/>
  <c r="M17" i="2482"/>
  <c r="N17" i="2482"/>
  <c r="H29" i="2482"/>
  <c r="I29" i="2482"/>
  <c r="K29" i="2482"/>
  <c r="L29" i="2482"/>
  <c r="M29" i="2482"/>
  <c r="N29" i="2482"/>
  <c r="J3" i="2481"/>
  <c r="I3" i="2481"/>
  <c r="H3" i="2481"/>
  <c r="L3" i="2481"/>
  <c r="M3" i="2481"/>
  <c r="N3" i="2481"/>
  <c r="J7" i="2481"/>
  <c r="I7" i="2481"/>
  <c r="H7" i="2481"/>
  <c r="L7" i="2481"/>
  <c r="M7" i="2481"/>
  <c r="N7" i="2481"/>
  <c r="J9" i="2481"/>
  <c r="I9" i="2481"/>
  <c r="H9" i="2481"/>
  <c r="L9" i="2481"/>
  <c r="M9" i="2481"/>
  <c r="N9" i="2481"/>
  <c r="J11" i="2481"/>
  <c r="I11" i="2481"/>
  <c r="H11" i="2481"/>
  <c r="L11" i="2481"/>
  <c r="M11" i="2481"/>
  <c r="N11" i="2481"/>
  <c r="J15" i="2481"/>
  <c r="I15" i="2481"/>
  <c r="L15" i="2481"/>
  <c r="M15" i="2481"/>
  <c r="N15" i="2481"/>
  <c r="J17" i="2481"/>
  <c r="I17" i="2481"/>
  <c r="L17" i="2481"/>
  <c r="M17" i="2481"/>
  <c r="N17" i="2481"/>
  <c r="J19" i="2481"/>
  <c r="I19" i="2481"/>
  <c r="L19" i="2481"/>
  <c r="M19" i="2481"/>
  <c r="N19" i="2481"/>
  <c r="J25" i="2481"/>
  <c r="I25" i="2481"/>
  <c r="H25" i="2481"/>
  <c r="L25" i="2481"/>
  <c r="M25" i="2481"/>
  <c r="N25" i="2481"/>
  <c r="J27" i="2481"/>
  <c r="I27" i="2481"/>
  <c r="H27" i="2481"/>
  <c r="L27" i="2481"/>
  <c r="M27" i="2481"/>
  <c r="N27" i="2481"/>
  <c r="J29" i="2481"/>
  <c r="I29" i="2481"/>
  <c r="H29" i="2481"/>
  <c r="L29" i="2481"/>
  <c r="M29" i="2481"/>
  <c r="N29" i="2481"/>
  <c r="I3" i="2480"/>
  <c r="H3" i="2480"/>
  <c r="K3" i="2480"/>
  <c r="L3" i="2480"/>
  <c r="M3" i="2480"/>
  <c r="I5" i="2480"/>
  <c r="H5" i="2480"/>
  <c r="K5" i="2480"/>
  <c r="L5" i="2480"/>
  <c r="M5" i="2480"/>
  <c r="I7" i="2480"/>
  <c r="H7" i="2480"/>
  <c r="K7" i="2480"/>
  <c r="L7" i="2480"/>
  <c r="M7" i="2480"/>
  <c r="H9" i="2480"/>
  <c r="I9" i="2480"/>
  <c r="K9" i="2480"/>
  <c r="L9" i="2480"/>
  <c r="M9" i="2480"/>
  <c r="I11" i="2480"/>
  <c r="H11" i="2480"/>
  <c r="K11" i="2480"/>
  <c r="L11" i="2480"/>
  <c r="M11" i="2480"/>
  <c r="I13" i="2480"/>
  <c r="H13" i="2480"/>
  <c r="K13" i="2480"/>
  <c r="L13" i="2480"/>
  <c r="M13" i="2480"/>
  <c r="I15" i="2480"/>
  <c r="H15" i="2480"/>
  <c r="K15" i="2480"/>
  <c r="L15" i="2480"/>
  <c r="M15" i="2480"/>
  <c r="I17" i="2480"/>
  <c r="H17" i="2480"/>
  <c r="K17" i="2480"/>
  <c r="L17" i="2480"/>
  <c r="M17" i="2480"/>
  <c r="I19" i="2480"/>
  <c r="H19" i="2480"/>
  <c r="K19" i="2480"/>
  <c r="L19" i="2480"/>
  <c r="M19" i="2480"/>
  <c r="I21" i="2480"/>
  <c r="H21" i="2480"/>
  <c r="K21" i="2480"/>
  <c r="L21" i="2480"/>
  <c r="M21" i="2480"/>
  <c r="I23" i="2480"/>
  <c r="H23" i="2480"/>
  <c r="K23" i="2480"/>
  <c r="L23" i="2480"/>
  <c r="M23" i="2480"/>
  <c r="I25" i="2480"/>
  <c r="H25" i="2480"/>
  <c r="K25" i="2480"/>
  <c r="L25" i="2480"/>
  <c r="M25" i="2480"/>
  <c r="I27" i="2480"/>
  <c r="H27" i="2480"/>
  <c r="K27" i="2480"/>
  <c r="L27" i="2480"/>
  <c r="M27" i="2480"/>
  <c r="I3" i="2479"/>
  <c r="H3" i="2479"/>
  <c r="K3" i="2479"/>
  <c r="L3" i="2479"/>
  <c r="M3" i="2479"/>
  <c r="N3" i="2479"/>
  <c r="I5" i="2479"/>
  <c r="H5" i="2479"/>
  <c r="K5" i="2479"/>
  <c r="L5" i="2479"/>
  <c r="M5" i="2479"/>
  <c r="N5" i="2479"/>
  <c r="I7" i="2479"/>
  <c r="H7" i="2479"/>
  <c r="K7" i="2479"/>
  <c r="L7" i="2479"/>
  <c r="M7" i="2479"/>
  <c r="N7" i="2479"/>
  <c r="I9" i="2479"/>
  <c r="H9" i="2479"/>
  <c r="K9" i="2479"/>
  <c r="L9" i="2479"/>
  <c r="M9" i="2479"/>
  <c r="N9" i="2479"/>
  <c r="I11" i="2479"/>
  <c r="H11" i="2479"/>
  <c r="K11" i="2479"/>
  <c r="L11" i="2479"/>
  <c r="M11" i="2479"/>
  <c r="N11" i="2479"/>
  <c r="I13" i="2479"/>
  <c r="H13" i="2479"/>
  <c r="K13" i="2479"/>
  <c r="L13" i="2479"/>
  <c r="M13" i="2479"/>
  <c r="N13" i="2479"/>
  <c r="I15" i="2479"/>
  <c r="H15" i="2479"/>
  <c r="K15" i="2479"/>
  <c r="L15" i="2479"/>
  <c r="M15" i="2479"/>
  <c r="N15" i="2479"/>
  <c r="I17" i="2479"/>
  <c r="H17" i="2479"/>
  <c r="K17" i="2479"/>
  <c r="L17" i="2479"/>
  <c r="M17" i="2479"/>
  <c r="N17" i="2479"/>
  <c r="H19" i="2479"/>
  <c r="I19" i="2479"/>
  <c r="K19" i="2479"/>
  <c r="L19" i="2479"/>
  <c r="M19" i="2479"/>
  <c r="N19" i="2479"/>
  <c r="I21" i="2479"/>
  <c r="H21" i="2479"/>
  <c r="K21" i="2479"/>
  <c r="L21" i="2479"/>
  <c r="M21" i="2479"/>
  <c r="N21" i="2479"/>
  <c r="I23" i="2479"/>
  <c r="H23" i="2479"/>
  <c r="K23" i="2479"/>
  <c r="L23" i="2479"/>
  <c r="M23" i="2479"/>
  <c r="N23" i="2479"/>
  <c r="I25" i="2479"/>
  <c r="H25" i="2479"/>
  <c r="K25" i="2479"/>
  <c r="L25" i="2479"/>
  <c r="M25" i="2479"/>
  <c r="N25" i="2479"/>
  <c r="I3" i="2478"/>
  <c r="H3" i="2478"/>
  <c r="K3" i="2478"/>
  <c r="L3" i="2478"/>
  <c r="M3" i="2478"/>
  <c r="N3" i="2478"/>
  <c r="H5" i="2478"/>
  <c r="I5" i="2478"/>
  <c r="K5" i="2478"/>
  <c r="L5" i="2478"/>
  <c r="M5" i="2478"/>
  <c r="N5" i="2478"/>
  <c r="I7" i="2478"/>
  <c r="H7" i="2478"/>
  <c r="K7" i="2478"/>
  <c r="L7" i="2478"/>
  <c r="M7" i="2478"/>
  <c r="N7" i="2478"/>
  <c r="I9" i="2478"/>
  <c r="H9" i="2478"/>
  <c r="K9" i="2478"/>
  <c r="L9" i="2478"/>
  <c r="M9" i="2478"/>
  <c r="N9" i="2478"/>
  <c r="I11" i="2478"/>
  <c r="H11" i="2478"/>
  <c r="K11" i="2478"/>
  <c r="L11" i="2478"/>
  <c r="M11" i="2478"/>
  <c r="N11" i="2478"/>
  <c r="I13" i="2478"/>
  <c r="H13" i="2478"/>
  <c r="K13" i="2478"/>
  <c r="L13" i="2478"/>
  <c r="M13" i="2478"/>
  <c r="N13" i="2478"/>
  <c r="I15" i="2478"/>
  <c r="H15" i="2478"/>
  <c r="K15" i="2478"/>
  <c r="L15" i="2478"/>
  <c r="M15" i="2478"/>
  <c r="N15" i="2478"/>
  <c r="I17" i="2478"/>
  <c r="H17" i="2478"/>
  <c r="K17" i="2478"/>
  <c r="L17" i="2478"/>
  <c r="M17" i="2478"/>
  <c r="N17" i="2478"/>
  <c r="H21" i="2478"/>
  <c r="I21" i="2478"/>
  <c r="K21" i="2478"/>
  <c r="L21" i="2478"/>
  <c r="M21" i="2478"/>
  <c r="N21" i="2478"/>
  <c r="H23" i="2478"/>
  <c r="I23" i="2478"/>
  <c r="K23" i="2478"/>
  <c r="L23" i="2478"/>
  <c r="M23" i="2478"/>
  <c r="N23" i="2478"/>
  <c r="I25" i="2478"/>
  <c r="H25" i="2478"/>
  <c r="K25" i="2478"/>
  <c r="L25" i="2478"/>
  <c r="M25" i="2478"/>
  <c r="N25" i="2478"/>
  <c r="I27" i="2478"/>
  <c r="H27" i="2478"/>
  <c r="K27" i="2478"/>
  <c r="L27" i="2478"/>
  <c r="M27" i="2478"/>
  <c r="N27" i="2478"/>
  <c r="I3" i="2477"/>
  <c r="H3" i="2477"/>
  <c r="K3" i="2477"/>
  <c r="L3" i="2477"/>
  <c r="M3" i="2477"/>
  <c r="N3" i="2477"/>
  <c r="H5" i="2477"/>
  <c r="I5" i="2477"/>
  <c r="K5" i="2477"/>
  <c r="L5" i="2477"/>
  <c r="M5" i="2477"/>
  <c r="N5" i="2477"/>
  <c r="I7" i="2477"/>
  <c r="H7" i="2477"/>
  <c r="K7" i="2477"/>
  <c r="L7" i="2477"/>
  <c r="M7" i="2477"/>
  <c r="N7" i="2477"/>
  <c r="I9" i="2477"/>
  <c r="H9" i="2477"/>
  <c r="K9" i="2477"/>
  <c r="L9" i="2477"/>
  <c r="M9" i="2477"/>
  <c r="N9" i="2477"/>
  <c r="I11" i="2477"/>
  <c r="H11" i="2477"/>
  <c r="K11" i="2477"/>
  <c r="L11" i="2477"/>
  <c r="M11" i="2477"/>
  <c r="N11" i="2477"/>
  <c r="I13" i="2477"/>
  <c r="H13" i="2477"/>
  <c r="K13" i="2477"/>
  <c r="L13" i="2477"/>
  <c r="M13" i="2477"/>
  <c r="N13" i="2477"/>
  <c r="I15" i="2477"/>
  <c r="H15" i="2477"/>
  <c r="K15" i="2477"/>
  <c r="L15" i="2477"/>
  <c r="M15" i="2477"/>
  <c r="N15" i="2477"/>
  <c r="I17" i="2477"/>
  <c r="H17" i="2477"/>
  <c r="K17" i="2477"/>
  <c r="L17" i="2477"/>
  <c r="M17" i="2477"/>
  <c r="N17" i="2477"/>
  <c r="H19" i="2477"/>
  <c r="I19" i="2477"/>
  <c r="K19" i="2477"/>
  <c r="L19" i="2477"/>
  <c r="M19" i="2477"/>
  <c r="N19" i="2477"/>
  <c r="H21" i="2477"/>
  <c r="I21" i="2477"/>
  <c r="K21" i="2477"/>
  <c r="L21" i="2477"/>
  <c r="M21" i="2477"/>
  <c r="N21" i="2477"/>
  <c r="I23" i="2477"/>
  <c r="H23" i="2477"/>
  <c r="K23" i="2477"/>
  <c r="L23" i="2477"/>
  <c r="M23" i="2477"/>
  <c r="N23" i="2477"/>
  <c r="H25" i="2477"/>
  <c r="I25" i="2477"/>
  <c r="K25" i="2477"/>
  <c r="L25" i="2477"/>
  <c r="M25" i="2477"/>
  <c r="N25" i="2477"/>
  <c r="I27" i="2477"/>
  <c r="H27" i="2477"/>
  <c r="K27" i="2477"/>
  <c r="L27" i="2477"/>
  <c r="M27" i="2477"/>
  <c r="N27" i="2477"/>
  <c r="I29" i="2477"/>
  <c r="H29" i="2477"/>
  <c r="K29" i="2477"/>
  <c r="L29" i="2477"/>
  <c r="M29" i="2477"/>
  <c r="N29" i="2477"/>
  <c r="I4" i="2476"/>
  <c r="H4" i="2476"/>
  <c r="K4" i="2476"/>
  <c r="L4" i="2476"/>
  <c r="M4" i="2476"/>
  <c r="I6" i="2476"/>
  <c r="H6" i="2476"/>
  <c r="K6" i="2476"/>
  <c r="L6" i="2476"/>
  <c r="M6" i="2476"/>
  <c r="I8" i="2476"/>
  <c r="H8" i="2476"/>
  <c r="K8" i="2476"/>
  <c r="L8" i="2476"/>
  <c r="M8" i="2476"/>
  <c r="H10" i="2476"/>
  <c r="I10" i="2476"/>
  <c r="K10" i="2476"/>
  <c r="L10" i="2476"/>
  <c r="M10" i="2476"/>
  <c r="I12" i="2476"/>
  <c r="H12" i="2476"/>
  <c r="K12" i="2476"/>
  <c r="L12" i="2476"/>
  <c r="M12" i="2476"/>
  <c r="I14" i="2476"/>
  <c r="H14" i="2476"/>
  <c r="K14" i="2476"/>
  <c r="L14" i="2476"/>
  <c r="M14" i="2476"/>
  <c r="I16" i="2476"/>
  <c r="H16" i="2476"/>
  <c r="K16" i="2476"/>
  <c r="L16" i="2476"/>
  <c r="M16" i="2476"/>
  <c r="I18" i="2476"/>
  <c r="H18" i="2476"/>
  <c r="K18" i="2476"/>
  <c r="L18" i="2476"/>
  <c r="M18" i="2476"/>
  <c r="I20" i="2476"/>
  <c r="H20" i="2476"/>
  <c r="K20" i="2476"/>
  <c r="L20" i="2476"/>
  <c r="M20" i="2476"/>
  <c r="I22" i="2476"/>
  <c r="H22" i="2476"/>
  <c r="K22" i="2476"/>
  <c r="L22" i="2476"/>
  <c r="M22" i="2476"/>
  <c r="I24" i="2476"/>
  <c r="H24" i="2476"/>
  <c r="K24" i="2476"/>
  <c r="L24" i="2476"/>
  <c r="M24" i="2476"/>
  <c r="I26" i="2476"/>
  <c r="H26" i="2476"/>
  <c r="K26" i="2476"/>
  <c r="L26" i="2476"/>
  <c r="M26" i="2476"/>
  <c r="I29" i="2476"/>
  <c r="H29" i="2476"/>
  <c r="K29" i="2476"/>
  <c r="L29" i="2476"/>
  <c r="M29" i="2476"/>
  <c r="I31" i="2476"/>
  <c r="H31" i="2476"/>
  <c r="K31" i="2476"/>
  <c r="L31" i="2476"/>
  <c r="M31" i="2476"/>
  <c r="H33" i="2476"/>
  <c r="I33" i="2476"/>
  <c r="K33" i="2476"/>
  <c r="L33" i="2476"/>
  <c r="M33" i="2476"/>
  <c r="I35" i="2476"/>
  <c r="H35" i="2476"/>
  <c r="K35" i="2476"/>
  <c r="L35" i="2476"/>
  <c r="M35" i="2476"/>
  <c r="I37" i="2476"/>
  <c r="H37" i="2476"/>
  <c r="K37" i="2476"/>
  <c r="L37" i="2476"/>
  <c r="M37" i="2476"/>
  <c r="I39" i="2476"/>
  <c r="H39" i="2476"/>
  <c r="K39" i="2476"/>
  <c r="L39" i="2476"/>
  <c r="M39" i="2476"/>
  <c r="I41" i="2476"/>
  <c r="H41" i="2476"/>
  <c r="K41" i="2476"/>
  <c r="L41" i="2476"/>
  <c r="M41" i="2476"/>
  <c r="H43" i="2476"/>
  <c r="I43" i="2476"/>
  <c r="K43" i="2476"/>
  <c r="L43" i="2476"/>
  <c r="M43" i="2476"/>
  <c r="I3" i="2475"/>
  <c r="H3" i="2475"/>
  <c r="K3" i="2475"/>
  <c r="L3" i="2475"/>
  <c r="M3" i="2475"/>
  <c r="I7" i="2475"/>
  <c r="H7" i="2475"/>
  <c r="K7" i="2475"/>
  <c r="L7" i="2475"/>
  <c r="M7" i="2475"/>
  <c r="I9" i="2475"/>
  <c r="H9" i="2475"/>
  <c r="K9" i="2475"/>
  <c r="L9" i="2475"/>
  <c r="M9" i="2475"/>
  <c r="H11" i="2475"/>
  <c r="I11" i="2475"/>
  <c r="K11" i="2475"/>
  <c r="L11" i="2475"/>
  <c r="M11" i="2475"/>
  <c r="I15" i="2475"/>
  <c r="H15" i="2475"/>
  <c r="K15" i="2475"/>
  <c r="L15" i="2475"/>
  <c r="M15" i="2475"/>
  <c r="I17" i="2475"/>
  <c r="H17" i="2475"/>
  <c r="K17" i="2475"/>
  <c r="L17" i="2475"/>
  <c r="M17" i="2475"/>
  <c r="I19" i="2475"/>
  <c r="H19" i="2475"/>
  <c r="K19" i="2475"/>
  <c r="L19" i="2475"/>
  <c r="M19" i="2475"/>
  <c r="I23" i="2475"/>
  <c r="H23" i="2475"/>
  <c r="K23" i="2475"/>
  <c r="L23" i="2475"/>
  <c r="M23" i="2475"/>
  <c r="I25" i="2475"/>
  <c r="H25" i="2475"/>
  <c r="K25" i="2475"/>
  <c r="L25" i="2475"/>
  <c r="M25" i="2475"/>
  <c r="I27" i="2475"/>
  <c r="H27" i="2475"/>
  <c r="K27" i="2475"/>
  <c r="L27" i="2475"/>
  <c r="M27" i="2475"/>
  <c r="I29" i="2475"/>
  <c r="H29" i="2475"/>
  <c r="K29" i="2475"/>
  <c r="L29" i="2475"/>
  <c r="M29" i="2475"/>
  <c r="I3" i="2474"/>
  <c r="H3" i="2474"/>
  <c r="K3" i="2474"/>
  <c r="L3" i="2474"/>
  <c r="M3" i="2474"/>
  <c r="N3" i="2474"/>
  <c r="I5" i="2474"/>
  <c r="H5" i="2474"/>
  <c r="K5" i="2474"/>
  <c r="L5" i="2474"/>
  <c r="M5" i="2474"/>
  <c r="N5" i="2474"/>
  <c r="I7" i="2474"/>
  <c r="H7" i="2474"/>
  <c r="K7" i="2474"/>
  <c r="L7" i="2474"/>
  <c r="M7" i="2474"/>
  <c r="N7" i="2474"/>
  <c r="I9" i="2474"/>
  <c r="H9" i="2474"/>
  <c r="K9" i="2474"/>
  <c r="L9" i="2474"/>
  <c r="M9" i="2474"/>
  <c r="N9" i="2474"/>
  <c r="I11" i="2474"/>
  <c r="H11" i="2474"/>
  <c r="K11" i="2474"/>
  <c r="L11" i="2474"/>
  <c r="M11" i="2474"/>
  <c r="N11" i="2474"/>
  <c r="I13" i="2474"/>
  <c r="H13" i="2474"/>
  <c r="K13" i="2474"/>
  <c r="L13" i="2474"/>
  <c r="M13" i="2474"/>
  <c r="N13" i="2474"/>
  <c r="I15" i="2474"/>
  <c r="H15" i="2474"/>
  <c r="K15" i="2474"/>
  <c r="L15" i="2474"/>
  <c r="M15" i="2474"/>
  <c r="N15" i="2474"/>
  <c r="I17" i="2474"/>
  <c r="H17" i="2474"/>
  <c r="K17" i="2474"/>
  <c r="L17" i="2474"/>
  <c r="M17" i="2474"/>
  <c r="N17" i="2474"/>
  <c r="I19" i="2474"/>
  <c r="H19" i="2474"/>
  <c r="K19" i="2474"/>
  <c r="L19" i="2474"/>
  <c r="M19" i="2474"/>
  <c r="N19" i="2474"/>
  <c r="I21" i="2474"/>
  <c r="H21" i="2474"/>
  <c r="K21" i="2474"/>
  <c r="L21" i="2474"/>
  <c r="M21" i="2474"/>
  <c r="N21" i="2474"/>
  <c r="I23" i="2474"/>
  <c r="H23" i="2474"/>
  <c r="K23" i="2474"/>
  <c r="L23" i="2474"/>
  <c r="M23" i="2474"/>
  <c r="N23" i="2474"/>
  <c r="I25" i="2474"/>
  <c r="H25" i="2474"/>
  <c r="K25" i="2474"/>
  <c r="L25" i="2474"/>
  <c r="M25" i="2474"/>
  <c r="N25" i="2474"/>
  <c r="I3" i="2473"/>
  <c r="H3" i="2473"/>
  <c r="K3" i="2473"/>
  <c r="L3" i="2473"/>
  <c r="M3" i="2473"/>
  <c r="I5" i="2473"/>
  <c r="H5" i="2473"/>
  <c r="K5" i="2473"/>
  <c r="L5" i="2473"/>
  <c r="M5" i="2473"/>
  <c r="I7" i="2473"/>
  <c r="H7" i="2473"/>
  <c r="K7" i="2473"/>
  <c r="L7" i="2473"/>
  <c r="M7" i="2473"/>
  <c r="H9" i="2473"/>
  <c r="I9" i="2473"/>
  <c r="K9" i="2473"/>
  <c r="L9" i="2473"/>
  <c r="M9" i="2473"/>
  <c r="I11" i="2473"/>
  <c r="H11" i="2473"/>
  <c r="K11" i="2473"/>
  <c r="L11" i="2473"/>
  <c r="M11" i="2473"/>
  <c r="I13" i="2473"/>
  <c r="H13" i="2473"/>
  <c r="K13" i="2473"/>
  <c r="L13" i="2473"/>
  <c r="M13" i="2473"/>
  <c r="I15" i="2473"/>
  <c r="H15" i="2473"/>
  <c r="K15" i="2473"/>
  <c r="L15" i="2473"/>
  <c r="M15" i="2473"/>
  <c r="I17" i="2473"/>
  <c r="H17" i="2473"/>
  <c r="K17" i="2473"/>
  <c r="L17" i="2473"/>
  <c r="M17" i="2473"/>
  <c r="I19" i="2473"/>
  <c r="H19" i="2473"/>
  <c r="K19" i="2473"/>
  <c r="L19" i="2473"/>
  <c r="M19" i="2473"/>
  <c r="I23" i="2473"/>
  <c r="H23" i="2473"/>
  <c r="K23" i="2473"/>
  <c r="L23" i="2473"/>
  <c r="M23" i="2473"/>
  <c r="I25" i="2473"/>
  <c r="H25" i="2473"/>
  <c r="K25" i="2473"/>
  <c r="L25" i="2473"/>
  <c r="M25" i="2473"/>
  <c r="I27" i="2473"/>
  <c r="H27" i="2473"/>
  <c r="K27" i="2473"/>
  <c r="L27" i="2473"/>
  <c r="M27" i="2473"/>
  <c r="I29" i="2473"/>
  <c r="H29" i="2473"/>
  <c r="K29" i="2473"/>
  <c r="L29" i="2473"/>
  <c r="M29" i="2473"/>
  <c r="H31" i="2473"/>
  <c r="I31" i="2473"/>
  <c r="K31" i="2473"/>
  <c r="L31" i="2473"/>
  <c r="M31" i="2473"/>
  <c r="J3" i="2472"/>
  <c r="I3" i="2472"/>
  <c r="H3" i="2472"/>
  <c r="L3" i="2472"/>
  <c r="M3" i="2472"/>
  <c r="N3" i="2472"/>
  <c r="J5" i="2472"/>
  <c r="I5" i="2472"/>
  <c r="H5" i="2472"/>
  <c r="L5" i="2472"/>
  <c r="M5" i="2472"/>
  <c r="N5" i="2472"/>
  <c r="J7" i="2472"/>
  <c r="I7" i="2472"/>
  <c r="H7" i="2472"/>
  <c r="L7" i="2472"/>
  <c r="M7" i="2472"/>
  <c r="N7" i="2472"/>
  <c r="J9" i="2472"/>
  <c r="I9" i="2472"/>
  <c r="H9" i="2472"/>
  <c r="L9" i="2472"/>
  <c r="M9" i="2472"/>
  <c r="N9" i="2472"/>
  <c r="J11" i="2472"/>
  <c r="I11" i="2472"/>
  <c r="H11" i="2472"/>
  <c r="L11" i="2472"/>
  <c r="M11" i="2472"/>
  <c r="N11" i="2472"/>
  <c r="I13" i="2472"/>
  <c r="H13" i="2472"/>
  <c r="J13" i="2472"/>
  <c r="L13" i="2472"/>
  <c r="M13" i="2472"/>
  <c r="N13" i="2472"/>
  <c r="J15" i="2472"/>
  <c r="I15" i="2472"/>
  <c r="H15" i="2472"/>
  <c r="L15" i="2472"/>
  <c r="M15" i="2472"/>
  <c r="N15" i="2472"/>
  <c r="J17" i="2472"/>
  <c r="I17" i="2472"/>
  <c r="H17" i="2472"/>
  <c r="L17" i="2472"/>
  <c r="M17" i="2472"/>
  <c r="N17" i="2472"/>
  <c r="H19" i="2472"/>
  <c r="I19" i="2472"/>
  <c r="J19" i="2472"/>
  <c r="L19" i="2472"/>
  <c r="M19" i="2472"/>
  <c r="N19" i="2472"/>
  <c r="J21" i="2472"/>
  <c r="I21" i="2472"/>
  <c r="H21" i="2472"/>
  <c r="L21" i="2472"/>
  <c r="M21" i="2472"/>
  <c r="N21" i="2472"/>
  <c r="J23" i="2472"/>
  <c r="I23" i="2472"/>
  <c r="H23" i="2472"/>
  <c r="L23" i="2472"/>
  <c r="M23" i="2472"/>
  <c r="N23" i="2472"/>
  <c r="J25" i="2472"/>
  <c r="I25" i="2472"/>
  <c r="H25" i="2472"/>
  <c r="L25" i="2472"/>
  <c r="M25" i="2472"/>
  <c r="N25" i="2472"/>
  <c r="I3" i="2471"/>
  <c r="H3" i="2471"/>
  <c r="K3" i="2471"/>
  <c r="L3" i="2471"/>
  <c r="M3" i="2471"/>
  <c r="I5" i="2471"/>
  <c r="H5" i="2471"/>
  <c r="K5" i="2471"/>
  <c r="L5" i="2471"/>
  <c r="M5" i="2471"/>
  <c r="I7" i="2471"/>
  <c r="H7" i="2471"/>
  <c r="K7" i="2471"/>
  <c r="L7" i="2471"/>
  <c r="M7" i="2471"/>
  <c r="H9" i="2471"/>
  <c r="I9" i="2471"/>
  <c r="K9" i="2471"/>
  <c r="L9" i="2471"/>
  <c r="M9" i="2471"/>
  <c r="I11" i="2471"/>
  <c r="H11" i="2471"/>
  <c r="K11" i="2471"/>
  <c r="L11" i="2471"/>
  <c r="M11" i="2471"/>
  <c r="I13" i="2471"/>
  <c r="H13" i="2471"/>
  <c r="K13" i="2471"/>
  <c r="L13" i="2471"/>
  <c r="M13" i="2471"/>
  <c r="I15" i="2471"/>
  <c r="H15" i="2471"/>
  <c r="K15" i="2471"/>
  <c r="L15" i="2471"/>
  <c r="M15" i="2471"/>
  <c r="I17" i="2471"/>
  <c r="H17" i="2471"/>
  <c r="K17" i="2471"/>
  <c r="L17" i="2471"/>
  <c r="M17" i="2471"/>
  <c r="I19" i="2471"/>
  <c r="H19" i="2471"/>
  <c r="K19" i="2471"/>
  <c r="L19" i="2471"/>
  <c r="M19" i="2471"/>
  <c r="I21" i="2471"/>
  <c r="H21" i="2471"/>
  <c r="K21" i="2471"/>
  <c r="L21" i="2471"/>
  <c r="M21" i="2471"/>
  <c r="H23" i="2471"/>
  <c r="I23" i="2471"/>
  <c r="K23" i="2471"/>
  <c r="L23" i="2471"/>
  <c r="M23" i="2471"/>
  <c r="I25" i="2471"/>
  <c r="H25" i="2471"/>
  <c r="K25" i="2471"/>
  <c r="L25" i="2471"/>
  <c r="M25" i="2471"/>
  <c r="I3" i="2470"/>
  <c r="H3" i="2470"/>
  <c r="K3" i="2470"/>
  <c r="L3" i="2470"/>
  <c r="M3" i="2470"/>
  <c r="N3" i="2470"/>
  <c r="I5" i="2470"/>
  <c r="H5" i="2470"/>
  <c r="K5" i="2470"/>
  <c r="L5" i="2470"/>
  <c r="M5" i="2470"/>
  <c r="N5" i="2470"/>
  <c r="I7" i="2470"/>
  <c r="H7" i="2470"/>
  <c r="K7" i="2470"/>
  <c r="L7" i="2470"/>
  <c r="M7" i="2470"/>
  <c r="N7" i="2470"/>
  <c r="I9" i="2470"/>
  <c r="H9" i="2470"/>
  <c r="K9" i="2470"/>
  <c r="L9" i="2470"/>
  <c r="M9" i="2470"/>
  <c r="N9" i="2470"/>
  <c r="I11" i="2470"/>
  <c r="H11" i="2470"/>
  <c r="K11" i="2470"/>
  <c r="L11" i="2470"/>
  <c r="M11" i="2470"/>
  <c r="N11" i="2470"/>
  <c r="I13" i="2470"/>
  <c r="H13" i="2470"/>
  <c r="K13" i="2470"/>
  <c r="L13" i="2470"/>
  <c r="M13" i="2470"/>
  <c r="N13" i="2470"/>
  <c r="I15" i="2470"/>
  <c r="H15" i="2470"/>
  <c r="K15" i="2470"/>
  <c r="L15" i="2470"/>
  <c r="M15" i="2470"/>
  <c r="N15" i="2470"/>
  <c r="I17" i="2470"/>
  <c r="H17" i="2470"/>
  <c r="K17" i="2470"/>
  <c r="L17" i="2470"/>
  <c r="M17" i="2470"/>
  <c r="N17" i="2470"/>
  <c r="H19" i="2470"/>
  <c r="I19" i="2470"/>
  <c r="K19" i="2470"/>
  <c r="L19" i="2470"/>
  <c r="M19" i="2470"/>
  <c r="N19" i="2470"/>
  <c r="I21" i="2470"/>
  <c r="H21" i="2470"/>
  <c r="K21" i="2470"/>
  <c r="L21" i="2470"/>
  <c r="M21" i="2470"/>
  <c r="N21" i="2470"/>
  <c r="I23" i="2470"/>
  <c r="H23" i="2470"/>
  <c r="K23" i="2470"/>
  <c r="L23" i="2470"/>
  <c r="M23" i="2470"/>
  <c r="N23" i="2470"/>
  <c r="I25" i="2470"/>
  <c r="H25" i="2470"/>
  <c r="K25" i="2470"/>
  <c r="L25" i="2470"/>
  <c r="M25" i="2470"/>
  <c r="N25" i="2470"/>
  <c r="I3" i="2469"/>
  <c r="H3" i="2469"/>
  <c r="K3" i="2469"/>
  <c r="L3" i="2469"/>
  <c r="M3" i="2469"/>
  <c r="H5" i="2469"/>
  <c r="I5" i="2469"/>
  <c r="K5" i="2469"/>
  <c r="L5" i="2469"/>
  <c r="M5" i="2469"/>
  <c r="I7" i="2469"/>
  <c r="H7" i="2469"/>
  <c r="K7" i="2469"/>
  <c r="L7" i="2469"/>
  <c r="M7" i="2469"/>
  <c r="H9" i="2469"/>
  <c r="I9" i="2469"/>
  <c r="K9" i="2469"/>
  <c r="L9" i="2469"/>
  <c r="M9" i="2469"/>
  <c r="I11" i="2469"/>
  <c r="H11" i="2469"/>
  <c r="K11" i="2469"/>
  <c r="L11" i="2469"/>
  <c r="M11" i="2469"/>
  <c r="I19" i="2469"/>
  <c r="H19" i="2469"/>
  <c r="K19" i="2469"/>
  <c r="L19" i="2469"/>
  <c r="M19" i="2469"/>
  <c r="I21" i="2469"/>
  <c r="H21" i="2469"/>
  <c r="K21" i="2469"/>
  <c r="L21" i="2469"/>
  <c r="M21" i="2469"/>
  <c r="I23" i="2469"/>
  <c r="H23" i="2469"/>
  <c r="K23" i="2469"/>
  <c r="L23" i="2469"/>
  <c r="M23" i="2469"/>
  <c r="I25" i="2469"/>
  <c r="H25" i="2469"/>
  <c r="K25" i="2469"/>
  <c r="L25" i="2469"/>
  <c r="M25" i="2469"/>
  <c r="I27" i="2469"/>
  <c r="H27" i="2469"/>
  <c r="K27" i="2469"/>
  <c r="L27" i="2469"/>
  <c r="M27" i="2469"/>
  <c r="I29" i="2469"/>
  <c r="H29" i="2469"/>
  <c r="K29" i="2469"/>
  <c r="L29" i="2469"/>
  <c r="M29" i="2469"/>
  <c r="I3" i="2468"/>
  <c r="H3" i="2468"/>
  <c r="K3" i="2468"/>
  <c r="L3" i="2468"/>
  <c r="M3" i="2468"/>
  <c r="N3" i="2468"/>
  <c r="H5" i="2468"/>
  <c r="I5" i="2468"/>
  <c r="K5" i="2468"/>
  <c r="L5" i="2468"/>
  <c r="M5" i="2468"/>
  <c r="N5" i="2468"/>
  <c r="I7" i="2468"/>
  <c r="H7" i="2468"/>
  <c r="K7" i="2468"/>
  <c r="L7" i="2468"/>
  <c r="M7" i="2468"/>
  <c r="N7" i="2468"/>
  <c r="I9" i="2468"/>
  <c r="H9" i="2468"/>
  <c r="K9" i="2468"/>
  <c r="L9" i="2468"/>
  <c r="M9" i="2468"/>
  <c r="N9" i="2468"/>
  <c r="I11" i="2468"/>
  <c r="H11" i="2468"/>
  <c r="K11" i="2468"/>
  <c r="L11" i="2468"/>
  <c r="M11" i="2468"/>
  <c r="N11" i="2468"/>
  <c r="I13" i="2468"/>
  <c r="H13" i="2468"/>
  <c r="K13" i="2468"/>
  <c r="L13" i="2468"/>
  <c r="M13" i="2468"/>
  <c r="N13" i="2468"/>
  <c r="I15" i="2468"/>
  <c r="H15" i="2468"/>
  <c r="K15" i="2468"/>
  <c r="L15" i="2468"/>
  <c r="M15" i="2468"/>
  <c r="N15" i="2468"/>
  <c r="I17" i="2468"/>
  <c r="H17" i="2468"/>
  <c r="K17" i="2468"/>
  <c r="L17" i="2468"/>
  <c r="M17" i="2468"/>
  <c r="N17" i="2468"/>
  <c r="H19" i="2468"/>
  <c r="I19" i="2468"/>
  <c r="K19" i="2468"/>
  <c r="L19" i="2468"/>
  <c r="M19" i="2468"/>
  <c r="N19" i="2468"/>
  <c r="H21" i="2468"/>
  <c r="I21" i="2468"/>
  <c r="K21" i="2468"/>
  <c r="L21" i="2468"/>
  <c r="M21" i="2468"/>
  <c r="N21" i="2468"/>
  <c r="I23" i="2468"/>
  <c r="H23" i="2468"/>
  <c r="K23" i="2468"/>
  <c r="L23" i="2468"/>
  <c r="M23" i="2468"/>
  <c r="N23" i="2468"/>
  <c r="H25" i="2468"/>
  <c r="I25" i="2468"/>
  <c r="K25" i="2468"/>
  <c r="L25" i="2468"/>
  <c r="M25" i="2468"/>
  <c r="N25" i="2468"/>
  <c r="I3" i="2467"/>
  <c r="H3" i="2467"/>
  <c r="K3" i="2467"/>
  <c r="L3" i="2467"/>
  <c r="M3" i="2467"/>
  <c r="I5" i="2467"/>
  <c r="H5" i="2467"/>
  <c r="K5" i="2467"/>
  <c r="L5" i="2467"/>
  <c r="M5" i="2467"/>
  <c r="I7" i="2467"/>
  <c r="H7" i="2467"/>
  <c r="K7" i="2467"/>
  <c r="L7" i="2467"/>
  <c r="M7" i="2467"/>
  <c r="H9" i="2467"/>
  <c r="I9" i="2467"/>
  <c r="K9" i="2467"/>
  <c r="L9" i="2467"/>
  <c r="M9" i="2467"/>
  <c r="I11" i="2467"/>
  <c r="H11" i="2467"/>
  <c r="K11" i="2467"/>
  <c r="L11" i="2467"/>
  <c r="M11" i="2467"/>
  <c r="I13" i="2467"/>
  <c r="H13" i="2467"/>
  <c r="K13" i="2467"/>
  <c r="L13" i="2467"/>
  <c r="M13" i="2467"/>
  <c r="I15" i="2467"/>
  <c r="H15" i="2467"/>
  <c r="K15" i="2467"/>
  <c r="L15" i="2467"/>
  <c r="M15" i="2467"/>
  <c r="I17" i="2467"/>
  <c r="H17" i="2467"/>
  <c r="K17" i="2467"/>
  <c r="L17" i="2467"/>
  <c r="M17" i="2467"/>
  <c r="I19" i="2467"/>
  <c r="H19" i="2467"/>
  <c r="K19" i="2467"/>
  <c r="L19" i="2467"/>
  <c r="M19" i="2467"/>
  <c r="I21" i="2467"/>
  <c r="H21" i="2467"/>
  <c r="K21" i="2467"/>
  <c r="L21" i="2467"/>
  <c r="M21" i="2467"/>
  <c r="I23" i="2467"/>
  <c r="H23" i="2467"/>
  <c r="K23" i="2467"/>
  <c r="L23" i="2467"/>
  <c r="M23" i="2467"/>
  <c r="I25" i="2467"/>
  <c r="H25" i="2467"/>
  <c r="K25" i="2467"/>
  <c r="L25" i="2467"/>
  <c r="M25" i="2467"/>
  <c r="I27" i="2467"/>
  <c r="H27" i="2467"/>
  <c r="K27" i="2467"/>
  <c r="L27" i="2467"/>
  <c r="M27" i="2467"/>
  <c r="I29" i="2467"/>
  <c r="H29" i="2467"/>
  <c r="K29" i="2467"/>
  <c r="L29" i="2467"/>
  <c r="M29" i="2467"/>
  <c r="H4" i="2466"/>
  <c r="I4" i="2466"/>
  <c r="K4" i="2466"/>
  <c r="L4" i="2466"/>
  <c r="M4" i="2466"/>
  <c r="N4" i="2466"/>
  <c r="H6" i="2466"/>
  <c r="I6" i="2466"/>
  <c r="K6" i="2466"/>
  <c r="L6" i="2466"/>
  <c r="M6" i="2466"/>
  <c r="N6" i="2466"/>
  <c r="I8" i="2466"/>
  <c r="H8" i="2466"/>
  <c r="K8" i="2466"/>
  <c r="L8" i="2466"/>
  <c r="M8" i="2466"/>
  <c r="N8" i="2466"/>
  <c r="I10" i="2466"/>
  <c r="H10" i="2466"/>
  <c r="K10" i="2466"/>
  <c r="L10" i="2466"/>
  <c r="M10" i="2466"/>
  <c r="N10" i="2466"/>
  <c r="I12" i="2466"/>
  <c r="H12" i="2466"/>
  <c r="K12" i="2466"/>
  <c r="L12" i="2466"/>
  <c r="M12" i="2466"/>
  <c r="N12" i="2466"/>
  <c r="I14" i="2466"/>
  <c r="H14" i="2466"/>
  <c r="K14" i="2466"/>
  <c r="L14" i="2466"/>
  <c r="M14" i="2466"/>
  <c r="N14" i="2466"/>
  <c r="I16" i="2466"/>
  <c r="H16" i="2466"/>
  <c r="K16" i="2466"/>
  <c r="L16" i="2466"/>
  <c r="M16" i="2466"/>
  <c r="N16" i="2466"/>
  <c r="I18" i="2466"/>
  <c r="H18" i="2466"/>
  <c r="K18" i="2466"/>
  <c r="L18" i="2466"/>
  <c r="M18" i="2466"/>
  <c r="N18" i="2466"/>
  <c r="H20" i="2466"/>
  <c r="I20" i="2466"/>
  <c r="K20" i="2466"/>
  <c r="L20" i="2466"/>
  <c r="M20" i="2466"/>
  <c r="N20" i="2466"/>
  <c r="H22" i="2466"/>
  <c r="I22" i="2466"/>
  <c r="K22" i="2466"/>
  <c r="L22" i="2466"/>
  <c r="M22" i="2466"/>
  <c r="N22" i="2466"/>
  <c r="I24" i="2466"/>
  <c r="H24" i="2466"/>
  <c r="K24" i="2466"/>
  <c r="L24" i="2466"/>
  <c r="M24" i="2466"/>
  <c r="N24" i="2466"/>
  <c r="I26" i="2466"/>
  <c r="H26" i="2466"/>
  <c r="K26" i="2466"/>
  <c r="L26" i="2466"/>
  <c r="M26" i="2466"/>
  <c r="N26" i="2466"/>
  <c r="I29" i="2466"/>
  <c r="H29" i="2466"/>
  <c r="K29" i="2466"/>
  <c r="L29" i="2466"/>
  <c r="M29" i="2466"/>
  <c r="N29" i="2466"/>
  <c r="I31" i="2466"/>
  <c r="H31" i="2466"/>
  <c r="K31" i="2466"/>
  <c r="L31" i="2466"/>
  <c r="M31" i="2466"/>
  <c r="N31" i="2466"/>
  <c r="I33" i="2466"/>
  <c r="H33" i="2466"/>
  <c r="K33" i="2466"/>
  <c r="L33" i="2466"/>
  <c r="M33" i="2466"/>
  <c r="N33" i="2466"/>
  <c r="I35" i="2466"/>
  <c r="H35" i="2466"/>
  <c r="K35" i="2466"/>
  <c r="L35" i="2466"/>
  <c r="M35" i="2466"/>
  <c r="N35" i="2466"/>
  <c r="H37" i="2466"/>
  <c r="I37" i="2466"/>
  <c r="K37" i="2466"/>
  <c r="L37" i="2466"/>
  <c r="M37" i="2466"/>
  <c r="N37" i="2466"/>
  <c r="H39" i="2466"/>
  <c r="I39" i="2466"/>
  <c r="K39" i="2466"/>
  <c r="L39" i="2466"/>
  <c r="M39" i="2466"/>
  <c r="N39" i="2466"/>
  <c r="I3" i="2465"/>
  <c r="H3" i="2465"/>
  <c r="K3" i="2465"/>
  <c r="L3" i="2465"/>
  <c r="M3" i="2465"/>
  <c r="N3" i="2465"/>
  <c r="I5" i="2465"/>
  <c r="H5" i="2465"/>
  <c r="K5" i="2465"/>
  <c r="L5" i="2465"/>
  <c r="M5" i="2465"/>
  <c r="N5" i="2465"/>
  <c r="I7" i="2465"/>
  <c r="H7" i="2465"/>
  <c r="K7" i="2465"/>
  <c r="L7" i="2465"/>
  <c r="M7" i="2465"/>
  <c r="N7" i="2465"/>
  <c r="I9" i="2465"/>
  <c r="H9" i="2465"/>
  <c r="K9" i="2465"/>
  <c r="L9" i="2465"/>
  <c r="M9" i="2465"/>
  <c r="N9" i="2465"/>
  <c r="I11" i="2465"/>
  <c r="H11" i="2465"/>
  <c r="K11" i="2465"/>
  <c r="L11" i="2465"/>
  <c r="M11" i="2465"/>
  <c r="N11" i="2465"/>
  <c r="I13" i="2465"/>
  <c r="H13" i="2465"/>
  <c r="K13" i="2465"/>
  <c r="L13" i="2465"/>
  <c r="M13" i="2465"/>
  <c r="N13" i="2465"/>
  <c r="I15" i="2465"/>
  <c r="H15" i="2465"/>
  <c r="K15" i="2465"/>
  <c r="L15" i="2465"/>
  <c r="M15" i="2465"/>
  <c r="N15" i="2465"/>
  <c r="I17" i="2465"/>
  <c r="H17" i="2465"/>
  <c r="K17" i="2465"/>
  <c r="L17" i="2465"/>
  <c r="M17" i="2465"/>
  <c r="N17" i="2465"/>
  <c r="I19" i="2465"/>
  <c r="H19" i="2465"/>
  <c r="K19" i="2465"/>
  <c r="L19" i="2465"/>
  <c r="M19" i="2465"/>
  <c r="N19" i="2465"/>
  <c r="I21" i="2465"/>
  <c r="H21" i="2465"/>
  <c r="K21" i="2465"/>
  <c r="L21" i="2465"/>
  <c r="M21" i="2465"/>
  <c r="N21" i="2465"/>
  <c r="I23" i="2465"/>
  <c r="H23" i="2465"/>
  <c r="K23" i="2465"/>
  <c r="L23" i="2465"/>
  <c r="M23" i="2465"/>
  <c r="N23" i="2465"/>
  <c r="I25" i="2465"/>
  <c r="H25" i="2465"/>
  <c r="K25" i="2465"/>
  <c r="L25" i="2465"/>
  <c r="M25" i="2465"/>
  <c r="N25" i="2465"/>
  <c r="I3" i="2464"/>
  <c r="H3" i="2464"/>
  <c r="K3" i="2464"/>
  <c r="L3" i="2464"/>
  <c r="M3" i="2464"/>
  <c r="N3" i="2464"/>
  <c r="I5" i="2464"/>
  <c r="H5" i="2464"/>
  <c r="K5" i="2464"/>
  <c r="L5" i="2464"/>
  <c r="M5" i="2464"/>
  <c r="N5" i="2464"/>
  <c r="I7" i="2464"/>
  <c r="H7" i="2464"/>
  <c r="K7" i="2464"/>
  <c r="L7" i="2464"/>
  <c r="M7" i="2464"/>
  <c r="N7" i="2464"/>
  <c r="I9" i="2464"/>
  <c r="H9" i="2464"/>
  <c r="K9" i="2464"/>
  <c r="L9" i="2464"/>
  <c r="M9" i="2464"/>
  <c r="N9" i="2464"/>
  <c r="I11" i="2464"/>
  <c r="H11" i="2464"/>
  <c r="K11" i="2464"/>
  <c r="L11" i="2464"/>
  <c r="M11" i="2464"/>
  <c r="N11" i="2464"/>
  <c r="I13" i="2464"/>
  <c r="H13" i="2464"/>
  <c r="K13" i="2464"/>
  <c r="L13" i="2464"/>
  <c r="M13" i="2464"/>
  <c r="N13" i="2464"/>
  <c r="I15" i="2464"/>
  <c r="H15" i="2464"/>
  <c r="K15" i="2464"/>
  <c r="L15" i="2464"/>
  <c r="M15" i="2464"/>
  <c r="N15" i="2464"/>
  <c r="I17" i="2464"/>
  <c r="H17" i="2464"/>
  <c r="K17" i="2464"/>
  <c r="L17" i="2464"/>
  <c r="M17" i="2464"/>
  <c r="N17" i="2464"/>
  <c r="H19" i="2464"/>
  <c r="I19" i="2464"/>
  <c r="K19" i="2464"/>
  <c r="L19" i="2464"/>
  <c r="M19" i="2464"/>
  <c r="N19" i="2464"/>
  <c r="I21" i="2464"/>
  <c r="H21" i="2464"/>
  <c r="K21" i="2464"/>
  <c r="L21" i="2464"/>
  <c r="M21" i="2464"/>
  <c r="N21" i="2464"/>
  <c r="I23" i="2464"/>
  <c r="H23" i="2464"/>
  <c r="K23" i="2464"/>
  <c r="L23" i="2464"/>
  <c r="M23" i="2464"/>
  <c r="N23" i="2464"/>
  <c r="I25" i="2464"/>
  <c r="H25" i="2464"/>
  <c r="K25" i="2464"/>
  <c r="L25" i="2464"/>
  <c r="M25" i="2464"/>
  <c r="N25" i="2464"/>
  <c r="I3" i="2463"/>
  <c r="H3" i="2463"/>
  <c r="K3" i="2463"/>
  <c r="L3" i="2463"/>
  <c r="M3" i="2463"/>
  <c r="I5" i="2463"/>
  <c r="H5" i="2463"/>
  <c r="K5" i="2463"/>
  <c r="L5" i="2463"/>
  <c r="M5" i="2463"/>
  <c r="I7" i="2463"/>
  <c r="H7" i="2463"/>
  <c r="K7" i="2463"/>
  <c r="L7" i="2463"/>
  <c r="M7" i="2463"/>
  <c r="H9" i="2463"/>
  <c r="I9" i="2463"/>
  <c r="K9" i="2463"/>
  <c r="L9" i="2463"/>
  <c r="M9" i="2463"/>
  <c r="I11" i="2463"/>
  <c r="H11" i="2463"/>
  <c r="K11" i="2463"/>
  <c r="L11" i="2463"/>
  <c r="M11" i="2463"/>
  <c r="I13" i="2463"/>
  <c r="H13" i="2463"/>
  <c r="K13" i="2463"/>
  <c r="L13" i="2463"/>
  <c r="M13" i="2463"/>
  <c r="I15" i="2463"/>
  <c r="H15" i="2463"/>
  <c r="K15" i="2463"/>
  <c r="L15" i="2463"/>
  <c r="M15" i="2463"/>
  <c r="I17" i="2463"/>
  <c r="H17" i="2463"/>
  <c r="K17" i="2463"/>
  <c r="L17" i="2463"/>
  <c r="M17" i="2463"/>
  <c r="I19" i="2463"/>
  <c r="H19" i="2463"/>
  <c r="K19" i="2463"/>
  <c r="L19" i="2463"/>
  <c r="M19" i="2463"/>
  <c r="I21" i="2463"/>
  <c r="H21" i="2463"/>
  <c r="K21" i="2463"/>
  <c r="L21" i="2463"/>
  <c r="M21" i="2463"/>
  <c r="I23" i="2463"/>
  <c r="H23" i="2463"/>
  <c r="K23" i="2463"/>
  <c r="L23" i="2463"/>
  <c r="M23" i="2463"/>
  <c r="I25" i="2463"/>
  <c r="H25" i="2463"/>
  <c r="K25" i="2463"/>
  <c r="L25" i="2463"/>
  <c r="M25" i="2463"/>
  <c r="I27" i="2463"/>
  <c r="H27" i="2463"/>
  <c r="K27" i="2463"/>
  <c r="L27" i="2463"/>
  <c r="M27" i="2463"/>
  <c r="I29" i="2463"/>
  <c r="H29" i="2463"/>
  <c r="K29" i="2463"/>
  <c r="L29" i="2463"/>
  <c r="M29" i="2463"/>
  <c r="H31" i="2463"/>
  <c r="I31" i="2463"/>
  <c r="K31" i="2463"/>
  <c r="L31" i="2463"/>
  <c r="M31" i="2463"/>
  <c r="I33" i="2463"/>
  <c r="H33" i="2463"/>
  <c r="K33" i="2463"/>
  <c r="L33" i="2463"/>
  <c r="M33" i="2463"/>
  <c r="I41" i="2463"/>
  <c r="H41" i="2463"/>
  <c r="K41" i="2463"/>
  <c r="L41" i="2463"/>
  <c r="M41" i="2463"/>
  <c r="I43" i="2463"/>
  <c r="H43" i="2463"/>
  <c r="K43" i="2463"/>
  <c r="L43" i="2463"/>
  <c r="M43" i="2463"/>
  <c r="I45" i="2463"/>
  <c r="H45" i="2463"/>
  <c r="K45" i="2463"/>
  <c r="L45" i="2463"/>
  <c r="M45" i="2463"/>
  <c r="H51" i="2463"/>
  <c r="I51" i="2463"/>
  <c r="K51" i="2463"/>
  <c r="L51" i="2463"/>
  <c r="M51" i="2463"/>
  <c r="H53" i="2463"/>
  <c r="I53" i="2463"/>
  <c r="K53" i="2463"/>
  <c r="L53" i="2463"/>
  <c r="M53" i="2463"/>
  <c r="I55" i="2463"/>
  <c r="H55" i="2463"/>
  <c r="K55" i="2463"/>
  <c r="L55" i="2463"/>
  <c r="M55" i="2463"/>
  <c r="I57" i="2463"/>
  <c r="H57" i="2463"/>
  <c r="K57" i="2463"/>
  <c r="L57" i="2463"/>
  <c r="M57" i="2463"/>
  <c r="I59" i="2463"/>
  <c r="H59" i="2463"/>
  <c r="K59" i="2463"/>
  <c r="L59" i="2463"/>
  <c r="M59" i="2463"/>
  <c r="I61" i="2463"/>
  <c r="H61" i="2463"/>
  <c r="K61" i="2463"/>
  <c r="L61" i="2463"/>
  <c r="M61" i="2463"/>
  <c r="I63" i="2463"/>
  <c r="H63" i="2463"/>
  <c r="K63" i="2463"/>
  <c r="L63" i="2463"/>
  <c r="M63" i="2463"/>
  <c r="I65" i="2463"/>
  <c r="H65" i="2463"/>
  <c r="K65" i="2463"/>
  <c r="L65" i="2463"/>
  <c r="M65" i="2463"/>
  <c r="I67" i="2463"/>
  <c r="H67" i="2463"/>
  <c r="K67" i="2463"/>
  <c r="L67" i="2463"/>
  <c r="M67" i="2463"/>
  <c r="I69" i="2463"/>
  <c r="H69" i="2463"/>
  <c r="K69" i="2463"/>
  <c r="L69" i="2463"/>
  <c r="M69" i="2463"/>
  <c r="I3" i="2462"/>
  <c r="H3" i="2462"/>
  <c r="K3" i="2462"/>
  <c r="L3" i="2462"/>
  <c r="M3" i="2462"/>
  <c r="N3" i="2462"/>
  <c r="H5" i="2462"/>
  <c r="I5" i="2462"/>
  <c r="K5" i="2462"/>
  <c r="L5" i="2462"/>
  <c r="M5" i="2462"/>
  <c r="N5" i="2462"/>
  <c r="I7" i="2462"/>
  <c r="H7" i="2462"/>
  <c r="K7" i="2462"/>
  <c r="L7" i="2462"/>
  <c r="M7" i="2462"/>
  <c r="N7" i="2462"/>
  <c r="I9" i="2462"/>
  <c r="H9" i="2462"/>
  <c r="K9" i="2462"/>
  <c r="L9" i="2462"/>
  <c r="M9" i="2462"/>
  <c r="N9" i="2462"/>
  <c r="I11" i="2462"/>
  <c r="H11" i="2462"/>
  <c r="K11" i="2462"/>
  <c r="L11" i="2462"/>
  <c r="M11" i="2462"/>
  <c r="N11" i="2462"/>
  <c r="I13" i="2462"/>
  <c r="H13" i="2462"/>
  <c r="K13" i="2462"/>
  <c r="L13" i="2462"/>
  <c r="M13" i="2462"/>
  <c r="N13" i="2462"/>
  <c r="I15" i="2462"/>
  <c r="H15" i="2462"/>
  <c r="K15" i="2462"/>
  <c r="L15" i="2462"/>
  <c r="M15" i="2462"/>
  <c r="N15" i="2462"/>
  <c r="I17" i="2462"/>
  <c r="H17" i="2462"/>
  <c r="K17" i="2462"/>
  <c r="L17" i="2462"/>
  <c r="M17" i="2462"/>
  <c r="N17" i="2462"/>
  <c r="I19" i="2462"/>
  <c r="H19" i="2462"/>
  <c r="K19" i="2462"/>
  <c r="L19" i="2462"/>
  <c r="M19" i="2462"/>
  <c r="N19" i="2462"/>
  <c r="H21" i="2462"/>
  <c r="I21" i="2462"/>
  <c r="K21" i="2462"/>
  <c r="L21" i="2462"/>
  <c r="M21" i="2462"/>
  <c r="N21" i="2462"/>
  <c r="I23" i="2462"/>
  <c r="H23" i="2462"/>
  <c r="K23" i="2462"/>
  <c r="L23" i="2462"/>
  <c r="M23" i="2462"/>
  <c r="N23" i="2462"/>
  <c r="I25" i="2462"/>
  <c r="H25" i="2462"/>
  <c r="K25" i="2462"/>
  <c r="L25" i="2462"/>
  <c r="M25" i="2462"/>
  <c r="N25" i="2462"/>
  <c r="I27" i="2462"/>
  <c r="H27" i="2462"/>
  <c r="K27" i="2462"/>
  <c r="L27" i="2462"/>
  <c r="M27" i="2462"/>
  <c r="N27" i="2462"/>
  <c r="I35" i="2462"/>
  <c r="H35" i="2462"/>
  <c r="K35" i="2462"/>
  <c r="L35" i="2462"/>
  <c r="M35" i="2462"/>
  <c r="N35" i="2462"/>
  <c r="I37" i="2462"/>
  <c r="H37" i="2462"/>
  <c r="K37" i="2462"/>
  <c r="L37" i="2462"/>
  <c r="M37" i="2462"/>
  <c r="N37" i="2462"/>
  <c r="I39" i="2462"/>
  <c r="H39" i="2462"/>
  <c r="K39" i="2462"/>
  <c r="L39" i="2462"/>
  <c r="M39" i="2462"/>
  <c r="N39" i="2462"/>
  <c r="I45" i="2462"/>
  <c r="H45" i="2462"/>
  <c r="K45" i="2462"/>
  <c r="L45" i="2462"/>
  <c r="M45" i="2462"/>
  <c r="N45" i="2462"/>
  <c r="H47" i="2462"/>
  <c r="I47" i="2462"/>
  <c r="K47" i="2462"/>
  <c r="L47" i="2462"/>
  <c r="M47" i="2462"/>
  <c r="N47" i="2462"/>
  <c r="I49" i="2462"/>
  <c r="H49" i="2462"/>
  <c r="K49" i="2462"/>
  <c r="L49" i="2462"/>
  <c r="M49" i="2462"/>
  <c r="N49" i="2462"/>
  <c r="I51" i="2462"/>
  <c r="H51" i="2462"/>
  <c r="K51" i="2462"/>
  <c r="L51" i="2462"/>
  <c r="M51" i="2462"/>
  <c r="N51" i="2462"/>
  <c r="I53" i="2462"/>
  <c r="H53" i="2462"/>
  <c r="K53" i="2462"/>
  <c r="L53" i="2462"/>
  <c r="M53" i="2462"/>
  <c r="N53" i="2462"/>
  <c r="I55" i="2462"/>
  <c r="H55" i="2462"/>
  <c r="K55" i="2462"/>
  <c r="L55" i="2462"/>
  <c r="M55" i="2462"/>
  <c r="N55" i="2462"/>
  <c r="I57" i="2462"/>
  <c r="H57" i="2462"/>
  <c r="K57" i="2462"/>
  <c r="L57" i="2462"/>
  <c r="M57" i="2462"/>
  <c r="N57" i="2462"/>
  <c r="I59" i="2462"/>
  <c r="H59" i="2462"/>
  <c r="K59" i="2462"/>
  <c r="L59" i="2462"/>
  <c r="M59" i="2462"/>
  <c r="N59" i="2462"/>
  <c r="I61" i="2462"/>
  <c r="H61" i="2462"/>
  <c r="K61" i="2462"/>
  <c r="L61" i="2462"/>
  <c r="M61" i="2462"/>
  <c r="N61" i="2462"/>
  <c r="H63" i="2462"/>
  <c r="I63" i="2462"/>
  <c r="K63" i="2462"/>
  <c r="L63" i="2462"/>
  <c r="M63" i="2462"/>
  <c r="N63" i="2462"/>
  <c r="I3" i="2461"/>
  <c r="H3" i="2461"/>
  <c r="K3" i="2461"/>
  <c r="L3" i="2461"/>
  <c r="M3" i="2461"/>
  <c r="N3" i="2461"/>
  <c r="I7" i="2461"/>
  <c r="H7" i="2461"/>
  <c r="K7" i="2461"/>
  <c r="L7" i="2461"/>
  <c r="M7" i="2461"/>
  <c r="N7" i="2461"/>
  <c r="I9" i="2461"/>
  <c r="H9" i="2461"/>
  <c r="K9" i="2461"/>
  <c r="L9" i="2461"/>
  <c r="M9" i="2461"/>
  <c r="N9" i="2461"/>
  <c r="I11" i="2461"/>
  <c r="H11" i="2461"/>
  <c r="K11" i="2461"/>
  <c r="L11" i="2461"/>
  <c r="M11" i="2461"/>
  <c r="N11" i="2461"/>
  <c r="I15" i="2461"/>
  <c r="H15" i="2461"/>
  <c r="K15" i="2461"/>
  <c r="L15" i="2461"/>
  <c r="M15" i="2461"/>
  <c r="N15" i="2461"/>
  <c r="I17" i="2461"/>
  <c r="H17" i="2461"/>
  <c r="K17" i="2461"/>
  <c r="L17" i="2461"/>
  <c r="M17" i="2461"/>
  <c r="N17" i="2461"/>
  <c r="H19" i="2461"/>
  <c r="I19" i="2461"/>
  <c r="K19" i="2461"/>
  <c r="L19" i="2461"/>
  <c r="M19" i="2461"/>
  <c r="N19" i="2461"/>
  <c r="I23" i="2461"/>
  <c r="H23" i="2461"/>
  <c r="K23" i="2461"/>
  <c r="L23" i="2461"/>
  <c r="M23" i="2461"/>
  <c r="N23" i="2461"/>
  <c r="I25" i="2461"/>
  <c r="H25" i="2461"/>
  <c r="K25" i="2461"/>
  <c r="L25" i="2461"/>
  <c r="M25" i="2461"/>
  <c r="N25" i="2461"/>
  <c r="I27" i="2461"/>
  <c r="H27" i="2461"/>
  <c r="K27" i="2461"/>
  <c r="L27" i="2461"/>
  <c r="M27" i="2461"/>
  <c r="N27" i="2461"/>
  <c r="I29" i="2461"/>
  <c r="H29" i="2461"/>
  <c r="K29" i="2461"/>
  <c r="L29" i="2461"/>
  <c r="M29" i="2461"/>
  <c r="N29" i="2461"/>
  <c r="I37" i="2461"/>
  <c r="H37" i="2461"/>
  <c r="K37" i="2461"/>
  <c r="L37" i="2461"/>
  <c r="M37" i="2461"/>
  <c r="N37" i="2461"/>
  <c r="I39" i="2461"/>
  <c r="H39" i="2461"/>
  <c r="K39" i="2461"/>
  <c r="L39" i="2461"/>
  <c r="M39" i="2461"/>
  <c r="N39" i="2461"/>
  <c r="I41" i="2461"/>
  <c r="H41" i="2461"/>
  <c r="K41" i="2461"/>
  <c r="L41" i="2461"/>
  <c r="M41" i="2461"/>
  <c r="N41" i="2461"/>
  <c r="H43" i="2461"/>
  <c r="I43" i="2461"/>
  <c r="K43" i="2461"/>
  <c r="L43" i="2461"/>
  <c r="M43" i="2461"/>
  <c r="N43" i="2461"/>
  <c r="I45" i="2461"/>
  <c r="H45" i="2461"/>
  <c r="K45" i="2461"/>
  <c r="L45" i="2461"/>
  <c r="M45" i="2461"/>
  <c r="N45" i="2461"/>
  <c r="I47" i="2461"/>
  <c r="H47" i="2461"/>
  <c r="K47" i="2461"/>
  <c r="L47" i="2461"/>
  <c r="M47" i="2461"/>
  <c r="N47" i="2461"/>
  <c r="I49" i="2461"/>
  <c r="H49" i="2461"/>
  <c r="K49" i="2461"/>
  <c r="L49" i="2461"/>
  <c r="M49" i="2461"/>
  <c r="N49" i="2461"/>
  <c r="I51" i="2461"/>
  <c r="H51" i="2461"/>
  <c r="K51" i="2461"/>
  <c r="L51" i="2461"/>
  <c r="M51" i="2461"/>
  <c r="N51" i="2461"/>
  <c r="I53" i="2461"/>
  <c r="H53" i="2461"/>
  <c r="K53" i="2461"/>
  <c r="L53" i="2461"/>
  <c r="M53" i="2461"/>
  <c r="N53" i="2461"/>
  <c r="I55" i="2461"/>
  <c r="H55" i="2461"/>
  <c r="K55" i="2461"/>
  <c r="L55" i="2461"/>
  <c r="M55" i="2461"/>
  <c r="N55" i="2461"/>
  <c r="I57" i="2461"/>
  <c r="H57" i="2461"/>
  <c r="K57" i="2461"/>
  <c r="L57" i="2461"/>
  <c r="M57" i="2461"/>
  <c r="N57" i="2461"/>
  <c r="H59" i="2461"/>
  <c r="I59" i="2461"/>
  <c r="K59" i="2461"/>
  <c r="L59" i="2461"/>
  <c r="M59" i="2461"/>
  <c r="N59" i="2461"/>
  <c r="I61" i="2461"/>
  <c r="H61" i="2461"/>
  <c r="K61" i="2461"/>
  <c r="L61" i="2461"/>
  <c r="M61" i="2461"/>
  <c r="N61" i="2461"/>
  <c r="H63" i="2461"/>
  <c r="I63" i="2461"/>
  <c r="K63" i="2461"/>
  <c r="L63" i="2461"/>
  <c r="M63" i="2461"/>
  <c r="N63" i="2461"/>
  <c r="I65" i="2461"/>
  <c r="H65" i="2461"/>
  <c r="K65" i="2461"/>
  <c r="L65" i="2461"/>
  <c r="M65" i="2461"/>
  <c r="N65" i="2461"/>
  <c r="I67" i="2461"/>
  <c r="H67" i="2461"/>
  <c r="K67" i="2461"/>
  <c r="L67" i="2461"/>
  <c r="M67" i="2461"/>
  <c r="N67" i="2461"/>
  <c r="H69" i="2461"/>
  <c r="I69" i="2461"/>
  <c r="K69" i="2461"/>
  <c r="L69" i="2461"/>
  <c r="M69" i="2461"/>
  <c r="N69" i="2461"/>
  <c r="I3" i="2460"/>
  <c r="H3" i="2460"/>
  <c r="K3" i="2460"/>
  <c r="L3" i="2460"/>
  <c r="M3" i="2460"/>
  <c r="I5" i="2460"/>
  <c r="H5" i="2460"/>
  <c r="K5" i="2460"/>
  <c r="L5" i="2460"/>
  <c r="M5" i="2460"/>
  <c r="I7" i="2460"/>
  <c r="H7" i="2460"/>
  <c r="K7" i="2460"/>
  <c r="L7" i="2460"/>
  <c r="M7" i="2460"/>
  <c r="H9" i="2460"/>
  <c r="I9" i="2460"/>
  <c r="K9" i="2460"/>
  <c r="L9" i="2460"/>
  <c r="M9" i="2460"/>
  <c r="I11" i="2460"/>
  <c r="H11" i="2460"/>
  <c r="K11" i="2460"/>
  <c r="L11" i="2460"/>
  <c r="M11" i="2460"/>
  <c r="I13" i="2460"/>
  <c r="H13" i="2460"/>
  <c r="K13" i="2460"/>
  <c r="L13" i="2460"/>
  <c r="M13" i="2460"/>
  <c r="I15" i="2460"/>
  <c r="H15" i="2460"/>
  <c r="K15" i="2460"/>
  <c r="L15" i="2460"/>
  <c r="M15" i="2460"/>
  <c r="I17" i="2460"/>
  <c r="H17" i="2460"/>
  <c r="K17" i="2460"/>
  <c r="L17" i="2460"/>
  <c r="M17" i="2460"/>
  <c r="I19" i="2460"/>
  <c r="H19" i="2460"/>
  <c r="K19" i="2460"/>
  <c r="L19" i="2460"/>
  <c r="M19" i="2460"/>
  <c r="I21" i="2460"/>
  <c r="H21" i="2460"/>
  <c r="K21" i="2460"/>
  <c r="L21" i="2460"/>
  <c r="M21" i="2460"/>
  <c r="I23" i="2460"/>
  <c r="H23" i="2460"/>
  <c r="K23" i="2460"/>
  <c r="L23" i="2460"/>
  <c r="M23" i="2460"/>
  <c r="I25" i="2460"/>
  <c r="H25" i="2460"/>
  <c r="K25" i="2460"/>
  <c r="L25" i="2460"/>
  <c r="M25" i="2460"/>
  <c r="I27" i="2460"/>
  <c r="H27" i="2460"/>
  <c r="K27" i="2460"/>
  <c r="L27" i="2460"/>
  <c r="M27" i="2460"/>
  <c r="I29" i="2460"/>
  <c r="H29" i="2460"/>
  <c r="K29" i="2460"/>
  <c r="L29" i="2460"/>
  <c r="M29" i="2460"/>
  <c r="I31" i="2460"/>
  <c r="H31" i="2460"/>
  <c r="K31" i="2460"/>
  <c r="L31" i="2460"/>
  <c r="M31" i="2460"/>
  <c r="I33" i="2460"/>
  <c r="H33" i="2460"/>
  <c r="K33" i="2460"/>
  <c r="L33" i="2460"/>
  <c r="M33" i="2460"/>
  <c r="I35" i="2460"/>
  <c r="H35" i="2460"/>
  <c r="K35" i="2460"/>
  <c r="L35" i="2460"/>
  <c r="M35" i="2460"/>
  <c r="I37" i="2460"/>
  <c r="H37" i="2460"/>
  <c r="K37" i="2460"/>
  <c r="L37" i="2460"/>
  <c r="M37" i="2460"/>
  <c r="I39" i="2460"/>
  <c r="H39" i="2460"/>
  <c r="K39" i="2460"/>
  <c r="L39" i="2460"/>
  <c r="M39" i="2460"/>
  <c r="H41" i="2460"/>
  <c r="I41" i="2460"/>
  <c r="K41" i="2460"/>
  <c r="L41" i="2460"/>
  <c r="M41" i="2460"/>
  <c r="I43" i="2460"/>
  <c r="H43" i="2460"/>
  <c r="K43" i="2460"/>
  <c r="L43" i="2460"/>
  <c r="M43" i="2460"/>
  <c r="I45" i="2460"/>
  <c r="H45" i="2460"/>
  <c r="K45" i="2460"/>
  <c r="L45" i="2460"/>
  <c r="M45" i="2460"/>
  <c r="I47" i="2460"/>
  <c r="H47" i="2460"/>
  <c r="K47" i="2460"/>
  <c r="L47" i="2460"/>
  <c r="M47" i="2460"/>
  <c r="I49" i="2460"/>
  <c r="H49" i="2460"/>
  <c r="K49" i="2460"/>
  <c r="L49" i="2460"/>
  <c r="M49" i="2460"/>
  <c r="I51" i="2460"/>
  <c r="H51" i="2460"/>
  <c r="K51" i="2460"/>
  <c r="L51" i="2460"/>
  <c r="M51" i="2460"/>
  <c r="I53" i="2460"/>
  <c r="H53" i="2460"/>
  <c r="K53" i="2460"/>
  <c r="L53" i="2460"/>
  <c r="M53" i="2460"/>
  <c r="H55" i="2460"/>
  <c r="I55" i="2460"/>
  <c r="K55" i="2460"/>
  <c r="L55" i="2460"/>
  <c r="M55" i="2460"/>
  <c r="I57" i="2460"/>
  <c r="H57" i="2460"/>
  <c r="K57" i="2460"/>
  <c r="L57" i="2460"/>
  <c r="M57" i="2460"/>
  <c r="I59" i="2460"/>
  <c r="H59" i="2460"/>
  <c r="K59" i="2460"/>
  <c r="L59" i="2460"/>
  <c r="M59" i="2460"/>
  <c r="I61" i="2460"/>
  <c r="H61" i="2460"/>
  <c r="K61" i="2460"/>
  <c r="L61" i="2460"/>
  <c r="M61" i="2460"/>
  <c r="I3" i="2459"/>
  <c r="H3" i="2459"/>
  <c r="K3" i="2459"/>
  <c r="L3" i="2459"/>
  <c r="M3" i="2459"/>
  <c r="I5" i="2459"/>
  <c r="H5" i="2459"/>
  <c r="K5" i="2459"/>
  <c r="L5" i="2459"/>
  <c r="M5" i="2459"/>
  <c r="I7" i="2459"/>
  <c r="H7" i="2459"/>
  <c r="K7" i="2459"/>
  <c r="L7" i="2459"/>
  <c r="M7" i="2459"/>
  <c r="H9" i="2459"/>
  <c r="I9" i="2459"/>
  <c r="K9" i="2459"/>
  <c r="L9" i="2459"/>
  <c r="M9" i="2459"/>
  <c r="I11" i="2459"/>
  <c r="H11" i="2459"/>
  <c r="K11" i="2459"/>
  <c r="L11" i="2459"/>
  <c r="M11" i="2459"/>
  <c r="I13" i="2459"/>
  <c r="H13" i="2459"/>
  <c r="K13" i="2459"/>
  <c r="L13" i="2459"/>
  <c r="M13" i="2459"/>
  <c r="I15" i="2459"/>
  <c r="H15" i="2459"/>
  <c r="K15" i="2459"/>
  <c r="L15" i="2459"/>
  <c r="M15" i="2459"/>
  <c r="I17" i="2459"/>
  <c r="H17" i="2459"/>
  <c r="K17" i="2459"/>
  <c r="L17" i="2459"/>
  <c r="M17" i="2459"/>
  <c r="I19" i="2459"/>
  <c r="H19" i="2459"/>
  <c r="K19" i="2459"/>
  <c r="L19" i="2459"/>
  <c r="M19" i="2459"/>
  <c r="I21" i="2459"/>
  <c r="H21" i="2459"/>
  <c r="K21" i="2459"/>
  <c r="L21" i="2459"/>
  <c r="M21" i="2459"/>
  <c r="I23" i="2459"/>
  <c r="H23" i="2459"/>
  <c r="K23" i="2459"/>
  <c r="L23" i="2459"/>
  <c r="M23" i="2459"/>
  <c r="I25" i="2459"/>
  <c r="H25" i="2459"/>
  <c r="K25" i="2459"/>
  <c r="L25" i="2459"/>
  <c r="M25" i="2459"/>
  <c r="I27" i="2459"/>
  <c r="H27" i="2459"/>
  <c r="K27" i="2459"/>
  <c r="L27" i="2459"/>
  <c r="M27" i="2459"/>
  <c r="I29" i="2459"/>
  <c r="H29" i="2459"/>
  <c r="K29" i="2459"/>
  <c r="L29" i="2459"/>
  <c r="M29" i="2459"/>
  <c r="I31" i="2459"/>
  <c r="H31" i="2459"/>
  <c r="K31" i="2459"/>
  <c r="L31" i="2459"/>
  <c r="M31" i="2459"/>
  <c r="I33" i="2459"/>
  <c r="H33" i="2459"/>
  <c r="K33" i="2459"/>
  <c r="L33" i="2459"/>
  <c r="M33" i="2459"/>
  <c r="H35" i="2459"/>
  <c r="I35" i="2459"/>
  <c r="K35" i="2459"/>
  <c r="L35" i="2459"/>
  <c r="M35" i="2459"/>
  <c r="I37" i="2459"/>
  <c r="H37" i="2459"/>
  <c r="K37" i="2459"/>
  <c r="L37" i="2459"/>
  <c r="M37" i="2459"/>
  <c r="I39" i="2459"/>
  <c r="H39" i="2459"/>
  <c r="K39" i="2459"/>
  <c r="L39" i="2459"/>
  <c r="M39" i="2459"/>
  <c r="H41" i="2459"/>
  <c r="I41" i="2459"/>
  <c r="K41" i="2459"/>
  <c r="L41" i="2459"/>
  <c r="M41" i="2459"/>
  <c r="I43" i="2459"/>
  <c r="H43" i="2459"/>
  <c r="K43" i="2459"/>
  <c r="L43" i="2459"/>
  <c r="M43" i="2459"/>
  <c r="I45" i="2459"/>
  <c r="H45" i="2459"/>
  <c r="K45" i="2459"/>
  <c r="L45" i="2459"/>
  <c r="M45" i="2459"/>
  <c r="I47" i="2459"/>
  <c r="H47" i="2459"/>
  <c r="K47" i="2459"/>
  <c r="L47" i="2459"/>
  <c r="M47" i="2459"/>
  <c r="I49" i="2459"/>
  <c r="H49" i="2459"/>
  <c r="K49" i="2459"/>
  <c r="L49" i="2459"/>
  <c r="M49" i="2459"/>
  <c r="I51" i="2459"/>
  <c r="H51" i="2459"/>
  <c r="K51" i="2459"/>
  <c r="L51" i="2459"/>
  <c r="M51" i="2459"/>
  <c r="I53" i="2459"/>
  <c r="H53" i="2459"/>
  <c r="K53" i="2459"/>
  <c r="L53" i="2459"/>
  <c r="M53" i="2459"/>
  <c r="I3" i="2458"/>
  <c r="H3" i="2458"/>
  <c r="K3" i="2458"/>
  <c r="L3" i="2458"/>
  <c r="M3" i="2458"/>
  <c r="I11" i="2458"/>
  <c r="H11" i="2458"/>
  <c r="K11" i="2458"/>
  <c r="L11" i="2458"/>
  <c r="M11" i="2458"/>
  <c r="I13" i="2458"/>
  <c r="H13" i="2458"/>
  <c r="K13" i="2458"/>
  <c r="L13" i="2458"/>
  <c r="M13" i="2458"/>
  <c r="H15" i="2458"/>
  <c r="I15" i="2458"/>
  <c r="K15" i="2458"/>
  <c r="L15" i="2458"/>
  <c r="M15" i="2458"/>
  <c r="I17" i="2458"/>
  <c r="H17" i="2458"/>
  <c r="K17" i="2458"/>
  <c r="L17" i="2458"/>
  <c r="M17" i="2458"/>
  <c r="I19" i="2458"/>
  <c r="H19" i="2458"/>
  <c r="K19" i="2458"/>
  <c r="L19" i="2458"/>
  <c r="M19" i="2458"/>
  <c r="I3" i="2457"/>
  <c r="H3" i="2457"/>
  <c r="K3" i="2457"/>
  <c r="L3" i="2457"/>
  <c r="M3" i="2457"/>
  <c r="I5" i="2457"/>
  <c r="H5" i="2457"/>
  <c r="K5" i="2457"/>
  <c r="L5" i="2457"/>
  <c r="M5" i="2457"/>
  <c r="I7" i="2457"/>
  <c r="H7" i="2457"/>
  <c r="K7" i="2457"/>
  <c r="L7" i="2457"/>
  <c r="M7" i="2457"/>
  <c r="H9" i="2457"/>
  <c r="I9" i="2457"/>
  <c r="K9" i="2457"/>
  <c r="L9" i="2457"/>
  <c r="M9" i="2457"/>
  <c r="I3" i="2456"/>
  <c r="H3" i="2456"/>
  <c r="K3" i="2456"/>
  <c r="L3" i="2456"/>
  <c r="M3" i="2456"/>
  <c r="I11" i="2456"/>
  <c r="H11" i="2456"/>
  <c r="K11" i="2456"/>
  <c r="L11" i="2456"/>
  <c r="M11" i="2456"/>
  <c r="I13" i="2456"/>
  <c r="H13" i="2456"/>
  <c r="K13" i="2456"/>
  <c r="L13" i="2456"/>
  <c r="M13" i="2456"/>
  <c r="H15" i="2456"/>
  <c r="I15" i="2456"/>
  <c r="K15" i="2456"/>
  <c r="L15" i="2456"/>
  <c r="M15" i="2456"/>
  <c r="I3" i="2455"/>
  <c r="H3" i="2455"/>
  <c r="K3" i="2455"/>
  <c r="L3" i="2455"/>
  <c r="M3" i="2455"/>
  <c r="I11" i="2455"/>
  <c r="H11" i="2455"/>
  <c r="K11" i="2455"/>
  <c r="L11" i="2455"/>
  <c r="M11" i="2455"/>
  <c r="I13" i="2455"/>
  <c r="H13" i="2455"/>
  <c r="K13" i="2455"/>
  <c r="L13" i="2455"/>
  <c r="M13" i="2455"/>
  <c r="H15" i="2455"/>
  <c r="I15" i="2455"/>
  <c r="K15" i="2455"/>
  <c r="L15" i="2455"/>
  <c r="M15" i="2455"/>
  <c r="I21" i="2455"/>
  <c r="H21" i="2455"/>
  <c r="K21" i="2455"/>
  <c r="L21" i="2455"/>
  <c r="M21" i="2455"/>
  <c r="I23" i="2455"/>
  <c r="H23" i="2455"/>
  <c r="K23" i="2455"/>
  <c r="L23" i="2455"/>
  <c r="M23" i="2455"/>
  <c r="I25" i="2455"/>
  <c r="H25" i="2455"/>
  <c r="K25" i="2455"/>
  <c r="L25" i="2455"/>
  <c r="M25" i="2455"/>
  <c r="I27" i="2455"/>
  <c r="H27" i="2455"/>
  <c r="K27" i="2455"/>
  <c r="L27" i="2455"/>
  <c r="M27" i="2455"/>
  <c r="I29" i="2455"/>
  <c r="H29" i="2455"/>
  <c r="K29" i="2455"/>
  <c r="L29" i="2455"/>
  <c r="M29" i="2455"/>
  <c r="I31" i="2455"/>
  <c r="H31" i="2455"/>
  <c r="K31" i="2455"/>
  <c r="L31" i="2455"/>
  <c r="M31" i="2455"/>
  <c r="I33" i="2455"/>
  <c r="H33" i="2455"/>
  <c r="K33" i="2455"/>
  <c r="L33" i="2455"/>
  <c r="M33" i="2455"/>
  <c r="I35" i="2455"/>
  <c r="H35" i="2455"/>
  <c r="K35" i="2455"/>
  <c r="L35" i="2455"/>
  <c r="M35" i="2455"/>
  <c r="I37" i="2455"/>
  <c r="H37" i="2455"/>
  <c r="K37" i="2455"/>
  <c r="L37" i="2455"/>
  <c r="M37" i="2455"/>
  <c r="I39" i="2455"/>
  <c r="H39" i="2455"/>
  <c r="K39" i="2455"/>
  <c r="L39" i="2455"/>
  <c r="M39" i="2455"/>
  <c r="H41" i="2455"/>
  <c r="I41" i="2455"/>
  <c r="K41" i="2455"/>
  <c r="L41" i="2455"/>
  <c r="M41" i="2455"/>
  <c r="I43" i="2455"/>
  <c r="H43" i="2455"/>
  <c r="K43" i="2455"/>
  <c r="L43" i="2455"/>
  <c r="M43" i="2455"/>
  <c r="I45" i="2455"/>
  <c r="H45" i="2455"/>
  <c r="K45" i="2455"/>
  <c r="L45" i="2455"/>
  <c r="M45" i="2455"/>
  <c r="I3" i="2454"/>
  <c r="H3" i="2454"/>
  <c r="K3" i="2454"/>
  <c r="L3" i="2454"/>
  <c r="M3" i="2454"/>
  <c r="N3" i="2454"/>
  <c r="I9" i="2454"/>
  <c r="H9" i="2454"/>
  <c r="K9" i="2454"/>
  <c r="L9" i="2454"/>
  <c r="M9" i="2454"/>
  <c r="N9" i="2454"/>
  <c r="I11" i="2454"/>
  <c r="H11" i="2454"/>
  <c r="K11" i="2454"/>
  <c r="L11" i="2454"/>
  <c r="M11" i="2454"/>
  <c r="N11" i="2454"/>
  <c r="I13" i="2454"/>
  <c r="H13" i="2454"/>
  <c r="K13" i="2454"/>
  <c r="L13" i="2454"/>
  <c r="M13" i="2454"/>
  <c r="N13" i="2454"/>
  <c r="I15" i="2454"/>
  <c r="H15" i="2454"/>
  <c r="K15" i="2454"/>
  <c r="L15" i="2454"/>
  <c r="M15" i="2454"/>
  <c r="N15" i="2454"/>
  <c r="I17" i="2454"/>
  <c r="H17" i="2454"/>
  <c r="K17" i="2454"/>
  <c r="L17" i="2454"/>
  <c r="M17" i="2454"/>
  <c r="N17" i="2454"/>
  <c r="I19" i="2454"/>
  <c r="H19" i="2454"/>
  <c r="K19" i="2454"/>
  <c r="L19" i="2454"/>
  <c r="M19" i="2454"/>
  <c r="N19" i="2454"/>
  <c r="I21" i="2454"/>
  <c r="H21" i="2454"/>
  <c r="K21" i="2454"/>
  <c r="L21" i="2454"/>
  <c r="M21" i="2454"/>
  <c r="N21" i="2454"/>
  <c r="I23" i="2454"/>
  <c r="H23" i="2454"/>
  <c r="K23" i="2454"/>
  <c r="L23" i="2454"/>
  <c r="M23" i="2454"/>
  <c r="N23" i="2454"/>
  <c r="I25" i="2454"/>
  <c r="H25" i="2454"/>
  <c r="K25" i="2454"/>
  <c r="L25" i="2454"/>
  <c r="M25" i="2454"/>
  <c r="N25" i="2454"/>
  <c r="I27" i="2454"/>
  <c r="H27" i="2454"/>
  <c r="K27" i="2454"/>
  <c r="L27" i="2454"/>
  <c r="M27" i="2454"/>
  <c r="N27" i="2454"/>
  <c r="I37" i="2454"/>
  <c r="H37" i="2454"/>
  <c r="K37" i="2454"/>
  <c r="L37" i="2454"/>
  <c r="M37" i="2454"/>
  <c r="N37" i="2454"/>
  <c r="I39" i="2454"/>
  <c r="H39" i="2454"/>
  <c r="K39" i="2454"/>
  <c r="L39" i="2454"/>
  <c r="M39" i="2454"/>
  <c r="N39" i="2454"/>
  <c r="I41" i="2454"/>
  <c r="H41" i="2454"/>
  <c r="K41" i="2454"/>
  <c r="L41" i="2454"/>
  <c r="M41" i="2454"/>
  <c r="N41" i="2454"/>
  <c r="I43" i="2454"/>
  <c r="H43" i="2454"/>
  <c r="K43" i="2454"/>
  <c r="L43" i="2454"/>
  <c r="M43" i="2454"/>
  <c r="N43" i="2454"/>
  <c r="I3" i="2453"/>
  <c r="H3" i="2453"/>
  <c r="K3" i="2453"/>
  <c r="L3" i="2453"/>
  <c r="M3" i="2453"/>
  <c r="I9" i="2453"/>
  <c r="H9" i="2453"/>
  <c r="K9" i="2453"/>
  <c r="L9" i="2453"/>
  <c r="M9" i="2453"/>
  <c r="I11" i="2453"/>
  <c r="H11" i="2453"/>
  <c r="K11" i="2453"/>
  <c r="L11" i="2453"/>
  <c r="M11" i="2453"/>
  <c r="H13" i="2453"/>
  <c r="I13" i="2453"/>
  <c r="K13" i="2453"/>
  <c r="L13" i="2453"/>
  <c r="M13" i="2453"/>
  <c r="I15" i="2453"/>
  <c r="H15" i="2453"/>
  <c r="K15" i="2453"/>
  <c r="L15" i="2453"/>
  <c r="M15" i="2453"/>
  <c r="I17" i="2453"/>
  <c r="H17" i="2453"/>
  <c r="K17" i="2453"/>
  <c r="L17" i="2453"/>
  <c r="M17" i="2453"/>
  <c r="I19" i="2453"/>
  <c r="H19" i="2453"/>
  <c r="K19" i="2453"/>
  <c r="L19" i="2453"/>
  <c r="M19" i="2453"/>
  <c r="I21" i="2453"/>
  <c r="H21" i="2453"/>
  <c r="K21" i="2453"/>
  <c r="L21" i="2453"/>
  <c r="M21" i="2453"/>
  <c r="I23" i="2453"/>
  <c r="H23" i="2453"/>
  <c r="K23" i="2453"/>
  <c r="L23" i="2453"/>
  <c r="M23" i="2453"/>
  <c r="I25" i="2453"/>
  <c r="H25" i="2453"/>
  <c r="K25" i="2453"/>
  <c r="L25" i="2453"/>
  <c r="M25" i="2453"/>
  <c r="I27" i="2453"/>
  <c r="H27" i="2453"/>
  <c r="K27" i="2453"/>
  <c r="L27" i="2453"/>
  <c r="M27" i="2453"/>
  <c r="I29" i="2453"/>
  <c r="H29" i="2453"/>
  <c r="K29" i="2453"/>
  <c r="L29" i="2453"/>
  <c r="M29" i="2453"/>
  <c r="I31" i="2453"/>
  <c r="H31" i="2453"/>
  <c r="K31" i="2453"/>
  <c r="L31" i="2453"/>
  <c r="M31" i="2453"/>
  <c r="I33" i="2453"/>
  <c r="H33" i="2453"/>
  <c r="K33" i="2453"/>
  <c r="L33" i="2453"/>
  <c r="M33" i="2453"/>
  <c r="I35" i="2453"/>
  <c r="H35" i="2453"/>
  <c r="K35" i="2453"/>
  <c r="L35" i="2453"/>
  <c r="M35" i="2453"/>
  <c r="I37" i="2453"/>
  <c r="H37" i="2453"/>
  <c r="K37" i="2453"/>
  <c r="L37" i="2453"/>
  <c r="M37" i="2453"/>
  <c r="I39" i="2453"/>
  <c r="H39" i="2453"/>
  <c r="K39" i="2453"/>
  <c r="L39" i="2453"/>
  <c r="M39" i="2453"/>
  <c r="I41" i="2453"/>
  <c r="H41" i="2453"/>
  <c r="K41" i="2453"/>
  <c r="L41" i="2453"/>
  <c r="M41" i="2453"/>
  <c r="I43" i="2453"/>
  <c r="H43" i="2453"/>
  <c r="K43" i="2453"/>
  <c r="L43" i="2453"/>
  <c r="M43" i="2453"/>
  <c r="J3" i="2452"/>
  <c r="I3" i="2452"/>
  <c r="H3" i="2452"/>
  <c r="L3" i="2452"/>
  <c r="M3" i="2452"/>
  <c r="N3" i="2452"/>
  <c r="O3" i="2452"/>
  <c r="J11" i="2452"/>
  <c r="I11" i="2452"/>
  <c r="H11" i="2452"/>
  <c r="L11" i="2452"/>
  <c r="M11" i="2452"/>
  <c r="N11" i="2452"/>
  <c r="O11" i="2452"/>
  <c r="I13" i="2452"/>
  <c r="H13" i="2452"/>
  <c r="J13" i="2452"/>
  <c r="L13" i="2452"/>
  <c r="M13" i="2452"/>
  <c r="N13" i="2452"/>
  <c r="O13" i="2452"/>
  <c r="I15" i="2452"/>
  <c r="H15" i="2452"/>
  <c r="J15" i="2452"/>
  <c r="L15" i="2452"/>
  <c r="M15" i="2452"/>
  <c r="N15" i="2452"/>
  <c r="O15" i="2452"/>
  <c r="J21" i="2452"/>
  <c r="I21" i="2452"/>
  <c r="H21" i="2452"/>
  <c r="L21" i="2452"/>
  <c r="M21" i="2452"/>
  <c r="N21" i="2452"/>
  <c r="O21" i="2452"/>
  <c r="J23" i="2452"/>
  <c r="I23" i="2452"/>
  <c r="H23" i="2452"/>
  <c r="L23" i="2452"/>
  <c r="M23" i="2452"/>
  <c r="N23" i="2452"/>
  <c r="O23" i="2452"/>
  <c r="J25" i="2452"/>
  <c r="I25" i="2452"/>
  <c r="H25" i="2452"/>
  <c r="L25" i="2452"/>
  <c r="M25" i="2452"/>
  <c r="N25" i="2452"/>
  <c r="O25" i="2452"/>
  <c r="J27" i="2452"/>
  <c r="I27" i="2452"/>
  <c r="H27" i="2452"/>
  <c r="L27" i="2452"/>
  <c r="M27" i="2452"/>
  <c r="N27" i="2452"/>
  <c r="O27" i="2452"/>
  <c r="J29" i="2452"/>
  <c r="I29" i="2452"/>
  <c r="H29" i="2452"/>
  <c r="L29" i="2452"/>
  <c r="M29" i="2452"/>
  <c r="N29" i="2452"/>
  <c r="O29" i="2452"/>
  <c r="J31" i="2452"/>
  <c r="I31" i="2452"/>
  <c r="H31" i="2452"/>
  <c r="L31" i="2452"/>
  <c r="M31" i="2452"/>
  <c r="N31" i="2452"/>
  <c r="O31" i="2452"/>
  <c r="J33" i="2452"/>
  <c r="I33" i="2452"/>
  <c r="H33" i="2452"/>
  <c r="L33" i="2452"/>
  <c r="M33" i="2452"/>
  <c r="N33" i="2452"/>
  <c r="O33" i="2452"/>
  <c r="J35" i="2452"/>
  <c r="I35" i="2452"/>
  <c r="H35" i="2452"/>
  <c r="L35" i="2452"/>
  <c r="M35" i="2452"/>
  <c r="N35" i="2452"/>
  <c r="O35" i="2452"/>
  <c r="J37" i="2452"/>
  <c r="I37" i="2452"/>
  <c r="H37" i="2452"/>
  <c r="L37" i="2452"/>
  <c r="M37" i="2452"/>
  <c r="N37" i="2452"/>
  <c r="O37" i="2452"/>
  <c r="J39" i="2452"/>
  <c r="I39" i="2452"/>
  <c r="H39" i="2452"/>
  <c r="L39" i="2452"/>
  <c r="M39" i="2452"/>
  <c r="N39" i="2452"/>
  <c r="O39" i="2452"/>
  <c r="I3" i="2451"/>
  <c r="H3" i="2451"/>
  <c r="K3" i="2451"/>
  <c r="L3" i="2451"/>
  <c r="M3" i="2451"/>
  <c r="N3" i="2451"/>
  <c r="I9" i="2451"/>
  <c r="H9" i="2451"/>
  <c r="K9" i="2451"/>
  <c r="L9" i="2451"/>
  <c r="M9" i="2451"/>
  <c r="N9" i="2451"/>
  <c r="I11" i="2451"/>
  <c r="H11" i="2451"/>
  <c r="K11" i="2451"/>
  <c r="L11" i="2451"/>
  <c r="M11" i="2451"/>
  <c r="N11" i="2451"/>
  <c r="I13" i="2451"/>
  <c r="H13" i="2451"/>
  <c r="K13" i="2451"/>
  <c r="L13" i="2451"/>
  <c r="M13" i="2451"/>
  <c r="N13" i="2451"/>
  <c r="I15" i="2451"/>
  <c r="H15" i="2451"/>
  <c r="K15" i="2451"/>
  <c r="L15" i="2451"/>
  <c r="M15" i="2451"/>
  <c r="N15" i="2451"/>
  <c r="I17" i="2451"/>
  <c r="H17" i="2451"/>
  <c r="K17" i="2451"/>
  <c r="L17" i="2451"/>
  <c r="M17" i="2451"/>
  <c r="N17" i="2451"/>
  <c r="I19" i="2451"/>
  <c r="H19" i="2451"/>
  <c r="K19" i="2451"/>
  <c r="L19" i="2451"/>
  <c r="M19" i="2451"/>
  <c r="N19" i="2451"/>
  <c r="I21" i="2451"/>
  <c r="H21" i="2451"/>
  <c r="K21" i="2451"/>
  <c r="L21" i="2451"/>
  <c r="M21" i="2451"/>
  <c r="N21" i="2451"/>
  <c r="I23" i="2451"/>
  <c r="H23" i="2451"/>
  <c r="K23" i="2451"/>
  <c r="L23" i="2451"/>
  <c r="M23" i="2451"/>
  <c r="N23" i="2451"/>
  <c r="I25" i="2451"/>
  <c r="H25" i="2451"/>
  <c r="K25" i="2451"/>
  <c r="L25" i="2451"/>
  <c r="M25" i="2451"/>
  <c r="N25" i="2451"/>
  <c r="I27" i="2451"/>
  <c r="H27" i="2451"/>
  <c r="K27" i="2451"/>
  <c r="L27" i="2451"/>
  <c r="M27" i="2451"/>
  <c r="N27" i="2451"/>
  <c r="I37" i="2451"/>
  <c r="H37" i="2451"/>
  <c r="K37" i="2451"/>
  <c r="L37" i="2451"/>
  <c r="M37" i="2451"/>
  <c r="N37" i="2451"/>
  <c r="I39" i="2451"/>
  <c r="H39" i="2451"/>
  <c r="K39" i="2451"/>
  <c r="L39" i="2451"/>
  <c r="M39" i="2451"/>
  <c r="N39" i="2451"/>
  <c r="I41" i="2451"/>
  <c r="H41" i="2451"/>
  <c r="K41" i="2451"/>
  <c r="L41" i="2451"/>
  <c r="M41" i="2451"/>
  <c r="N41" i="2451"/>
  <c r="I43" i="2451"/>
  <c r="H43" i="2451"/>
  <c r="K43" i="2451"/>
  <c r="L43" i="2451"/>
  <c r="M43" i="2451"/>
  <c r="N43" i="2451"/>
  <c r="I3" i="2450"/>
  <c r="H3" i="2450"/>
  <c r="K3" i="2450"/>
  <c r="L3" i="2450"/>
  <c r="M3" i="2450"/>
  <c r="N3" i="2450"/>
  <c r="H5" i="2450"/>
  <c r="I5" i="2450"/>
  <c r="K5" i="2450"/>
  <c r="L5" i="2450"/>
  <c r="M5" i="2450"/>
  <c r="N5" i="2450"/>
  <c r="I7" i="2450"/>
  <c r="H7" i="2450"/>
  <c r="K7" i="2450"/>
  <c r="L7" i="2450"/>
  <c r="M7" i="2450"/>
  <c r="N7" i="2450"/>
  <c r="H9" i="2450"/>
  <c r="I9" i="2450"/>
  <c r="K9" i="2450"/>
  <c r="L9" i="2450"/>
  <c r="M9" i="2450"/>
  <c r="N9" i="2450"/>
  <c r="I11" i="2450"/>
  <c r="H11" i="2450"/>
  <c r="K11" i="2450"/>
  <c r="L11" i="2450"/>
  <c r="M11" i="2450"/>
  <c r="N11" i="2450"/>
  <c r="I13" i="2450"/>
  <c r="H13" i="2450"/>
  <c r="K13" i="2450"/>
  <c r="L13" i="2450"/>
  <c r="M13" i="2450"/>
  <c r="N13" i="2450"/>
  <c r="H15" i="2450"/>
  <c r="I15" i="2450"/>
  <c r="K15" i="2450"/>
  <c r="L15" i="2450"/>
  <c r="M15" i="2450"/>
  <c r="N15" i="2450"/>
  <c r="I17" i="2450"/>
  <c r="H17" i="2450"/>
  <c r="K17" i="2450"/>
  <c r="L17" i="2450"/>
  <c r="M17" i="2450"/>
  <c r="N17" i="2450"/>
  <c r="I19" i="2450"/>
  <c r="H19" i="2450"/>
  <c r="K19" i="2450"/>
  <c r="L19" i="2450"/>
  <c r="M19" i="2450"/>
  <c r="N19" i="2450"/>
  <c r="H21" i="2450"/>
  <c r="I21" i="2450"/>
  <c r="K21" i="2450"/>
  <c r="L21" i="2450"/>
  <c r="M21" i="2450"/>
  <c r="N21" i="2450"/>
  <c r="I23" i="2450"/>
  <c r="H23" i="2450"/>
  <c r="K23" i="2450"/>
  <c r="L23" i="2450"/>
  <c r="M23" i="2450"/>
  <c r="N23" i="2450"/>
  <c r="H25" i="2450"/>
  <c r="I25" i="2450"/>
  <c r="K25" i="2450"/>
  <c r="L25" i="2450"/>
  <c r="M25" i="2450"/>
  <c r="N25" i="2450"/>
  <c r="I27" i="2450"/>
  <c r="H27" i="2450"/>
  <c r="K27" i="2450"/>
  <c r="L27" i="2450"/>
  <c r="M27" i="2450"/>
  <c r="N27" i="2450"/>
  <c r="I37" i="2450"/>
  <c r="H37" i="2450"/>
  <c r="K37" i="2450"/>
  <c r="L37" i="2450"/>
  <c r="M37" i="2450"/>
  <c r="N37" i="2450"/>
  <c r="H39" i="2450"/>
  <c r="I39" i="2450"/>
  <c r="K39" i="2450"/>
  <c r="L39" i="2450"/>
  <c r="M39" i="2450"/>
  <c r="N39" i="2450"/>
  <c r="I41" i="2450"/>
  <c r="H41" i="2450"/>
  <c r="K41" i="2450"/>
  <c r="L41" i="2450"/>
  <c r="M41" i="2450"/>
  <c r="N41" i="2450"/>
  <c r="I43" i="2450"/>
  <c r="H43" i="2450"/>
  <c r="K43" i="2450"/>
  <c r="L43" i="2450"/>
  <c r="M43" i="2450"/>
  <c r="N43" i="2450"/>
  <c r="I3" i="2449"/>
  <c r="H3" i="2449"/>
  <c r="K3" i="2449"/>
  <c r="L3" i="2449"/>
  <c r="M3" i="2449"/>
  <c r="N3" i="2449"/>
  <c r="I9" i="2449"/>
  <c r="H9" i="2449"/>
  <c r="K9" i="2449"/>
  <c r="L9" i="2449"/>
  <c r="M9" i="2449"/>
  <c r="N9" i="2449"/>
  <c r="I11" i="2449"/>
  <c r="H11" i="2449"/>
  <c r="K11" i="2449"/>
  <c r="L11" i="2449"/>
  <c r="M11" i="2449"/>
  <c r="N11" i="2449"/>
  <c r="I13" i="2449"/>
  <c r="H13" i="2449"/>
  <c r="K13" i="2449"/>
  <c r="L13" i="2449"/>
  <c r="M13" i="2449"/>
  <c r="N13" i="2449"/>
  <c r="I15" i="2449"/>
  <c r="H15" i="2449"/>
  <c r="K15" i="2449"/>
  <c r="L15" i="2449"/>
  <c r="M15" i="2449"/>
  <c r="N15" i="2449"/>
  <c r="I17" i="2449"/>
  <c r="H17" i="2449"/>
  <c r="K17" i="2449"/>
  <c r="L17" i="2449"/>
  <c r="M17" i="2449"/>
  <c r="N17" i="2449"/>
  <c r="I19" i="2449"/>
  <c r="H19" i="2449"/>
  <c r="K19" i="2449"/>
  <c r="L19" i="2449"/>
  <c r="M19" i="2449"/>
  <c r="N19" i="2449"/>
  <c r="I21" i="2449"/>
  <c r="H21" i="2449"/>
  <c r="K21" i="2449"/>
  <c r="L21" i="2449"/>
  <c r="M21" i="2449"/>
  <c r="N21" i="2449"/>
  <c r="I23" i="2449"/>
  <c r="H23" i="2449"/>
  <c r="K23" i="2449"/>
  <c r="L23" i="2449"/>
  <c r="M23" i="2449"/>
  <c r="N23" i="2449"/>
  <c r="I25" i="2449"/>
  <c r="H25" i="2449"/>
  <c r="K25" i="2449"/>
  <c r="L25" i="2449"/>
  <c r="M25" i="2449"/>
  <c r="N25" i="2449"/>
  <c r="I27" i="2449"/>
  <c r="H27" i="2449"/>
  <c r="K27" i="2449"/>
  <c r="L27" i="2449"/>
  <c r="M27" i="2449"/>
  <c r="N27" i="2449"/>
  <c r="I37" i="2449"/>
  <c r="H37" i="2449"/>
  <c r="K37" i="2449"/>
  <c r="L37" i="2449"/>
  <c r="M37" i="2449"/>
  <c r="N37" i="2449"/>
  <c r="I39" i="2449"/>
  <c r="H39" i="2449"/>
  <c r="K39" i="2449"/>
  <c r="L39" i="2449"/>
  <c r="M39" i="2449"/>
  <c r="N39" i="2449"/>
  <c r="I41" i="2449"/>
  <c r="H41" i="2449"/>
  <c r="K41" i="2449"/>
  <c r="L41" i="2449"/>
  <c r="M41" i="2449"/>
  <c r="N41" i="2449"/>
  <c r="I43" i="2449"/>
  <c r="H43" i="2449"/>
  <c r="K43" i="2449"/>
  <c r="L43" i="2449"/>
  <c r="M43" i="2449"/>
  <c r="N43" i="2449"/>
  <c r="I3" i="2448"/>
  <c r="H3" i="2448"/>
  <c r="K3" i="2448"/>
  <c r="L3" i="2448"/>
  <c r="M3" i="2448"/>
  <c r="N3" i="2448"/>
  <c r="I9" i="2448"/>
  <c r="H9" i="2448"/>
  <c r="K9" i="2448"/>
  <c r="L9" i="2448"/>
  <c r="M9" i="2448"/>
  <c r="N9" i="2448"/>
  <c r="I11" i="2448"/>
  <c r="H11" i="2448"/>
  <c r="K11" i="2448"/>
  <c r="L11" i="2448"/>
  <c r="M11" i="2448"/>
  <c r="N11" i="2448"/>
  <c r="I13" i="2448"/>
  <c r="H13" i="2448"/>
  <c r="K13" i="2448"/>
  <c r="L13" i="2448"/>
  <c r="M13" i="2448"/>
  <c r="N13" i="2448"/>
  <c r="I15" i="2448"/>
  <c r="H15" i="2448"/>
  <c r="K15" i="2448"/>
  <c r="L15" i="2448"/>
  <c r="M15" i="2448"/>
  <c r="N15" i="2448"/>
  <c r="I17" i="2448"/>
  <c r="H17" i="2448"/>
  <c r="K17" i="2448"/>
  <c r="L17" i="2448"/>
  <c r="M17" i="2448"/>
  <c r="N17" i="2448"/>
  <c r="I19" i="2448"/>
  <c r="H19" i="2448"/>
  <c r="K19" i="2448"/>
  <c r="L19" i="2448"/>
  <c r="M19" i="2448"/>
  <c r="N19" i="2448"/>
  <c r="I21" i="2448"/>
  <c r="H21" i="2448"/>
  <c r="K21" i="2448"/>
  <c r="L21" i="2448"/>
  <c r="M21" i="2448"/>
  <c r="N21" i="2448"/>
  <c r="I23" i="2448"/>
  <c r="H23" i="2448"/>
  <c r="K23" i="2448"/>
  <c r="L23" i="2448"/>
  <c r="M23" i="2448"/>
  <c r="N23" i="2448"/>
  <c r="I25" i="2448"/>
  <c r="H25" i="2448"/>
  <c r="K25" i="2448"/>
  <c r="L25" i="2448"/>
  <c r="M25" i="2448"/>
  <c r="N25" i="2448"/>
  <c r="I27" i="2448"/>
  <c r="H27" i="2448"/>
  <c r="K27" i="2448"/>
  <c r="L27" i="2448"/>
  <c r="M27" i="2448"/>
  <c r="N27" i="2448"/>
  <c r="I37" i="2448"/>
  <c r="H37" i="2448"/>
  <c r="K37" i="2448"/>
  <c r="L37" i="2448"/>
  <c r="M37" i="2448"/>
  <c r="N37" i="2448"/>
  <c r="I39" i="2448"/>
  <c r="H39" i="2448"/>
  <c r="K39" i="2448"/>
  <c r="L39" i="2448"/>
  <c r="M39" i="2448"/>
  <c r="N39" i="2448"/>
  <c r="I41" i="2448"/>
  <c r="H41" i="2448"/>
  <c r="K41" i="2448"/>
  <c r="L41" i="2448"/>
  <c r="M41" i="2448"/>
  <c r="N41" i="2448"/>
  <c r="I43" i="2448"/>
  <c r="H43" i="2448"/>
  <c r="K43" i="2448"/>
  <c r="L43" i="2448"/>
  <c r="M43" i="2448"/>
  <c r="N43" i="2448"/>
  <c r="I3" i="2447"/>
  <c r="H3" i="2447"/>
  <c r="K3" i="2447"/>
  <c r="L3" i="2447"/>
  <c r="M3" i="2447"/>
  <c r="N3" i="2447"/>
  <c r="I9" i="2447"/>
  <c r="H9" i="2447"/>
  <c r="K9" i="2447"/>
  <c r="L9" i="2447"/>
  <c r="M9" i="2447"/>
  <c r="N9" i="2447"/>
  <c r="I11" i="2447"/>
  <c r="H11" i="2447"/>
  <c r="K11" i="2447"/>
  <c r="L11" i="2447"/>
  <c r="M11" i="2447"/>
  <c r="N11" i="2447"/>
  <c r="I13" i="2447"/>
  <c r="H13" i="2447"/>
  <c r="K13" i="2447"/>
  <c r="L13" i="2447"/>
  <c r="M13" i="2447"/>
  <c r="N13" i="2447"/>
  <c r="I15" i="2447"/>
  <c r="H15" i="2447"/>
  <c r="K15" i="2447"/>
  <c r="L15" i="2447"/>
  <c r="M15" i="2447"/>
  <c r="N15" i="2447"/>
  <c r="I17" i="2447"/>
  <c r="H17" i="2447"/>
  <c r="K17" i="2447"/>
  <c r="L17" i="2447"/>
  <c r="M17" i="2447"/>
  <c r="N17" i="2447"/>
  <c r="I19" i="2447"/>
  <c r="H19" i="2447"/>
  <c r="K19" i="2447"/>
  <c r="L19" i="2447"/>
  <c r="M19" i="2447"/>
  <c r="N19" i="2447"/>
  <c r="I21" i="2447"/>
  <c r="H21" i="2447"/>
  <c r="K21" i="2447"/>
  <c r="L21" i="2447"/>
  <c r="M21" i="2447"/>
  <c r="N21" i="2447"/>
  <c r="I23" i="2447"/>
  <c r="H23" i="2447"/>
  <c r="K23" i="2447"/>
  <c r="L23" i="2447"/>
  <c r="M23" i="2447"/>
  <c r="N23" i="2447"/>
  <c r="I25" i="2447"/>
  <c r="H25" i="2447"/>
  <c r="K25" i="2447"/>
  <c r="L25" i="2447"/>
  <c r="M25" i="2447"/>
  <c r="N25" i="2447"/>
  <c r="I27" i="2447"/>
  <c r="H27" i="2447"/>
  <c r="K27" i="2447"/>
  <c r="L27" i="2447"/>
  <c r="M27" i="2447"/>
  <c r="N27" i="2447"/>
  <c r="I37" i="2447"/>
  <c r="H37" i="2447"/>
  <c r="K37" i="2447"/>
  <c r="L37" i="2447"/>
  <c r="M37" i="2447"/>
  <c r="N37" i="2447"/>
  <c r="I39" i="2447"/>
  <c r="H39" i="2447"/>
  <c r="K39" i="2447"/>
  <c r="L39" i="2447"/>
  <c r="M39" i="2447"/>
  <c r="N39" i="2447"/>
  <c r="I41" i="2447"/>
  <c r="H41" i="2447"/>
  <c r="K41" i="2447"/>
  <c r="L41" i="2447"/>
  <c r="M41" i="2447"/>
  <c r="N41" i="2447"/>
  <c r="I43" i="2447"/>
  <c r="H43" i="2447"/>
  <c r="K43" i="2447"/>
  <c r="L43" i="2447"/>
  <c r="M43" i="2447"/>
  <c r="N43" i="2447"/>
  <c r="I3" i="2446"/>
  <c r="H3" i="2446"/>
  <c r="K3" i="2446"/>
  <c r="L3" i="2446"/>
  <c r="M3" i="2446"/>
  <c r="N3" i="2446"/>
  <c r="I11" i="2446"/>
  <c r="H11" i="2446"/>
  <c r="K11" i="2446"/>
  <c r="L11" i="2446"/>
  <c r="M11" i="2446"/>
  <c r="N11" i="2446"/>
  <c r="I13" i="2446"/>
  <c r="H13" i="2446"/>
  <c r="K13" i="2446"/>
  <c r="L13" i="2446"/>
  <c r="M13" i="2446"/>
  <c r="N13" i="2446"/>
  <c r="I15" i="2446"/>
  <c r="H15" i="2446"/>
  <c r="K15" i="2446"/>
  <c r="L15" i="2446"/>
  <c r="M15" i="2446"/>
  <c r="N15" i="2446"/>
  <c r="I21" i="2446"/>
  <c r="H21" i="2446"/>
  <c r="K21" i="2446"/>
  <c r="L21" i="2446"/>
  <c r="M21" i="2446"/>
  <c r="N21" i="2446"/>
  <c r="I23" i="2446"/>
  <c r="H23" i="2446"/>
  <c r="K23" i="2446"/>
  <c r="L23" i="2446"/>
  <c r="M23" i="2446"/>
  <c r="N23" i="2446"/>
  <c r="I25" i="2446"/>
  <c r="H25" i="2446"/>
  <c r="K25" i="2446"/>
  <c r="L25" i="2446"/>
  <c r="M25" i="2446"/>
  <c r="N25" i="2446"/>
  <c r="I27" i="2446"/>
  <c r="H27" i="2446"/>
  <c r="K27" i="2446"/>
  <c r="L27" i="2446"/>
  <c r="M27" i="2446"/>
  <c r="N27" i="2446"/>
  <c r="I31" i="2446"/>
  <c r="H31" i="2446"/>
  <c r="K31" i="2446"/>
  <c r="L31" i="2446"/>
  <c r="M31" i="2446"/>
  <c r="N31" i="2446"/>
  <c r="I33" i="2446"/>
  <c r="H33" i="2446"/>
  <c r="K33" i="2446"/>
  <c r="L33" i="2446"/>
  <c r="M33" i="2446"/>
  <c r="N33" i="2446"/>
  <c r="I35" i="2446"/>
  <c r="H35" i="2446"/>
  <c r="K35" i="2446"/>
  <c r="L35" i="2446"/>
  <c r="M35" i="2446"/>
  <c r="N35" i="2446"/>
  <c r="I37" i="2446"/>
  <c r="H37" i="2446"/>
  <c r="K37" i="2446"/>
  <c r="L37" i="2446"/>
  <c r="M37" i="2446"/>
  <c r="N37" i="2446"/>
  <c r="I39" i="2446"/>
  <c r="H39" i="2446"/>
  <c r="K39" i="2446"/>
  <c r="L39" i="2446"/>
  <c r="M39" i="2446"/>
  <c r="N39" i="2446"/>
  <c r="I45" i="2446"/>
  <c r="H45" i="2446"/>
  <c r="K45" i="2446"/>
  <c r="L45" i="2446"/>
  <c r="M45" i="2446"/>
  <c r="N45" i="2446"/>
  <c r="I47" i="2446"/>
  <c r="H47" i="2446"/>
  <c r="K47" i="2446"/>
  <c r="L47" i="2446"/>
  <c r="M47" i="2446"/>
  <c r="N47" i="2446"/>
  <c r="I3" i="2445"/>
  <c r="H3" i="2445"/>
  <c r="K3" i="2445"/>
  <c r="L3" i="2445"/>
  <c r="M3" i="2445"/>
  <c r="I11" i="2445"/>
  <c r="H11" i="2445"/>
  <c r="K11" i="2445"/>
  <c r="L11" i="2445"/>
  <c r="M11" i="2445"/>
  <c r="H13" i="2445"/>
  <c r="I13" i="2445"/>
  <c r="K13" i="2445"/>
  <c r="L13" i="2445"/>
  <c r="M13" i="2445"/>
  <c r="H15" i="2445"/>
  <c r="I15" i="2445"/>
  <c r="K15" i="2445"/>
  <c r="L15" i="2445"/>
  <c r="M15" i="2445"/>
  <c r="I21" i="2445"/>
  <c r="H21" i="2445"/>
  <c r="K21" i="2445"/>
  <c r="L21" i="2445"/>
  <c r="M21" i="2445"/>
  <c r="I23" i="2445"/>
  <c r="H23" i="2445"/>
  <c r="K23" i="2445"/>
  <c r="L23" i="2445"/>
  <c r="M23" i="2445"/>
  <c r="I25" i="2445"/>
  <c r="H25" i="2445"/>
  <c r="K25" i="2445"/>
  <c r="L25" i="2445"/>
  <c r="M25" i="2445"/>
  <c r="H27" i="2445"/>
  <c r="I27" i="2445"/>
  <c r="K27" i="2445"/>
  <c r="L27" i="2445"/>
  <c r="M27" i="2445"/>
  <c r="I29" i="2445"/>
  <c r="H29" i="2445"/>
  <c r="K29" i="2445"/>
  <c r="L29" i="2445"/>
  <c r="M29" i="2445"/>
  <c r="I31" i="2445"/>
  <c r="H31" i="2445"/>
  <c r="K31" i="2445"/>
  <c r="L31" i="2445"/>
  <c r="M31" i="2445"/>
  <c r="I33" i="2445"/>
  <c r="H33" i="2445"/>
  <c r="K33" i="2445"/>
  <c r="L33" i="2445"/>
  <c r="M33" i="2445"/>
  <c r="I35" i="2445"/>
  <c r="H35" i="2445"/>
  <c r="K35" i="2445"/>
  <c r="L35" i="2445"/>
  <c r="M35" i="2445"/>
  <c r="I37" i="2445"/>
  <c r="H37" i="2445"/>
  <c r="K37" i="2445"/>
  <c r="L37" i="2445"/>
  <c r="M37" i="2445"/>
  <c r="I39" i="2445"/>
  <c r="H39" i="2445"/>
  <c r="K39" i="2445"/>
  <c r="L39" i="2445"/>
  <c r="M39" i="2445"/>
  <c r="I41" i="2445"/>
  <c r="H41" i="2445"/>
  <c r="K41" i="2445"/>
  <c r="L41" i="2445"/>
  <c r="M41" i="2445"/>
  <c r="I43" i="2445"/>
  <c r="H43" i="2445"/>
  <c r="K43" i="2445"/>
  <c r="L43" i="2445"/>
  <c r="M43" i="2445"/>
  <c r="H45" i="2445"/>
  <c r="I45" i="2445"/>
  <c r="K45" i="2445"/>
  <c r="L45" i="2445"/>
  <c r="M45" i="2445"/>
  <c r="I47" i="2445"/>
  <c r="H47" i="2445"/>
  <c r="K47" i="2445"/>
  <c r="L47" i="2445"/>
  <c r="M47" i="2445"/>
  <c r="H49" i="2445"/>
  <c r="I49" i="2445"/>
  <c r="K49" i="2445"/>
  <c r="L49" i="2445"/>
  <c r="M49" i="2445"/>
  <c r="H51" i="2445"/>
  <c r="I51" i="2445"/>
  <c r="K51" i="2445"/>
  <c r="L51" i="2445"/>
  <c r="M51" i="2445"/>
  <c r="I53" i="2445"/>
  <c r="H53" i="2445"/>
  <c r="K53" i="2445"/>
  <c r="L53" i="2445"/>
  <c r="M53" i="2445"/>
  <c r="I3" i="2444"/>
  <c r="H3" i="2444"/>
  <c r="K3" i="2444"/>
  <c r="L3" i="2444"/>
  <c r="M3" i="2444"/>
  <c r="N3" i="2444"/>
  <c r="H11" i="2444"/>
  <c r="I11" i="2444"/>
  <c r="K11" i="2444"/>
  <c r="L11" i="2444"/>
  <c r="M11" i="2444"/>
  <c r="N11" i="2444"/>
  <c r="I13" i="2444"/>
  <c r="H13" i="2444"/>
  <c r="K13" i="2444"/>
  <c r="L13" i="2444"/>
  <c r="M13" i="2444"/>
  <c r="N13" i="2444"/>
  <c r="H15" i="2444"/>
  <c r="I15" i="2444"/>
  <c r="K15" i="2444"/>
  <c r="L15" i="2444"/>
  <c r="M15" i="2444"/>
  <c r="N15" i="2444"/>
  <c r="I17" i="2444"/>
  <c r="H17" i="2444"/>
  <c r="K17" i="2444"/>
  <c r="L17" i="2444"/>
  <c r="M17" i="2444"/>
  <c r="N17" i="2444"/>
  <c r="I19" i="2444"/>
  <c r="H19" i="2444"/>
  <c r="K19" i="2444"/>
  <c r="L19" i="2444"/>
  <c r="M19" i="2444"/>
  <c r="N19" i="2444"/>
  <c r="I21" i="2444"/>
  <c r="H21" i="2444"/>
  <c r="K21" i="2444"/>
  <c r="L21" i="2444"/>
  <c r="M21" i="2444"/>
  <c r="N21" i="2444"/>
  <c r="I23" i="2444"/>
  <c r="H23" i="2444"/>
  <c r="K23" i="2444"/>
  <c r="L23" i="2444"/>
  <c r="M23" i="2444"/>
  <c r="N23" i="2444"/>
  <c r="I25" i="2444"/>
  <c r="H25" i="2444"/>
  <c r="K25" i="2444"/>
  <c r="L25" i="2444"/>
  <c r="M25" i="2444"/>
  <c r="N25" i="2444"/>
  <c r="H27" i="2444"/>
  <c r="I27" i="2444"/>
  <c r="K27" i="2444"/>
  <c r="L27" i="2444"/>
  <c r="M27" i="2444"/>
  <c r="N27" i="2444"/>
  <c r="I29" i="2444"/>
  <c r="H29" i="2444"/>
  <c r="K29" i="2444"/>
  <c r="L29" i="2444"/>
  <c r="M29" i="2444"/>
  <c r="N29" i="2444"/>
  <c r="H31" i="2444"/>
  <c r="I31" i="2444"/>
  <c r="K31" i="2444"/>
  <c r="L31" i="2444"/>
  <c r="M31" i="2444"/>
  <c r="N31" i="2444"/>
  <c r="I33" i="2444"/>
  <c r="H33" i="2444"/>
  <c r="K33" i="2444"/>
  <c r="L33" i="2444"/>
  <c r="M33" i="2444"/>
  <c r="N33" i="2444"/>
  <c r="I35" i="2444"/>
  <c r="H35" i="2444"/>
  <c r="K35" i="2444"/>
  <c r="L35" i="2444"/>
  <c r="M35" i="2444"/>
  <c r="N35" i="2444"/>
  <c r="I37" i="2444"/>
  <c r="H37" i="2444"/>
  <c r="K37" i="2444"/>
  <c r="L37" i="2444"/>
  <c r="M37" i="2444"/>
  <c r="N37" i="2444"/>
  <c r="I39" i="2444"/>
  <c r="H39" i="2444"/>
  <c r="K39" i="2444"/>
  <c r="L39" i="2444"/>
  <c r="M39" i="2444"/>
  <c r="N39" i="2444"/>
  <c r="I41" i="2444"/>
  <c r="H41" i="2444"/>
  <c r="K41" i="2444"/>
  <c r="L41" i="2444"/>
  <c r="M41" i="2444"/>
  <c r="N41" i="2444"/>
  <c r="H43" i="2444"/>
  <c r="I43" i="2444"/>
  <c r="K43" i="2444"/>
  <c r="L43" i="2444"/>
  <c r="M43" i="2444"/>
  <c r="N43" i="2444"/>
  <c r="I45" i="2444"/>
  <c r="H45" i="2444"/>
  <c r="K45" i="2444"/>
  <c r="L45" i="2444"/>
  <c r="M45" i="2444"/>
  <c r="N45" i="2444"/>
  <c r="I3" i="2443"/>
  <c r="H3" i="2443"/>
  <c r="K3" i="2443"/>
  <c r="L3" i="2443"/>
  <c r="M3" i="2443"/>
  <c r="I9" i="2443"/>
  <c r="H9" i="2443"/>
  <c r="K9" i="2443"/>
  <c r="L9" i="2443"/>
  <c r="M9" i="2443"/>
  <c r="I11" i="2443"/>
  <c r="H11" i="2443"/>
  <c r="K11" i="2443"/>
  <c r="L11" i="2443"/>
  <c r="M11" i="2443"/>
  <c r="H13" i="2443"/>
  <c r="I13" i="2443"/>
  <c r="K13" i="2443"/>
  <c r="L13" i="2443"/>
  <c r="M13" i="2443"/>
  <c r="H15" i="2443"/>
  <c r="I15" i="2443"/>
  <c r="K15" i="2443"/>
  <c r="L15" i="2443"/>
  <c r="M15" i="2443"/>
  <c r="I17" i="2443"/>
  <c r="H17" i="2443"/>
  <c r="K17" i="2443"/>
  <c r="L17" i="2443"/>
  <c r="M17" i="2443"/>
  <c r="I19" i="2443"/>
  <c r="H19" i="2443"/>
  <c r="K19" i="2443"/>
  <c r="L19" i="2443"/>
  <c r="M19" i="2443"/>
  <c r="I21" i="2443"/>
  <c r="H21" i="2443"/>
  <c r="K21" i="2443"/>
  <c r="L21" i="2443"/>
  <c r="M21" i="2443"/>
  <c r="I23" i="2443"/>
  <c r="H23" i="2443"/>
  <c r="K23" i="2443"/>
  <c r="L23" i="2443"/>
  <c r="M23" i="2443"/>
  <c r="I25" i="2443"/>
  <c r="H25" i="2443"/>
  <c r="K25" i="2443"/>
  <c r="L25" i="2443"/>
  <c r="M25" i="2443"/>
  <c r="I27" i="2443"/>
  <c r="H27" i="2443"/>
  <c r="K27" i="2443"/>
  <c r="L27" i="2443"/>
  <c r="M27" i="2443"/>
  <c r="I37" i="2443"/>
  <c r="H37" i="2443"/>
  <c r="K37" i="2443"/>
  <c r="L37" i="2443"/>
  <c r="M37" i="2443"/>
  <c r="I39" i="2443"/>
  <c r="H39" i="2443"/>
  <c r="K39" i="2443"/>
  <c r="L39" i="2443"/>
  <c r="M39" i="2443"/>
  <c r="I41" i="2443"/>
  <c r="H41" i="2443"/>
  <c r="K41" i="2443"/>
  <c r="L41" i="2443"/>
  <c r="M41" i="2443"/>
  <c r="H43" i="2443"/>
  <c r="I43" i="2443"/>
  <c r="K43" i="2443"/>
  <c r="L43" i="2443"/>
  <c r="M43" i="2443"/>
  <c r="I45" i="2443"/>
  <c r="H45" i="2443"/>
  <c r="K45" i="2443"/>
  <c r="L45" i="2443"/>
  <c r="M45" i="2443"/>
  <c r="H47" i="2443"/>
  <c r="I47" i="2443"/>
  <c r="K47" i="2443"/>
  <c r="L47" i="2443"/>
  <c r="M47" i="2443"/>
  <c r="I49" i="2443"/>
  <c r="H49" i="2443"/>
  <c r="K49" i="2443"/>
  <c r="L49" i="2443"/>
  <c r="M49" i="2443"/>
  <c r="I51" i="2443"/>
  <c r="H51" i="2443"/>
  <c r="K51" i="2443"/>
  <c r="L51" i="2443"/>
  <c r="M51" i="2443"/>
  <c r="I3" i="2442"/>
  <c r="H3" i="2442"/>
  <c r="K3" i="2442"/>
  <c r="L3" i="2442"/>
  <c r="M3" i="2442"/>
  <c r="I11" i="2442"/>
  <c r="H11" i="2442"/>
  <c r="K11" i="2442"/>
  <c r="L11" i="2442"/>
  <c r="M11" i="2442"/>
  <c r="I13" i="2442"/>
  <c r="H13" i="2442"/>
  <c r="K13" i="2442"/>
  <c r="L13" i="2442"/>
  <c r="M13" i="2442"/>
  <c r="H15" i="2442"/>
  <c r="I15" i="2442"/>
  <c r="K15" i="2442"/>
  <c r="L15" i="2442"/>
  <c r="M15" i="2442"/>
  <c r="I21" i="2442"/>
  <c r="H21" i="2442"/>
  <c r="K21" i="2442"/>
  <c r="L21" i="2442"/>
  <c r="M21" i="2442"/>
  <c r="I23" i="2442"/>
  <c r="H23" i="2442"/>
  <c r="K23" i="2442"/>
  <c r="L23" i="2442"/>
  <c r="M23" i="2442"/>
  <c r="I25" i="2442"/>
  <c r="H25" i="2442"/>
  <c r="K25" i="2442"/>
  <c r="L25" i="2442"/>
  <c r="M25" i="2442"/>
  <c r="I27" i="2442"/>
  <c r="H27" i="2442"/>
  <c r="K27" i="2442"/>
  <c r="L27" i="2442"/>
  <c r="M27" i="2442"/>
  <c r="I29" i="2442"/>
  <c r="H29" i="2442"/>
  <c r="K29" i="2442"/>
  <c r="L29" i="2442"/>
  <c r="M29" i="2442"/>
  <c r="I31" i="2442"/>
  <c r="H31" i="2442"/>
  <c r="K31" i="2442"/>
  <c r="L31" i="2442"/>
  <c r="M31" i="2442"/>
  <c r="I33" i="2442"/>
  <c r="H33" i="2442"/>
  <c r="K33" i="2442"/>
  <c r="L33" i="2442"/>
  <c r="M33" i="2442"/>
  <c r="I35" i="2442"/>
  <c r="H35" i="2442"/>
  <c r="K35" i="2442"/>
  <c r="L35" i="2442"/>
  <c r="M35" i="2442"/>
  <c r="I37" i="2442"/>
  <c r="H37" i="2442"/>
  <c r="K37" i="2442"/>
  <c r="L37" i="2442"/>
  <c r="M37" i="2442"/>
  <c r="I39" i="2442"/>
  <c r="H39" i="2442"/>
  <c r="K39" i="2442"/>
  <c r="L39" i="2442"/>
  <c r="M39" i="2442"/>
  <c r="I41" i="2442"/>
  <c r="H41" i="2442"/>
  <c r="K41" i="2442"/>
  <c r="L41" i="2442"/>
  <c r="M41" i="2442"/>
  <c r="I43" i="2442"/>
  <c r="H43" i="2442"/>
  <c r="K43" i="2442"/>
  <c r="L43" i="2442"/>
  <c r="M43" i="2442"/>
  <c r="I45" i="2442"/>
  <c r="H45" i="2442"/>
  <c r="K45" i="2442"/>
  <c r="L45" i="2442"/>
  <c r="M45" i="2442"/>
  <c r="I3" i="2441"/>
  <c r="H3" i="2441"/>
  <c r="K3" i="2441"/>
  <c r="L3" i="2441"/>
  <c r="M3" i="2441"/>
  <c r="N3" i="2441"/>
  <c r="I11" i="2441"/>
  <c r="H11" i="2441"/>
  <c r="K11" i="2441"/>
  <c r="L11" i="2441"/>
  <c r="M11" i="2441"/>
  <c r="N11" i="2441"/>
  <c r="I13" i="2441"/>
  <c r="H13" i="2441"/>
  <c r="K13" i="2441"/>
  <c r="L13" i="2441"/>
  <c r="M13" i="2441"/>
  <c r="N13" i="2441"/>
  <c r="I15" i="2441"/>
  <c r="H15" i="2441"/>
  <c r="K15" i="2441"/>
  <c r="L15" i="2441"/>
  <c r="M15" i="2441"/>
  <c r="N15" i="2441"/>
  <c r="I21" i="2441"/>
  <c r="H21" i="2441"/>
  <c r="K21" i="2441"/>
  <c r="L21" i="2441"/>
  <c r="M21" i="2441"/>
  <c r="N21" i="2441"/>
  <c r="I23" i="2441"/>
  <c r="H23" i="2441"/>
  <c r="K23" i="2441"/>
  <c r="L23" i="2441"/>
  <c r="M23" i="2441"/>
  <c r="N23" i="2441"/>
  <c r="I25" i="2441"/>
  <c r="H25" i="2441"/>
  <c r="K25" i="2441"/>
  <c r="L25" i="2441"/>
  <c r="M25" i="2441"/>
  <c r="N25" i="2441"/>
  <c r="I27" i="2441"/>
  <c r="H27" i="2441"/>
  <c r="K27" i="2441"/>
  <c r="L27" i="2441"/>
  <c r="M27" i="2441"/>
  <c r="N27" i="2441"/>
  <c r="H29" i="2441"/>
  <c r="I29" i="2441"/>
  <c r="K29" i="2441"/>
  <c r="L29" i="2441"/>
  <c r="M29" i="2441"/>
  <c r="N29" i="2441"/>
  <c r="I31" i="2441"/>
  <c r="H31" i="2441"/>
  <c r="K31" i="2441"/>
  <c r="L31" i="2441"/>
  <c r="M31" i="2441"/>
  <c r="N31" i="2441"/>
  <c r="I33" i="2441"/>
  <c r="H33" i="2441"/>
  <c r="K33" i="2441"/>
  <c r="L33" i="2441"/>
  <c r="M33" i="2441"/>
  <c r="N33" i="2441"/>
  <c r="I35" i="2441"/>
  <c r="H35" i="2441"/>
  <c r="K35" i="2441"/>
  <c r="L35" i="2441"/>
  <c r="M35" i="2441"/>
  <c r="N35" i="2441"/>
  <c r="I37" i="2441"/>
  <c r="H37" i="2441"/>
  <c r="K37" i="2441"/>
  <c r="L37" i="2441"/>
  <c r="M37" i="2441"/>
  <c r="N37" i="2441"/>
  <c r="I39" i="2441"/>
  <c r="H39" i="2441"/>
  <c r="K39" i="2441"/>
  <c r="L39" i="2441"/>
  <c r="M39" i="2441"/>
  <c r="N39" i="2441"/>
  <c r="H41" i="2441"/>
  <c r="I41" i="2441"/>
  <c r="K41" i="2441"/>
  <c r="L41" i="2441"/>
  <c r="M41" i="2441"/>
  <c r="N41" i="2441"/>
  <c r="I43" i="2441"/>
  <c r="H43" i="2441"/>
  <c r="K43" i="2441"/>
  <c r="L43" i="2441"/>
  <c r="M43" i="2441"/>
  <c r="N43" i="2441"/>
  <c r="I45" i="2441"/>
  <c r="H45" i="2441"/>
  <c r="K45" i="2441"/>
  <c r="L45" i="2441"/>
  <c r="M45" i="2441"/>
  <c r="N45" i="2441"/>
  <c r="I3" i="2440"/>
  <c r="H3" i="2440"/>
  <c r="K3" i="2440"/>
  <c r="L3" i="2440"/>
  <c r="M3" i="2440"/>
  <c r="N3" i="2440"/>
  <c r="I11" i="2440"/>
  <c r="H11" i="2440"/>
  <c r="K11" i="2440"/>
  <c r="L11" i="2440"/>
  <c r="M11" i="2440"/>
  <c r="N11" i="2440"/>
  <c r="I13" i="2440"/>
  <c r="H13" i="2440"/>
  <c r="K13" i="2440"/>
  <c r="L13" i="2440"/>
  <c r="M13" i="2440"/>
  <c r="N13" i="2440"/>
  <c r="I15" i="2440"/>
  <c r="H15" i="2440"/>
  <c r="K15" i="2440"/>
  <c r="L15" i="2440"/>
  <c r="M15" i="2440"/>
  <c r="N15" i="2440"/>
  <c r="I17" i="2440"/>
  <c r="H17" i="2440"/>
  <c r="K17" i="2440"/>
  <c r="L17" i="2440"/>
  <c r="M17" i="2440"/>
  <c r="N17" i="2440"/>
  <c r="I19" i="2440"/>
  <c r="H19" i="2440"/>
  <c r="K19" i="2440"/>
  <c r="L19" i="2440"/>
  <c r="M19" i="2440"/>
  <c r="N19" i="2440"/>
  <c r="I21" i="2440"/>
  <c r="H21" i="2440"/>
  <c r="K21" i="2440"/>
  <c r="L21" i="2440"/>
  <c r="M21" i="2440"/>
  <c r="N21" i="2440"/>
  <c r="I23" i="2440"/>
  <c r="H23" i="2440"/>
  <c r="K23" i="2440"/>
  <c r="L23" i="2440"/>
  <c r="M23" i="2440"/>
  <c r="N23" i="2440"/>
  <c r="I25" i="2440"/>
  <c r="H25" i="2440"/>
  <c r="K25" i="2440"/>
  <c r="L25" i="2440"/>
  <c r="M25" i="2440"/>
  <c r="N25" i="2440"/>
  <c r="I27" i="2440"/>
  <c r="H27" i="2440"/>
  <c r="K27" i="2440"/>
  <c r="L27" i="2440"/>
  <c r="M27" i="2440"/>
  <c r="N27" i="2440"/>
  <c r="I37" i="2440"/>
  <c r="H37" i="2440"/>
  <c r="K37" i="2440"/>
  <c r="L37" i="2440"/>
  <c r="M37" i="2440"/>
  <c r="N37" i="2440"/>
  <c r="I39" i="2440"/>
  <c r="H39" i="2440"/>
  <c r="K39" i="2440"/>
  <c r="L39" i="2440"/>
  <c r="M39" i="2440"/>
  <c r="N39" i="2440"/>
  <c r="I41" i="2440"/>
  <c r="H41" i="2440"/>
  <c r="K41" i="2440"/>
  <c r="L41" i="2440"/>
  <c r="M41" i="2440"/>
  <c r="N41" i="2440"/>
  <c r="I43" i="2440"/>
  <c r="H43" i="2440"/>
  <c r="K43" i="2440"/>
  <c r="L43" i="2440"/>
  <c r="M43" i="2440"/>
  <c r="N43" i="2440"/>
  <c r="I3" i="2439"/>
  <c r="H3" i="2439"/>
  <c r="K3" i="2439"/>
  <c r="L3" i="2439"/>
  <c r="M3" i="2439"/>
  <c r="N3" i="2439"/>
  <c r="I11" i="2439"/>
  <c r="H11" i="2439"/>
  <c r="K11" i="2439"/>
  <c r="L11" i="2439"/>
  <c r="M11" i="2439"/>
  <c r="N11" i="2439"/>
  <c r="I13" i="2439"/>
  <c r="H13" i="2439"/>
  <c r="K13" i="2439"/>
  <c r="L13" i="2439"/>
  <c r="M13" i="2439"/>
  <c r="N13" i="2439"/>
  <c r="I15" i="2439"/>
  <c r="H15" i="2439"/>
  <c r="K15" i="2439"/>
  <c r="L15" i="2439"/>
  <c r="M15" i="2439"/>
  <c r="N15" i="2439"/>
  <c r="I19" i="2439"/>
  <c r="H19" i="2439"/>
  <c r="K19" i="2439"/>
  <c r="L19" i="2439"/>
  <c r="M19" i="2439"/>
  <c r="N19" i="2439"/>
  <c r="I21" i="2439"/>
  <c r="H21" i="2439"/>
  <c r="K21" i="2439"/>
  <c r="L21" i="2439"/>
  <c r="M21" i="2439"/>
  <c r="N21" i="2439"/>
  <c r="I23" i="2439"/>
  <c r="H23" i="2439"/>
  <c r="K23" i="2439"/>
  <c r="L23" i="2439"/>
  <c r="M23" i="2439"/>
  <c r="N23" i="2439"/>
  <c r="I25" i="2439"/>
  <c r="H25" i="2439"/>
  <c r="K25" i="2439"/>
  <c r="L25" i="2439"/>
  <c r="M25" i="2439"/>
  <c r="N25" i="2439"/>
  <c r="I27" i="2439"/>
  <c r="H27" i="2439"/>
  <c r="K27" i="2439"/>
  <c r="L27" i="2439"/>
  <c r="M27" i="2439"/>
  <c r="N27" i="2439"/>
  <c r="I29" i="2439"/>
  <c r="H29" i="2439"/>
  <c r="K29" i="2439"/>
  <c r="L29" i="2439"/>
  <c r="M29" i="2439"/>
  <c r="N29" i="2439"/>
  <c r="I35" i="2439"/>
  <c r="H35" i="2439"/>
  <c r="K35" i="2439"/>
  <c r="L35" i="2439"/>
  <c r="M35" i="2439"/>
  <c r="N35" i="2439"/>
  <c r="I37" i="2439"/>
  <c r="H37" i="2439"/>
  <c r="K37" i="2439"/>
  <c r="L37" i="2439"/>
  <c r="M37" i="2439"/>
  <c r="N37" i="2439"/>
  <c r="I39" i="2439"/>
  <c r="H39" i="2439"/>
  <c r="K39" i="2439"/>
  <c r="L39" i="2439"/>
  <c r="M39" i="2439"/>
  <c r="N39" i="2439"/>
  <c r="I41" i="2439"/>
  <c r="H41" i="2439"/>
  <c r="K41" i="2439"/>
  <c r="L41" i="2439"/>
  <c r="M41" i="2439"/>
  <c r="N41" i="2439"/>
  <c r="I3" i="2438"/>
  <c r="H3" i="2438"/>
  <c r="K3" i="2438"/>
  <c r="L3" i="2438"/>
  <c r="M3" i="2438"/>
  <c r="N3" i="2438"/>
  <c r="I11" i="2438"/>
  <c r="H11" i="2438"/>
  <c r="K11" i="2438"/>
  <c r="L11" i="2438"/>
  <c r="M11" i="2438"/>
  <c r="N11" i="2438"/>
  <c r="I13" i="2438"/>
  <c r="H13" i="2438"/>
  <c r="K13" i="2438"/>
  <c r="L13" i="2438"/>
  <c r="M13" i="2438"/>
  <c r="N13" i="2438"/>
  <c r="I15" i="2438"/>
  <c r="H15" i="2438"/>
  <c r="K15" i="2438"/>
  <c r="L15" i="2438"/>
  <c r="M15" i="2438"/>
  <c r="N15" i="2438"/>
  <c r="I19" i="2438"/>
  <c r="H19" i="2438"/>
  <c r="K19" i="2438"/>
  <c r="L19" i="2438"/>
  <c r="M19" i="2438"/>
  <c r="N19" i="2438"/>
  <c r="I21" i="2438"/>
  <c r="H21" i="2438"/>
  <c r="K21" i="2438"/>
  <c r="L21" i="2438"/>
  <c r="M21" i="2438"/>
  <c r="N21" i="2438"/>
  <c r="H23" i="2438"/>
  <c r="I23" i="2438"/>
  <c r="K23" i="2438"/>
  <c r="L23" i="2438"/>
  <c r="M23" i="2438"/>
  <c r="N23" i="2438"/>
  <c r="I25" i="2438"/>
  <c r="H25" i="2438"/>
  <c r="K25" i="2438"/>
  <c r="L25" i="2438"/>
  <c r="M25" i="2438"/>
  <c r="N25" i="2438"/>
  <c r="H27" i="2438"/>
  <c r="I27" i="2438"/>
  <c r="K27" i="2438"/>
  <c r="L27" i="2438"/>
  <c r="M27" i="2438"/>
  <c r="N27" i="2438"/>
  <c r="I29" i="2438"/>
  <c r="H29" i="2438"/>
  <c r="K29" i="2438"/>
  <c r="L29" i="2438"/>
  <c r="M29" i="2438"/>
  <c r="N29" i="2438"/>
  <c r="I31" i="2438"/>
  <c r="H31" i="2438"/>
  <c r="K31" i="2438"/>
  <c r="L31" i="2438"/>
  <c r="M31" i="2438"/>
  <c r="N31" i="2438"/>
  <c r="I33" i="2438"/>
  <c r="H33" i="2438"/>
  <c r="K33" i="2438"/>
  <c r="L33" i="2438"/>
  <c r="M33" i="2438"/>
  <c r="N33" i="2438"/>
  <c r="I35" i="2438"/>
  <c r="H35" i="2438"/>
  <c r="K35" i="2438"/>
  <c r="L35" i="2438"/>
  <c r="M35" i="2438"/>
  <c r="N35" i="2438"/>
  <c r="I37" i="2438"/>
  <c r="H37" i="2438"/>
  <c r="K37" i="2438"/>
  <c r="L37" i="2438"/>
  <c r="M37" i="2438"/>
  <c r="N37" i="2438"/>
  <c r="I3" i="2437"/>
  <c r="H3" i="2437"/>
  <c r="K3" i="2437"/>
  <c r="L3" i="2437"/>
  <c r="M3" i="2437"/>
  <c r="I5" i="2437"/>
  <c r="H5" i="2437"/>
  <c r="K5" i="2437"/>
  <c r="L5" i="2437"/>
  <c r="M5" i="2437"/>
  <c r="I7" i="2437"/>
  <c r="H7" i="2437"/>
  <c r="K7" i="2437"/>
  <c r="L7" i="2437"/>
  <c r="M7" i="2437"/>
  <c r="H9" i="2437"/>
  <c r="I9" i="2437"/>
  <c r="K9" i="2437"/>
  <c r="L9" i="2437"/>
  <c r="M9" i="2437"/>
  <c r="I11" i="2437"/>
  <c r="H11" i="2437"/>
  <c r="K11" i="2437"/>
  <c r="L11" i="2437"/>
  <c r="M11" i="2437"/>
  <c r="I13" i="2437"/>
  <c r="H13" i="2437"/>
  <c r="K13" i="2437"/>
  <c r="L13" i="2437"/>
  <c r="M13" i="2437"/>
  <c r="I15" i="2437"/>
  <c r="H15" i="2437"/>
  <c r="K15" i="2437"/>
  <c r="L15" i="2437"/>
  <c r="M15" i="2437"/>
  <c r="I17" i="2437"/>
  <c r="H17" i="2437"/>
  <c r="K17" i="2437"/>
  <c r="L17" i="2437"/>
  <c r="M17" i="2437"/>
  <c r="I19" i="2437"/>
  <c r="H19" i="2437"/>
  <c r="K19" i="2437"/>
  <c r="L19" i="2437"/>
  <c r="M19" i="2437"/>
  <c r="I21" i="2437"/>
  <c r="H21" i="2437"/>
  <c r="K21" i="2437"/>
  <c r="L21" i="2437"/>
  <c r="M21" i="2437"/>
  <c r="I23" i="2437"/>
  <c r="H23" i="2437"/>
  <c r="K23" i="2437"/>
  <c r="L23" i="2437"/>
  <c r="M23" i="2437"/>
  <c r="I25" i="2437"/>
  <c r="H25" i="2437"/>
  <c r="K25" i="2437"/>
  <c r="L25" i="2437"/>
  <c r="M25" i="2437"/>
  <c r="I27" i="2437"/>
  <c r="H27" i="2437"/>
  <c r="K27" i="2437"/>
  <c r="L27" i="2437"/>
  <c r="M27" i="2437"/>
  <c r="I29" i="2437"/>
  <c r="H29" i="2437"/>
  <c r="K29" i="2437"/>
  <c r="L29" i="2437"/>
  <c r="M29" i="2437"/>
  <c r="I31" i="2437"/>
  <c r="H31" i="2437"/>
  <c r="K31" i="2437"/>
  <c r="L31" i="2437"/>
  <c r="M31" i="2437"/>
  <c r="I3" i="2436"/>
  <c r="H3" i="2436"/>
  <c r="K3" i="2436"/>
  <c r="L3" i="2436"/>
  <c r="M3" i="2436"/>
  <c r="I5" i="2436"/>
  <c r="H5" i="2436"/>
  <c r="K5" i="2436"/>
  <c r="L5" i="2436"/>
  <c r="M5" i="2436"/>
  <c r="I7" i="2436"/>
  <c r="H7" i="2436"/>
  <c r="K7" i="2436"/>
  <c r="L7" i="2436"/>
  <c r="M7" i="2436"/>
  <c r="H9" i="2436"/>
  <c r="I9" i="2436"/>
  <c r="K9" i="2436"/>
  <c r="L9" i="2436"/>
  <c r="M9" i="2436"/>
  <c r="I11" i="2436"/>
  <c r="H11" i="2436"/>
  <c r="K11" i="2436"/>
  <c r="L11" i="2436"/>
  <c r="M11" i="2436"/>
  <c r="I13" i="2436"/>
  <c r="H13" i="2436"/>
  <c r="K13" i="2436"/>
  <c r="L13" i="2436"/>
  <c r="M13" i="2436"/>
  <c r="I15" i="2436"/>
  <c r="H15" i="2436"/>
  <c r="K15" i="2436"/>
  <c r="L15" i="2436"/>
  <c r="M15" i="2436"/>
  <c r="I17" i="2436"/>
  <c r="H17" i="2436"/>
  <c r="K17" i="2436"/>
  <c r="L17" i="2436"/>
  <c r="M17" i="2436"/>
  <c r="I19" i="2436"/>
  <c r="H19" i="2436"/>
  <c r="K19" i="2436"/>
  <c r="L19" i="2436"/>
  <c r="M19" i="2436"/>
  <c r="I21" i="2436"/>
  <c r="H21" i="2436"/>
  <c r="K21" i="2436"/>
  <c r="L21" i="2436"/>
  <c r="M21" i="2436"/>
  <c r="H23" i="2436"/>
  <c r="I23" i="2436"/>
  <c r="K23" i="2436"/>
  <c r="L23" i="2436"/>
  <c r="M23" i="2436"/>
  <c r="I25" i="2436"/>
  <c r="H25" i="2436"/>
  <c r="K25" i="2436"/>
  <c r="L25" i="2436"/>
  <c r="M25" i="2436"/>
  <c r="I27" i="2436"/>
  <c r="H27" i="2436"/>
  <c r="K27" i="2436"/>
  <c r="L27" i="2436"/>
  <c r="M27" i="2436"/>
  <c r="I29" i="2436"/>
  <c r="H29" i="2436"/>
  <c r="K29" i="2436"/>
  <c r="L29" i="2436"/>
  <c r="M29" i="2436"/>
  <c r="I31" i="2436"/>
  <c r="H31" i="2436"/>
  <c r="K31" i="2436"/>
  <c r="L31" i="2436"/>
  <c r="M31" i="2436"/>
  <c r="I33" i="2436"/>
  <c r="H33" i="2436"/>
  <c r="K33" i="2436"/>
  <c r="L33" i="2436"/>
  <c r="M33" i="2436"/>
  <c r="I35" i="2436"/>
  <c r="H35" i="2436"/>
  <c r="K35" i="2436"/>
  <c r="L35" i="2436"/>
  <c r="M35" i="2436"/>
  <c r="I37" i="2436"/>
  <c r="H37" i="2436"/>
  <c r="K37" i="2436"/>
  <c r="L37" i="2436"/>
  <c r="M37" i="2436"/>
  <c r="I39" i="2436"/>
  <c r="H39" i="2436"/>
  <c r="K39" i="2436"/>
  <c r="L39" i="2436"/>
  <c r="M39" i="2436"/>
  <c r="H41" i="2436"/>
  <c r="I41" i="2436"/>
  <c r="K41" i="2436"/>
  <c r="L41" i="2436"/>
  <c r="M41" i="2436"/>
  <c r="H43" i="2436"/>
  <c r="I43" i="2436"/>
  <c r="K43" i="2436"/>
  <c r="L43" i="2436"/>
  <c r="M43" i="2436"/>
  <c r="I3" i="2435"/>
  <c r="H3" i="2435"/>
  <c r="K3" i="2435"/>
  <c r="L3" i="2435"/>
  <c r="M3" i="2435"/>
  <c r="I5" i="2435"/>
  <c r="H5" i="2435"/>
  <c r="K5" i="2435"/>
  <c r="L5" i="2435"/>
  <c r="M5" i="2435"/>
  <c r="I7" i="2435"/>
  <c r="H7" i="2435"/>
  <c r="K7" i="2435"/>
  <c r="L7" i="2435"/>
  <c r="M7" i="2435"/>
  <c r="H9" i="2435"/>
  <c r="I9" i="2435"/>
  <c r="K9" i="2435"/>
  <c r="L9" i="2435"/>
  <c r="M9" i="2435"/>
  <c r="I11" i="2435"/>
  <c r="H11" i="2435"/>
  <c r="K11" i="2435"/>
  <c r="L11" i="2435"/>
  <c r="M11" i="2435"/>
  <c r="I13" i="2435"/>
  <c r="H13" i="2435"/>
  <c r="K13" i="2435"/>
  <c r="L13" i="2435"/>
  <c r="M13" i="2435"/>
  <c r="I15" i="2435"/>
  <c r="H15" i="2435"/>
  <c r="K15" i="2435"/>
  <c r="L15" i="2435"/>
  <c r="M15" i="2435"/>
  <c r="I17" i="2435"/>
  <c r="H17" i="2435"/>
  <c r="K17" i="2435"/>
  <c r="L17" i="2435"/>
  <c r="M17" i="2435"/>
  <c r="I19" i="2435"/>
  <c r="H19" i="2435"/>
  <c r="K19" i="2435"/>
  <c r="L19" i="2435"/>
  <c r="M19" i="2435"/>
  <c r="I21" i="2435"/>
  <c r="H21" i="2435"/>
  <c r="K21" i="2435"/>
  <c r="L21" i="2435"/>
  <c r="M21" i="2435"/>
  <c r="H23" i="2435"/>
  <c r="I23" i="2435"/>
  <c r="K23" i="2435"/>
  <c r="L23" i="2435"/>
  <c r="M23" i="2435"/>
  <c r="I25" i="2435"/>
  <c r="H25" i="2435"/>
  <c r="K25" i="2435"/>
  <c r="L25" i="2435"/>
  <c r="M25" i="2435"/>
  <c r="I27" i="2435"/>
  <c r="H27" i="2435"/>
  <c r="K27" i="2435"/>
  <c r="L27" i="2435"/>
  <c r="M27" i="2435"/>
  <c r="I29" i="2435"/>
  <c r="H29" i="2435"/>
  <c r="K29" i="2435"/>
  <c r="L29" i="2435"/>
  <c r="M29" i="2435"/>
  <c r="I31" i="2435"/>
  <c r="H31" i="2435"/>
  <c r="K31" i="2435"/>
  <c r="L31" i="2435"/>
  <c r="M31" i="2435"/>
  <c r="I33" i="2435"/>
  <c r="H33" i="2435"/>
  <c r="K33" i="2435"/>
  <c r="L33" i="2435"/>
  <c r="M33" i="2435"/>
  <c r="H35" i="2435"/>
  <c r="I35" i="2435"/>
  <c r="K35" i="2435"/>
  <c r="L35" i="2435"/>
  <c r="M35" i="2435"/>
  <c r="I37" i="2435"/>
  <c r="H37" i="2435"/>
  <c r="K37" i="2435"/>
  <c r="L37" i="2435"/>
  <c r="M37" i="2435"/>
  <c r="I39" i="2435"/>
  <c r="H39" i="2435"/>
  <c r="K39" i="2435"/>
  <c r="L39" i="2435"/>
  <c r="M39" i="2435"/>
  <c r="I3" i="2434"/>
  <c r="H3" i="2434"/>
  <c r="K3" i="2434"/>
  <c r="L3" i="2434"/>
  <c r="M3" i="2434"/>
  <c r="I5" i="2434"/>
  <c r="H5" i="2434"/>
  <c r="K5" i="2434"/>
  <c r="L5" i="2434"/>
  <c r="M5" i="2434"/>
  <c r="I7" i="2434"/>
  <c r="H7" i="2434"/>
  <c r="K7" i="2434"/>
  <c r="L7" i="2434"/>
  <c r="M7" i="2434"/>
  <c r="H9" i="2434"/>
  <c r="I9" i="2434"/>
  <c r="K9" i="2434"/>
  <c r="L9" i="2434"/>
  <c r="M9" i="2434"/>
  <c r="H11" i="2434"/>
  <c r="I11" i="2434"/>
  <c r="K11" i="2434"/>
  <c r="L11" i="2434"/>
  <c r="M11" i="2434"/>
  <c r="I13" i="2434"/>
  <c r="H13" i="2434"/>
  <c r="K13" i="2434"/>
  <c r="L13" i="2434"/>
  <c r="M13" i="2434"/>
  <c r="I15" i="2434"/>
  <c r="H15" i="2434"/>
  <c r="K15" i="2434"/>
  <c r="L15" i="2434"/>
  <c r="M15" i="2434"/>
  <c r="I17" i="2434"/>
  <c r="H17" i="2434"/>
  <c r="K17" i="2434"/>
  <c r="L17" i="2434"/>
  <c r="M17" i="2434"/>
  <c r="I19" i="2434"/>
  <c r="H19" i="2434"/>
  <c r="K19" i="2434"/>
  <c r="L19" i="2434"/>
  <c r="M19" i="2434"/>
  <c r="I21" i="2434"/>
  <c r="H21" i="2434"/>
  <c r="K21" i="2434"/>
  <c r="L21" i="2434"/>
  <c r="M21" i="2434"/>
  <c r="I23" i="2434"/>
  <c r="H23" i="2434"/>
  <c r="K23" i="2434"/>
  <c r="L23" i="2434"/>
  <c r="M23" i="2434"/>
  <c r="I25" i="2434"/>
  <c r="H25" i="2434"/>
  <c r="K25" i="2434"/>
  <c r="L25" i="2434"/>
  <c r="M25" i="2434"/>
  <c r="I27" i="2434"/>
  <c r="H27" i="2434"/>
  <c r="K27" i="2434"/>
  <c r="L27" i="2434"/>
  <c r="M27" i="2434"/>
  <c r="I29" i="2434"/>
  <c r="H29" i="2434"/>
  <c r="K29" i="2434"/>
  <c r="L29" i="2434"/>
  <c r="M29" i="2434"/>
  <c r="H31" i="2434"/>
  <c r="I31" i="2434"/>
  <c r="K31" i="2434"/>
  <c r="L31" i="2434"/>
  <c r="M31" i="2434"/>
  <c r="I35" i="2434"/>
  <c r="H35" i="2434"/>
  <c r="K35" i="2434"/>
  <c r="L35" i="2434"/>
  <c r="M35" i="2434"/>
  <c r="I3" i="2433"/>
  <c r="H3" i="2433"/>
  <c r="K3" i="2433"/>
  <c r="L3" i="2433"/>
  <c r="M3" i="2433"/>
  <c r="I5" i="2433"/>
  <c r="H5" i="2433"/>
  <c r="K5" i="2433"/>
  <c r="L5" i="2433"/>
  <c r="M5" i="2433"/>
  <c r="I7" i="2433"/>
  <c r="H7" i="2433"/>
  <c r="K7" i="2433"/>
  <c r="L7" i="2433"/>
  <c r="M7" i="2433"/>
  <c r="H9" i="2433"/>
  <c r="I9" i="2433"/>
  <c r="K9" i="2433"/>
  <c r="L9" i="2433"/>
  <c r="M9" i="2433"/>
  <c r="I11" i="2433"/>
  <c r="H11" i="2433"/>
  <c r="K11" i="2433"/>
  <c r="L11" i="2433"/>
  <c r="M11" i="2433"/>
  <c r="I13" i="2433"/>
  <c r="H13" i="2433"/>
  <c r="K13" i="2433"/>
  <c r="L13" i="2433"/>
  <c r="M13" i="2433"/>
  <c r="I15" i="2433"/>
  <c r="H15" i="2433"/>
  <c r="K15" i="2433"/>
  <c r="L15" i="2433"/>
  <c r="M15" i="2433"/>
  <c r="H17" i="2433"/>
  <c r="I17" i="2433"/>
  <c r="K17" i="2433"/>
  <c r="L17" i="2433"/>
  <c r="M17" i="2433"/>
  <c r="I19" i="2433"/>
  <c r="H19" i="2433"/>
  <c r="K19" i="2433"/>
  <c r="L19" i="2433"/>
  <c r="M19" i="2433"/>
  <c r="I21" i="2433"/>
  <c r="H21" i="2433"/>
  <c r="K21" i="2433"/>
  <c r="L21" i="2433"/>
  <c r="M21" i="2433"/>
  <c r="I23" i="2433"/>
  <c r="H23" i="2433"/>
  <c r="K23" i="2433"/>
  <c r="L23" i="2433"/>
  <c r="M23" i="2433"/>
  <c r="I25" i="2433"/>
  <c r="H25" i="2433"/>
  <c r="K25" i="2433"/>
  <c r="L25" i="2433"/>
  <c r="M25" i="2433"/>
  <c r="I3" i="2432"/>
  <c r="H3" i="2432"/>
  <c r="K3" i="2432"/>
  <c r="L3" i="2432"/>
  <c r="M3" i="2432"/>
  <c r="I5" i="2432"/>
  <c r="H5" i="2432"/>
  <c r="K5" i="2432"/>
  <c r="L5" i="2432"/>
  <c r="M5" i="2432"/>
  <c r="I7" i="2432"/>
  <c r="H7" i="2432"/>
  <c r="K7" i="2432"/>
  <c r="L7" i="2432"/>
  <c r="M7" i="2432"/>
  <c r="H9" i="2432"/>
  <c r="I9" i="2432"/>
  <c r="K9" i="2432"/>
  <c r="L9" i="2432"/>
  <c r="M9" i="2432"/>
  <c r="H11" i="2432"/>
  <c r="I11" i="2432"/>
  <c r="K11" i="2432"/>
  <c r="L11" i="2432"/>
  <c r="M11" i="2432"/>
  <c r="I13" i="2432"/>
  <c r="H13" i="2432"/>
  <c r="K13" i="2432"/>
  <c r="L13" i="2432"/>
  <c r="M13" i="2432"/>
  <c r="I15" i="2432"/>
  <c r="H15" i="2432"/>
  <c r="K15" i="2432"/>
  <c r="L15" i="2432"/>
  <c r="M15" i="2432"/>
  <c r="I17" i="2432"/>
  <c r="H17" i="2432"/>
  <c r="K17" i="2432"/>
  <c r="L17" i="2432"/>
  <c r="M17" i="2432"/>
  <c r="I19" i="2432"/>
  <c r="H19" i="2432"/>
  <c r="K19" i="2432"/>
  <c r="L19" i="2432"/>
  <c r="M19" i="2432"/>
  <c r="I21" i="2432"/>
  <c r="H21" i="2432"/>
  <c r="K21" i="2432"/>
  <c r="L21" i="2432"/>
  <c r="M21" i="2432"/>
  <c r="I3" i="2431"/>
  <c r="H3" i="2431"/>
  <c r="K3" i="2431"/>
  <c r="L3" i="2431"/>
  <c r="M3" i="2431"/>
  <c r="I5" i="2431"/>
  <c r="H5" i="2431"/>
  <c r="K5" i="2431"/>
  <c r="L5" i="2431"/>
  <c r="M5" i="2431"/>
  <c r="I7" i="2431"/>
  <c r="H7" i="2431"/>
  <c r="K7" i="2431"/>
  <c r="L7" i="2431"/>
  <c r="M7" i="2431"/>
  <c r="H9" i="2431"/>
  <c r="I9" i="2431"/>
  <c r="K9" i="2431"/>
  <c r="L9" i="2431"/>
  <c r="M9" i="2431"/>
  <c r="I11" i="2431"/>
  <c r="H11" i="2431"/>
  <c r="K11" i="2431"/>
  <c r="L11" i="2431"/>
  <c r="M11" i="2431"/>
  <c r="I13" i="2431"/>
  <c r="H13" i="2431"/>
  <c r="K13" i="2431"/>
  <c r="L13" i="2431"/>
  <c r="M13" i="2431"/>
  <c r="I15" i="2431"/>
  <c r="H15" i="2431"/>
  <c r="K15" i="2431"/>
  <c r="L15" i="2431"/>
  <c r="M15" i="2431"/>
  <c r="H17" i="2431"/>
  <c r="I17" i="2431"/>
  <c r="K17" i="2431"/>
  <c r="L17" i="2431"/>
  <c r="M17" i="2431"/>
  <c r="I19" i="2431"/>
  <c r="H19" i="2431"/>
  <c r="K19" i="2431"/>
  <c r="L19" i="2431"/>
  <c r="M19" i="2431"/>
  <c r="I21" i="2431"/>
  <c r="H21" i="2431"/>
  <c r="K21" i="2431"/>
  <c r="L21" i="2431"/>
  <c r="M21" i="2431"/>
  <c r="I23" i="2431"/>
  <c r="H23" i="2431"/>
  <c r="K23" i="2431"/>
  <c r="L23" i="2431"/>
  <c r="M23" i="2431"/>
  <c r="I25" i="2431"/>
  <c r="H25" i="2431"/>
  <c r="K25" i="2431"/>
  <c r="L25" i="2431"/>
  <c r="M25" i="2431"/>
  <c r="I27" i="2431"/>
  <c r="H27" i="2431"/>
  <c r="K27" i="2431"/>
  <c r="L27" i="2431"/>
  <c r="M27" i="2431"/>
  <c r="I29" i="2431"/>
  <c r="H29" i="2431"/>
  <c r="K29" i="2431"/>
  <c r="L29" i="2431"/>
  <c r="M29" i="2431"/>
  <c r="H31" i="2431"/>
  <c r="I31" i="2431"/>
  <c r="K31" i="2431"/>
  <c r="L31" i="2431"/>
  <c r="M31" i="2431"/>
  <c r="I33" i="2431"/>
  <c r="H33" i="2431"/>
  <c r="K33" i="2431"/>
  <c r="L33" i="2431"/>
  <c r="M33" i="2431"/>
  <c r="I3" i="2430"/>
  <c r="H3" i="2430"/>
  <c r="K3" i="2430"/>
  <c r="L3" i="2430"/>
  <c r="M3" i="2430"/>
  <c r="I5" i="2430"/>
  <c r="H5" i="2430"/>
  <c r="K5" i="2430"/>
  <c r="L5" i="2430"/>
  <c r="M5" i="2430"/>
  <c r="I7" i="2430"/>
  <c r="H7" i="2430"/>
  <c r="K7" i="2430"/>
  <c r="L7" i="2430"/>
  <c r="M7" i="2430"/>
  <c r="H9" i="2430"/>
  <c r="I9" i="2430"/>
  <c r="K9" i="2430"/>
  <c r="L9" i="2430"/>
  <c r="M9" i="2430"/>
  <c r="H11" i="2430"/>
  <c r="I11" i="2430"/>
  <c r="K11" i="2430"/>
  <c r="L11" i="2430"/>
  <c r="M11" i="2430"/>
  <c r="I13" i="2430"/>
  <c r="H13" i="2430"/>
  <c r="K13" i="2430"/>
  <c r="L13" i="2430"/>
  <c r="M13" i="2430"/>
  <c r="I15" i="2430"/>
  <c r="H15" i="2430"/>
  <c r="K15" i="2430"/>
  <c r="L15" i="2430"/>
  <c r="M15" i="2430"/>
  <c r="I17" i="2430"/>
  <c r="H17" i="2430"/>
  <c r="K17" i="2430"/>
  <c r="L17" i="2430"/>
  <c r="M17" i="2430"/>
  <c r="I19" i="2430"/>
  <c r="H19" i="2430"/>
  <c r="K19" i="2430"/>
  <c r="L19" i="2430"/>
  <c r="M19" i="2430"/>
  <c r="I21" i="2430"/>
  <c r="H21" i="2430"/>
  <c r="K21" i="2430"/>
  <c r="L21" i="2430"/>
  <c r="M21" i="2430"/>
  <c r="H23" i="2430"/>
  <c r="I23" i="2430"/>
  <c r="K23" i="2430"/>
  <c r="L23" i="2430"/>
  <c r="M23" i="2430"/>
  <c r="I25" i="2430"/>
  <c r="H25" i="2430"/>
  <c r="K25" i="2430"/>
  <c r="L25" i="2430"/>
  <c r="M25" i="2430"/>
  <c r="I27" i="2430"/>
  <c r="H27" i="2430"/>
  <c r="K27" i="2430"/>
  <c r="L27" i="2430"/>
  <c r="M27" i="2430"/>
  <c r="I29" i="2430"/>
  <c r="H29" i="2430"/>
  <c r="K29" i="2430"/>
  <c r="L29" i="2430"/>
  <c r="M29" i="2430"/>
  <c r="I31" i="2430"/>
  <c r="H31" i="2430"/>
  <c r="K31" i="2430"/>
  <c r="L31" i="2430"/>
  <c r="M31" i="2430"/>
  <c r="I33" i="2430"/>
  <c r="H33" i="2430"/>
  <c r="K33" i="2430"/>
  <c r="L33" i="2430"/>
  <c r="M33" i="2430"/>
  <c r="I3" i="2429"/>
  <c r="H3" i="2429"/>
  <c r="K3" i="2429"/>
  <c r="L3" i="2429"/>
  <c r="M3" i="2429"/>
  <c r="I5" i="2429"/>
  <c r="H5" i="2429"/>
  <c r="K5" i="2429"/>
  <c r="L5" i="2429"/>
  <c r="M5" i="2429"/>
  <c r="H7" i="2429"/>
  <c r="I7" i="2429"/>
  <c r="K7" i="2429"/>
  <c r="L7" i="2429"/>
  <c r="M7" i="2429"/>
  <c r="H9" i="2429"/>
  <c r="I9" i="2429"/>
  <c r="K9" i="2429"/>
  <c r="L9" i="2429"/>
  <c r="M9" i="2429"/>
  <c r="I11" i="2429"/>
  <c r="H11" i="2429"/>
  <c r="K11" i="2429"/>
  <c r="L11" i="2429"/>
  <c r="M11" i="2429"/>
  <c r="I13" i="2429"/>
  <c r="H13" i="2429"/>
  <c r="K13" i="2429"/>
  <c r="L13" i="2429"/>
  <c r="M13" i="2429"/>
  <c r="I15" i="2429"/>
  <c r="H15" i="2429"/>
  <c r="K15" i="2429"/>
  <c r="L15" i="2429"/>
  <c r="M15" i="2429"/>
  <c r="I17" i="2429"/>
  <c r="H17" i="2429"/>
  <c r="K17" i="2429"/>
  <c r="L17" i="2429"/>
  <c r="M17" i="2429"/>
  <c r="I19" i="2429"/>
  <c r="H19" i="2429"/>
  <c r="K19" i="2429"/>
  <c r="L19" i="2429"/>
  <c r="M19" i="2429"/>
  <c r="I21" i="2429"/>
  <c r="H21" i="2429"/>
  <c r="K21" i="2429"/>
  <c r="L21" i="2429"/>
  <c r="M21" i="2429"/>
  <c r="I23" i="2429"/>
  <c r="H23" i="2429"/>
  <c r="K23" i="2429"/>
  <c r="L23" i="2429"/>
  <c r="M23" i="2429"/>
  <c r="I25" i="2429"/>
  <c r="H25" i="2429"/>
  <c r="K25" i="2429"/>
  <c r="L25" i="2429"/>
  <c r="M25" i="2429"/>
  <c r="I27" i="2429"/>
  <c r="H27" i="2429"/>
  <c r="K27" i="2429"/>
  <c r="L27" i="2429"/>
  <c r="M27" i="2429"/>
  <c r="I29" i="2429"/>
  <c r="H29" i="2429"/>
  <c r="K29" i="2429"/>
  <c r="L29" i="2429"/>
  <c r="M29" i="2429"/>
  <c r="I3" i="2428"/>
  <c r="H3" i="2428"/>
  <c r="K3" i="2428"/>
  <c r="L3" i="2428"/>
  <c r="M3" i="2428"/>
  <c r="I5" i="2428"/>
  <c r="H5" i="2428"/>
  <c r="K5" i="2428"/>
  <c r="L5" i="2428"/>
  <c r="M5" i="2428"/>
  <c r="I7" i="2428"/>
  <c r="H7" i="2428"/>
  <c r="K7" i="2428"/>
  <c r="L7" i="2428"/>
  <c r="M7" i="2428"/>
  <c r="H9" i="2428"/>
  <c r="I9" i="2428"/>
  <c r="K9" i="2428"/>
  <c r="L9" i="2428"/>
  <c r="M9" i="2428"/>
  <c r="I11" i="2428"/>
  <c r="H11" i="2428"/>
  <c r="K11" i="2428"/>
  <c r="L11" i="2428"/>
  <c r="M11" i="2428"/>
  <c r="I13" i="2428"/>
  <c r="H13" i="2428"/>
  <c r="K13" i="2428"/>
  <c r="L13" i="2428"/>
  <c r="M13" i="2428"/>
  <c r="I15" i="2428"/>
  <c r="H15" i="2428"/>
  <c r="K15" i="2428"/>
  <c r="L15" i="2428"/>
  <c r="M15" i="2428"/>
  <c r="I17" i="2428"/>
  <c r="H17" i="2428"/>
  <c r="K17" i="2428"/>
  <c r="L17" i="2428"/>
  <c r="M17" i="2428"/>
  <c r="I19" i="2428"/>
  <c r="H19" i="2428"/>
  <c r="K19" i="2428"/>
  <c r="L19" i="2428"/>
  <c r="M19" i="2428"/>
  <c r="I21" i="2428"/>
  <c r="H21" i="2428"/>
  <c r="K21" i="2428"/>
  <c r="L21" i="2428"/>
  <c r="M21" i="2428"/>
  <c r="I23" i="2428"/>
  <c r="H23" i="2428"/>
  <c r="K23" i="2428"/>
  <c r="L23" i="2428"/>
  <c r="M23" i="2428"/>
  <c r="I3" i="2427"/>
  <c r="H3" i="2427"/>
  <c r="K3" i="2427"/>
  <c r="L3" i="2427"/>
  <c r="M3" i="2427"/>
  <c r="I5" i="2427"/>
  <c r="H5" i="2427"/>
  <c r="K5" i="2427"/>
  <c r="L5" i="2427"/>
  <c r="M5" i="2427"/>
  <c r="I7" i="2427"/>
  <c r="H7" i="2427"/>
  <c r="K7" i="2427"/>
  <c r="L7" i="2427"/>
  <c r="M7" i="2427"/>
  <c r="H9" i="2427"/>
  <c r="I9" i="2427"/>
  <c r="K9" i="2427"/>
  <c r="L9" i="2427"/>
  <c r="M9" i="2427"/>
  <c r="I11" i="2427"/>
  <c r="H11" i="2427"/>
  <c r="K11" i="2427"/>
  <c r="L11" i="2427"/>
  <c r="M11" i="2427"/>
  <c r="I13" i="2427"/>
  <c r="H13" i="2427"/>
  <c r="K13" i="2427"/>
  <c r="L13" i="2427"/>
  <c r="M13" i="2427"/>
  <c r="I15" i="2427"/>
  <c r="H15" i="2427"/>
  <c r="K15" i="2427"/>
  <c r="L15" i="2427"/>
  <c r="M15" i="2427"/>
  <c r="I17" i="2427"/>
  <c r="H17" i="2427"/>
  <c r="K17" i="2427"/>
  <c r="L17" i="2427"/>
  <c r="M17" i="2427"/>
  <c r="I19" i="2427"/>
  <c r="H19" i="2427"/>
  <c r="K19" i="2427"/>
  <c r="L19" i="2427"/>
  <c r="M19" i="2427"/>
  <c r="I21" i="2427"/>
  <c r="H21" i="2427"/>
  <c r="K21" i="2427"/>
  <c r="L21" i="2427"/>
  <c r="M21" i="2427"/>
  <c r="H23" i="2427"/>
  <c r="I23" i="2427"/>
  <c r="K23" i="2427"/>
  <c r="L23" i="2427"/>
  <c r="M23" i="2427"/>
  <c r="I25" i="2427"/>
  <c r="H25" i="2427"/>
  <c r="K25" i="2427"/>
  <c r="L25" i="2427"/>
  <c r="M25" i="2427"/>
  <c r="I3" i="2426"/>
  <c r="H3" i="2426"/>
  <c r="K3" i="2426"/>
  <c r="L3" i="2426"/>
  <c r="M3" i="2426"/>
  <c r="I5" i="2426"/>
  <c r="H5" i="2426"/>
  <c r="K5" i="2426"/>
  <c r="L5" i="2426"/>
  <c r="M5" i="2426"/>
  <c r="I7" i="2426"/>
  <c r="H7" i="2426"/>
  <c r="K7" i="2426"/>
  <c r="L7" i="2426"/>
  <c r="M7" i="2426"/>
  <c r="H9" i="2426"/>
  <c r="I9" i="2426"/>
  <c r="K9" i="2426"/>
  <c r="L9" i="2426"/>
  <c r="M9" i="2426"/>
  <c r="I11" i="2426"/>
  <c r="H11" i="2426"/>
  <c r="K11" i="2426"/>
  <c r="L11" i="2426"/>
  <c r="M11" i="2426"/>
  <c r="I13" i="2426"/>
  <c r="H13" i="2426"/>
  <c r="K13" i="2426"/>
  <c r="L13" i="2426"/>
  <c r="M13" i="2426"/>
  <c r="I15" i="2426"/>
  <c r="H15" i="2426"/>
  <c r="K15" i="2426"/>
  <c r="L15" i="2426"/>
  <c r="M15" i="2426"/>
  <c r="I17" i="2426"/>
  <c r="H17" i="2426"/>
  <c r="K17" i="2426"/>
  <c r="L17" i="2426"/>
  <c r="M17" i="2426"/>
  <c r="I19" i="2426"/>
  <c r="H19" i="2426"/>
  <c r="K19" i="2426"/>
  <c r="L19" i="2426"/>
  <c r="M19" i="2426"/>
  <c r="I21" i="2426"/>
  <c r="H21" i="2426"/>
  <c r="K21" i="2426"/>
  <c r="L21" i="2426"/>
  <c r="M21" i="2426"/>
  <c r="I23" i="2426"/>
  <c r="H23" i="2426"/>
  <c r="K23" i="2426"/>
  <c r="L23" i="2426"/>
  <c r="M23" i="2426"/>
  <c r="I3" i="2425"/>
  <c r="H3" i="2425"/>
  <c r="K3" i="2425"/>
  <c r="L3" i="2425"/>
  <c r="M3" i="2425"/>
  <c r="I5" i="2425"/>
  <c r="H5" i="2425"/>
  <c r="K5" i="2425"/>
  <c r="L5" i="2425"/>
  <c r="M5" i="2425"/>
  <c r="I7" i="2425"/>
  <c r="H7" i="2425"/>
  <c r="K7" i="2425"/>
  <c r="L7" i="2425"/>
  <c r="M7" i="2425"/>
  <c r="H9" i="2425"/>
  <c r="I9" i="2425"/>
  <c r="K9" i="2425"/>
  <c r="L9" i="2425"/>
  <c r="M9" i="2425"/>
  <c r="I11" i="2425"/>
  <c r="H11" i="2425"/>
  <c r="K11" i="2425"/>
  <c r="L11" i="2425"/>
  <c r="M11" i="2425"/>
  <c r="I13" i="2425"/>
  <c r="H13" i="2425"/>
  <c r="K13" i="2425"/>
  <c r="L13" i="2425"/>
  <c r="M13" i="2425"/>
  <c r="I15" i="2425"/>
  <c r="H15" i="2425"/>
  <c r="K15" i="2425"/>
  <c r="L15" i="2425"/>
  <c r="M15" i="2425"/>
  <c r="I17" i="2425"/>
  <c r="H17" i="2425"/>
  <c r="K17" i="2425"/>
  <c r="L17" i="2425"/>
  <c r="M17" i="2425"/>
  <c r="I19" i="2425"/>
  <c r="H19" i="2425"/>
  <c r="K19" i="2425"/>
  <c r="L19" i="2425"/>
  <c r="M19" i="2425"/>
  <c r="I21" i="2425"/>
  <c r="H21" i="2425"/>
  <c r="K21" i="2425"/>
  <c r="L21" i="2425"/>
  <c r="M21" i="2425"/>
  <c r="I23" i="2425"/>
  <c r="H23" i="2425"/>
  <c r="K23" i="2425"/>
  <c r="L23" i="2425"/>
  <c r="M23" i="2425"/>
  <c r="I3" i="2424"/>
  <c r="H3" i="2424"/>
  <c r="K3" i="2424"/>
  <c r="L3" i="2424"/>
  <c r="M3" i="2424"/>
  <c r="I5" i="2424"/>
  <c r="H5" i="2424"/>
  <c r="K5" i="2424"/>
  <c r="L5" i="2424"/>
  <c r="M5" i="2424"/>
  <c r="I7" i="2424"/>
  <c r="H7" i="2424"/>
  <c r="K7" i="2424"/>
  <c r="L7" i="2424"/>
  <c r="M7" i="2424"/>
  <c r="H9" i="2424"/>
  <c r="I9" i="2424"/>
  <c r="K9" i="2424"/>
  <c r="L9" i="2424"/>
  <c r="M9" i="2424"/>
  <c r="I11" i="2424"/>
  <c r="H11" i="2424"/>
  <c r="K11" i="2424"/>
  <c r="L11" i="2424"/>
  <c r="M11" i="2424"/>
  <c r="I13" i="2424"/>
  <c r="H13" i="2424"/>
  <c r="K13" i="2424"/>
  <c r="L13" i="2424"/>
  <c r="M13" i="2424"/>
  <c r="I15" i="2424"/>
  <c r="H15" i="2424"/>
  <c r="K15" i="2424"/>
  <c r="L15" i="2424"/>
  <c r="M15" i="2424"/>
  <c r="I17" i="2424"/>
  <c r="H17" i="2424"/>
  <c r="K17" i="2424"/>
  <c r="L17" i="2424"/>
  <c r="M17" i="2424"/>
  <c r="I19" i="2424"/>
  <c r="H19" i="2424"/>
  <c r="K19" i="2424"/>
  <c r="L19" i="2424"/>
  <c r="M19" i="2424"/>
  <c r="I21" i="2424"/>
  <c r="H21" i="2424"/>
  <c r="K21" i="2424"/>
  <c r="L21" i="2424"/>
  <c r="M21" i="2424"/>
  <c r="I23" i="2424"/>
  <c r="H23" i="2424"/>
  <c r="K23" i="2424"/>
  <c r="L23" i="2424"/>
  <c r="M23" i="2424"/>
  <c r="I25" i="2424"/>
  <c r="H25" i="2424"/>
  <c r="K25" i="2424"/>
  <c r="L25" i="2424"/>
  <c r="M25" i="2424"/>
  <c r="I27" i="2424"/>
  <c r="H27" i="2424"/>
  <c r="K27" i="2424"/>
  <c r="L27" i="2424"/>
  <c r="M27" i="2424"/>
  <c r="K13" i="2423"/>
  <c r="L13" i="2423"/>
  <c r="M13" i="2423"/>
  <c r="N13" i="2423"/>
  <c r="I13" i="2423"/>
  <c r="H13" i="2423"/>
  <c r="K33" i="2423"/>
  <c r="L33" i="2423"/>
  <c r="M33" i="2423"/>
  <c r="N33" i="2423"/>
  <c r="H33" i="2423"/>
  <c r="I33" i="2423"/>
  <c r="K31" i="2423"/>
  <c r="L31" i="2423"/>
  <c r="M31" i="2423"/>
  <c r="N31" i="2423"/>
  <c r="I31" i="2423"/>
  <c r="H31" i="2423"/>
  <c r="K23" i="2423"/>
  <c r="L23" i="2423"/>
  <c r="M23" i="2423"/>
  <c r="N23" i="2423"/>
  <c r="I23" i="2423"/>
  <c r="H23" i="2423"/>
  <c r="L9" i="2423"/>
  <c r="M9" i="2423"/>
  <c r="N9" i="2423"/>
  <c r="K9" i="2423"/>
  <c r="I9" i="2423"/>
  <c r="H9" i="2423"/>
  <c r="K7" i="2423"/>
  <c r="L7" i="2423"/>
  <c r="M7" i="2423"/>
  <c r="N7" i="2423"/>
  <c r="I7" i="2423"/>
  <c r="H7" i="2423"/>
  <c r="K37" i="2423"/>
  <c r="L37" i="2423"/>
  <c r="M37" i="2423"/>
  <c r="N37" i="2423"/>
  <c r="I37" i="2423"/>
  <c r="H37" i="2423"/>
  <c r="K35" i="2423"/>
  <c r="L35" i="2423"/>
  <c r="M35" i="2423"/>
  <c r="N35" i="2423"/>
  <c r="I35" i="2423"/>
  <c r="H35" i="2423"/>
  <c r="K29" i="2423"/>
  <c r="L29" i="2423"/>
  <c r="M29" i="2423"/>
  <c r="N29" i="2423"/>
  <c r="I29" i="2423"/>
  <c r="H29" i="2423"/>
  <c r="K27" i="2423"/>
  <c r="L27" i="2423"/>
  <c r="M27" i="2423"/>
  <c r="N27" i="2423"/>
  <c r="I27" i="2423"/>
  <c r="H27" i="2423"/>
  <c r="K25" i="2423"/>
  <c r="L25" i="2423"/>
  <c r="M25" i="2423"/>
  <c r="N25" i="2423"/>
  <c r="I25" i="2423"/>
  <c r="H25" i="2423"/>
  <c r="K21" i="2423"/>
  <c r="L21" i="2423"/>
  <c r="M21" i="2423"/>
  <c r="N21" i="2423"/>
  <c r="I21" i="2423"/>
  <c r="H21" i="2423"/>
  <c r="K19" i="2423"/>
  <c r="L19" i="2423"/>
  <c r="M19" i="2423"/>
  <c r="N19" i="2423"/>
  <c r="I19" i="2423"/>
  <c r="H19" i="2423"/>
  <c r="K17" i="2423"/>
  <c r="L17" i="2423"/>
  <c r="M17" i="2423"/>
  <c r="N17" i="2423"/>
  <c r="I17" i="2423"/>
  <c r="H17" i="2423"/>
  <c r="K15" i="2423"/>
  <c r="L15" i="2423"/>
  <c r="M15" i="2423"/>
  <c r="N15" i="2423"/>
  <c r="I15" i="2423"/>
  <c r="H15" i="2423"/>
  <c r="K11" i="2423"/>
  <c r="L11" i="2423"/>
  <c r="M11" i="2423"/>
  <c r="N11" i="2423"/>
  <c r="I11" i="2423"/>
  <c r="H11" i="2423"/>
  <c r="K3" i="2423"/>
  <c r="L3" i="2423"/>
  <c r="M3" i="2423"/>
  <c r="N3" i="2423"/>
  <c r="I3" i="2423"/>
  <c r="H3" i="2423"/>
  <c r="I3" i="2422"/>
  <c r="H3" i="2422"/>
  <c r="K31" i="2422"/>
  <c r="L31" i="2422"/>
  <c r="M31" i="2422"/>
  <c r="N31" i="2422"/>
  <c r="H31" i="2422"/>
  <c r="I31" i="2422"/>
  <c r="N25" i="2422"/>
  <c r="M25" i="2422"/>
  <c r="L25" i="2422"/>
  <c r="K25" i="2422"/>
  <c r="H25" i="2422"/>
  <c r="I25" i="2422"/>
  <c r="K29" i="2422"/>
  <c r="L29" i="2422"/>
  <c r="M29" i="2422"/>
  <c r="N29" i="2422"/>
  <c r="I29" i="2422"/>
  <c r="H29" i="2422"/>
  <c r="I21" i="2422"/>
  <c r="H21" i="2422"/>
  <c r="K15" i="2422"/>
  <c r="L15" i="2422"/>
  <c r="M15" i="2422"/>
  <c r="N15" i="2422"/>
  <c r="I15" i="2422"/>
  <c r="H15" i="2422"/>
  <c r="K27" i="2422"/>
  <c r="L27" i="2422"/>
  <c r="M27" i="2422"/>
  <c r="N27" i="2422"/>
  <c r="I27" i="2422"/>
  <c r="H27" i="2422"/>
  <c r="K23" i="2422"/>
  <c r="L23" i="2422"/>
  <c r="M23" i="2422"/>
  <c r="N23" i="2422"/>
  <c r="I23" i="2422"/>
  <c r="H23" i="2422"/>
  <c r="K21" i="2422"/>
  <c r="L21" i="2422"/>
  <c r="M21" i="2422"/>
  <c r="N21" i="2422"/>
  <c r="K19" i="2422"/>
  <c r="L19" i="2422"/>
  <c r="M19" i="2422"/>
  <c r="N19" i="2422"/>
  <c r="I19" i="2422"/>
  <c r="H19" i="2422"/>
  <c r="K17" i="2422"/>
  <c r="L17" i="2422"/>
  <c r="M17" i="2422"/>
  <c r="N17" i="2422"/>
  <c r="I17" i="2422"/>
  <c r="H17" i="2422"/>
  <c r="K13" i="2422"/>
  <c r="L13" i="2422"/>
  <c r="M13" i="2422"/>
  <c r="N13" i="2422"/>
  <c r="I13" i="2422"/>
  <c r="H13" i="2422"/>
  <c r="K11" i="2422"/>
  <c r="L11" i="2422"/>
  <c r="M11" i="2422"/>
  <c r="N11" i="2422"/>
  <c r="I11" i="2422"/>
  <c r="H11" i="2422"/>
  <c r="K9" i="2422"/>
  <c r="L9" i="2422"/>
  <c r="M9" i="2422"/>
  <c r="N9" i="2422"/>
  <c r="I9" i="2422"/>
  <c r="H9" i="2422"/>
  <c r="K7" i="2422"/>
  <c r="L7" i="2422"/>
  <c r="M7" i="2422"/>
  <c r="N7" i="2422"/>
  <c r="I7" i="2422"/>
  <c r="H7" i="2422"/>
  <c r="L3" i="2422"/>
  <c r="M3" i="2422"/>
  <c r="N3" i="2422"/>
  <c r="K3" i="2422"/>
  <c r="M23" i="2421"/>
  <c r="L23" i="2421"/>
  <c r="K23" i="2421"/>
  <c r="H23" i="2421"/>
  <c r="I23" i="2421"/>
  <c r="K29" i="2421"/>
  <c r="L29" i="2421"/>
  <c r="M29" i="2421"/>
  <c r="I29" i="2421"/>
  <c r="H29" i="2421"/>
  <c r="K27" i="2421"/>
  <c r="L27" i="2421"/>
  <c r="M27" i="2421"/>
  <c r="I27" i="2421"/>
  <c r="H27" i="2421"/>
  <c r="K25" i="2421"/>
  <c r="L25" i="2421"/>
  <c r="M25" i="2421"/>
  <c r="I25" i="2421"/>
  <c r="H25" i="2421"/>
  <c r="K9" i="2421"/>
  <c r="L9" i="2421"/>
  <c r="M9" i="2421"/>
  <c r="I9" i="2421"/>
  <c r="H9" i="2421"/>
  <c r="I7" i="2421"/>
  <c r="H7" i="2421"/>
  <c r="K7" i="2421"/>
  <c r="L7" i="2421"/>
  <c r="M7" i="2421"/>
  <c r="K3" i="2421"/>
  <c r="L3" i="2421"/>
  <c r="M3" i="2421"/>
  <c r="I3" i="2421"/>
  <c r="H3" i="2421"/>
  <c r="K21" i="2421"/>
  <c r="L21" i="2421"/>
  <c r="M21" i="2421"/>
  <c r="I21" i="2421"/>
  <c r="H21" i="2421"/>
  <c r="K19" i="2421"/>
  <c r="L19" i="2421"/>
  <c r="M19" i="2421"/>
  <c r="I19" i="2421"/>
  <c r="H19" i="2421"/>
  <c r="K17" i="2421"/>
  <c r="L17" i="2421"/>
  <c r="M17" i="2421"/>
  <c r="I17" i="2421"/>
  <c r="H17" i="2421"/>
  <c r="K15" i="2421"/>
  <c r="L15" i="2421"/>
  <c r="M15" i="2421"/>
  <c r="I15" i="2421"/>
  <c r="H15" i="2421"/>
  <c r="K13" i="2421"/>
  <c r="L13" i="2421"/>
  <c r="M13" i="2421"/>
  <c r="I13" i="2421"/>
  <c r="H13" i="2421"/>
  <c r="K11" i="2421"/>
  <c r="L11" i="2421"/>
  <c r="M11" i="2421"/>
  <c r="I11" i="2421"/>
  <c r="H11" i="2421"/>
  <c r="K5" i="2421"/>
  <c r="L5" i="2421"/>
  <c r="M5" i="2421"/>
  <c r="I5" i="2421"/>
  <c r="H5" i="2421"/>
  <c r="M3" i="2403"/>
  <c r="K37" i="2420"/>
  <c r="L37" i="2420"/>
  <c r="M37" i="2420"/>
  <c r="I37" i="2420"/>
  <c r="H37" i="2420"/>
  <c r="K39" i="2420"/>
  <c r="L39" i="2420"/>
  <c r="M39" i="2420"/>
  <c r="I39" i="2420"/>
  <c r="H39" i="2420"/>
  <c r="L35" i="2420"/>
  <c r="M35" i="2420"/>
  <c r="K35" i="2420"/>
  <c r="I35" i="2420"/>
  <c r="H35" i="2420"/>
  <c r="K33" i="2420"/>
  <c r="L33" i="2420"/>
  <c r="M33" i="2420"/>
  <c r="I33" i="2420"/>
  <c r="H33" i="2420"/>
  <c r="K31" i="2420"/>
  <c r="L31" i="2420"/>
  <c r="M31" i="2420"/>
  <c r="I31" i="2420"/>
  <c r="H31" i="2420"/>
  <c r="K29" i="2420"/>
  <c r="L29" i="2420"/>
  <c r="M29" i="2420"/>
  <c r="I29" i="2420"/>
  <c r="H29" i="2420"/>
  <c r="K27" i="2420"/>
  <c r="L27" i="2420"/>
  <c r="M27" i="2420"/>
  <c r="I27" i="2420"/>
  <c r="H27" i="2420"/>
  <c r="K25" i="2420"/>
  <c r="L25" i="2420"/>
  <c r="M25" i="2420"/>
  <c r="I25" i="2420"/>
  <c r="H25" i="2420"/>
  <c r="K21" i="2420"/>
  <c r="L21" i="2420"/>
  <c r="M21" i="2420"/>
  <c r="I21" i="2420"/>
  <c r="H21" i="2420"/>
  <c r="K23" i="2420"/>
  <c r="L23" i="2420"/>
  <c r="M23" i="2420"/>
  <c r="I23" i="2420"/>
  <c r="H23" i="2420"/>
  <c r="K19" i="2420"/>
  <c r="L19" i="2420"/>
  <c r="M19" i="2420"/>
  <c r="I19" i="2420"/>
  <c r="H19" i="2420"/>
  <c r="K17" i="2420"/>
  <c r="L17" i="2420"/>
  <c r="M17" i="2420"/>
  <c r="I17" i="2420"/>
  <c r="H17" i="2420"/>
  <c r="K15" i="2420"/>
  <c r="L15" i="2420"/>
  <c r="M15" i="2420"/>
  <c r="I15" i="2420"/>
  <c r="H15" i="2420"/>
  <c r="K13" i="2420"/>
  <c r="L13" i="2420"/>
  <c r="M13" i="2420"/>
  <c r="I13" i="2420"/>
  <c r="H13" i="2420"/>
  <c r="K11" i="2420"/>
  <c r="L11" i="2420"/>
  <c r="M11" i="2420"/>
  <c r="I11" i="2420"/>
  <c r="H11" i="2420"/>
  <c r="K9" i="2420"/>
  <c r="L9" i="2420"/>
  <c r="M9" i="2420"/>
  <c r="I9" i="2420"/>
  <c r="H9" i="2420"/>
  <c r="K7" i="2420"/>
  <c r="L7" i="2420"/>
  <c r="M7" i="2420"/>
  <c r="I7" i="2420"/>
  <c r="H7" i="2420"/>
  <c r="K5" i="2420"/>
  <c r="L5" i="2420"/>
  <c r="M5" i="2420"/>
  <c r="I5" i="2420"/>
  <c r="H5" i="2420"/>
  <c r="K3" i="2420"/>
  <c r="L3" i="2420"/>
  <c r="M3" i="2420"/>
  <c r="I3" i="2420"/>
  <c r="H3" i="2420"/>
  <c r="H27" i="2419"/>
  <c r="I27" i="2419"/>
  <c r="K27" i="2419"/>
  <c r="L27" i="2419"/>
  <c r="M27" i="2419"/>
  <c r="H25" i="2419"/>
  <c r="M25" i="2419"/>
  <c r="L25" i="2419"/>
  <c r="K25" i="2419"/>
  <c r="I25" i="2419"/>
  <c r="K21" i="2419"/>
  <c r="L21" i="2419"/>
  <c r="M21" i="2419"/>
  <c r="I21" i="2419"/>
  <c r="H21" i="2419"/>
  <c r="K19" i="2419"/>
  <c r="L19" i="2419"/>
  <c r="M19" i="2419"/>
  <c r="I19" i="2419"/>
  <c r="H19" i="2419"/>
  <c r="K11" i="2419"/>
  <c r="L11" i="2419"/>
  <c r="M11" i="2419"/>
  <c r="I11" i="2419"/>
  <c r="H11" i="2419"/>
  <c r="K5" i="2419"/>
  <c r="L5" i="2419"/>
  <c r="M5" i="2419"/>
  <c r="I5" i="2419"/>
  <c r="H5" i="2419"/>
  <c r="K3" i="2419"/>
  <c r="L3" i="2419"/>
  <c r="M3" i="2419"/>
  <c r="I3" i="2419"/>
  <c r="H3" i="2419"/>
  <c r="K23" i="2419"/>
  <c r="L23" i="2419"/>
  <c r="M23" i="2419"/>
  <c r="I23" i="2419"/>
  <c r="H23" i="2419"/>
  <c r="K17" i="2419"/>
  <c r="L17" i="2419"/>
  <c r="M17" i="2419"/>
  <c r="I17" i="2419"/>
  <c r="H17" i="2419"/>
  <c r="K15" i="2419"/>
  <c r="L15" i="2419"/>
  <c r="M15" i="2419"/>
  <c r="I15" i="2419"/>
  <c r="H15" i="2419"/>
  <c r="K13" i="2419"/>
  <c r="L13" i="2419"/>
  <c r="M13" i="2419"/>
  <c r="I13" i="2419"/>
  <c r="H13" i="2419"/>
  <c r="K9" i="2419"/>
  <c r="L9" i="2419"/>
  <c r="M9" i="2419"/>
  <c r="I9" i="2419"/>
  <c r="H9" i="2419"/>
  <c r="K7" i="2419"/>
  <c r="L7" i="2419"/>
  <c r="M7" i="2419"/>
  <c r="I7" i="2419"/>
  <c r="H7" i="2419"/>
  <c r="K65" i="2418"/>
  <c r="L65" i="2418"/>
  <c r="M65" i="2418"/>
  <c r="N65" i="2418"/>
  <c r="I65" i="2418"/>
  <c r="H65" i="2418"/>
  <c r="K55" i="2418"/>
  <c r="L55" i="2418"/>
  <c r="M55" i="2418"/>
  <c r="N55" i="2418"/>
  <c r="I55" i="2418"/>
  <c r="H55" i="2418"/>
  <c r="K53" i="2418"/>
  <c r="L53" i="2418"/>
  <c r="M53" i="2418"/>
  <c r="N53" i="2418"/>
  <c r="I53" i="2418"/>
  <c r="H53" i="2418"/>
  <c r="I49" i="2418"/>
  <c r="H49" i="2418"/>
  <c r="K27" i="2418"/>
  <c r="L27" i="2418"/>
  <c r="M27" i="2418"/>
  <c r="N27" i="2418"/>
  <c r="I27" i="2418"/>
  <c r="H27" i="2418"/>
  <c r="K25" i="2418"/>
  <c r="L25" i="2418"/>
  <c r="M25" i="2418"/>
  <c r="N25" i="2418"/>
  <c r="I25" i="2418"/>
  <c r="H25" i="2418"/>
  <c r="K19" i="2418"/>
  <c r="L19" i="2418"/>
  <c r="M19" i="2418"/>
  <c r="N19" i="2418"/>
  <c r="I19" i="2418"/>
  <c r="H19" i="2418"/>
  <c r="K9" i="2418"/>
  <c r="L9" i="2418"/>
  <c r="M9" i="2418"/>
  <c r="N9" i="2418"/>
  <c r="I9" i="2418"/>
  <c r="H9" i="2418"/>
  <c r="K5" i="2418"/>
  <c r="L5" i="2418"/>
  <c r="M5" i="2418"/>
  <c r="N5" i="2418"/>
  <c r="I5" i="2418"/>
  <c r="H5" i="2418"/>
  <c r="K3" i="2418"/>
  <c r="L3" i="2418"/>
  <c r="M3" i="2418"/>
  <c r="N3" i="2418"/>
  <c r="I3" i="2418"/>
  <c r="H3" i="2418"/>
  <c r="K63" i="2418"/>
  <c r="L63" i="2418"/>
  <c r="M63" i="2418"/>
  <c r="N63" i="2418"/>
  <c r="I63" i="2418"/>
  <c r="H63" i="2418"/>
  <c r="K61" i="2418"/>
  <c r="L61" i="2418"/>
  <c r="M61" i="2418"/>
  <c r="N61" i="2418"/>
  <c r="I61" i="2418"/>
  <c r="H61" i="2418"/>
  <c r="K59" i="2418"/>
  <c r="L59" i="2418"/>
  <c r="M59" i="2418"/>
  <c r="N59" i="2418"/>
  <c r="I59" i="2418"/>
  <c r="H59" i="2418"/>
  <c r="K57" i="2418"/>
  <c r="L57" i="2418"/>
  <c r="M57" i="2418"/>
  <c r="N57" i="2418"/>
  <c r="I57" i="2418"/>
  <c r="H57" i="2418"/>
  <c r="K51" i="2418"/>
  <c r="L51" i="2418"/>
  <c r="M51" i="2418"/>
  <c r="N51" i="2418"/>
  <c r="I51" i="2418"/>
  <c r="H51" i="2418"/>
  <c r="K49" i="2418"/>
  <c r="L49" i="2418"/>
  <c r="M49" i="2418"/>
  <c r="N49" i="2418"/>
  <c r="K47" i="2418"/>
  <c r="L47" i="2418"/>
  <c r="M47" i="2418"/>
  <c r="N47" i="2418"/>
  <c r="I47" i="2418"/>
  <c r="H47" i="2418"/>
  <c r="K45" i="2418"/>
  <c r="L45" i="2418"/>
  <c r="M45" i="2418"/>
  <c r="N45" i="2418"/>
  <c r="I45" i="2418"/>
  <c r="H45" i="2418"/>
  <c r="K43" i="2418"/>
  <c r="L43" i="2418"/>
  <c r="M43" i="2418"/>
  <c r="N43" i="2418"/>
  <c r="I43" i="2418"/>
  <c r="H43" i="2418"/>
  <c r="K41" i="2418"/>
  <c r="L41" i="2418"/>
  <c r="M41" i="2418"/>
  <c r="N41" i="2418"/>
  <c r="I41" i="2418"/>
  <c r="H41" i="2418"/>
  <c r="K39" i="2418"/>
  <c r="L39" i="2418"/>
  <c r="M39" i="2418"/>
  <c r="N39" i="2418"/>
  <c r="I39" i="2418"/>
  <c r="H39" i="2418"/>
  <c r="L37" i="2418"/>
  <c r="M37" i="2418"/>
  <c r="N37" i="2418"/>
  <c r="K37" i="2418"/>
  <c r="I37" i="2418"/>
  <c r="H37" i="2418"/>
  <c r="K35" i="2418"/>
  <c r="L35" i="2418"/>
  <c r="M35" i="2418"/>
  <c r="N35" i="2418"/>
  <c r="I35" i="2418"/>
  <c r="H35" i="2418"/>
  <c r="K31" i="2418"/>
  <c r="L31" i="2418"/>
  <c r="M31" i="2418"/>
  <c r="N31" i="2418"/>
  <c r="I31" i="2418"/>
  <c r="H31" i="2418"/>
  <c r="K23" i="2418"/>
  <c r="L23" i="2418"/>
  <c r="M23" i="2418"/>
  <c r="N23" i="2418"/>
  <c r="I23" i="2418"/>
  <c r="H23" i="2418"/>
  <c r="K21" i="2418"/>
  <c r="L21" i="2418"/>
  <c r="M21" i="2418"/>
  <c r="N21" i="2418"/>
  <c r="I21" i="2418"/>
  <c r="H21" i="2418"/>
  <c r="K17" i="2418"/>
  <c r="L17" i="2418"/>
  <c r="M17" i="2418"/>
  <c r="N17" i="2418"/>
  <c r="I17" i="2418"/>
  <c r="H17" i="2418"/>
  <c r="K15" i="2418"/>
  <c r="L15" i="2418"/>
  <c r="M15" i="2418"/>
  <c r="N15" i="2418"/>
  <c r="I15" i="2418"/>
  <c r="H15" i="2418"/>
  <c r="K13" i="2418"/>
  <c r="L13" i="2418"/>
  <c r="M13" i="2418"/>
  <c r="N13" i="2418"/>
  <c r="I13" i="2418"/>
  <c r="H13" i="2418"/>
  <c r="K11" i="2418"/>
  <c r="L11" i="2418"/>
  <c r="M11" i="2418"/>
  <c r="N11" i="2418"/>
  <c r="I11" i="2418"/>
  <c r="H11" i="2418"/>
  <c r="K7" i="2418"/>
  <c r="L7" i="2418"/>
  <c r="M7" i="2418"/>
  <c r="N7" i="2418"/>
  <c r="I7" i="2418"/>
  <c r="H7" i="2418"/>
  <c r="H19" i="2417"/>
  <c r="K27" i="2417"/>
  <c r="L27" i="2417"/>
  <c r="M27" i="2417"/>
  <c r="N27" i="2417"/>
  <c r="I27" i="2417"/>
  <c r="H27" i="2417"/>
  <c r="K25" i="2417"/>
  <c r="L25" i="2417"/>
  <c r="M25" i="2417"/>
  <c r="N25" i="2417"/>
  <c r="I25" i="2417"/>
  <c r="H25" i="2417"/>
  <c r="K23" i="2417"/>
  <c r="L23" i="2417"/>
  <c r="M23" i="2417"/>
  <c r="N23" i="2417"/>
  <c r="I23" i="2417"/>
  <c r="H23" i="2417"/>
  <c r="N21" i="2417"/>
  <c r="M21" i="2417"/>
  <c r="L21" i="2417"/>
  <c r="K21" i="2417"/>
  <c r="H21" i="2417"/>
  <c r="I21" i="2417"/>
  <c r="K19" i="2417"/>
  <c r="L19" i="2417"/>
  <c r="M19" i="2417"/>
  <c r="N19" i="2417"/>
  <c r="I19" i="2417"/>
  <c r="K9" i="2417"/>
  <c r="L9" i="2417"/>
  <c r="M9" i="2417"/>
  <c r="N9" i="2417"/>
  <c r="I9" i="2417"/>
  <c r="H9" i="2417"/>
  <c r="K3" i="2417"/>
  <c r="L3" i="2417"/>
  <c r="M3" i="2417"/>
  <c r="N3" i="2417"/>
  <c r="I3" i="2417"/>
  <c r="H3" i="2417"/>
  <c r="K5" i="2417"/>
  <c r="L5" i="2417"/>
  <c r="M5" i="2417"/>
  <c r="N5" i="2417"/>
  <c r="H5" i="2417"/>
  <c r="I5" i="2417"/>
  <c r="N15" i="2417"/>
  <c r="N13" i="2417"/>
  <c r="K17" i="2417"/>
  <c r="L17" i="2417"/>
  <c r="M17" i="2417"/>
  <c r="N17" i="2417"/>
  <c r="I17" i="2417"/>
  <c r="H17" i="2417"/>
  <c r="K15" i="2417"/>
  <c r="L15" i="2417"/>
  <c r="M15" i="2417"/>
  <c r="I15" i="2417"/>
  <c r="H15" i="2417"/>
  <c r="K13" i="2417"/>
  <c r="L13" i="2417"/>
  <c r="M13" i="2417"/>
  <c r="I13" i="2417"/>
  <c r="H13" i="2417"/>
  <c r="K7" i="2417"/>
  <c r="L7" i="2417"/>
  <c r="M7" i="2417"/>
  <c r="N7" i="2417"/>
  <c r="I7" i="2417"/>
  <c r="H7" i="2417"/>
  <c r="M25" i="2416"/>
  <c r="L25" i="2416"/>
  <c r="K25" i="2416"/>
  <c r="H25" i="2416"/>
  <c r="I25" i="2416"/>
  <c r="K27" i="2416"/>
  <c r="L27" i="2416"/>
  <c r="M27" i="2416"/>
  <c r="I27" i="2416"/>
  <c r="H27" i="2416"/>
  <c r="K29" i="2416"/>
  <c r="L29" i="2416"/>
  <c r="M29" i="2416"/>
  <c r="I29" i="2416"/>
  <c r="H29" i="2416"/>
  <c r="K21" i="2416"/>
  <c r="L21" i="2416"/>
  <c r="M21" i="2416"/>
  <c r="I21" i="2416"/>
  <c r="H21" i="2416"/>
  <c r="K19" i="2416"/>
  <c r="L19" i="2416"/>
  <c r="M19" i="2416"/>
  <c r="I19" i="2416"/>
  <c r="H19" i="2416"/>
  <c r="K11" i="2416"/>
  <c r="L11" i="2416"/>
  <c r="M11" i="2416"/>
  <c r="I11" i="2416"/>
  <c r="H11" i="2416"/>
  <c r="K9" i="2416"/>
  <c r="L9" i="2416"/>
  <c r="M9" i="2416"/>
  <c r="I9" i="2416"/>
  <c r="H9" i="2416"/>
  <c r="M5" i="2416"/>
  <c r="L5" i="2416"/>
  <c r="K5" i="2416"/>
  <c r="H5" i="2416"/>
  <c r="I5" i="2416"/>
  <c r="K3" i="2416"/>
  <c r="L3" i="2416"/>
  <c r="M3" i="2416"/>
  <c r="I3" i="2416"/>
  <c r="H3" i="2416"/>
  <c r="K23" i="2416"/>
  <c r="L23" i="2416"/>
  <c r="M23" i="2416"/>
  <c r="I23" i="2416"/>
  <c r="H23" i="2416"/>
  <c r="K17" i="2416"/>
  <c r="L17" i="2416"/>
  <c r="M17" i="2416"/>
  <c r="I17" i="2416"/>
  <c r="H17" i="2416"/>
  <c r="K15" i="2416"/>
  <c r="L15" i="2416"/>
  <c r="M15" i="2416"/>
  <c r="I15" i="2416"/>
  <c r="H15" i="2416"/>
  <c r="K13" i="2416"/>
  <c r="L13" i="2416"/>
  <c r="M13" i="2416"/>
  <c r="I13" i="2416"/>
  <c r="H13" i="2416"/>
  <c r="K7" i="2416"/>
  <c r="L7" i="2416"/>
  <c r="M7" i="2416"/>
  <c r="I7" i="2416"/>
  <c r="H7" i="2416"/>
  <c r="K65" i="2415"/>
  <c r="L65" i="2415"/>
  <c r="M65" i="2415"/>
  <c r="N65" i="2415"/>
  <c r="I65" i="2415"/>
  <c r="H65" i="2415"/>
  <c r="K63" i="2415"/>
  <c r="L63" i="2415"/>
  <c r="M63" i="2415"/>
  <c r="N63" i="2415"/>
  <c r="I63" i="2415"/>
  <c r="H63" i="2415"/>
  <c r="K61" i="2415"/>
  <c r="L61" i="2415"/>
  <c r="M61" i="2415"/>
  <c r="N61" i="2415"/>
  <c r="I61" i="2415"/>
  <c r="H61" i="2415"/>
  <c r="K59" i="2415"/>
  <c r="L59" i="2415"/>
  <c r="M59" i="2415"/>
  <c r="N59" i="2415"/>
  <c r="I59" i="2415"/>
  <c r="H59" i="2415"/>
  <c r="K55" i="2415"/>
  <c r="L55" i="2415"/>
  <c r="M55" i="2415"/>
  <c r="N55" i="2415"/>
  <c r="I55" i="2415"/>
  <c r="H55" i="2415"/>
  <c r="K45" i="2415"/>
  <c r="L45" i="2415"/>
  <c r="M45" i="2415"/>
  <c r="N45" i="2415"/>
  <c r="I45" i="2415"/>
  <c r="H45" i="2415"/>
  <c r="K29" i="2415"/>
  <c r="L29" i="2415"/>
  <c r="M29" i="2415"/>
  <c r="N29" i="2415"/>
  <c r="I29" i="2415"/>
  <c r="H29" i="2415"/>
  <c r="K27" i="2415"/>
  <c r="L27" i="2415"/>
  <c r="M27" i="2415"/>
  <c r="N27" i="2415"/>
  <c r="I27" i="2415"/>
  <c r="H27" i="2415"/>
  <c r="K19" i="2415"/>
  <c r="L19" i="2415"/>
  <c r="M19" i="2415"/>
  <c r="N19" i="2415"/>
  <c r="I19" i="2415"/>
  <c r="H19" i="2415"/>
  <c r="K9" i="2415"/>
  <c r="L9" i="2415"/>
  <c r="M9" i="2415"/>
  <c r="N9" i="2415"/>
  <c r="I9" i="2415"/>
  <c r="H9" i="2415"/>
  <c r="K5" i="2415"/>
  <c r="L5" i="2415"/>
  <c r="M5" i="2415"/>
  <c r="N5" i="2415"/>
  <c r="I5" i="2415"/>
  <c r="H5" i="2415"/>
  <c r="K3" i="2415"/>
  <c r="L3" i="2415"/>
  <c r="M3" i="2415"/>
  <c r="N3" i="2415"/>
  <c r="I3" i="2415"/>
  <c r="H3" i="2415"/>
  <c r="N25" i="2415"/>
  <c r="K57" i="2415"/>
  <c r="L57" i="2415"/>
  <c r="M57" i="2415"/>
  <c r="N57" i="2415"/>
  <c r="I57" i="2415"/>
  <c r="H57" i="2415"/>
  <c r="K53" i="2415"/>
  <c r="L53" i="2415"/>
  <c r="M53" i="2415"/>
  <c r="N53" i="2415"/>
  <c r="I53" i="2415"/>
  <c r="H53" i="2415"/>
  <c r="K51" i="2415"/>
  <c r="L51" i="2415"/>
  <c r="M51" i="2415"/>
  <c r="N51" i="2415"/>
  <c r="I51" i="2415"/>
  <c r="H51" i="2415"/>
  <c r="K49" i="2415"/>
  <c r="L49" i="2415"/>
  <c r="M49" i="2415"/>
  <c r="N49" i="2415"/>
  <c r="I49" i="2415"/>
  <c r="H49" i="2415"/>
  <c r="K47" i="2415"/>
  <c r="L47" i="2415"/>
  <c r="M47" i="2415"/>
  <c r="N47" i="2415"/>
  <c r="I47" i="2415"/>
  <c r="H47" i="2415"/>
  <c r="K43" i="2415"/>
  <c r="L43" i="2415"/>
  <c r="M43" i="2415"/>
  <c r="N43" i="2415"/>
  <c r="I43" i="2415"/>
  <c r="H43" i="2415"/>
  <c r="K41" i="2415"/>
  <c r="L41" i="2415"/>
  <c r="M41" i="2415"/>
  <c r="N41" i="2415"/>
  <c r="I41" i="2415"/>
  <c r="H41" i="2415"/>
  <c r="K39" i="2415"/>
  <c r="L39" i="2415"/>
  <c r="M39" i="2415"/>
  <c r="N39" i="2415"/>
  <c r="I39" i="2415"/>
  <c r="H39" i="2415"/>
  <c r="K37" i="2415"/>
  <c r="L37" i="2415"/>
  <c r="M37" i="2415"/>
  <c r="N37" i="2415"/>
  <c r="I37" i="2415"/>
  <c r="H37" i="2415"/>
  <c r="K33" i="2415"/>
  <c r="L33" i="2415"/>
  <c r="M33" i="2415"/>
  <c r="N33" i="2415"/>
  <c r="I33" i="2415"/>
  <c r="H33" i="2415"/>
  <c r="K25" i="2415"/>
  <c r="L25" i="2415"/>
  <c r="M25" i="2415"/>
  <c r="I25" i="2415"/>
  <c r="H25" i="2415"/>
  <c r="K23" i="2415"/>
  <c r="L23" i="2415"/>
  <c r="M23" i="2415"/>
  <c r="N23" i="2415"/>
  <c r="I23" i="2415"/>
  <c r="H23" i="2415"/>
  <c r="K21" i="2415"/>
  <c r="L21" i="2415"/>
  <c r="M21" i="2415"/>
  <c r="N21" i="2415"/>
  <c r="I21" i="2415"/>
  <c r="H21" i="2415"/>
  <c r="K17" i="2415"/>
  <c r="L17" i="2415"/>
  <c r="M17" i="2415"/>
  <c r="N17" i="2415"/>
  <c r="I17" i="2415"/>
  <c r="H17" i="2415"/>
  <c r="K15" i="2415"/>
  <c r="L15" i="2415"/>
  <c r="M15" i="2415"/>
  <c r="N15" i="2415"/>
  <c r="I15" i="2415"/>
  <c r="H15" i="2415"/>
  <c r="K13" i="2415"/>
  <c r="L13" i="2415"/>
  <c r="M13" i="2415"/>
  <c r="N13" i="2415"/>
  <c r="I13" i="2415"/>
  <c r="H13" i="2415"/>
  <c r="K11" i="2415"/>
  <c r="L11" i="2415"/>
  <c r="M11" i="2415"/>
  <c r="N11" i="2415"/>
  <c r="I11" i="2415"/>
  <c r="H11" i="2415"/>
  <c r="K7" i="2415"/>
  <c r="L7" i="2415"/>
  <c r="M7" i="2415"/>
  <c r="N7" i="2415"/>
  <c r="I7" i="2415"/>
  <c r="H7" i="2415"/>
  <c r="M27" i="2414"/>
  <c r="K33" i="2414"/>
  <c r="L33" i="2414"/>
  <c r="M33" i="2414"/>
  <c r="N33" i="2414"/>
  <c r="I33" i="2414"/>
  <c r="H33" i="2414"/>
  <c r="K31" i="2414"/>
  <c r="L31" i="2414"/>
  <c r="M31" i="2414"/>
  <c r="N31" i="2414"/>
  <c r="I31" i="2414"/>
  <c r="H31" i="2414"/>
  <c r="K29" i="2414"/>
  <c r="L29" i="2414"/>
  <c r="M29" i="2414"/>
  <c r="N29" i="2414"/>
  <c r="I29" i="2414"/>
  <c r="H29" i="2414"/>
  <c r="K27" i="2414"/>
  <c r="L27" i="2414"/>
  <c r="N27" i="2414"/>
  <c r="I27" i="2414"/>
  <c r="H27" i="2414"/>
  <c r="K25" i="2414"/>
  <c r="L25" i="2414"/>
  <c r="M25" i="2414"/>
  <c r="N25" i="2414"/>
  <c r="I25" i="2414"/>
  <c r="H25" i="2414"/>
  <c r="H21" i="2414"/>
  <c r="I21" i="2414"/>
  <c r="N15" i="2414"/>
  <c r="M15" i="2414"/>
  <c r="L15" i="2414"/>
  <c r="K15" i="2414"/>
  <c r="H15" i="2414"/>
  <c r="I15" i="2414"/>
  <c r="K23" i="2414"/>
  <c r="L23" i="2414"/>
  <c r="M23" i="2414"/>
  <c r="N23" i="2414"/>
  <c r="I23" i="2414"/>
  <c r="H23" i="2414"/>
  <c r="K21" i="2414"/>
  <c r="L21" i="2414"/>
  <c r="M21" i="2414"/>
  <c r="N21" i="2414"/>
  <c r="L19" i="2414"/>
  <c r="M19" i="2414"/>
  <c r="N19" i="2414"/>
  <c r="K19" i="2414"/>
  <c r="I19" i="2414"/>
  <c r="H19" i="2414"/>
  <c r="K17" i="2414"/>
  <c r="L17" i="2414"/>
  <c r="M17" i="2414"/>
  <c r="N17" i="2414"/>
  <c r="I17" i="2414"/>
  <c r="H17" i="2414"/>
  <c r="K13" i="2414"/>
  <c r="L13" i="2414"/>
  <c r="M13" i="2414"/>
  <c r="N13" i="2414"/>
  <c r="I13" i="2414"/>
  <c r="H13" i="2414"/>
  <c r="K11" i="2414"/>
  <c r="L11" i="2414"/>
  <c r="M11" i="2414"/>
  <c r="N11" i="2414"/>
  <c r="I11" i="2414"/>
  <c r="H11" i="2414"/>
  <c r="K9" i="2414"/>
  <c r="L9" i="2414"/>
  <c r="M9" i="2414"/>
  <c r="N9" i="2414"/>
  <c r="I9" i="2414"/>
  <c r="H9" i="2414"/>
  <c r="K7" i="2414"/>
  <c r="L7" i="2414"/>
  <c r="M7" i="2414"/>
  <c r="N7" i="2414"/>
  <c r="I7" i="2414"/>
  <c r="H7" i="2414"/>
  <c r="K3" i="2414"/>
  <c r="L3" i="2414"/>
  <c r="M3" i="2414"/>
  <c r="N3" i="2414"/>
  <c r="I3" i="2414"/>
  <c r="H3" i="2414"/>
  <c r="N35" i="2406"/>
  <c r="N33" i="2406"/>
  <c r="N31" i="2406"/>
  <c r="N29" i="2406"/>
  <c r="N27" i="2406"/>
  <c r="N25" i="2406"/>
  <c r="N23" i="2406"/>
  <c r="N21" i="2406"/>
  <c r="N19" i="2406"/>
  <c r="N17" i="2406"/>
  <c r="N15" i="2406"/>
  <c r="N13" i="2406"/>
  <c r="N11" i="2406"/>
  <c r="N9" i="2406"/>
  <c r="N7" i="2406"/>
  <c r="N3" i="2406"/>
  <c r="M27" i="2413"/>
  <c r="L27" i="2413"/>
  <c r="K27" i="2413"/>
  <c r="H27" i="2413"/>
  <c r="I27" i="2413"/>
  <c r="M15" i="2413"/>
  <c r="L15" i="2413"/>
  <c r="K15" i="2413"/>
  <c r="H15" i="2413"/>
  <c r="I15" i="2413"/>
  <c r="K37" i="2413"/>
  <c r="L37" i="2413"/>
  <c r="M37" i="2413"/>
  <c r="I37" i="2413"/>
  <c r="H37" i="2413"/>
  <c r="K35" i="2413"/>
  <c r="L35" i="2413"/>
  <c r="M35" i="2413"/>
  <c r="I35" i="2413"/>
  <c r="H35" i="2413"/>
  <c r="M33" i="2413"/>
  <c r="L33" i="2413"/>
  <c r="K33" i="2413"/>
  <c r="H33" i="2413"/>
  <c r="I33" i="2413"/>
  <c r="M31" i="2413"/>
  <c r="L31" i="2413"/>
  <c r="K31" i="2413"/>
  <c r="H31" i="2413"/>
  <c r="I31" i="2413"/>
  <c r="M29" i="2413"/>
  <c r="L29" i="2413"/>
  <c r="K29" i="2413"/>
  <c r="H29" i="2413"/>
  <c r="I29" i="2413"/>
  <c r="K25" i="2413"/>
  <c r="L25" i="2413"/>
  <c r="M25" i="2413"/>
  <c r="I25" i="2413"/>
  <c r="H25" i="2413"/>
  <c r="L23" i="2413"/>
  <c r="M23" i="2413"/>
  <c r="K23" i="2413"/>
  <c r="I23" i="2413"/>
  <c r="H23" i="2413"/>
  <c r="K21" i="2413"/>
  <c r="L21" i="2413"/>
  <c r="M21" i="2413"/>
  <c r="I21" i="2413"/>
  <c r="H21" i="2413"/>
  <c r="L19" i="2413"/>
  <c r="M19" i="2413"/>
  <c r="K19" i="2413"/>
  <c r="I19" i="2413"/>
  <c r="H19" i="2413"/>
  <c r="K17" i="2413"/>
  <c r="L17" i="2413"/>
  <c r="M17" i="2413"/>
  <c r="I17" i="2413"/>
  <c r="H17" i="2413"/>
  <c r="K13" i="2413"/>
  <c r="L13" i="2413"/>
  <c r="M13" i="2413"/>
  <c r="I13" i="2413"/>
  <c r="H13" i="2413"/>
  <c r="K11" i="2413"/>
  <c r="L11" i="2413"/>
  <c r="M11" i="2413"/>
  <c r="I11" i="2413"/>
  <c r="H11" i="2413"/>
  <c r="K9" i="2413"/>
  <c r="L9" i="2413"/>
  <c r="M9" i="2413"/>
  <c r="I9" i="2413"/>
  <c r="H9" i="2413"/>
  <c r="K7" i="2413"/>
  <c r="L7" i="2413"/>
  <c r="M7" i="2413"/>
  <c r="I7" i="2413"/>
  <c r="H7" i="2413"/>
  <c r="K3" i="2413"/>
  <c r="L3" i="2413"/>
  <c r="M3" i="2413"/>
  <c r="I3" i="2413"/>
  <c r="H3" i="2413"/>
  <c r="K37" i="2412"/>
  <c r="L37" i="2412"/>
  <c r="M37" i="2412"/>
  <c r="I37" i="2412"/>
  <c r="H37" i="2412"/>
  <c r="M35" i="2412"/>
  <c r="L35" i="2412"/>
  <c r="K35" i="2412"/>
  <c r="H35" i="2412"/>
  <c r="I35" i="2412"/>
  <c r="H33" i="2412"/>
  <c r="I33" i="2412"/>
  <c r="M33" i="2412"/>
  <c r="L33" i="2412"/>
  <c r="K33" i="2412"/>
  <c r="M31" i="2412"/>
  <c r="L31" i="2412"/>
  <c r="K31" i="2412"/>
  <c r="H31" i="2412"/>
  <c r="I31" i="2412"/>
  <c r="K29" i="2412"/>
  <c r="L29" i="2412"/>
  <c r="M29" i="2412"/>
  <c r="I29" i="2412"/>
  <c r="H29" i="2412"/>
  <c r="K25" i="2412"/>
  <c r="I25" i="2412"/>
  <c r="H25" i="2412"/>
  <c r="I27" i="2412"/>
  <c r="H27" i="2412"/>
  <c r="K27" i="2412"/>
  <c r="L27" i="2412"/>
  <c r="M27" i="2412"/>
  <c r="K23" i="2412"/>
  <c r="L23" i="2412"/>
  <c r="M23" i="2412"/>
  <c r="I23" i="2412"/>
  <c r="H23" i="2412"/>
  <c r="M9" i="2412"/>
  <c r="L9" i="2412"/>
  <c r="K9" i="2412"/>
  <c r="H9" i="2412"/>
  <c r="I9" i="2412"/>
  <c r="I7" i="2412"/>
  <c r="H7" i="2412"/>
  <c r="K7" i="2412"/>
  <c r="L7" i="2412"/>
  <c r="M7" i="2412"/>
  <c r="L25" i="2412"/>
  <c r="M25" i="2412"/>
  <c r="K19" i="2412"/>
  <c r="L19" i="2412"/>
  <c r="M19" i="2412"/>
  <c r="I19" i="2412"/>
  <c r="H19" i="2412"/>
  <c r="K17" i="2412"/>
  <c r="L17" i="2412"/>
  <c r="M17" i="2412"/>
  <c r="I17" i="2412"/>
  <c r="H17" i="2412"/>
  <c r="K15" i="2412"/>
  <c r="L15" i="2412"/>
  <c r="M15" i="2412"/>
  <c r="I15" i="2412"/>
  <c r="H15" i="2412"/>
  <c r="K13" i="2412"/>
  <c r="L13" i="2412"/>
  <c r="M13" i="2412"/>
  <c r="I13" i="2412"/>
  <c r="H13" i="2412"/>
  <c r="K11" i="2412"/>
  <c r="L11" i="2412"/>
  <c r="M11" i="2412"/>
  <c r="I11" i="2412"/>
  <c r="H11" i="2412"/>
  <c r="L5" i="2412"/>
  <c r="M5" i="2412"/>
  <c r="K5" i="2412"/>
  <c r="I5" i="2412"/>
  <c r="H5" i="2412"/>
  <c r="K3" i="2412"/>
  <c r="L3" i="2412"/>
  <c r="M3" i="2412"/>
  <c r="I3" i="2412"/>
  <c r="H3" i="2412"/>
  <c r="K27" i="2411"/>
  <c r="L27" i="2411"/>
  <c r="M27" i="2411"/>
  <c r="I27" i="2411"/>
  <c r="H27" i="2411"/>
  <c r="I25" i="2411"/>
  <c r="H25" i="2411"/>
  <c r="K25" i="2411"/>
  <c r="L25" i="2411"/>
  <c r="M25" i="2411"/>
  <c r="K35" i="2411"/>
  <c r="L35" i="2411"/>
  <c r="M35" i="2411"/>
  <c r="I35" i="2411"/>
  <c r="H35" i="2411"/>
  <c r="K33" i="2411"/>
  <c r="L33" i="2411"/>
  <c r="M33" i="2411"/>
  <c r="I33" i="2411"/>
  <c r="H33" i="2411"/>
  <c r="K37" i="2411"/>
  <c r="L37" i="2411"/>
  <c r="M37" i="2411"/>
  <c r="I37" i="2411"/>
  <c r="H37" i="2411"/>
  <c r="K21" i="2411"/>
  <c r="L21" i="2411"/>
  <c r="M21" i="2411"/>
  <c r="I21" i="2411"/>
  <c r="H21" i="2411"/>
  <c r="I19" i="2411"/>
  <c r="H19" i="2411"/>
  <c r="K3" i="2411"/>
  <c r="L3" i="2411"/>
  <c r="M3" i="2411"/>
  <c r="I3" i="2411"/>
  <c r="H3" i="2411"/>
  <c r="K39" i="2411"/>
  <c r="L39" i="2411"/>
  <c r="M39" i="2411"/>
  <c r="I39" i="2411"/>
  <c r="H39" i="2411"/>
  <c r="K31" i="2411"/>
  <c r="L31" i="2411"/>
  <c r="M31" i="2411"/>
  <c r="I31" i="2411"/>
  <c r="H31" i="2411"/>
  <c r="K29" i="2411"/>
  <c r="L29" i="2411"/>
  <c r="M29" i="2411"/>
  <c r="I29" i="2411"/>
  <c r="H29" i="2411"/>
  <c r="K23" i="2411"/>
  <c r="L23" i="2411"/>
  <c r="M23" i="2411"/>
  <c r="I23" i="2411"/>
  <c r="H23" i="2411"/>
  <c r="K19" i="2411"/>
  <c r="L19" i="2411"/>
  <c r="M19" i="2411"/>
  <c r="K17" i="2411"/>
  <c r="L17" i="2411"/>
  <c r="M17" i="2411"/>
  <c r="I17" i="2411"/>
  <c r="H17" i="2411"/>
  <c r="K15" i="2411"/>
  <c r="L15" i="2411"/>
  <c r="M15" i="2411"/>
  <c r="I15" i="2411"/>
  <c r="H15" i="2411"/>
  <c r="K13" i="2411"/>
  <c r="L13" i="2411"/>
  <c r="M13" i="2411"/>
  <c r="I13" i="2411"/>
  <c r="H13" i="2411"/>
  <c r="K11" i="2411"/>
  <c r="L11" i="2411"/>
  <c r="M11" i="2411"/>
  <c r="I11" i="2411"/>
  <c r="H11" i="2411"/>
  <c r="K7" i="2411"/>
  <c r="L7" i="2411"/>
  <c r="M7" i="2411"/>
  <c r="I7" i="2411"/>
  <c r="H7" i="2411"/>
  <c r="K5" i="2411"/>
  <c r="L5" i="2411"/>
  <c r="M5" i="2411"/>
  <c r="I5" i="2411"/>
  <c r="H5" i="2411"/>
  <c r="M57" i="2410"/>
  <c r="L57" i="2410"/>
  <c r="K57" i="2410"/>
  <c r="H57" i="2410"/>
  <c r="I57" i="2410"/>
  <c r="K55" i="2410"/>
  <c r="L55" i="2410"/>
  <c r="M55" i="2410"/>
  <c r="H55" i="2410"/>
  <c r="I55" i="2410"/>
  <c r="M53" i="2410"/>
  <c r="L53" i="2410"/>
  <c r="K53" i="2410"/>
  <c r="H53" i="2410"/>
  <c r="I53" i="2410"/>
  <c r="K51" i="2410"/>
  <c r="L51" i="2410"/>
  <c r="M51" i="2410"/>
  <c r="I51" i="2410"/>
  <c r="H51" i="2410"/>
  <c r="I47" i="2410"/>
  <c r="H47" i="2410"/>
  <c r="M41" i="2410"/>
  <c r="L41" i="2410"/>
  <c r="K41" i="2410"/>
  <c r="I41" i="2410"/>
  <c r="H41" i="2410"/>
  <c r="K25" i="2410"/>
  <c r="L25" i="2410"/>
  <c r="M25" i="2410"/>
  <c r="I25" i="2410"/>
  <c r="H25" i="2410"/>
  <c r="K19" i="2410"/>
  <c r="L19" i="2410"/>
  <c r="M19" i="2410"/>
  <c r="I19" i="2410"/>
  <c r="H19" i="2410"/>
  <c r="K5" i="2410"/>
  <c r="L5" i="2410"/>
  <c r="M5" i="2410"/>
  <c r="I5" i="2410"/>
  <c r="H5" i="2410"/>
  <c r="K3" i="2410"/>
  <c r="L3" i="2410"/>
  <c r="M3" i="2410"/>
  <c r="I3" i="2410"/>
  <c r="H3" i="2410"/>
  <c r="K59" i="2410"/>
  <c r="L59" i="2410"/>
  <c r="M59" i="2410"/>
  <c r="I59" i="2410"/>
  <c r="H59" i="2410"/>
  <c r="K49" i="2410"/>
  <c r="L49" i="2410"/>
  <c r="M49" i="2410"/>
  <c r="I49" i="2410"/>
  <c r="H49" i="2410"/>
  <c r="K47" i="2410"/>
  <c r="L47" i="2410"/>
  <c r="M47" i="2410"/>
  <c r="K45" i="2410"/>
  <c r="L45" i="2410"/>
  <c r="M45" i="2410"/>
  <c r="I45" i="2410"/>
  <c r="H45" i="2410"/>
  <c r="K43" i="2410"/>
  <c r="L43" i="2410"/>
  <c r="M43" i="2410"/>
  <c r="I43" i="2410"/>
  <c r="H43" i="2410"/>
  <c r="K39" i="2410"/>
  <c r="L39" i="2410"/>
  <c r="M39" i="2410"/>
  <c r="I39" i="2410"/>
  <c r="H39" i="2410"/>
  <c r="K37" i="2410"/>
  <c r="L37" i="2410"/>
  <c r="M37" i="2410"/>
  <c r="I37" i="2410"/>
  <c r="H37" i="2410"/>
  <c r="K35" i="2410"/>
  <c r="L35" i="2410"/>
  <c r="M35" i="2410"/>
  <c r="I35" i="2410"/>
  <c r="H35" i="2410"/>
  <c r="K33" i="2410"/>
  <c r="L33" i="2410"/>
  <c r="M33" i="2410"/>
  <c r="I33" i="2410"/>
  <c r="H33" i="2410"/>
  <c r="K29" i="2410"/>
  <c r="L29" i="2410"/>
  <c r="M29" i="2410"/>
  <c r="I29" i="2410"/>
  <c r="H29" i="2410"/>
  <c r="K23" i="2410"/>
  <c r="L23" i="2410"/>
  <c r="M23" i="2410"/>
  <c r="I23" i="2410"/>
  <c r="H23" i="2410"/>
  <c r="K21" i="2410"/>
  <c r="L21" i="2410"/>
  <c r="M21" i="2410"/>
  <c r="I21" i="2410"/>
  <c r="H21" i="2410"/>
  <c r="K17" i="2410"/>
  <c r="L17" i="2410"/>
  <c r="M17" i="2410"/>
  <c r="I17" i="2410"/>
  <c r="H17" i="2410"/>
  <c r="L15" i="2410"/>
  <c r="M15" i="2410"/>
  <c r="K15" i="2410"/>
  <c r="I15" i="2410"/>
  <c r="H15" i="2410"/>
  <c r="K13" i="2410"/>
  <c r="L13" i="2410"/>
  <c r="M13" i="2410"/>
  <c r="I13" i="2410"/>
  <c r="H13" i="2410"/>
  <c r="K11" i="2410"/>
  <c r="L11" i="2410"/>
  <c r="M11" i="2410"/>
  <c r="I11" i="2410"/>
  <c r="H11" i="2410"/>
  <c r="K9" i="2410"/>
  <c r="L9" i="2410"/>
  <c r="M9" i="2410"/>
  <c r="I9" i="2410"/>
  <c r="H9" i="2410"/>
  <c r="K7" i="2410"/>
  <c r="L7" i="2410"/>
  <c r="M7" i="2410"/>
  <c r="I7" i="2410"/>
  <c r="H7" i="2410"/>
  <c r="K35" i="2409"/>
  <c r="L35" i="2409"/>
  <c r="M35" i="2409"/>
  <c r="I35" i="2409"/>
  <c r="H35" i="2409"/>
  <c r="K27" i="2409"/>
  <c r="L27" i="2409"/>
  <c r="M27" i="2409"/>
  <c r="I27" i="2409"/>
  <c r="H27" i="2409"/>
  <c r="M25" i="2409"/>
  <c r="L25" i="2409"/>
  <c r="K25" i="2409"/>
  <c r="H25" i="2409"/>
  <c r="I25" i="2409"/>
  <c r="K33" i="2409"/>
  <c r="L33" i="2409"/>
  <c r="M33" i="2409"/>
  <c r="I33" i="2409"/>
  <c r="H33" i="2409"/>
  <c r="K31" i="2409"/>
  <c r="L31" i="2409"/>
  <c r="M31" i="2409"/>
  <c r="I31" i="2409"/>
  <c r="H31" i="2409"/>
  <c r="L29" i="2409"/>
  <c r="M29" i="2409"/>
  <c r="K29" i="2409"/>
  <c r="I29" i="2409"/>
  <c r="H29" i="2409"/>
  <c r="K19" i="2409"/>
  <c r="L19" i="2409"/>
  <c r="M19" i="2409"/>
  <c r="I19" i="2409"/>
  <c r="H19" i="2409"/>
  <c r="K11" i="2409"/>
  <c r="L11" i="2409"/>
  <c r="M11" i="2409"/>
  <c r="I11" i="2409"/>
  <c r="H11" i="2409"/>
  <c r="K9" i="2409"/>
  <c r="L9" i="2409"/>
  <c r="M9" i="2409"/>
  <c r="I9" i="2409"/>
  <c r="H9" i="2409"/>
  <c r="K5" i="2409"/>
  <c r="L5" i="2409"/>
  <c r="M5" i="2409"/>
  <c r="I5" i="2409"/>
  <c r="H5" i="2409"/>
  <c r="K23" i="2409"/>
  <c r="L23" i="2409"/>
  <c r="M23" i="2409"/>
  <c r="I23" i="2409"/>
  <c r="H23" i="2409"/>
  <c r="K17" i="2409"/>
  <c r="L17" i="2409"/>
  <c r="M17" i="2409"/>
  <c r="I17" i="2409"/>
  <c r="H17" i="2409"/>
  <c r="K15" i="2409"/>
  <c r="L15" i="2409"/>
  <c r="M15" i="2409"/>
  <c r="I15" i="2409"/>
  <c r="H15" i="2409"/>
  <c r="K13" i="2409"/>
  <c r="L13" i="2409"/>
  <c r="M13" i="2409"/>
  <c r="I13" i="2409"/>
  <c r="H13" i="2409"/>
  <c r="K7" i="2409"/>
  <c r="L7" i="2409"/>
  <c r="M7" i="2409"/>
  <c r="I7" i="2409"/>
  <c r="H7" i="2409"/>
  <c r="K3" i="2409"/>
  <c r="L3" i="2409"/>
  <c r="M3" i="2409"/>
  <c r="I3" i="2409"/>
  <c r="H3" i="2409"/>
  <c r="H25" i="2408"/>
  <c r="K21" i="2408"/>
  <c r="L21" i="2408"/>
  <c r="M21" i="2408"/>
  <c r="I21" i="2408"/>
  <c r="H21" i="2408"/>
  <c r="K19" i="2408"/>
  <c r="L19" i="2408"/>
  <c r="M19" i="2408"/>
  <c r="I19" i="2408"/>
  <c r="H19" i="2408"/>
  <c r="K11" i="2408"/>
  <c r="L11" i="2408"/>
  <c r="M11" i="2408"/>
  <c r="I11" i="2408"/>
  <c r="H11" i="2408"/>
  <c r="K9" i="2408"/>
  <c r="L9" i="2408"/>
  <c r="M9" i="2408"/>
  <c r="I9" i="2408"/>
  <c r="H9" i="2408"/>
  <c r="K7" i="2408"/>
  <c r="L7" i="2408"/>
  <c r="M7" i="2408"/>
  <c r="I7" i="2408"/>
  <c r="H7" i="2408"/>
  <c r="K5" i="2408"/>
  <c r="L5" i="2408"/>
  <c r="M5" i="2408"/>
  <c r="I5" i="2408"/>
  <c r="H5" i="2408"/>
  <c r="K3" i="2408"/>
  <c r="L3" i="2408"/>
  <c r="M3" i="2408"/>
  <c r="I3" i="2408"/>
  <c r="H3" i="2408"/>
  <c r="L25" i="2408"/>
  <c r="M25" i="2408"/>
  <c r="K25" i="2408"/>
  <c r="I25" i="2408"/>
  <c r="K23" i="2408"/>
  <c r="L23" i="2408"/>
  <c r="M23" i="2408"/>
  <c r="I23" i="2408"/>
  <c r="H23" i="2408"/>
  <c r="K17" i="2408"/>
  <c r="L17" i="2408"/>
  <c r="M17" i="2408"/>
  <c r="I17" i="2408"/>
  <c r="H17" i="2408"/>
  <c r="K15" i="2408"/>
  <c r="L15" i="2408"/>
  <c r="M15" i="2408"/>
  <c r="I15" i="2408"/>
  <c r="H15" i="2408"/>
  <c r="K13" i="2408"/>
  <c r="L13" i="2408"/>
  <c r="M13" i="2408"/>
  <c r="I13" i="2408"/>
  <c r="H13" i="2408"/>
  <c r="I29" i="2407"/>
  <c r="H29" i="2407"/>
  <c r="K29" i="2407"/>
  <c r="L29" i="2407"/>
  <c r="M29" i="2407"/>
  <c r="K65" i="2407"/>
  <c r="L65" i="2407"/>
  <c r="M65" i="2407"/>
  <c r="I65" i="2407"/>
  <c r="H65" i="2407"/>
  <c r="K59" i="2407"/>
  <c r="L59" i="2407"/>
  <c r="M59" i="2407"/>
  <c r="I59" i="2407"/>
  <c r="H59" i="2407"/>
  <c r="K57" i="2407"/>
  <c r="L57" i="2407"/>
  <c r="M57" i="2407"/>
  <c r="I57" i="2407"/>
  <c r="H57" i="2407"/>
  <c r="K53" i="2407"/>
  <c r="L53" i="2407"/>
  <c r="M53" i="2407"/>
  <c r="I53" i="2407"/>
  <c r="H53" i="2407"/>
  <c r="K25" i="2407"/>
  <c r="L25" i="2407"/>
  <c r="M25" i="2407"/>
  <c r="I25" i="2407"/>
  <c r="H25" i="2407"/>
  <c r="K19" i="2407"/>
  <c r="L19" i="2407"/>
  <c r="M19" i="2407"/>
  <c r="I19" i="2407"/>
  <c r="H19" i="2407"/>
  <c r="K9" i="2407"/>
  <c r="L9" i="2407"/>
  <c r="M9" i="2407"/>
  <c r="I9" i="2407"/>
  <c r="H9" i="2407"/>
  <c r="K7" i="2407"/>
  <c r="L7" i="2407"/>
  <c r="M7" i="2407"/>
  <c r="I7" i="2407"/>
  <c r="H7" i="2407"/>
  <c r="K5" i="2407"/>
  <c r="L5" i="2407"/>
  <c r="M5" i="2407"/>
  <c r="I5" i="2407"/>
  <c r="H5" i="2407"/>
  <c r="K3" i="2407"/>
  <c r="L3" i="2407"/>
  <c r="M3" i="2407"/>
  <c r="I3" i="2407"/>
  <c r="H3" i="2407"/>
  <c r="K63" i="2407"/>
  <c r="L63" i="2407"/>
  <c r="M63" i="2407"/>
  <c r="I63" i="2407"/>
  <c r="H63" i="2407"/>
  <c r="K61" i="2407"/>
  <c r="L61" i="2407"/>
  <c r="M61" i="2407"/>
  <c r="I61" i="2407"/>
  <c r="H61" i="2407"/>
  <c r="K55" i="2407"/>
  <c r="L55" i="2407"/>
  <c r="M55" i="2407"/>
  <c r="I55" i="2407"/>
  <c r="H55" i="2407"/>
  <c r="K51" i="2407"/>
  <c r="L51" i="2407"/>
  <c r="M51" i="2407"/>
  <c r="I51" i="2407"/>
  <c r="H51" i="2407"/>
  <c r="K49" i="2407"/>
  <c r="L49" i="2407"/>
  <c r="M49" i="2407"/>
  <c r="I49" i="2407"/>
  <c r="H49" i="2407"/>
  <c r="L47" i="2407"/>
  <c r="M47" i="2407"/>
  <c r="K47" i="2407"/>
  <c r="I47" i="2407"/>
  <c r="H47" i="2407"/>
  <c r="K45" i="2407"/>
  <c r="L45" i="2407"/>
  <c r="M45" i="2407"/>
  <c r="I45" i="2407"/>
  <c r="H45" i="2407"/>
  <c r="K43" i="2407"/>
  <c r="L43" i="2407"/>
  <c r="M43" i="2407"/>
  <c r="I43" i="2407"/>
  <c r="H43" i="2407"/>
  <c r="K41" i="2407"/>
  <c r="L41" i="2407"/>
  <c r="M41" i="2407"/>
  <c r="I41" i="2407"/>
  <c r="H41" i="2407"/>
  <c r="K39" i="2407"/>
  <c r="L39" i="2407"/>
  <c r="M39" i="2407"/>
  <c r="I39" i="2407"/>
  <c r="H39" i="2407"/>
  <c r="K35" i="2407"/>
  <c r="L35" i="2407"/>
  <c r="M35" i="2407"/>
  <c r="I35" i="2407"/>
  <c r="H35" i="2407"/>
  <c r="K31" i="2407"/>
  <c r="L31" i="2407"/>
  <c r="M31" i="2407"/>
  <c r="I31" i="2407"/>
  <c r="H31" i="2407"/>
  <c r="K27" i="2407"/>
  <c r="L27" i="2407"/>
  <c r="M27" i="2407"/>
  <c r="I27" i="2407"/>
  <c r="H27" i="2407"/>
  <c r="K23" i="2407"/>
  <c r="L23" i="2407"/>
  <c r="M23" i="2407"/>
  <c r="I23" i="2407"/>
  <c r="H23" i="2407"/>
  <c r="K21" i="2407"/>
  <c r="L21" i="2407"/>
  <c r="M21" i="2407"/>
  <c r="I21" i="2407"/>
  <c r="H21" i="2407"/>
  <c r="K17" i="2407"/>
  <c r="L17" i="2407"/>
  <c r="M17" i="2407"/>
  <c r="I17" i="2407"/>
  <c r="H17" i="2407"/>
  <c r="K15" i="2407"/>
  <c r="L15" i="2407"/>
  <c r="M15" i="2407"/>
  <c r="I15" i="2407"/>
  <c r="H15" i="2407"/>
  <c r="K13" i="2407"/>
  <c r="L13" i="2407"/>
  <c r="M13" i="2407"/>
  <c r="I13" i="2407"/>
  <c r="H13" i="2407"/>
  <c r="K11" i="2407"/>
  <c r="L11" i="2407"/>
  <c r="M11" i="2407"/>
  <c r="I11" i="2407"/>
  <c r="H11" i="2407"/>
  <c r="M27" i="2406"/>
  <c r="L27" i="2406"/>
  <c r="K27" i="2406"/>
  <c r="H27" i="2406"/>
  <c r="I27" i="2406"/>
  <c r="K21" i="2406"/>
  <c r="L21" i="2406"/>
  <c r="M21" i="2406"/>
  <c r="I21" i="2406"/>
  <c r="H21" i="2406"/>
  <c r="M15" i="2406"/>
  <c r="L15" i="2406"/>
  <c r="K15" i="2406"/>
  <c r="H15" i="2406"/>
  <c r="I15" i="2406"/>
  <c r="K35" i="2406"/>
  <c r="L35" i="2406"/>
  <c r="M35" i="2406"/>
  <c r="I35" i="2406"/>
  <c r="H35" i="2406"/>
  <c r="K33" i="2406"/>
  <c r="L33" i="2406"/>
  <c r="M33" i="2406"/>
  <c r="I33" i="2406"/>
  <c r="H33" i="2406"/>
  <c r="K31" i="2406"/>
  <c r="L31" i="2406"/>
  <c r="M31" i="2406"/>
  <c r="I31" i="2406"/>
  <c r="H31" i="2406"/>
  <c r="K29" i="2406"/>
  <c r="L29" i="2406"/>
  <c r="M29" i="2406"/>
  <c r="I29" i="2406"/>
  <c r="H29" i="2406"/>
  <c r="K25" i="2406"/>
  <c r="L25" i="2406"/>
  <c r="M25" i="2406"/>
  <c r="I25" i="2406"/>
  <c r="H25" i="2406"/>
  <c r="K23" i="2406"/>
  <c r="L23" i="2406"/>
  <c r="M23" i="2406"/>
  <c r="I23" i="2406"/>
  <c r="H23" i="2406"/>
  <c r="K19" i="2406"/>
  <c r="L19" i="2406"/>
  <c r="M19" i="2406"/>
  <c r="I19" i="2406"/>
  <c r="H19" i="2406"/>
  <c r="K17" i="2406"/>
  <c r="L17" i="2406"/>
  <c r="M17" i="2406"/>
  <c r="I17" i="2406"/>
  <c r="H17" i="2406"/>
  <c r="K13" i="2406"/>
  <c r="L13" i="2406"/>
  <c r="M13" i="2406"/>
  <c r="I13" i="2406"/>
  <c r="H13" i="2406"/>
  <c r="K11" i="2406"/>
  <c r="L11" i="2406"/>
  <c r="M11" i="2406"/>
  <c r="I11" i="2406"/>
  <c r="H11" i="2406"/>
  <c r="K9" i="2406"/>
  <c r="L9" i="2406"/>
  <c r="M9" i="2406"/>
  <c r="I9" i="2406"/>
  <c r="H9" i="2406"/>
  <c r="K7" i="2406"/>
  <c r="L7" i="2406"/>
  <c r="M7" i="2406"/>
  <c r="I7" i="2406"/>
  <c r="H7" i="2406"/>
  <c r="K3" i="2406"/>
  <c r="L3" i="2406"/>
  <c r="M3" i="2406"/>
  <c r="I3" i="2406"/>
  <c r="H3" i="2406"/>
  <c r="K17" i="2405"/>
  <c r="L17" i="2405"/>
  <c r="M17" i="2405"/>
  <c r="I17" i="2405"/>
  <c r="H17" i="2405"/>
  <c r="K15" i="2405"/>
  <c r="L15" i="2405"/>
  <c r="M15" i="2405"/>
  <c r="I15" i="2405"/>
  <c r="H15" i="2405"/>
  <c r="M13" i="2405"/>
  <c r="L13" i="2405"/>
  <c r="K13" i="2405"/>
  <c r="H13" i="2405"/>
  <c r="I13" i="2405"/>
  <c r="M7" i="2405"/>
  <c r="L7" i="2405"/>
  <c r="K7" i="2405"/>
  <c r="H7" i="2405"/>
  <c r="I7" i="2405"/>
  <c r="M9" i="2405"/>
  <c r="L9" i="2405"/>
  <c r="K9" i="2405"/>
  <c r="H9" i="2405"/>
  <c r="I9" i="2405"/>
  <c r="I11" i="2405"/>
  <c r="K11" i="2405"/>
  <c r="L11" i="2405"/>
  <c r="M11" i="2405"/>
  <c r="H11" i="2405"/>
  <c r="L5" i="2405"/>
  <c r="M5" i="2405"/>
  <c r="K5" i="2405"/>
  <c r="I5" i="2405"/>
  <c r="H5" i="2405"/>
  <c r="K3" i="2405"/>
  <c r="L3" i="2405"/>
  <c r="M3" i="2405"/>
  <c r="I3" i="2405"/>
  <c r="H3" i="2405"/>
  <c r="K61" i="2404"/>
  <c r="L61" i="2404"/>
  <c r="M61" i="2404"/>
  <c r="I61" i="2404"/>
  <c r="H61" i="2404"/>
  <c r="K59" i="2404"/>
  <c r="L59" i="2404"/>
  <c r="M59" i="2404"/>
  <c r="I59" i="2404"/>
  <c r="H59" i="2404"/>
  <c r="K57" i="2404"/>
  <c r="L57" i="2404"/>
  <c r="M57" i="2404"/>
  <c r="I57" i="2404"/>
  <c r="H57" i="2404"/>
  <c r="K53" i="2404"/>
  <c r="L53" i="2404"/>
  <c r="M53" i="2404"/>
  <c r="I53" i="2404"/>
  <c r="H53" i="2404"/>
  <c r="K55" i="2404"/>
  <c r="L55" i="2404"/>
  <c r="M55" i="2404"/>
  <c r="I55" i="2404"/>
  <c r="H55" i="2404"/>
  <c r="K49" i="2404"/>
  <c r="L49" i="2404"/>
  <c r="M49" i="2404"/>
  <c r="I49" i="2404"/>
  <c r="H49" i="2404"/>
  <c r="K43" i="2404"/>
  <c r="L43" i="2404"/>
  <c r="M43" i="2404"/>
  <c r="I43" i="2404"/>
  <c r="H43" i="2404"/>
  <c r="K27" i="2404"/>
  <c r="L27" i="2404"/>
  <c r="M27" i="2404"/>
  <c r="I27" i="2404"/>
  <c r="H27" i="2404"/>
  <c r="K21" i="2404"/>
  <c r="L21" i="2404"/>
  <c r="M21" i="2404"/>
  <c r="I21" i="2404"/>
  <c r="I9" i="2404"/>
  <c r="H9" i="2404"/>
  <c r="K9" i="2404"/>
  <c r="L9" i="2404"/>
  <c r="M9" i="2404"/>
  <c r="K7" i="2404"/>
  <c r="L7" i="2404"/>
  <c r="M7" i="2404"/>
  <c r="I7" i="2404"/>
  <c r="H7" i="2404"/>
  <c r="K5" i="2404"/>
  <c r="L5" i="2404"/>
  <c r="M5" i="2404"/>
  <c r="I5" i="2404"/>
  <c r="H5" i="2404"/>
  <c r="I3" i="2404"/>
  <c r="H3" i="2404"/>
  <c r="K3" i="2404"/>
  <c r="L3" i="2404"/>
  <c r="M3" i="2404"/>
  <c r="K51" i="2404"/>
  <c r="L51" i="2404"/>
  <c r="M51" i="2404"/>
  <c r="I51" i="2404"/>
  <c r="H51" i="2404"/>
  <c r="K47" i="2404"/>
  <c r="L47" i="2404"/>
  <c r="M47" i="2404"/>
  <c r="I47" i="2404"/>
  <c r="H47" i="2404"/>
  <c r="K45" i="2404"/>
  <c r="L45" i="2404"/>
  <c r="M45" i="2404"/>
  <c r="I45" i="2404"/>
  <c r="H45" i="2404"/>
  <c r="K41" i="2404"/>
  <c r="L41" i="2404"/>
  <c r="M41" i="2404"/>
  <c r="I41" i="2404"/>
  <c r="H41" i="2404"/>
  <c r="K39" i="2404"/>
  <c r="L39" i="2404"/>
  <c r="M39" i="2404"/>
  <c r="I39" i="2404"/>
  <c r="H39" i="2404"/>
  <c r="K37" i="2404"/>
  <c r="L37" i="2404"/>
  <c r="M37" i="2404"/>
  <c r="I37" i="2404"/>
  <c r="H37" i="2404"/>
  <c r="K35" i="2404"/>
  <c r="L35" i="2404"/>
  <c r="M35" i="2404"/>
  <c r="I35" i="2404"/>
  <c r="H35" i="2404"/>
  <c r="K31" i="2404"/>
  <c r="L31" i="2404"/>
  <c r="M31" i="2404"/>
  <c r="I31" i="2404"/>
  <c r="H31" i="2404"/>
  <c r="K25" i="2404"/>
  <c r="L25" i="2404"/>
  <c r="M25" i="2404"/>
  <c r="I25" i="2404"/>
  <c r="H25" i="2404"/>
  <c r="K23" i="2404"/>
  <c r="L23" i="2404"/>
  <c r="M23" i="2404"/>
  <c r="I23" i="2404"/>
  <c r="H23" i="2404"/>
  <c r="H21" i="2404"/>
  <c r="K17" i="2404"/>
  <c r="L17" i="2404"/>
  <c r="M17" i="2404"/>
  <c r="I17" i="2404"/>
  <c r="H17" i="2404"/>
  <c r="K15" i="2404"/>
  <c r="L15" i="2404"/>
  <c r="M15" i="2404"/>
  <c r="I15" i="2404"/>
  <c r="H15" i="2404"/>
  <c r="K13" i="2404"/>
  <c r="L13" i="2404"/>
  <c r="M13" i="2404"/>
  <c r="I13" i="2404"/>
  <c r="H13" i="2404"/>
  <c r="M27" i="2403"/>
  <c r="L27" i="2403"/>
  <c r="K27" i="2403"/>
  <c r="H27" i="2403"/>
  <c r="I27" i="2403"/>
  <c r="H23" i="2403"/>
  <c r="I23" i="2403"/>
  <c r="L3" i="2403"/>
  <c r="K3" i="2403"/>
  <c r="H3" i="2403"/>
  <c r="I3" i="2403"/>
  <c r="K25" i="2403"/>
  <c r="L25" i="2403"/>
  <c r="M25" i="2403"/>
  <c r="I25" i="2403"/>
  <c r="H25" i="2403"/>
  <c r="K23" i="2403"/>
  <c r="L23" i="2403"/>
  <c r="M23" i="2403"/>
  <c r="K21" i="2403"/>
  <c r="L21" i="2403"/>
  <c r="M21" i="2403"/>
  <c r="I21" i="2403"/>
  <c r="H21" i="2403"/>
  <c r="K19" i="2403"/>
  <c r="L19" i="2403"/>
  <c r="M19" i="2403"/>
  <c r="I19" i="2403"/>
  <c r="H19" i="2403"/>
  <c r="K17" i="2403"/>
  <c r="L17" i="2403"/>
  <c r="M17" i="2403"/>
  <c r="I17" i="2403"/>
  <c r="H17" i="2403"/>
  <c r="K15" i="2403"/>
  <c r="L15" i="2403"/>
  <c r="M15" i="2403"/>
  <c r="I15" i="2403"/>
  <c r="H15" i="2403"/>
  <c r="K13" i="2403"/>
  <c r="L13" i="2403"/>
  <c r="M13" i="2403"/>
  <c r="I13" i="2403"/>
  <c r="H13" i="2403"/>
  <c r="K11" i="2403"/>
  <c r="L11" i="2403"/>
  <c r="M11" i="2403"/>
  <c r="I11" i="2403"/>
  <c r="H11" i="2403"/>
  <c r="K9" i="2403"/>
  <c r="L9" i="2403"/>
  <c r="M9" i="2403"/>
  <c r="I9" i="2403"/>
  <c r="H9" i="2403"/>
  <c r="K7" i="2403"/>
  <c r="L7" i="2403"/>
  <c r="M7" i="2403"/>
  <c r="I7" i="2403"/>
  <c r="H7" i="2403"/>
  <c r="K5" i="2403"/>
  <c r="L5" i="2403"/>
  <c r="M5" i="2403"/>
  <c r="I5" i="2403"/>
  <c r="H5" i="2403"/>
  <c r="M11" i="2402"/>
  <c r="L11" i="2402"/>
  <c r="K11" i="2402"/>
  <c r="H11" i="2402"/>
  <c r="I11" i="2402"/>
  <c r="K9" i="2402"/>
  <c r="L9" i="2402"/>
  <c r="M9" i="2402"/>
  <c r="I9" i="2402"/>
  <c r="H9" i="2402"/>
  <c r="K7" i="2402"/>
  <c r="L7" i="2402"/>
  <c r="M7" i="2402"/>
  <c r="I7" i="2402"/>
  <c r="H7" i="2402"/>
  <c r="K5" i="2402"/>
  <c r="L5" i="2402"/>
  <c r="M5" i="2402"/>
  <c r="I5" i="2402"/>
  <c r="H5" i="2402"/>
  <c r="M3" i="2402"/>
  <c r="L3" i="2402"/>
  <c r="K3" i="2402"/>
  <c r="H3" i="2402"/>
  <c r="I3" i="2402"/>
  <c r="K17" i="2402"/>
  <c r="L17" i="2402"/>
  <c r="M17" i="2402"/>
  <c r="I17" i="2402"/>
  <c r="H17" i="2402"/>
  <c r="K15" i="2402"/>
  <c r="L15" i="2402"/>
  <c r="M15" i="2402"/>
  <c r="I15" i="2402"/>
  <c r="H15" i="2402"/>
  <c r="K13" i="2402"/>
  <c r="L13" i="2402"/>
  <c r="M13" i="2402"/>
  <c r="I13" i="2402"/>
  <c r="H13" i="2402"/>
  <c r="L21" i="2401"/>
  <c r="K21" i="2401"/>
  <c r="K27" i="2401"/>
  <c r="L27" i="2401"/>
  <c r="M27" i="2401"/>
  <c r="I27" i="2401"/>
  <c r="H27" i="2401"/>
  <c r="K29" i="2401"/>
  <c r="L29" i="2401"/>
  <c r="M29" i="2401"/>
  <c r="I29" i="2401"/>
  <c r="H29" i="2401"/>
  <c r="M21" i="2401"/>
  <c r="I21" i="2401"/>
  <c r="H21" i="2401"/>
  <c r="K19" i="2401"/>
  <c r="L19" i="2401"/>
  <c r="M19" i="2401"/>
  <c r="I19" i="2401"/>
  <c r="H19" i="2401"/>
  <c r="K23" i="2401"/>
  <c r="L23" i="2401"/>
  <c r="M23" i="2401"/>
  <c r="I23" i="2401"/>
  <c r="H23" i="2401"/>
  <c r="K9" i="2401"/>
  <c r="L9" i="2401"/>
  <c r="M9" i="2401"/>
  <c r="I9" i="2401"/>
  <c r="H9" i="2401"/>
  <c r="K7" i="2401"/>
  <c r="L7" i="2401"/>
  <c r="M7" i="2401"/>
  <c r="I7" i="2401"/>
  <c r="H7" i="2401"/>
  <c r="K5" i="2401"/>
  <c r="L5" i="2401"/>
  <c r="M5" i="2401"/>
  <c r="I5" i="2401"/>
  <c r="H5" i="2401"/>
  <c r="K3" i="2401"/>
  <c r="L3" i="2401"/>
  <c r="M3" i="2401"/>
  <c r="I3" i="2401"/>
  <c r="H3" i="2401"/>
  <c r="K17" i="2401"/>
  <c r="L17" i="2401"/>
  <c r="M17" i="2401"/>
  <c r="I17" i="2401"/>
  <c r="H17" i="2401"/>
  <c r="K15" i="2401"/>
  <c r="L15" i="2401"/>
  <c r="M15" i="2401"/>
  <c r="I15" i="2401"/>
  <c r="H15" i="2401"/>
  <c r="K13" i="2401"/>
  <c r="L13" i="2401"/>
  <c r="M13" i="2401"/>
  <c r="I13" i="2401"/>
  <c r="H13" i="2401"/>
  <c r="K11" i="2401"/>
  <c r="L11" i="2401"/>
  <c r="M11" i="2401"/>
  <c r="I11" i="2401"/>
  <c r="H11" i="2401"/>
  <c r="N33" i="2400"/>
  <c r="M33" i="2400"/>
  <c r="L33" i="2400"/>
  <c r="K33" i="2400"/>
  <c r="H33" i="2400"/>
  <c r="I33" i="2400"/>
  <c r="N31" i="2400"/>
  <c r="N29" i="2400"/>
  <c r="N27" i="2400"/>
  <c r="N25" i="2400"/>
  <c r="N23" i="2400"/>
  <c r="N21" i="2400"/>
  <c r="N19" i="2400"/>
  <c r="N17" i="2400"/>
  <c r="N15" i="2400"/>
  <c r="N13" i="2400"/>
  <c r="N11" i="2400"/>
  <c r="N9" i="2400"/>
  <c r="N7" i="2400"/>
  <c r="N3" i="2400"/>
  <c r="M27" i="2400"/>
  <c r="L27" i="2400"/>
  <c r="K27" i="2400"/>
  <c r="H27" i="2400"/>
  <c r="I27" i="2400"/>
  <c r="K25" i="2400"/>
  <c r="L25" i="2400"/>
  <c r="M25" i="2400"/>
  <c r="I25" i="2400"/>
  <c r="H25" i="2400"/>
  <c r="M21" i="2400"/>
  <c r="K21" i="2400"/>
  <c r="K15" i="2400"/>
  <c r="L15" i="2400"/>
  <c r="M15" i="2400"/>
  <c r="I15" i="2400"/>
  <c r="H15" i="2400"/>
  <c r="K31" i="2400"/>
  <c r="L31" i="2400"/>
  <c r="M31" i="2400"/>
  <c r="I31" i="2400"/>
  <c r="H31" i="2400"/>
  <c r="K29" i="2400"/>
  <c r="L29" i="2400"/>
  <c r="M29" i="2400"/>
  <c r="I29" i="2400"/>
  <c r="H29" i="2400"/>
  <c r="K23" i="2400"/>
  <c r="L23" i="2400"/>
  <c r="M23" i="2400"/>
  <c r="I23" i="2400"/>
  <c r="H23" i="2400"/>
  <c r="L21" i="2400"/>
  <c r="I21" i="2400"/>
  <c r="H21" i="2400"/>
  <c r="K19" i="2400"/>
  <c r="L19" i="2400"/>
  <c r="M19" i="2400"/>
  <c r="I19" i="2400"/>
  <c r="H19" i="2400"/>
  <c r="K17" i="2400"/>
  <c r="L17" i="2400"/>
  <c r="M17" i="2400"/>
  <c r="I17" i="2400"/>
  <c r="H17" i="2400"/>
  <c r="K13" i="2400"/>
  <c r="L13" i="2400"/>
  <c r="M13" i="2400"/>
  <c r="I13" i="2400"/>
  <c r="H13" i="2400"/>
  <c r="K11" i="2400"/>
  <c r="L11" i="2400"/>
  <c r="M11" i="2400"/>
  <c r="I11" i="2400"/>
  <c r="H11" i="2400"/>
  <c r="K9" i="2400"/>
  <c r="L9" i="2400"/>
  <c r="M9" i="2400"/>
  <c r="I9" i="2400"/>
  <c r="H9" i="2400"/>
  <c r="K7" i="2400"/>
  <c r="L7" i="2400"/>
  <c r="M7" i="2400"/>
  <c r="I7" i="2400"/>
  <c r="H7" i="2400"/>
  <c r="M3" i="2400"/>
  <c r="L3" i="2400"/>
  <c r="K3" i="2400"/>
  <c r="I3" i="2400"/>
  <c r="H3" i="2400"/>
  <c r="N25" i="2399"/>
  <c r="N23" i="2399"/>
  <c r="N21" i="2399"/>
  <c r="N19" i="2399"/>
  <c r="N17" i="2399"/>
  <c r="N15" i="2399"/>
  <c r="N13" i="2399"/>
  <c r="N11" i="2399"/>
  <c r="N9" i="2399"/>
  <c r="N7" i="2399"/>
  <c r="N5" i="2399"/>
  <c r="N3" i="2399"/>
  <c r="H25" i="2399"/>
  <c r="K21" i="2399"/>
  <c r="L21" i="2399"/>
  <c r="M21" i="2399"/>
  <c r="I21" i="2399"/>
  <c r="H21" i="2399"/>
  <c r="M19" i="2399"/>
  <c r="L19" i="2399"/>
  <c r="K19" i="2399"/>
  <c r="H19" i="2399"/>
  <c r="I19" i="2399"/>
  <c r="K11" i="2399"/>
  <c r="L11" i="2399"/>
  <c r="M11" i="2399"/>
  <c r="I11" i="2399"/>
  <c r="H11" i="2399"/>
  <c r="K9" i="2399"/>
  <c r="L9" i="2399"/>
  <c r="M9" i="2399"/>
  <c r="I9" i="2399"/>
  <c r="H9" i="2399"/>
  <c r="K5" i="2399"/>
  <c r="L5" i="2399"/>
  <c r="M5" i="2399"/>
  <c r="I5" i="2399"/>
  <c r="H5" i="2399"/>
  <c r="K3" i="2399"/>
  <c r="L3" i="2399"/>
  <c r="M3" i="2399"/>
  <c r="I3" i="2399"/>
  <c r="H3" i="2399"/>
  <c r="K25" i="2399"/>
  <c r="L25" i="2399"/>
  <c r="M25" i="2399"/>
  <c r="I25" i="2399"/>
  <c r="K23" i="2399"/>
  <c r="L23" i="2399"/>
  <c r="M23" i="2399"/>
  <c r="I23" i="2399"/>
  <c r="H23" i="2399"/>
  <c r="K17" i="2399"/>
  <c r="L17" i="2399"/>
  <c r="M17" i="2399"/>
  <c r="I17" i="2399"/>
  <c r="H17" i="2399"/>
  <c r="K15" i="2399"/>
  <c r="L15" i="2399"/>
  <c r="M15" i="2399"/>
  <c r="I15" i="2399"/>
  <c r="H15" i="2399"/>
  <c r="K13" i="2399"/>
  <c r="L13" i="2399"/>
  <c r="M13" i="2399"/>
  <c r="I13" i="2399"/>
  <c r="H13" i="2399"/>
  <c r="K7" i="2399"/>
  <c r="L7" i="2399"/>
  <c r="M7" i="2399"/>
  <c r="I7" i="2399"/>
  <c r="H7" i="2399"/>
  <c r="N35" i="2398"/>
  <c r="N33" i="2398"/>
  <c r="N31" i="2398"/>
  <c r="N29" i="2398"/>
  <c r="N27" i="2398"/>
  <c r="N25" i="2398"/>
  <c r="N23" i="2398"/>
  <c r="N21" i="2398"/>
  <c r="N19" i="2398"/>
  <c r="N17" i="2398"/>
  <c r="N15" i="2398"/>
  <c r="N13" i="2398"/>
  <c r="N11" i="2398"/>
  <c r="N9" i="2398"/>
  <c r="N7" i="2398"/>
  <c r="N5" i="2398"/>
  <c r="N3" i="2398"/>
  <c r="K31" i="2398"/>
  <c r="L31" i="2398"/>
  <c r="M31" i="2398"/>
  <c r="I31" i="2398"/>
  <c r="H31" i="2398"/>
  <c r="K33" i="2398"/>
  <c r="L33" i="2398"/>
  <c r="M33" i="2398"/>
  <c r="I33" i="2398"/>
  <c r="H33" i="2398"/>
  <c r="K29" i="2398"/>
  <c r="L29" i="2398"/>
  <c r="M29" i="2398"/>
  <c r="I29" i="2398"/>
  <c r="H29" i="2398"/>
  <c r="K35" i="2398"/>
  <c r="L35" i="2398"/>
  <c r="I35" i="2398"/>
  <c r="H35" i="2398"/>
  <c r="K21" i="2398"/>
  <c r="L21" i="2398"/>
  <c r="M21" i="2398"/>
  <c r="I21" i="2398"/>
  <c r="H21" i="2398"/>
  <c r="K19" i="2398"/>
  <c r="L19" i="2398"/>
  <c r="M19" i="2398"/>
  <c r="I19" i="2398"/>
  <c r="H19" i="2398"/>
  <c r="K25" i="2398"/>
  <c r="L25" i="2398"/>
  <c r="M25" i="2398"/>
  <c r="I25" i="2398"/>
  <c r="H25" i="2398"/>
  <c r="K23" i="2398"/>
  <c r="L23" i="2398"/>
  <c r="M23" i="2398"/>
  <c r="I23" i="2398"/>
  <c r="H23" i="2398"/>
  <c r="K11" i="2398"/>
  <c r="L11" i="2398"/>
  <c r="M11" i="2398"/>
  <c r="I11" i="2398"/>
  <c r="H11" i="2398"/>
  <c r="K5" i="2398"/>
  <c r="L5" i="2398"/>
  <c r="M5" i="2398"/>
  <c r="I5" i="2398"/>
  <c r="H5" i="2398"/>
  <c r="K3" i="2398"/>
  <c r="L3" i="2398"/>
  <c r="M3" i="2398"/>
  <c r="I3" i="2398"/>
  <c r="H3" i="2398"/>
  <c r="K27" i="2398"/>
  <c r="L27" i="2398"/>
  <c r="M27" i="2398"/>
  <c r="I27" i="2398"/>
  <c r="H27" i="2398"/>
  <c r="K17" i="2398"/>
  <c r="L17" i="2398"/>
  <c r="M17" i="2398"/>
  <c r="I17" i="2398"/>
  <c r="H17" i="2398"/>
  <c r="K15" i="2398"/>
  <c r="L15" i="2398"/>
  <c r="M15" i="2398"/>
  <c r="I15" i="2398"/>
  <c r="H15" i="2398"/>
  <c r="K13" i="2398"/>
  <c r="L13" i="2398"/>
  <c r="M13" i="2398"/>
  <c r="I13" i="2398"/>
  <c r="H13" i="2398"/>
  <c r="K9" i="2398"/>
  <c r="L9" i="2398"/>
  <c r="M9" i="2398"/>
  <c r="I9" i="2398"/>
  <c r="H9" i="2398"/>
  <c r="K7" i="2398"/>
  <c r="L7" i="2398"/>
  <c r="M7" i="2398"/>
  <c r="I7" i="2398"/>
  <c r="H7" i="2398"/>
  <c r="M35" i="2398"/>
  <c r="N29" i="2446"/>
</calcChain>
</file>

<file path=xl/sharedStrings.xml><?xml version="1.0" encoding="utf-8"?>
<sst xmlns="http://schemas.openxmlformats.org/spreadsheetml/2006/main" count="7235" uniqueCount="648">
  <si>
    <t xml:space="preserve">STRIGHT </t>
    <phoneticPr fontId="2" type="noConversion"/>
  </si>
  <si>
    <t>NECK WIDTH</t>
    <phoneticPr fontId="2" type="noConversion"/>
  </si>
  <si>
    <t>WITHOUT NECK BAND (INSIDE)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</si>
  <si>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</si>
  <si>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</si>
  <si>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</si>
  <si>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</si>
  <si>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</si>
  <si>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</si>
  <si>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</si>
  <si>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</si>
  <si>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</si>
  <si>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</si>
  <si>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</si>
  <si>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</si>
  <si>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</si>
  <si>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</si>
  <si>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</si>
  <si>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</si>
  <si>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</si>
  <si>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</si>
  <si>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</si>
  <si>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</si>
  <si>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</si>
  <si>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</si>
  <si>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</si>
  <si>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</si>
  <si>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</si>
  <si>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</si>
  <si>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</si>
  <si>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</si>
  <si>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</si>
  <si>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</si>
  <si>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총기장(뒷목)</t>
  </si>
  <si>
    <t>목둘레</t>
  </si>
  <si>
    <t>카라폭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</si>
  <si>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</si>
  <si>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</si>
  <si>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</si>
  <si>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</si>
  <si>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</si>
  <si>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</si>
  <si>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</si>
  <si>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</si>
  <si>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</si>
  <si>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</si>
  <si>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</si>
  <si>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</si>
  <si>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</si>
  <si>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</si>
  <si>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</si>
  <si>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</si>
  <si>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</si>
  <si>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</si>
  <si>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</si>
  <si>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</si>
  <si>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</si>
  <si>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</si>
  <si>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</si>
  <si>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 xml:space="preserve"> </t>
    <phoneticPr fontId="1" type="noConversion"/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</si>
  <si>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</si>
  <si>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</si>
  <si>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</si>
  <si>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</si>
  <si>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</si>
  <si>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</si>
  <si>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</si>
  <si>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</si>
  <si>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</si>
  <si>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</si>
  <si>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</si>
  <si>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</si>
  <si>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</si>
  <si>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</si>
  <si>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</si>
  <si>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</si>
  <si>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>앞 댕고 스테치를 기준점으로 하여 양쪽 수평선의 길이</t>
    <phoneticPr fontId="1" type="noConversion"/>
  </si>
  <si>
    <t xml:space="preserve">INCLUDE WAIST BAND TO EDGE </t>
    <phoneticPr fontId="1" type="noConversion"/>
  </si>
  <si>
    <t>와끼선을 기준으로 오비끝에서 바지 밑단 끝까지의 길이</t>
    <phoneticPr fontId="1" type="noConversion"/>
  </si>
  <si>
    <t>바지 밑단의 둘레길이</t>
    <phoneticPr fontId="2" type="noConversion"/>
  </si>
  <si>
    <t>오비끝에서 인심 시작점까지의 길이(오비 포함)</t>
    <phoneticPr fontId="1" type="noConversion"/>
  </si>
  <si>
    <t>인심 시작점에서 3cm 밑을 기준점으로 양쪽 수평 길이</t>
    <phoneticPr fontId="1" type="noConversion"/>
  </si>
  <si>
    <t>바지 안 쪽에서 봉제선을 따라 바지밑단 끝까지의 길이</t>
    <phoneticPr fontId="1" type="noConversion"/>
  </si>
  <si>
    <t xml:space="preserve">FRONT POCKET WIDE </t>
    <phoneticPr fontId="1" type="noConversion"/>
  </si>
  <si>
    <t>오비 와끼끝에서 주머니입구 까지의 가로길이</t>
    <phoneticPr fontId="1" type="noConversion"/>
  </si>
  <si>
    <t xml:space="preserve">FRONT POCKET VERTICAL </t>
    <phoneticPr fontId="1" type="noConversion"/>
  </si>
  <si>
    <t>오비 와끼끝에서 주머니입구 까지의 세로길이</t>
    <phoneticPr fontId="1" type="noConversion"/>
  </si>
  <si>
    <t>TOTAL LENGTH (C/B)</t>
    <phoneticPr fontId="2" type="noConversion"/>
  </si>
  <si>
    <t>FROM CENTER BACK TO BOTTOM STRIGHT</t>
    <phoneticPr fontId="2" type="noConversion"/>
  </si>
  <si>
    <t>뒷목 중심에서 밑단끝까지 직선길이</t>
    <phoneticPr fontId="1" type="noConversion"/>
  </si>
  <si>
    <t>NECK</t>
    <phoneticPr fontId="2" type="noConversion"/>
  </si>
  <si>
    <t xml:space="preserve">ROUND ,@ NECK SEWING  LINE </t>
    <phoneticPr fontId="1" type="noConversion"/>
  </si>
  <si>
    <t>KNEE</t>
    <phoneticPr fontId="1" type="noConversion"/>
  </si>
  <si>
    <t>무릎둘레</t>
    <phoneticPr fontId="1" type="noConversion"/>
  </si>
  <si>
    <t>KNEE POINT</t>
    <phoneticPr fontId="1" type="noConversion"/>
  </si>
  <si>
    <t>무릎위치</t>
    <phoneticPr fontId="1" type="noConversion"/>
  </si>
  <si>
    <t>VERTICALLY AT THE WAIST</t>
    <phoneticPr fontId="1" type="noConversion"/>
  </si>
  <si>
    <t xml:space="preserve">허리에서 수직으로 </t>
    <phoneticPr fontId="1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</si>
  <si>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</si>
  <si>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</si>
  <si>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</si>
  <si>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</si>
  <si>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 xml:space="preserve">CUFFS OPENING </t>
    <phoneticPr fontId="2" type="noConversion"/>
  </si>
  <si>
    <t>와끼선을 기준으로 오비끝에서 밑단 끝까지의 길이</t>
    <phoneticPr fontId="1" type="noConversion"/>
  </si>
  <si>
    <t>옆목점에서 밑단까지의 직선길이</t>
    <phoneticPr fontId="1" type="noConversion"/>
  </si>
  <si>
    <t>목라인(NECK LINE)을 따라 잰 곡선의 둘레길이</t>
    <phoneticPr fontId="1" type="noConversion"/>
  </si>
  <si>
    <t>TOTAL WAIST</t>
    <phoneticPr fontId="1" type="noConversion"/>
  </si>
  <si>
    <t>허리완성사이즈</t>
    <phoneticPr fontId="1" type="noConversion"/>
  </si>
  <si>
    <t>몸판 허리 둘레</t>
    <phoneticPr fontId="1" type="noConversion"/>
  </si>
  <si>
    <t>HIP POINT</t>
    <phoneticPr fontId="1" type="noConversion"/>
  </si>
  <si>
    <t>엉덩이 위치</t>
    <phoneticPr fontId="1" type="noConversion"/>
  </si>
  <si>
    <t>오비포함, 와끼기준</t>
    <phoneticPr fontId="1" type="noConversion"/>
  </si>
  <si>
    <t>앞목중심에서 수직으로</t>
    <phoneticPr fontId="1" type="noConversion"/>
  </si>
  <si>
    <t>FROM FRONT NECK CENTER TO VERTICAL</t>
    <phoneticPr fontId="1" type="noConversion"/>
  </si>
  <si>
    <t>COLLAR WIDTH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</si>
  <si>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</si>
  <si>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</si>
  <si>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XS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</si>
  <si>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</si>
  <si>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START ARM HOLE JOINING POINT TO POINT(1/2)</t>
    <phoneticPr fontId="1" type="noConversion"/>
  </si>
  <si>
    <t>AT CENTER BACK HIGHT</t>
    <phoneticPr fontId="1" type="noConversion"/>
  </si>
  <si>
    <t>BACK WAIST E-BAND</t>
    <phoneticPr fontId="1" type="noConversion"/>
  </si>
  <si>
    <t>뒷목중심점에서 소매부리(밑단)까지 잰 길이</t>
    <phoneticPr fontId="1" type="noConversion"/>
  </si>
  <si>
    <t>화장</t>
    <phoneticPr fontId="2" type="noConversion"/>
  </si>
  <si>
    <t>FROM CENTER BACK BODY TO EDGE TO SLEEVE CUFFS</t>
    <phoneticPr fontId="1" type="noConversion"/>
  </si>
  <si>
    <t xml:space="preserve">CENTER BACK SLEEVE LENGTH </t>
    <phoneticPr fontId="1" type="noConversion"/>
  </si>
  <si>
    <t xml:space="preserve">COLLAR WIDTH AT EDGE </t>
  </si>
  <si>
    <t>카라포인트길이</t>
  </si>
  <si>
    <t>앞목쪽 카라 길이</t>
  </si>
  <si>
    <t xml:space="preserve">옆목점에서 앞목중심의 수직 길이 </t>
    <phoneticPr fontId="1" type="noConversion"/>
  </si>
  <si>
    <t xml:space="preserve">TOTAL SKIRT LENGTH </t>
    <phoneticPr fontId="1" type="noConversion"/>
  </si>
  <si>
    <t>허리에서 수직으로 (오비포함)</t>
    <phoneticPr fontId="1" type="noConversion"/>
  </si>
  <si>
    <t>WAIST SIZE</t>
    <phoneticPr fontId="1" type="noConversion"/>
  </si>
  <si>
    <t>뒤 허리 고무줄 완성</t>
    <phoneticPr fontId="1" type="noConversion"/>
  </si>
  <si>
    <t>치마총장</t>
    <phoneticPr fontId="1" type="noConversion"/>
  </si>
  <si>
    <t>WAIST STRING</t>
    <phoneticPr fontId="1" type="noConversion"/>
  </si>
  <si>
    <t>오비포함 와끼 기준</t>
    <phoneticPr fontId="1" type="noConversion"/>
  </si>
  <si>
    <t>몸판허리둘레</t>
    <phoneticPr fontId="1" type="noConversion"/>
  </si>
  <si>
    <t>WAIST</t>
    <phoneticPr fontId="1" type="noConversion"/>
  </si>
  <si>
    <t>허리전체완성</t>
    <phoneticPr fontId="1" type="noConversion"/>
  </si>
  <si>
    <t xml:space="preserve">TOTAL WAIST </t>
    <phoneticPr fontId="1" type="noConversion"/>
  </si>
  <si>
    <t>INCLUDE WAIST BAND TO EDGE</t>
    <phoneticPr fontId="1" type="noConversion"/>
  </si>
  <si>
    <t>나염위치 B</t>
    <phoneticPr fontId="1" type="noConversion"/>
  </si>
  <si>
    <t xml:space="preserve"> GRAPHIC POINT B</t>
    <phoneticPr fontId="1" type="noConversion"/>
  </si>
  <si>
    <t>FROM FRONT CENTER TO HORIZONTALLY</t>
    <phoneticPr fontId="1" type="noConversion"/>
  </si>
  <si>
    <t>COLLAR POINT</t>
    <phoneticPr fontId="2" type="noConversion"/>
  </si>
  <si>
    <t>뒷목중심에서 수직으로</t>
    <phoneticPr fontId="1" type="noConversion"/>
  </si>
  <si>
    <t>FROM BACK NECK CENTER TO VERTICAL</t>
    <phoneticPr fontId="1" type="noConversion"/>
  </si>
  <si>
    <t>구찌길이</t>
    <phoneticPr fontId="1" type="noConversion"/>
  </si>
  <si>
    <t>SINGLE WELT POCKET</t>
    <phoneticPr fontId="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</si>
  <si>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</si>
  <si>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후드폭(모자폭)</t>
  </si>
  <si>
    <t xml:space="preserve">HOOD WIDTH </t>
    <phoneticPr fontId="2" type="noConversion"/>
  </si>
  <si>
    <t>후드장(모자길이)</t>
  </si>
  <si>
    <t>HOOD LENGTH</t>
    <phoneticPr fontId="2" type="noConversion"/>
  </si>
  <si>
    <t>FRONT UPPER CHEST WIDTH</t>
    <phoneticPr fontId="2" type="noConversion"/>
  </si>
  <si>
    <t>앞바대폭</t>
    <phoneticPr fontId="1" type="noConversion"/>
  </si>
  <si>
    <t>옆목점에서 밑단까지의 직선길이(망사원단)</t>
    <phoneticPr fontId="1" type="noConversion"/>
  </si>
  <si>
    <t>POCKET WIDTH</t>
    <phoneticPr fontId="2" type="noConversion"/>
  </si>
  <si>
    <t xml:space="preserve">옆목점을 수평으로 잰 길이 </t>
    <phoneticPr fontId="1" type="noConversion"/>
  </si>
  <si>
    <t>1ST SKIRT LENGTH</t>
    <phoneticPr fontId="1" type="noConversion"/>
  </si>
  <si>
    <t>1단스커트기장</t>
    <phoneticPr fontId="1" type="noConversion"/>
  </si>
  <si>
    <t>2ND SKIRT LENGTH</t>
    <phoneticPr fontId="1" type="noConversion"/>
  </si>
  <si>
    <t>2단스커트기장</t>
    <phoneticPr fontId="1" type="noConversion"/>
  </si>
  <si>
    <t>3RD SKIRT LENGTH</t>
    <phoneticPr fontId="1" type="noConversion"/>
  </si>
  <si>
    <t>3단스커트기장</t>
    <phoneticPr fontId="1" type="noConversion"/>
  </si>
  <si>
    <t>앞지퍼길이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</si>
  <si>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</si>
  <si>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</si>
  <si>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</si>
  <si>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치마기장</t>
    <phoneticPr fontId="1" type="noConversion"/>
  </si>
  <si>
    <t>POINT B</t>
    <phoneticPr fontId="1" type="noConversion"/>
  </si>
  <si>
    <t>POINT A</t>
    <phoneticPr fontId="1" type="noConversion"/>
  </si>
  <si>
    <t>밑단둘레 (반품)</t>
    <phoneticPr fontId="1" type="noConversion"/>
  </si>
  <si>
    <t>SKIRT BOTTOM SWEEP (1/2)</t>
    <phoneticPr fontId="2" type="noConversion"/>
  </si>
  <si>
    <t xml:space="preserve">SKIRT LENGTH </t>
    <phoneticPr fontId="1" type="noConversion"/>
  </si>
  <si>
    <t>뒷목 중심에서 고시 분량을 빼고 수직으로 잰 길이</t>
  </si>
  <si>
    <t xml:space="preserve">AT CENTER BACK HIGHT WITHOUT NECK BAND </t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</si>
  <si>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</si>
  <si>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</si>
  <si>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</si>
  <si>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앞중심에서 수평으로</t>
    <phoneticPr fontId="1" type="noConversion"/>
  </si>
  <si>
    <t>뒤트임</t>
    <phoneticPr fontId="1" type="noConversion"/>
  </si>
  <si>
    <t>BACK SLIT</t>
    <phoneticPr fontId="2" type="noConversion"/>
  </si>
  <si>
    <t>FRONT ZIPPER</t>
    <phoneticPr fontId="2" type="noConversion"/>
  </si>
  <si>
    <t xml:space="preserve">AT CENTER BACK </t>
    <phoneticPr fontId="1" type="noConversion"/>
  </si>
  <si>
    <t xml:space="preserve">뒷목 중심 </t>
    <phoneticPr fontId="1" type="noConversion"/>
  </si>
  <si>
    <t>카라 달리는 길이</t>
    <phoneticPr fontId="1" type="noConversion"/>
  </si>
  <si>
    <t>YKK 발주용</t>
    <phoneticPr fontId="1" type="noConversion"/>
  </si>
  <si>
    <t>소매립폭</t>
    <phoneticPr fontId="1" type="noConversion"/>
  </si>
  <si>
    <t>SLEEVE RIB WIDTH</t>
    <phoneticPr fontId="2" type="noConversion"/>
  </si>
  <si>
    <t>허리 스트링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</si>
  <si>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</si>
  <si>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모자의 가장 돌출된 부위를 수평으로 잰 길이</t>
    <phoneticPr fontId="1" type="noConversion"/>
  </si>
  <si>
    <t xml:space="preserve">HALF FOLDING ,MAXIMUM DEEP POINT </t>
    <phoneticPr fontId="2" type="noConversion"/>
  </si>
  <si>
    <t>모자 앞 중심을 기준으로 양 끝점을 수직으로 잰 길이</t>
    <phoneticPr fontId="1" type="noConversion"/>
  </si>
  <si>
    <t xml:space="preserve">FROM CENTER LENGTH TO EDGE </t>
    <phoneticPr fontId="2" type="noConversion"/>
  </si>
  <si>
    <t>목라인(NECK LINE)을 따라 잰 곡선의 둘레길이</t>
  </si>
  <si>
    <t>앞목점에서 절개까지 직선으로 잰 길이</t>
    <phoneticPr fontId="1" type="noConversion"/>
  </si>
  <si>
    <t>앞요크 기장</t>
    <phoneticPr fontId="1" type="noConversion"/>
  </si>
  <si>
    <t xml:space="preserve">FROM FRONT NECT TO CUTTING LINE </t>
    <phoneticPr fontId="1" type="noConversion"/>
  </si>
  <si>
    <t>FRONT YOKE LENGTH</t>
    <phoneticPr fontId="2" type="noConversion"/>
  </si>
  <si>
    <t>FRONT PLACKET</t>
    <phoneticPr fontId="2" type="noConversion"/>
  </si>
  <si>
    <t>앞단작길이</t>
    <phoneticPr fontId="1" type="noConversion"/>
  </si>
  <si>
    <t>STYLE NO: JXWTO04-K#G04</t>
    <phoneticPr fontId="1" type="noConversion"/>
  </si>
  <si>
    <t>양끝</t>
    <phoneticPr fontId="5" type="noConversion"/>
  </si>
  <si>
    <t>앞주머니 세로</t>
    <phoneticPr fontId="1" type="noConversion"/>
  </si>
  <si>
    <t>FRONT POCKET WIDTH</t>
    <phoneticPr fontId="1" type="noConversion"/>
  </si>
  <si>
    <t>앞주머니가로</t>
    <phoneticPr fontId="1" type="noConversion"/>
  </si>
  <si>
    <t>주머니위쪽</t>
    <phoneticPr fontId="5" type="noConversion"/>
  </si>
  <si>
    <t>TOP</t>
    <phoneticPr fontId="5" type="noConversion"/>
  </si>
  <si>
    <t>STYLE NO: JXWTO03-K#G02</t>
    <phoneticPr fontId="1" type="noConversion"/>
  </si>
  <si>
    <t>STYLE NO: JXWPT01-K#G03</t>
    <phoneticPr fontId="1" type="noConversion"/>
  </si>
  <si>
    <t>STYLE NO: JXWTO06-K#A03</t>
    <phoneticPr fontId="1" type="noConversion"/>
  </si>
  <si>
    <t>SLEEVE 4G BAND</t>
    <phoneticPr fontId="2" type="noConversion"/>
  </si>
  <si>
    <t>소매4골고무줄</t>
    <phoneticPr fontId="6" type="noConversion"/>
  </si>
  <si>
    <t>팔꿈치</t>
    <phoneticPr fontId="6" type="noConversion"/>
  </si>
  <si>
    <t>옆목, 레이스포함</t>
    <phoneticPr fontId="6" type="noConversion"/>
  </si>
  <si>
    <t>BACK PLACKET</t>
    <phoneticPr fontId="2" type="noConversion"/>
  </si>
  <si>
    <t>뒤단작</t>
    <phoneticPr fontId="1" type="noConversion"/>
  </si>
  <si>
    <t>STYLE NO: JXWOU02-W#Y02</t>
    <phoneticPr fontId="1" type="noConversion"/>
  </si>
  <si>
    <t>STYLE NO: JXWLE02-K#H03</t>
    <phoneticPr fontId="1" type="noConversion"/>
  </si>
  <si>
    <t>셔링 완성</t>
    <phoneticPr fontId="8" type="noConversion"/>
  </si>
  <si>
    <t>STYLE NO: JXWSE06-K#R22</t>
    <phoneticPr fontId="1" type="noConversion"/>
  </si>
  <si>
    <t>SLEEVE 20mm BAND</t>
    <phoneticPr fontId="2" type="noConversion"/>
  </si>
  <si>
    <t>소매20mm고무줄</t>
    <phoneticPr fontId="9" type="noConversion"/>
  </si>
  <si>
    <t>BOTTOM 25mm BAND</t>
    <phoneticPr fontId="2" type="noConversion"/>
  </si>
  <si>
    <t>밑단25mm고무줄</t>
    <phoneticPr fontId="9" type="noConversion"/>
  </si>
  <si>
    <t>BOTTOM 25mm BAND</t>
    <phoneticPr fontId="9" type="noConversion"/>
  </si>
  <si>
    <t>바지밑단25mm고무줄</t>
    <phoneticPr fontId="9" type="noConversion"/>
  </si>
  <si>
    <t>레이스제외</t>
    <phoneticPr fontId="9" type="noConversion"/>
  </si>
  <si>
    <t>스트링노출=16cm</t>
    <phoneticPr fontId="9" type="noConversion"/>
  </si>
  <si>
    <t>STYLE NO: JXWTO18-K#Y08</t>
    <phoneticPr fontId="1" type="noConversion"/>
  </si>
  <si>
    <t>FRONT LENGTH</t>
    <phoneticPr fontId="2" type="noConversion"/>
  </si>
  <si>
    <t>앞기장</t>
    <phoneticPr fontId="2" type="noConversion"/>
  </si>
  <si>
    <t>가슴뷔스티에 중심에서 밑단까지 (어깨끈제외)</t>
    <phoneticPr fontId="1" type="noConversion"/>
  </si>
  <si>
    <t>BACK LENGTH</t>
    <phoneticPr fontId="2" type="noConversion"/>
  </si>
  <si>
    <t>뒷기장</t>
    <phoneticPr fontId="2" type="noConversion"/>
  </si>
  <si>
    <t>TOTAP SHOULER STRAP</t>
    <phoneticPr fontId="2" type="noConversion"/>
  </si>
  <si>
    <t>어깨끈 완성</t>
    <phoneticPr fontId="2" type="noConversion"/>
  </si>
  <si>
    <t>앞바데 폭</t>
    <phoneticPr fontId="2" type="noConversion"/>
  </si>
  <si>
    <t>BOTTOM FRILL LENGTH</t>
    <phoneticPr fontId="10" type="noConversion"/>
  </si>
  <si>
    <t>밑단프릴기장</t>
    <phoneticPr fontId="10" type="noConversion"/>
  </si>
  <si>
    <t>BACK 4G BAND LENGTH</t>
    <phoneticPr fontId="10" type="noConversion"/>
  </si>
  <si>
    <t>뒤4골밴드길이</t>
    <phoneticPr fontId="10" type="noConversion"/>
  </si>
  <si>
    <t>양끝직선길이</t>
    <phoneticPr fontId="10" type="noConversion"/>
  </si>
  <si>
    <t>STYLE NO: JXWPT08-K#Y10</t>
    <phoneticPr fontId="1" type="noConversion"/>
  </si>
  <si>
    <t>STYLE NO: JXWSE07-K#R23</t>
    <phoneticPr fontId="1" type="noConversion"/>
  </si>
  <si>
    <t>FRONT PLACKET LENGTH</t>
    <phoneticPr fontId="1" type="noConversion"/>
  </si>
  <si>
    <t>옆목</t>
    <phoneticPr fontId="12" type="noConversion"/>
  </si>
  <si>
    <t>앞중심</t>
    <phoneticPr fontId="12" type="noConversion"/>
  </si>
  <si>
    <t>뒤중심</t>
    <phoneticPr fontId="1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</si>
  <si>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</t>
    </r>
    <phoneticPr fontId="1" type="noConversion"/>
  </si>
  <si>
    <t>노출길이=16cm</t>
    <phoneticPr fontId="12" type="noConversion"/>
  </si>
  <si>
    <t>STYLE NO: JXWTO19-K#Y09</t>
    <phoneticPr fontId="1" type="noConversion"/>
  </si>
  <si>
    <t>NECK HEM HEIGHT</t>
    <phoneticPr fontId="1" type="noConversion"/>
  </si>
  <si>
    <t>에리단높이</t>
    <phoneticPr fontId="1" type="noConversion"/>
  </si>
  <si>
    <t>STYLE NO: JXWOP04-W#G09</t>
    <phoneticPr fontId="1" type="noConversion"/>
  </si>
  <si>
    <t xml:space="preserve"> SKIRT LENGTH</t>
    <phoneticPr fontId="1" type="noConversion"/>
  </si>
  <si>
    <t>스커트기장</t>
    <phoneticPr fontId="1" type="noConversion"/>
  </si>
  <si>
    <t>와끼기준</t>
    <phoneticPr fontId="14" type="noConversion"/>
  </si>
  <si>
    <t>FRONT TOP LENGTH</t>
    <phoneticPr fontId="1" type="noConversion"/>
  </si>
  <si>
    <t>앞상의기장</t>
    <phoneticPr fontId="1" type="noConversion"/>
  </si>
  <si>
    <t>앞중심</t>
    <phoneticPr fontId="14" type="noConversion"/>
  </si>
  <si>
    <t>BACK TOP LENGTH</t>
    <phoneticPr fontId="1" type="noConversion"/>
  </si>
  <si>
    <t>뒤상의기장</t>
    <phoneticPr fontId="1" type="noConversion"/>
  </si>
  <si>
    <t>뒤중심</t>
    <phoneticPr fontId="14" type="noConversion"/>
  </si>
  <si>
    <t>FRONT YOKE LENGTH</t>
    <phoneticPr fontId="1" type="noConversion"/>
  </si>
  <si>
    <t>앞요크기장</t>
    <phoneticPr fontId="1" type="noConversion"/>
  </si>
  <si>
    <t>뒤요크기장</t>
    <phoneticPr fontId="1" type="noConversion"/>
  </si>
  <si>
    <t>BACK YOKE LENGTH</t>
    <phoneticPr fontId="1" type="noConversion"/>
  </si>
  <si>
    <t>BACK ZIPPER LENGTH</t>
    <phoneticPr fontId="1" type="noConversion"/>
  </si>
  <si>
    <t>뒤지퍼길이</t>
    <phoneticPr fontId="1" type="noConversion"/>
  </si>
  <si>
    <t>STYLE NO: JXWSE05-K#R21</t>
    <phoneticPr fontId="1" type="noConversion"/>
  </si>
  <si>
    <t xml:space="preserve">BOTTOM 25mm BAND </t>
    <phoneticPr fontId="15" type="noConversion"/>
  </si>
  <si>
    <t>밑단 25mm고무줄</t>
    <phoneticPr fontId="15" type="noConversion"/>
  </si>
  <si>
    <t>STYLE NO: JXWOP05-W#G08</t>
    <phoneticPr fontId="1" type="noConversion"/>
  </si>
  <si>
    <t>중심</t>
    <phoneticPr fontId="15" type="noConversion"/>
  </si>
  <si>
    <t>SHORT SLEEVE LENGTH</t>
    <phoneticPr fontId="2" type="noConversion"/>
  </si>
  <si>
    <t>짧은소매기장</t>
    <phoneticPr fontId="15" type="noConversion"/>
  </si>
  <si>
    <t>앞중심, 프릴제외</t>
    <phoneticPr fontId="14" type="noConversion"/>
  </si>
  <si>
    <t>뒤중심, 프릴제외</t>
    <phoneticPr fontId="14" type="noConversion"/>
  </si>
  <si>
    <t>SHORT SLEEVE 4G BAND</t>
    <phoneticPr fontId="2" type="noConversion"/>
  </si>
  <si>
    <t>짧은소매4골고무줄</t>
    <phoneticPr fontId="15" type="noConversion"/>
  </si>
  <si>
    <t>STYLE NO: JXWOP06-W#Y12</t>
    <phoneticPr fontId="1" type="noConversion"/>
  </si>
  <si>
    <t>SHORT SLEEVE OPENING</t>
    <phoneticPr fontId="2" type="noConversion"/>
  </si>
  <si>
    <t>짧은소매부리</t>
    <phoneticPr fontId="15" type="noConversion"/>
  </si>
  <si>
    <t>뒤상의 기장</t>
    <phoneticPr fontId="1" type="noConversion"/>
  </si>
  <si>
    <t>앞상의 기장</t>
    <phoneticPr fontId="1" type="noConversion"/>
  </si>
  <si>
    <t>앞중심,앞목</t>
    <phoneticPr fontId="14" type="noConversion"/>
  </si>
  <si>
    <t>뒤중심,뒷목</t>
    <phoneticPr fontId="14" type="noConversion"/>
  </si>
  <si>
    <t xml:space="preserve">와끼 </t>
    <phoneticPr fontId="15" type="noConversion"/>
  </si>
  <si>
    <t xml:space="preserve"> FRONT SKIRT LENGTH</t>
    <phoneticPr fontId="1" type="noConversion"/>
  </si>
  <si>
    <t>앞스커트기장(중심)</t>
    <phoneticPr fontId="1" type="noConversion"/>
  </si>
  <si>
    <t>앞스커트기장(와끼)</t>
    <phoneticPr fontId="1" type="noConversion"/>
  </si>
  <si>
    <t>FRONT SKIRT LENGTH</t>
    <phoneticPr fontId="1" type="noConversion"/>
  </si>
  <si>
    <t>STYLE NO: JXWPT23-K#H32</t>
    <phoneticPr fontId="1" type="noConversion"/>
  </si>
  <si>
    <t>OUTSIDE SKIRT LENGTH</t>
    <phoneticPr fontId="2" type="noConversion"/>
  </si>
  <si>
    <t>겉치마기장</t>
    <phoneticPr fontId="1" type="noConversion"/>
  </si>
  <si>
    <t>INSIDE SKIRT LENGTH</t>
    <phoneticPr fontId="2" type="noConversion"/>
  </si>
  <si>
    <t>속치마기장</t>
    <phoneticPr fontId="1" type="noConversion"/>
  </si>
  <si>
    <t>WAIST STRING LENGTH</t>
    <phoneticPr fontId="17" type="noConversion"/>
  </si>
  <si>
    <t>허리스트링길이</t>
    <phoneticPr fontId="17" type="noConversion"/>
  </si>
  <si>
    <t>노출= 16cm</t>
    <phoneticPr fontId="17" type="noConversion"/>
  </si>
  <si>
    <t>BOTTOM BAND</t>
    <phoneticPr fontId="17" type="noConversion"/>
  </si>
  <si>
    <t>밑단고무줄길이</t>
    <phoneticPr fontId="17" type="noConversion"/>
  </si>
  <si>
    <t>20mm BAND</t>
    <phoneticPr fontId="17" type="noConversion"/>
  </si>
  <si>
    <t>STYLE NO: JXWPT16-K#Y15</t>
    <phoneticPr fontId="1" type="noConversion"/>
  </si>
  <si>
    <t>WAIST STRING LENGTH</t>
    <phoneticPr fontId="1" type="noConversion"/>
  </si>
  <si>
    <t>허리스트링길이</t>
    <phoneticPr fontId="1" type="noConversion"/>
  </si>
  <si>
    <t>노출길이 S~L=15cm, XL~4XL=17cm</t>
    <phoneticPr fontId="18" type="noConversion"/>
  </si>
  <si>
    <t>STYLE NO: JXWSE08-K#G13</t>
    <phoneticPr fontId="1" type="noConversion"/>
  </si>
  <si>
    <t>BOTTOM FRILL LENGTH</t>
    <phoneticPr fontId="1" type="noConversion"/>
  </si>
  <si>
    <t>밑단프릴기장</t>
    <phoneticPr fontId="1" type="noConversion"/>
  </si>
  <si>
    <t>립포함</t>
    <phoneticPr fontId="19" type="noConversion"/>
  </si>
  <si>
    <t>STYLE NO: JXWTO32-K#G20</t>
    <phoneticPr fontId="1" type="noConversion"/>
  </si>
  <si>
    <t>BOTTOM CONTRAST LENGTH</t>
    <phoneticPr fontId="1" type="noConversion"/>
  </si>
  <si>
    <t>밑단배색기장</t>
    <phoneticPr fontId="1" type="noConversion"/>
  </si>
  <si>
    <t>프릴포함</t>
    <phoneticPr fontId="20" type="noConversion"/>
  </si>
  <si>
    <t>BOTTOM FRILL LENGTH</t>
    <phoneticPr fontId="20" type="noConversion"/>
  </si>
  <si>
    <t>밑단프릴기장</t>
    <phoneticPr fontId="20" type="noConversion"/>
  </si>
  <si>
    <t>STYLE NO: JXWTO35-K#H30</t>
    <phoneticPr fontId="1" type="noConversion"/>
  </si>
  <si>
    <t>긴소매화장</t>
    <phoneticPr fontId="2" type="noConversion"/>
  </si>
  <si>
    <t>짦은소매화장</t>
    <phoneticPr fontId="2" type="noConversion"/>
  </si>
  <si>
    <t>짦은소매부리</t>
    <phoneticPr fontId="21" type="noConversion"/>
  </si>
  <si>
    <t>긴소매부리</t>
    <phoneticPr fontId="21" type="noConversion"/>
  </si>
  <si>
    <t xml:space="preserve">LONG CUFF OPENING </t>
    <phoneticPr fontId="2" type="noConversion"/>
  </si>
  <si>
    <t xml:space="preserve">SHORT CUFF OPENING </t>
    <phoneticPr fontId="2" type="noConversion"/>
  </si>
  <si>
    <t>STYLE NO: JXWSE10-K#H33</t>
    <phoneticPr fontId="1" type="noConversion"/>
  </si>
  <si>
    <t>보이는부분</t>
    <phoneticPr fontId="19" type="noConversion"/>
  </si>
  <si>
    <t>WAIST STRING LENGTH</t>
    <phoneticPr fontId="2" type="noConversion"/>
  </si>
  <si>
    <t>노출길이 = 16cm</t>
    <phoneticPr fontId="22" type="noConversion"/>
  </si>
  <si>
    <t>STYLE NO: JXWTO36-K#Y20</t>
    <phoneticPr fontId="1" type="noConversion"/>
  </si>
  <si>
    <t>SHOULDER FRILL LENGTH</t>
    <phoneticPr fontId="23" type="noConversion"/>
  </si>
  <si>
    <t>어깨프릴기장</t>
    <phoneticPr fontId="23" type="noConversion"/>
  </si>
  <si>
    <t>어깨쪽</t>
    <phoneticPr fontId="23" type="noConversion"/>
  </si>
  <si>
    <t>STYLE NO: JXWOP13-K#R31</t>
    <phoneticPr fontId="1" type="noConversion"/>
  </si>
  <si>
    <t>FRONT BUSTIER LENGTH</t>
    <phoneticPr fontId="1" type="noConversion"/>
  </si>
  <si>
    <t>앞뷔스티에기장</t>
    <phoneticPr fontId="1" type="noConversion"/>
  </si>
  <si>
    <t>BACK BUSTIER LENGTH</t>
    <phoneticPr fontId="1" type="noConversion"/>
  </si>
  <si>
    <t>뒤뷔스티에기장</t>
    <phoneticPr fontId="1" type="noConversion"/>
  </si>
  <si>
    <t>FRONT BUSTIER WIDTH</t>
    <phoneticPr fontId="1" type="noConversion"/>
  </si>
  <si>
    <t>앞뷔스티에폭</t>
    <phoneticPr fontId="1" type="noConversion"/>
  </si>
  <si>
    <t>BACK BUSTIER WIDTH</t>
    <phoneticPr fontId="1" type="noConversion"/>
  </si>
  <si>
    <t>뒤뷔스티에폭</t>
    <phoneticPr fontId="1" type="noConversion"/>
  </si>
  <si>
    <t>1단치마 기장</t>
    <phoneticPr fontId="1" type="noConversion"/>
  </si>
  <si>
    <t>CAPE LENGTH</t>
    <phoneticPr fontId="1" type="noConversion"/>
  </si>
  <si>
    <t>케이프 기장</t>
    <phoneticPr fontId="1" type="noConversion"/>
  </si>
  <si>
    <t>프릴 제외</t>
    <phoneticPr fontId="24" type="noConversion"/>
  </si>
  <si>
    <t>STYLE NO: JXWOU12-W#H26</t>
    <phoneticPr fontId="1" type="noConversion"/>
  </si>
  <si>
    <t>CUFFS E-BAND</t>
    <phoneticPr fontId="2" type="noConversion"/>
  </si>
  <si>
    <t>소매밴드길이</t>
    <phoneticPr fontId="25" type="noConversion"/>
  </si>
  <si>
    <t>20mm 고무줄</t>
    <phoneticPr fontId="25" type="noConversion"/>
  </si>
  <si>
    <t>BOTTOM STRING LENGTH</t>
    <phoneticPr fontId="2" type="noConversion"/>
  </si>
  <si>
    <t>밑단스트링길이</t>
    <phoneticPr fontId="1" type="noConversion"/>
  </si>
  <si>
    <t>STYLE NO: JXWPT22-K#G19</t>
    <phoneticPr fontId="1" type="noConversion"/>
  </si>
  <si>
    <t>WAIST FRILL LENGTH</t>
    <phoneticPr fontId="26" type="noConversion"/>
  </si>
  <si>
    <t>허리프릴기장</t>
    <phoneticPr fontId="26" type="noConversion"/>
  </si>
  <si>
    <t>WAIST STRING LENGTH</t>
    <phoneticPr fontId="26" type="noConversion"/>
  </si>
  <si>
    <t>허리스트링길이</t>
    <phoneticPr fontId="26" type="noConversion"/>
  </si>
  <si>
    <t>노출길이 S~L=15cm, XL~4XL=17cm</t>
    <phoneticPr fontId="26" type="noConversion"/>
  </si>
  <si>
    <t>STYLE NO: JXWPT04-W#H08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</si>
  <si>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</si>
  <si>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</si>
  <si>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</si>
  <si>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치마 총기장</t>
    <phoneticPr fontId="1" type="noConversion"/>
  </si>
  <si>
    <t xml:space="preserve">SKIRT TOTAL LENGTH </t>
    <phoneticPr fontId="1" type="noConversion"/>
  </si>
  <si>
    <t>STYLE NO: JXWLE01-K#R09</t>
    <phoneticPr fontId="1" type="noConversion"/>
  </si>
  <si>
    <t>STYLE NO: JXWLE03-K#H07</t>
    <phoneticPr fontId="1" type="noConversion"/>
  </si>
  <si>
    <t>STYLE NO: JXWLE04-K#A04</t>
    <phoneticPr fontId="1" type="noConversion"/>
  </si>
  <si>
    <t>밑단에서 수직으로</t>
    <phoneticPr fontId="1" type="noConversion"/>
  </si>
  <si>
    <t>위치 A</t>
    <phoneticPr fontId="1" type="noConversion"/>
  </si>
  <si>
    <t>STYLE NO: JXWLE05-K#R19</t>
    <phoneticPr fontId="1" type="noConversion"/>
  </si>
  <si>
    <t>STYLE NO: JXWLE06-K#G14</t>
    <phoneticPr fontId="1" type="noConversion"/>
  </si>
  <si>
    <t>와끼기준 (허리프릴제외)</t>
    <phoneticPr fontId="1" type="noConversion"/>
  </si>
  <si>
    <t>망사치마&lt;2&gt; 총장</t>
    <phoneticPr fontId="1" type="noConversion"/>
  </si>
  <si>
    <t>MESH SKIRT&lt;2&gt;  LENGTH</t>
    <phoneticPr fontId="2" type="noConversion"/>
  </si>
  <si>
    <t>망사치마&lt;1&gt; 총장</t>
    <phoneticPr fontId="1" type="noConversion"/>
  </si>
  <si>
    <t>MESH SKIRT&lt;1&gt;  LENGTH</t>
    <phoneticPr fontId="2" type="noConversion"/>
  </si>
  <si>
    <t>치마 총장</t>
    <phoneticPr fontId="1" type="noConversion"/>
  </si>
  <si>
    <t>TOTAL SKIRT LENGTH</t>
    <phoneticPr fontId="2" type="noConversion"/>
  </si>
  <si>
    <t>BACK ZIPPER</t>
    <phoneticPr fontId="1" type="noConversion"/>
  </si>
  <si>
    <t>여유분 최대로 푼 길이</t>
    <phoneticPr fontId="1" type="noConversion"/>
  </si>
  <si>
    <t>어깨끈</t>
    <phoneticPr fontId="1" type="noConversion"/>
  </si>
  <si>
    <t>SHOULDER STRAP</t>
    <phoneticPr fontId="1" type="noConversion"/>
  </si>
  <si>
    <t>입고사이즈</t>
    <phoneticPr fontId="1" type="noConversion"/>
  </si>
  <si>
    <t>허리둘레(반품)</t>
    <phoneticPr fontId="1" type="noConversion"/>
  </si>
  <si>
    <t>WAIST (1/2)</t>
    <phoneticPr fontId="2" type="noConversion"/>
  </si>
  <si>
    <t>BACK LENGTH (C.B)</t>
    <phoneticPr fontId="2" type="noConversion"/>
  </si>
  <si>
    <t>FRONT LENGTH (C.F)</t>
    <phoneticPr fontId="2" type="noConversion"/>
  </si>
  <si>
    <t>뒷바대폭</t>
    <phoneticPr fontId="1" type="noConversion"/>
  </si>
  <si>
    <t>BACK UPPER CHEST WIDTH</t>
    <phoneticPr fontId="2" type="noConversion"/>
  </si>
  <si>
    <t>앞목 중심에서 밑단끝까지 직선길이</t>
    <phoneticPr fontId="1" type="noConversion"/>
  </si>
  <si>
    <t>총기장(앞목)</t>
    <phoneticPr fontId="2" type="noConversion"/>
  </si>
  <si>
    <t>FROM CENTER FRONT TO BOTTOM STRIGHT</t>
    <phoneticPr fontId="2" type="noConversion"/>
  </si>
  <si>
    <t>TOTAL LENGTH (C/F)</t>
    <phoneticPr fontId="2" type="noConversion"/>
  </si>
  <si>
    <t>STYLE NO: JXWOP01-W#R02</t>
    <phoneticPr fontId="1" type="noConversion"/>
  </si>
  <si>
    <t>망사치마&lt;2&gt; 기장</t>
    <phoneticPr fontId="1" type="noConversion"/>
  </si>
  <si>
    <t>망사치마&lt;1&gt; 기장</t>
    <phoneticPr fontId="1" type="noConversion"/>
  </si>
  <si>
    <t>WITHOUT NECK BAND</t>
    <phoneticPr fontId="2" type="noConversion"/>
  </si>
  <si>
    <t>허리립 둘레(반품)</t>
    <phoneticPr fontId="1" type="noConversion"/>
  </si>
  <si>
    <t xml:space="preserve">WAIST RIB </t>
    <phoneticPr fontId="2" type="noConversion"/>
  </si>
  <si>
    <t>허리절개선</t>
    <phoneticPr fontId="1" type="noConversion"/>
  </si>
  <si>
    <t xml:space="preserve">HPS TO BOTTOM EDGE </t>
    <phoneticPr fontId="2" type="noConversion"/>
  </si>
  <si>
    <t>STYLE NO: JXWOP02-K#A11</t>
    <phoneticPr fontId="1" type="noConversion"/>
  </si>
  <si>
    <t>망사치마&lt;3&gt; 기장</t>
    <phoneticPr fontId="1" type="noConversion"/>
  </si>
  <si>
    <t>MESH SKIRT&lt;3&gt;  LENGTH</t>
    <phoneticPr fontId="2" type="noConversion"/>
  </si>
  <si>
    <t>소매부리 고무줄 완성</t>
    <phoneticPr fontId="1" type="noConversion"/>
  </si>
  <si>
    <t>STYLE NO: JXWOP03-K#R08</t>
    <phoneticPr fontId="1" type="noConversion"/>
  </si>
  <si>
    <t>긴쪽</t>
    <phoneticPr fontId="1" type="noConversion"/>
  </si>
  <si>
    <t>FRONT LENGTH (C.B)</t>
    <phoneticPr fontId="2" type="noConversion"/>
  </si>
  <si>
    <t>뒤바대끝에서 밑단까지</t>
    <phoneticPr fontId="1" type="noConversion"/>
  </si>
  <si>
    <t>총기장(뒷중심)</t>
    <phoneticPr fontId="1" type="noConversion"/>
  </si>
  <si>
    <t>STYLE NO: JXWOP07-W#H22</t>
    <phoneticPr fontId="1" type="noConversion"/>
  </si>
  <si>
    <t>소매프릴</t>
    <phoneticPr fontId="1" type="noConversion"/>
  </si>
  <si>
    <t>SLEEVE FRILL</t>
    <phoneticPr fontId="1" type="noConversion"/>
  </si>
  <si>
    <t>STYLE NO: JXWOP08-W#H21</t>
    <phoneticPr fontId="1" type="noConversion"/>
  </si>
  <si>
    <t>STYLE NO: JXFOP09-K#A16</t>
    <phoneticPr fontId="1" type="noConversion"/>
  </si>
  <si>
    <t>소매부리</t>
    <phoneticPr fontId="1" type="noConversion"/>
  </si>
  <si>
    <t>CUFFS OPENING</t>
    <phoneticPr fontId="2" type="noConversion"/>
  </si>
  <si>
    <t>안소매기장</t>
    <phoneticPr fontId="1" type="noConversion"/>
  </si>
  <si>
    <t>INNER SLEEVE LENGTH</t>
    <phoneticPr fontId="2" type="noConversion"/>
  </si>
  <si>
    <t>소매부리 고무줄완성</t>
    <phoneticPr fontId="1" type="noConversion"/>
  </si>
  <si>
    <t xml:space="preserve">CUFFS OPENING E-BAND </t>
    <phoneticPr fontId="2" type="noConversion"/>
  </si>
  <si>
    <t>망사소매기장</t>
    <phoneticPr fontId="1" type="noConversion"/>
  </si>
  <si>
    <t>MESH SLEEVE LENGTH</t>
    <phoneticPr fontId="2" type="noConversion"/>
  </si>
  <si>
    <t>STYLE NO: JXWOP10-W#R20</t>
    <phoneticPr fontId="1" type="noConversion"/>
  </si>
  <si>
    <t>BACK SLIT</t>
    <phoneticPr fontId="1" type="noConversion"/>
  </si>
  <si>
    <t>치마프릴</t>
    <phoneticPr fontId="1" type="noConversion"/>
  </si>
  <si>
    <t>SKIRT FRILL</t>
    <phoneticPr fontId="1" type="noConversion"/>
  </si>
  <si>
    <t>허리프릴</t>
    <phoneticPr fontId="1" type="noConversion"/>
  </si>
  <si>
    <t>WAIST FRILL</t>
    <phoneticPr fontId="1" type="noConversion"/>
  </si>
  <si>
    <t>어깨끈 테이프</t>
    <phoneticPr fontId="1" type="noConversion"/>
  </si>
  <si>
    <t>shoulder STRAP TAPE</t>
    <phoneticPr fontId="2" type="noConversion"/>
  </si>
  <si>
    <t>긴프릴</t>
    <phoneticPr fontId="1" type="noConversion"/>
  </si>
  <si>
    <t>앞 스모킹 프릴 &lt;2&gt;</t>
    <phoneticPr fontId="1" type="noConversion"/>
  </si>
  <si>
    <t>FRONT SMOCKING FRILL&lt;2&gt;</t>
    <phoneticPr fontId="2" type="noConversion"/>
  </si>
  <si>
    <t>짧은프릴</t>
    <phoneticPr fontId="1" type="noConversion"/>
  </si>
  <si>
    <t>앞 스모킹 프릴 &lt;1&gt;</t>
    <phoneticPr fontId="1" type="noConversion"/>
  </si>
  <si>
    <t>FRONT SMOCKING FRILL&lt;1&gt;</t>
    <phoneticPr fontId="2" type="noConversion"/>
  </si>
  <si>
    <t>앞 스모킹배색 길이</t>
    <phoneticPr fontId="1" type="noConversion"/>
  </si>
  <si>
    <t>FRONT SMOCKING LENGTH</t>
    <phoneticPr fontId="2" type="noConversion"/>
  </si>
  <si>
    <t>뒷목 중심에서 허리절개선까지</t>
    <phoneticPr fontId="1" type="noConversion"/>
  </si>
  <si>
    <t>상의장</t>
    <phoneticPr fontId="1" type="noConversion"/>
  </si>
  <si>
    <t>FROM CENTER BACK TO WAIST STRIGHT</t>
    <phoneticPr fontId="2" type="noConversion"/>
  </si>
  <si>
    <t>TOP LENGTH  (C/B)</t>
    <phoneticPr fontId="2" type="noConversion"/>
  </si>
  <si>
    <t>허리 고무줄 완성</t>
    <phoneticPr fontId="1" type="noConversion"/>
  </si>
  <si>
    <t>WAIST E-BAND</t>
    <phoneticPr fontId="2" type="noConversion"/>
  </si>
  <si>
    <t>STYLE NO: JXWOP11-K#Y21</t>
    <phoneticPr fontId="1" type="noConversion"/>
  </si>
  <si>
    <t>위치 B</t>
    <phoneticPr fontId="1" type="noConversion"/>
  </si>
  <si>
    <t>허리스트링</t>
    <phoneticPr fontId="1" type="noConversion"/>
  </si>
  <si>
    <t>옆목점에서 밑단까지의 직선길이 (레이스포함)</t>
    <phoneticPr fontId="1" type="noConversion"/>
  </si>
  <si>
    <t>STYLE NO: JXWOP12-K#Y22</t>
    <phoneticPr fontId="1" type="noConversion"/>
  </si>
  <si>
    <t>1단프릴기장</t>
    <phoneticPr fontId="1" type="noConversion"/>
  </si>
  <si>
    <t>FRILL&lt;1&gt; LENGTH</t>
    <phoneticPr fontId="2" type="noConversion"/>
  </si>
  <si>
    <t>프릴총장</t>
    <phoneticPr fontId="1" type="noConversion"/>
  </si>
  <si>
    <t>TOTAL FRILL LENGTH</t>
    <phoneticPr fontId="1" type="noConversion"/>
  </si>
  <si>
    <t xml:space="preserve">BASED ON ZIPPER FLY OUT LINE ,STRIGHT </t>
    <phoneticPr fontId="1" type="noConversion"/>
  </si>
  <si>
    <t>나나밴드</t>
    <phoneticPr fontId="1" type="noConversion"/>
  </si>
  <si>
    <t>ADIJUSTABLE BAND</t>
    <phoneticPr fontId="1" type="noConversion"/>
  </si>
  <si>
    <t>앞허리완성</t>
    <phoneticPr fontId="1" type="noConversion"/>
  </si>
  <si>
    <t>FRONT WAIST</t>
    <phoneticPr fontId="1" type="noConversion"/>
  </si>
  <si>
    <t>STYLE NO: JXWPT02-K#R07</t>
    <phoneticPr fontId="1" type="noConversion"/>
  </si>
  <si>
    <t>앞주머니 입구길이</t>
    <phoneticPr fontId="1" type="noConversion"/>
  </si>
  <si>
    <t>FRONT POCKET OPENING</t>
    <phoneticPr fontId="1" type="noConversion"/>
  </si>
  <si>
    <t>STYLE NO: JXWPT03-K#H05</t>
    <phoneticPr fontId="1" type="noConversion"/>
  </si>
  <si>
    <t>뎅고스티치 폭</t>
    <phoneticPr fontId="1" type="noConversion"/>
  </si>
  <si>
    <t>J STITCH WIDTH</t>
    <phoneticPr fontId="1" type="noConversion"/>
  </si>
  <si>
    <t>오비제외 앞뎅고 기준</t>
    <phoneticPr fontId="1" type="noConversion"/>
  </si>
  <si>
    <t>BASED ON ZIPPER FLY OUT LINE ,STRIGHT</t>
    <phoneticPr fontId="1" type="noConversion"/>
  </si>
  <si>
    <t>WAIST STRING</t>
    <phoneticPr fontId="2" type="noConversion"/>
  </si>
  <si>
    <t>STYLE NO: JXWPT05-K#R12</t>
    <phoneticPr fontId="1" type="noConversion"/>
  </si>
  <si>
    <r>
      <t>인심길이</t>
    </r>
    <r>
      <rPr>
        <sz val="7.5"/>
        <color indexed="10"/>
        <rFont val="맑은 고딕"/>
        <family val="3"/>
        <charset val="129"/>
      </rPr>
      <t xml:space="preserve"> (레이스포험)</t>
    </r>
    <phoneticPr fontId="1" type="noConversion"/>
  </si>
  <si>
    <t>바지부리 고무줄 완성</t>
    <phoneticPr fontId="1" type="noConversion"/>
  </si>
  <si>
    <t>BOTTOM E-BAND</t>
    <phoneticPr fontId="1" type="noConversion"/>
  </si>
  <si>
    <r>
      <t xml:space="preserve">바지기장 </t>
    </r>
    <r>
      <rPr>
        <sz val="7.5"/>
        <color indexed="10"/>
        <rFont val="맑은 고딕"/>
        <family val="3"/>
        <charset val="129"/>
      </rPr>
      <t>(레이스포험)</t>
    </r>
    <phoneticPr fontId="1" type="noConversion"/>
  </si>
  <si>
    <t>STYLE NO: JXWPT06-K#A03</t>
    <phoneticPr fontId="1" type="noConversion"/>
  </si>
  <si>
    <t>옆주머니높이</t>
    <phoneticPr fontId="1" type="noConversion"/>
  </si>
  <si>
    <t>SIDE POCKET HEIGHT</t>
    <phoneticPr fontId="2" type="noConversion"/>
  </si>
  <si>
    <t>옆주머니너비</t>
    <phoneticPr fontId="1" type="noConversion"/>
  </si>
  <si>
    <t>SIDE POCKET WIDTH</t>
    <phoneticPr fontId="2" type="noConversion"/>
  </si>
  <si>
    <t>옆후다높이</t>
    <phoneticPr fontId="1" type="noConversion"/>
  </si>
  <si>
    <t>SIDE FLAT POCKET HEIGHT</t>
    <phoneticPr fontId="2" type="noConversion"/>
  </si>
  <si>
    <t>옆후다너비</t>
    <phoneticPr fontId="1" type="noConversion"/>
  </si>
  <si>
    <t>SIDE FLAT POCKET WIDTH</t>
    <phoneticPr fontId="2" type="noConversion"/>
  </si>
  <si>
    <t>STYLE NO: JXWPT07-D#G10</t>
    <phoneticPr fontId="1" type="noConversion"/>
  </si>
  <si>
    <t>BOTTOM OPENING E-BAND</t>
    <phoneticPr fontId="1" type="noConversion"/>
  </si>
  <si>
    <t>STYLE NO: JXWPT09-K#H18</t>
    <phoneticPr fontId="1" type="noConversion"/>
  </si>
  <si>
    <t>중심</t>
    <phoneticPr fontId="1" type="noConversion"/>
  </si>
  <si>
    <t>옆주머니 6골밴드</t>
    <phoneticPr fontId="1" type="noConversion"/>
  </si>
  <si>
    <t>SIDE POCKET 6G E-BAND</t>
    <phoneticPr fontId="2" type="noConversion"/>
  </si>
  <si>
    <t>SIDE FALT POCKET HEIGHT</t>
    <phoneticPr fontId="2" type="noConversion"/>
  </si>
  <si>
    <t>SIDE FALT POCKET WIDTH</t>
    <phoneticPr fontId="2" type="noConversion"/>
  </si>
  <si>
    <t>STYLE NO: JXWPT10-K#R18</t>
    <phoneticPr fontId="1" type="noConversion"/>
  </si>
  <si>
    <t>사이드 패턴 폭</t>
    <phoneticPr fontId="1" type="noConversion"/>
  </si>
  <si>
    <t>SIDE PATTERN WIDTH</t>
    <phoneticPr fontId="2" type="noConversion"/>
  </si>
  <si>
    <t>STYLE NO: JXWPT11-K#R24</t>
    <phoneticPr fontId="1" type="noConversion"/>
  </si>
  <si>
    <t>STYLE NO: JXWPT12-D#A14</t>
    <phoneticPr fontId="1" type="noConversion"/>
  </si>
  <si>
    <t>STYLE NO: JXWPT13-D#R28</t>
    <phoneticPr fontId="1" type="noConversion"/>
  </si>
  <si>
    <t>STYLE NO: JXWPT14-W#R27</t>
    <phoneticPr fontId="1" type="noConversion"/>
  </si>
  <si>
    <t>STYLE NO: JXWPT17-W#H25</t>
    <phoneticPr fontId="1" type="noConversion"/>
  </si>
  <si>
    <t>STYLE NO: JXWPT18-D#H24</t>
    <phoneticPr fontId="1" type="noConversion"/>
  </si>
  <si>
    <t>앞주머니 입구 길이</t>
    <phoneticPr fontId="1" type="noConversion"/>
  </si>
  <si>
    <t>바지부리 엘라스트링 사용길이</t>
    <phoneticPr fontId="1" type="noConversion"/>
  </si>
  <si>
    <t>BOTTOM OPENING E-STRING</t>
    <phoneticPr fontId="1" type="noConversion"/>
  </si>
  <si>
    <t>STYLE NO: JXWPT19-K#A16</t>
    <phoneticPr fontId="1" type="noConversion"/>
  </si>
  <si>
    <r>
      <t>바지기장</t>
    </r>
    <r>
      <rPr>
        <sz val="7.5"/>
        <color indexed="10"/>
        <rFont val="맑은 고딕"/>
        <family val="3"/>
        <charset val="129"/>
      </rPr>
      <t>(허리프릴포함)</t>
    </r>
    <phoneticPr fontId="1" type="noConversion"/>
  </si>
  <si>
    <t>오비포함 와끼 기준 (프릴포함)</t>
    <phoneticPr fontId="1" type="noConversion"/>
  </si>
  <si>
    <t>STYLE NO: JXWPT21-W#R31</t>
    <phoneticPr fontId="1" type="noConversion"/>
  </si>
  <si>
    <t>STYLE NO: JXWPT24-D#Y17</t>
    <phoneticPr fontId="1" type="noConversion"/>
  </si>
  <si>
    <t>밑단에서 자수까지</t>
    <phoneticPr fontId="1" type="noConversion"/>
  </si>
  <si>
    <t>STYLE NO: JXWPT26-K#Y19</t>
    <phoneticPr fontId="1" type="noConversion"/>
  </si>
  <si>
    <t xml:space="preserve">INNER SKIRT LENGTH </t>
    <phoneticPr fontId="1" type="noConversion"/>
  </si>
  <si>
    <t xml:space="preserve">OUTER SKIRT LENGTH </t>
    <phoneticPr fontId="1" type="noConversion"/>
  </si>
  <si>
    <t>STYLE NO: JXWSK01-W#R08</t>
    <phoneticPr fontId="1" type="noConversion"/>
  </si>
  <si>
    <t>라인을 따라 잰 길이</t>
    <phoneticPr fontId="1" type="noConversion"/>
  </si>
  <si>
    <t>STYLE NO: JXWSK02-S#G11</t>
    <phoneticPr fontId="1" type="noConversion"/>
  </si>
  <si>
    <t>테이프포함</t>
    <phoneticPr fontId="1" type="noConversion"/>
  </si>
  <si>
    <t>STYLE NO: JXWSK03-W#Y25</t>
    <phoneticPr fontId="1" type="noConversion"/>
  </si>
  <si>
    <t>2단 프릴기장</t>
    <phoneticPr fontId="1" type="noConversion"/>
  </si>
  <si>
    <t>FRILL&lt;2&gt; LENGTH</t>
    <phoneticPr fontId="2" type="noConversion"/>
  </si>
  <si>
    <t>1단프릴 기장</t>
    <phoneticPr fontId="1" type="noConversion"/>
  </si>
  <si>
    <t>STYLE NO: JXWSE01-K#Y03</t>
    <phoneticPr fontId="1" type="noConversion"/>
  </si>
  <si>
    <t>프릴 기장</t>
    <phoneticPr fontId="1" type="noConversion"/>
  </si>
  <si>
    <t>FRILL LENGTH</t>
    <phoneticPr fontId="2" type="noConversion"/>
  </si>
  <si>
    <t>STYLE NO: JXWSE02-K#H09</t>
    <phoneticPr fontId="1" type="noConversion"/>
  </si>
  <si>
    <t>앞주머니 입구</t>
    <phoneticPr fontId="1" type="noConversion"/>
  </si>
  <si>
    <t>STYLE NO: JXWSE03-K#A09</t>
    <phoneticPr fontId="1" type="noConversion"/>
  </si>
  <si>
    <t>STYLE NO: JXWSE04-K#Y11</t>
    <phoneticPr fontId="1" type="noConversion"/>
  </si>
  <si>
    <t>BOTTM FRILL LENGTH</t>
    <phoneticPr fontId="2" type="noConversion"/>
  </si>
  <si>
    <t>상단</t>
    <phoneticPr fontId="1" type="noConversion"/>
  </si>
  <si>
    <t>소매 고무줄 완성</t>
    <phoneticPr fontId="1" type="noConversion"/>
  </si>
  <si>
    <t>SLEEVE E-BAND</t>
    <phoneticPr fontId="2" type="noConversion"/>
  </si>
  <si>
    <t>절개선 양끝점을 수평으로 잰 길이</t>
    <phoneticPr fontId="1" type="noConversion"/>
  </si>
  <si>
    <t>STYLE NO: JXWSE09-K#H28</t>
    <phoneticPr fontId="1" type="noConversion"/>
  </si>
  <si>
    <t>STYLE NO: JXWTO01-K#A01</t>
    <phoneticPr fontId="1" type="noConversion"/>
  </si>
  <si>
    <t>STYLE NO: JXWTO02-K#G01</t>
    <phoneticPr fontId="1" type="noConversion"/>
  </si>
  <si>
    <t>옆 4골 고무줄 완성</t>
    <phoneticPr fontId="1" type="noConversion"/>
  </si>
  <si>
    <t>SIDE 4G E-BAND</t>
    <phoneticPr fontId="1" type="noConversion"/>
  </si>
  <si>
    <r>
      <t xml:space="preserve">옆목점에서 밑단까지의 직선길이 </t>
    </r>
    <r>
      <rPr>
        <sz val="7.5"/>
        <color indexed="10"/>
        <rFont val="맑은 고딕"/>
        <family val="3"/>
        <charset val="129"/>
      </rPr>
      <t>(셔링없는쪽기준)</t>
    </r>
    <phoneticPr fontId="1" type="noConversion"/>
  </si>
  <si>
    <t>INNER</t>
    <phoneticPr fontId="1" type="noConversion"/>
  </si>
  <si>
    <t>OUTER</t>
    <phoneticPr fontId="1" type="noConversion"/>
  </si>
  <si>
    <t>STYLE NO: JXWTO05-K#A13</t>
    <phoneticPr fontId="1" type="noConversion"/>
  </si>
  <si>
    <t>앞옆목에서 수직으로</t>
    <phoneticPr fontId="1" type="noConversion"/>
  </si>
  <si>
    <t>STYLE NO: JXWTO07-K#A04</t>
    <phoneticPr fontId="1" type="noConversion"/>
  </si>
  <si>
    <t>STYLE NO: JXWTO08-K#R06</t>
    <phoneticPr fontId="1" type="noConversion"/>
  </si>
  <si>
    <t>1단러플기장</t>
    <phoneticPr fontId="1" type="noConversion"/>
  </si>
  <si>
    <t>RUFFLE&lt;1&gt; LENGTH</t>
    <phoneticPr fontId="2" type="noConversion"/>
  </si>
  <si>
    <t>러플 총장</t>
    <phoneticPr fontId="1" type="noConversion"/>
  </si>
  <si>
    <t>TOTAL RUFFLE LENGTH</t>
    <phoneticPr fontId="1" type="noConversion"/>
  </si>
  <si>
    <t>STYLE NO: JXWTO09-K#R04</t>
    <phoneticPr fontId="1" type="noConversion"/>
  </si>
  <si>
    <t>STYLE NO: JXWTO10-K#R05</t>
    <phoneticPr fontId="1" type="noConversion"/>
  </si>
  <si>
    <t>STYLE NO: JXWTO11-K#R06</t>
    <phoneticPr fontId="1" type="noConversion"/>
  </si>
  <si>
    <t>STYLE NO: JXWTO12-K#H02</t>
    <phoneticPr fontId="1" type="noConversion"/>
  </si>
  <si>
    <t>에리포함</t>
    <phoneticPr fontId="1" type="noConversion"/>
  </si>
  <si>
    <t>망사소매부리 고무줄완성</t>
    <phoneticPr fontId="1" type="noConversion"/>
  </si>
  <si>
    <t>MESH CUFFS E-BAND</t>
    <phoneticPr fontId="2" type="noConversion"/>
  </si>
  <si>
    <t>STYLE NO: JXWTO13-K#H04</t>
    <phoneticPr fontId="1" type="noConversion"/>
  </si>
  <si>
    <t>STYLE NO: JXWTO14-K#H06</t>
    <phoneticPr fontId="1" type="noConversion"/>
  </si>
  <si>
    <t>STYLE NO: JXWTO15-K#Y05</t>
    <phoneticPr fontId="1" type="noConversion"/>
  </si>
  <si>
    <t>뒤어깨끈</t>
    <phoneticPr fontId="2" type="noConversion"/>
  </si>
  <si>
    <t>BACK SHOULER STRAP</t>
    <phoneticPr fontId="2" type="noConversion"/>
  </si>
  <si>
    <t>앞어깨끈</t>
    <phoneticPr fontId="2" type="noConversion"/>
  </si>
  <si>
    <t>FRONT SHOULER STRAP</t>
    <phoneticPr fontId="2" type="noConversion"/>
  </si>
  <si>
    <t>밑단프릴 고무줄 완성</t>
    <phoneticPr fontId="1" type="noConversion"/>
  </si>
  <si>
    <t>BOTTOM FRILL 4G E-BAND</t>
    <phoneticPr fontId="2" type="noConversion"/>
  </si>
  <si>
    <t>밑단프릴 길이</t>
    <phoneticPr fontId="1" type="noConversion"/>
  </si>
  <si>
    <t>BOTTOM FRILL LENGTH</t>
    <phoneticPr fontId="2" type="noConversion"/>
  </si>
  <si>
    <t>앞가슴프릴 길이</t>
    <phoneticPr fontId="1" type="noConversion"/>
  </si>
  <si>
    <t>FRONT CHEST FRILL LENGTH</t>
    <phoneticPr fontId="2" type="noConversion"/>
  </si>
  <si>
    <t>가슴뷔스티에 중심에서 밑단까지 (프릴포함,어깨끈제외)</t>
    <phoneticPr fontId="1" type="noConversion"/>
  </si>
  <si>
    <t>BUSTIER</t>
    <phoneticPr fontId="1" type="noConversion"/>
  </si>
  <si>
    <t>STYLE NO: JXWTO16-K#Y06</t>
    <phoneticPr fontId="1" type="noConversion"/>
  </si>
  <si>
    <r>
      <t>앞목쪽 카라 길이</t>
    </r>
    <r>
      <rPr>
        <sz val="7.5"/>
        <color indexed="10"/>
        <rFont val="맑은 고딕"/>
        <family val="3"/>
        <charset val="129"/>
      </rPr>
      <t xml:space="preserve"> (레이스제외)</t>
    </r>
    <phoneticPr fontId="1" type="noConversion"/>
  </si>
  <si>
    <r>
      <t xml:space="preserve">뒷목 중심에서 수직으로 잰 길이 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</si>
  <si>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t>AT CENTER BACK HIGH</t>
    <phoneticPr fontId="1" type="noConversion"/>
  </si>
  <si>
    <t>STYLE NO: JXWTO17-K#Y07</t>
    <phoneticPr fontId="1" type="noConversion"/>
  </si>
  <si>
    <t>밑단립 폭</t>
    <phoneticPr fontId="1" type="noConversion"/>
  </si>
  <si>
    <t>BOTTOM RIB WIDTH</t>
    <phoneticPr fontId="2" type="noConversion"/>
  </si>
  <si>
    <t xml:space="preserve">어깨 양끝점을 수평으로 잰 길이 </t>
    <phoneticPr fontId="1" type="noConversion"/>
  </si>
  <si>
    <t>STYLE NO: JXWTO20-S#H17</t>
    <phoneticPr fontId="1" type="noConversion"/>
  </si>
  <si>
    <t>STYLE NO: JXWTO21-K#H19</t>
    <phoneticPr fontId="1" type="noConversion"/>
  </si>
  <si>
    <t>옆목기준 레이스제외</t>
    <phoneticPr fontId="1" type="noConversion"/>
  </si>
  <si>
    <t>뒷단작길이</t>
    <phoneticPr fontId="1" type="noConversion"/>
  </si>
  <si>
    <t>BACK PLAKCET</t>
    <phoneticPr fontId="2" type="noConversion"/>
  </si>
  <si>
    <t>STYLE NO: JXWTO22-K#R16</t>
    <phoneticPr fontId="1" type="noConversion"/>
  </si>
  <si>
    <t>6골 밴드 완성</t>
    <phoneticPr fontId="1" type="noConversion"/>
  </si>
  <si>
    <t>6G E-BAND</t>
    <phoneticPr fontId="1" type="noConversion"/>
  </si>
  <si>
    <t>STYLE NO: JXWTO23-K#R17</t>
    <phoneticPr fontId="1" type="noConversion"/>
  </si>
  <si>
    <t>STYLE NO: JXWTO24-S#G15</t>
    <phoneticPr fontId="1" type="noConversion"/>
  </si>
  <si>
    <t>STYLE NO: JXWTO25-S#A12</t>
    <phoneticPr fontId="1" type="noConversion"/>
  </si>
  <si>
    <t>어깨끈폭</t>
    <phoneticPr fontId="1" type="noConversion"/>
  </si>
  <si>
    <t>SHOULDER STRAP WIDTH</t>
    <phoneticPr fontId="2" type="noConversion"/>
  </si>
  <si>
    <t>어깨끈 고무줄 완성</t>
    <phoneticPr fontId="1" type="noConversion"/>
  </si>
  <si>
    <t>SHOULDER STRAP E-BAND</t>
    <phoneticPr fontId="2" type="noConversion"/>
  </si>
  <si>
    <t>옆목점에서 뒷목중심의 수직 길이</t>
    <phoneticPr fontId="1" type="noConversion"/>
  </si>
  <si>
    <t>뒷목깊이</t>
    <phoneticPr fontId="1" type="noConversion"/>
  </si>
  <si>
    <t>MAKE IMAGE LINE TO CENTER NECK BACK</t>
    <phoneticPr fontId="2" type="noConversion"/>
  </si>
  <si>
    <t xml:space="preserve">BACK NECK DROP </t>
    <phoneticPr fontId="2" type="noConversion"/>
  </si>
  <si>
    <t>STYLE NO: JXWTO26-S#R26</t>
    <phoneticPr fontId="1" type="noConversion"/>
  </si>
  <si>
    <t>STYLE NO: JXWTO27-K#R25</t>
    <phoneticPr fontId="1" type="noConversion"/>
  </si>
  <si>
    <t>제일넓은쪽</t>
    <phoneticPr fontId="1" type="noConversion"/>
  </si>
  <si>
    <t>YKK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</si>
  <si>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</si>
  <si>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STYLE NO: JXWTO28-K#Y14</t>
    <phoneticPr fontId="1" type="noConversion"/>
  </si>
  <si>
    <t>랍바포함</t>
    <phoneticPr fontId="1" type="noConversion"/>
  </si>
  <si>
    <t>뒤바대폭</t>
    <phoneticPr fontId="1" type="noConversion"/>
  </si>
  <si>
    <t>BACK UPPER CHEST</t>
    <phoneticPr fontId="2" type="noConversion"/>
  </si>
  <si>
    <t>앞바대폭</t>
    <phoneticPr fontId="2" type="noConversion"/>
  </si>
  <si>
    <t>FRONT UPPER CHEST</t>
    <phoneticPr fontId="2" type="noConversion"/>
  </si>
  <si>
    <t>가슴뷔스티에 중심에서 밑단까지 (프릴포함)</t>
    <phoneticPr fontId="1" type="noConversion"/>
  </si>
  <si>
    <t>에리제외</t>
    <phoneticPr fontId="1" type="noConversion"/>
  </si>
  <si>
    <t>STYLE NO: JXWTO29-K#H29</t>
    <phoneticPr fontId="1" type="noConversion"/>
  </si>
  <si>
    <t>STYLE NO: JXWTO30-K#H27</t>
    <phoneticPr fontId="1" type="noConversion"/>
  </si>
  <si>
    <t>망사밑단프릴길이</t>
    <phoneticPr fontId="1" type="noConversion"/>
  </si>
  <si>
    <t>MESH BOTTOM FRILL LENGTH</t>
    <phoneticPr fontId="1" type="noConversion"/>
  </si>
  <si>
    <t>밑단프릴길이</t>
    <phoneticPr fontId="1" type="noConversion"/>
  </si>
  <si>
    <t>절개선의 양끝점을 수평으로 잰 길이</t>
    <phoneticPr fontId="1" type="noConversion"/>
  </si>
  <si>
    <t>STYLE NO: JXWTO31-K#G22</t>
    <phoneticPr fontId="1" type="noConversion"/>
  </si>
  <si>
    <t>STYLE NO: JXWTO33-K#R30</t>
    <phoneticPr fontId="1" type="noConversion"/>
  </si>
  <si>
    <t>뒷목 중심에서 잰 길이</t>
    <phoneticPr fontId="1" type="noConversion"/>
  </si>
  <si>
    <t>단작절개선에서 수평</t>
    <phoneticPr fontId="1" type="noConversion"/>
  </si>
  <si>
    <t>앞옆목에서 수직</t>
    <phoneticPr fontId="1" type="noConversion"/>
  </si>
  <si>
    <t>STYLE NO: JXWTO34-K#H31</t>
    <phoneticPr fontId="1" type="noConversion"/>
  </si>
  <si>
    <t>STYLE NO: JXWTO37-S#Y26</t>
    <phoneticPr fontId="1" type="noConversion"/>
  </si>
  <si>
    <t>STYLE NO: JXWTO38-S#Y27</t>
    <phoneticPr fontId="1" type="noConversion"/>
  </si>
  <si>
    <t>앞단작완성에서 나염까지 (랍바포함)</t>
    <phoneticPr fontId="1" type="noConversion"/>
  </si>
  <si>
    <t>앞옆목에서 나염까지 (목랍바제외)</t>
    <phoneticPr fontId="1" type="noConversion"/>
  </si>
  <si>
    <t>옆목점에서 첫번째걸고리까지 수직</t>
    <phoneticPr fontId="1" type="noConversion"/>
  </si>
  <si>
    <t>STYLE NO: JXWOU01-W#Y01</t>
    <phoneticPr fontId="1" type="noConversion"/>
  </si>
  <si>
    <t>제일 넓은 쪽 측정</t>
    <phoneticPr fontId="1" type="noConversion"/>
  </si>
  <si>
    <t>후드 중앙 고무줄 완성</t>
    <phoneticPr fontId="1" type="noConversion"/>
  </si>
  <si>
    <t>HOOD CENTER E-BAND</t>
    <phoneticPr fontId="2" type="noConversion"/>
  </si>
  <si>
    <t>앞중심에서 수평 (지퍼제외)</t>
    <phoneticPr fontId="1" type="noConversion"/>
  </si>
  <si>
    <t>STYLE NO: JXWOU04-K#R10</t>
    <phoneticPr fontId="1" type="noConversion"/>
  </si>
  <si>
    <t>옆목점에서 첫단추 중심까지</t>
    <phoneticPr fontId="1" type="noConversion"/>
  </si>
  <si>
    <t>STYLE NO: JXWOU09-S#A02</t>
    <phoneticPr fontId="1" type="noConversion"/>
  </si>
  <si>
    <t>에리립폭</t>
    <phoneticPr fontId="1" type="noConversion"/>
  </si>
  <si>
    <t>NECK RIB WIDTH</t>
    <phoneticPr fontId="2" type="noConversion"/>
  </si>
  <si>
    <t>STYLE NO: JXWOU10-S#G12</t>
    <phoneticPr fontId="1" type="noConversion"/>
  </si>
  <si>
    <t>STYLE NO: JXWPT20-W#G21</t>
    <phoneticPr fontId="1" type="noConversion"/>
  </si>
  <si>
    <t>STYLE NO: JXWTO39-K#H37</t>
    <phoneticPr fontId="1" type="noConversion"/>
  </si>
  <si>
    <t>23..5</t>
    <phoneticPr fontId="30" type="noConversion"/>
  </si>
  <si>
    <t>STYLE NO: JXWPT27-D#A21</t>
    <phoneticPr fontId="1" type="noConversion"/>
  </si>
  <si>
    <t>FRONT NECK WIDTH</t>
    <phoneticPr fontId="2" type="noConversion"/>
  </si>
  <si>
    <t>앞목너비</t>
    <phoneticPr fontId="27" type="noConversion"/>
  </si>
  <si>
    <t>BACK NECK WIDTH</t>
    <phoneticPr fontId="2" type="noConversion"/>
  </si>
  <si>
    <t>뒷목너비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</si>
</sst>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7.5"/>
      <color rgb="FFFF0000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sz val="7"/>
      <name val="맑은 고딕"/>
      <family val="3"/>
      <charset val="129"/>
      <scheme val="minor"/>
    </font>
    <font>
      <sz val="6.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1" fillId="0" borderId="0">
      <alignment vertical="center"/>
    </xf>
  </cellStyleXfs>
  <cellXfs count="327">
    <xf numFmtId="0" fontId="0" fillId="0" borderId="0" xfId="0">
      <alignment vertical="center"/>
    </xf>
    <xf numFmtId="0" fontId="33" fillId="0" borderId="0" xfId="0" applyFont="1">
      <alignment vertical="center"/>
    </xf>
    <xf numFmtId="0" fontId="34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/>
    <xf numFmtId="0" fontId="37" fillId="0" borderId="1" xfId="0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40" fillId="0" borderId="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41" fillId="0" borderId="0" xfId="0" applyFont="1">
      <alignment vertical="center"/>
    </xf>
    <xf numFmtId="0" fontId="31" fillId="0" borderId="0" xfId="2">
      <alignment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0" fontId="33" fillId="2" borderId="15" xfId="0" applyFont="1" applyFill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3" fillId="0" borderId="3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41" fillId="0" borderId="39" xfId="0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39" xfId="0" applyFont="1" applyBorder="1" applyAlignment="1">
      <alignment horizontal="left" vertical="center"/>
    </xf>
    <xf numFmtId="0" fontId="41" fillId="0" borderId="41" xfId="0" applyFont="1" applyBorder="1" applyAlignment="1">
      <alignment horizontal="left" vertical="center"/>
    </xf>
    <xf numFmtId="0" fontId="41" fillId="0" borderId="40" xfId="0" applyFont="1" applyBorder="1" applyAlignment="1">
      <alignment horizontal="left" vertical="center"/>
    </xf>
    <xf numFmtId="0" fontId="41" fillId="0" borderId="37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8" xfId="0" applyFont="1" applyBorder="1" applyAlignment="1">
      <alignment horizontal="left" vertical="center"/>
    </xf>
    <xf numFmtId="0" fontId="33" fillId="0" borderId="20" xfId="0" applyFont="1" applyBorder="1" applyAlignment="1">
      <alignment horizontal="left" vertical="center"/>
    </xf>
    <xf numFmtId="0" fontId="33" fillId="0" borderId="19" xfId="0" applyFont="1" applyBorder="1" applyAlignment="1">
      <alignment horizontal="left" vertical="center"/>
    </xf>
    <xf numFmtId="0" fontId="33" fillId="0" borderId="16" xfId="0" applyFont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22" xfId="0" applyFont="1" applyBorder="1" applyAlignment="1">
      <alignment horizontal="left" vertical="center"/>
    </xf>
    <xf numFmtId="0" fontId="41" fillId="0" borderId="33" xfId="0" applyFont="1" applyBorder="1" applyAlignment="1">
      <alignment horizontal="left" vertical="center"/>
    </xf>
    <xf numFmtId="0" fontId="41" fillId="0" borderId="23" xfId="0" applyFont="1" applyBorder="1" applyAlignment="1">
      <alignment horizontal="left" vertical="center"/>
    </xf>
    <xf numFmtId="0" fontId="33" fillId="2" borderId="4" xfId="0" applyFont="1" applyFill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4" fillId="0" borderId="18" xfId="0" applyFont="1" applyBorder="1" applyAlignment="1">
      <alignment horizontal="left" vertical="center"/>
    </xf>
    <xf numFmtId="0" fontId="44" fillId="0" borderId="20" xfId="0" applyFont="1" applyBorder="1" applyAlignment="1">
      <alignment horizontal="left" vertical="center"/>
    </xf>
    <xf numFmtId="0" fontId="44" fillId="0" borderId="19" xfId="0" applyFont="1" applyBorder="1" applyAlignment="1">
      <alignment horizontal="left" vertical="center"/>
    </xf>
    <xf numFmtId="0" fontId="33" fillId="2" borderId="34" xfId="0" applyFont="1" applyFill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41" fillId="0" borderId="35" xfId="0" applyFont="1" applyBorder="1" applyAlignment="1">
      <alignment horizontal="center" vertical="center"/>
    </xf>
    <xf numFmtId="0" fontId="41" fillId="0" borderId="18" xfId="0" applyFont="1" applyBorder="1" applyAlignment="1">
      <alignment horizontal="left" vertical="center"/>
    </xf>
    <xf numFmtId="0" fontId="41" fillId="0" borderId="20" xfId="0" applyFont="1" applyBorder="1" applyAlignment="1">
      <alignment horizontal="left" vertical="center"/>
    </xf>
    <xf numFmtId="0" fontId="41" fillId="0" borderId="19" xfId="0" applyFont="1" applyBorder="1" applyAlignment="1">
      <alignment horizontal="left" vertical="center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7" xfId="0" applyFont="1" applyBorder="1" applyAlignment="1">
      <alignment horizontal="left" vertical="center"/>
    </xf>
    <xf numFmtId="0" fontId="33" fillId="0" borderId="29" xfId="0" applyFont="1" applyBorder="1" applyAlignment="1">
      <alignment horizontal="left" vertical="center"/>
    </xf>
    <xf numFmtId="0" fontId="33" fillId="0" borderId="28" xfId="0" applyFont="1" applyBorder="1" applyAlignment="1">
      <alignment horizontal="left" vertical="center"/>
    </xf>
    <xf numFmtId="0" fontId="33" fillId="0" borderId="9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2" fillId="0" borderId="2" xfId="0" applyFont="1" applyBorder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43" fillId="0" borderId="18" xfId="0" applyFont="1" applyBorder="1" applyAlignment="1">
      <alignment horizontal="left" vertical="center"/>
    </xf>
    <xf numFmtId="0" fontId="43" fillId="0" borderId="20" xfId="0" applyFont="1" applyBorder="1" applyAlignment="1">
      <alignment horizontal="left" vertical="center"/>
    </xf>
    <xf numFmtId="0" fontId="43" fillId="0" borderId="19" xfId="0" applyFont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1" fillId="0" borderId="4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left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33" fillId="2" borderId="5" xfId="0" applyFont="1" applyFill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45" fillId="0" borderId="25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12" xfId="0" applyFont="1" applyBorder="1" applyAlignment="1">
      <alignment horizontal="left" vertical="center"/>
    </xf>
    <xf numFmtId="0" fontId="41" fillId="0" borderId="14" xfId="0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41" fillId="0" borderId="22" xfId="0" applyFont="1" applyBorder="1" applyAlignment="1">
      <alignment horizontal="left" vertical="center" wrapText="1"/>
    </xf>
    <xf numFmtId="0" fontId="41" fillId="0" borderId="33" xfId="0" applyFont="1" applyBorder="1" applyAlignment="1">
      <alignment horizontal="left" vertical="center" wrapText="1"/>
    </xf>
    <xf numFmtId="0" fontId="41" fillId="0" borderId="23" xfId="0" applyFont="1" applyBorder="1" applyAlignment="1">
      <alignment horizontal="left" vertical="center" wrapText="1"/>
    </xf>
    <xf numFmtId="0" fontId="45" fillId="0" borderId="30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19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0" fontId="41" fillId="0" borderId="3" xfId="0" applyFont="1" applyBorder="1" applyAlignment="1">
      <alignment horizontal="left" vertical="center" wrapText="1"/>
    </xf>
    <xf numFmtId="0" fontId="41" fillId="0" borderId="15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5" fillId="0" borderId="10" xfId="0" applyFont="1" applyBorder="1" applyAlignment="1">
      <alignment horizontal="center" vertical="center"/>
    </xf>
    <xf numFmtId="0" fontId="33" fillId="2" borderId="42" xfId="0" applyFont="1" applyFill="1" applyBorder="1" applyAlignment="1">
      <alignment horizontal="center" vertical="center"/>
    </xf>
    <xf numFmtId="0" fontId="33" fillId="0" borderId="42" xfId="0" applyFont="1" applyBorder="1" applyAlignment="1">
      <alignment horizontal="center" vertical="center"/>
    </xf>
    <xf numFmtId="0" fontId="45" fillId="0" borderId="43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41" fillId="0" borderId="45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2" fillId="0" borderId="45" xfId="0" applyFont="1" applyBorder="1" applyAlignment="1">
      <alignment horizontal="left" vertical="center"/>
    </xf>
    <xf numFmtId="0" fontId="42" fillId="0" borderId="47" xfId="0" applyFont="1" applyBorder="1" applyAlignment="1">
      <alignment horizontal="left" vertical="center"/>
    </xf>
    <xf numFmtId="0" fontId="42" fillId="0" borderId="46" xfId="0" applyFont="1" applyBorder="1" applyAlignment="1">
      <alignment horizontal="left" vertical="center"/>
    </xf>
    <xf numFmtId="0" fontId="45" fillId="0" borderId="26" xfId="0" applyFont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48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33" fillId="0" borderId="49" xfId="0" applyFont="1" applyBorder="1" applyAlignment="1">
      <alignment horizontal="center" vertical="center"/>
    </xf>
    <xf numFmtId="0" fontId="33" fillId="2" borderId="48" xfId="0" applyFont="1" applyFill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33" fillId="0" borderId="51" xfId="0" applyFont="1" applyBorder="1" applyAlignment="1">
      <alignment horizontal="center" vertical="center"/>
    </xf>
    <xf numFmtId="0" fontId="45" fillId="0" borderId="35" xfId="0" applyFont="1" applyBorder="1" applyAlignment="1">
      <alignment horizontal="center" vertical="center"/>
    </xf>
    <xf numFmtId="0" fontId="33" fillId="2" borderId="55" xfId="0" applyFont="1" applyFill="1" applyBorder="1" applyAlignment="1">
      <alignment horizontal="center" vertical="center"/>
    </xf>
    <xf numFmtId="0" fontId="33" fillId="0" borderId="55" xfId="0" applyFont="1" applyBorder="1" applyAlignment="1">
      <alignment horizontal="center" vertical="center"/>
    </xf>
    <xf numFmtId="0" fontId="45" fillId="0" borderId="56" xfId="0" applyFont="1" applyBorder="1" applyAlignment="1">
      <alignment horizontal="center" vertical="center"/>
    </xf>
    <xf numFmtId="0" fontId="33" fillId="0" borderId="53" xfId="0" applyFont="1" applyBorder="1" applyAlignment="1">
      <alignment horizontal="center" vertical="center"/>
    </xf>
    <xf numFmtId="0" fontId="33" fillId="0" borderId="54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45" fillId="0" borderId="49" xfId="0" applyFont="1" applyBorder="1" applyAlignment="1">
      <alignment horizontal="center" vertical="center"/>
    </xf>
    <xf numFmtId="0" fontId="33" fillId="0" borderId="58" xfId="0" applyFont="1" applyBorder="1" applyAlignment="1">
      <alignment horizontal="center" vertical="center"/>
    </xf>
    <xf numFmtId="0" fontId="41" fillId="0" borderId="4" xfId="0" applyFont="1" applyBorder="1" applyAlignment="1">
      <alignment horizontal="left" vertical="center"/>
    </xf>
    <xf numFmtId="0" fontId="41" fillId="2" borderId="34" xfId="0" applyFont="1" applyFill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2" fillId="0" borderId="22" xfId="0" applyFont="1" applyBorder="1" applyAlignment="1">
      <alignment horizontal="left" vertical="center"/>
    </xf>
    <xf numFmtId="0" fontId="42" fillId="0" borderId="33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33" fillId="0" borderId="57" xfId="0" applyFont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41" fillId="0" borderId="0" xfId="0" applyFont="1" applyAlignment="1">
      <alignment horizontal="left" vertical="center" wrapText="1"/>
    </xf>
    <xf numFmtId="0" fontId="33" fillId="0" borderId="4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left" vertical="center"/>
    </xf>
    <xf numFmtId="0" fontId="41" fillId="0" borderId="20" xfId="0" applyFont="1" applyFill="1" applyBorder="1" applyAlignment="1">
      <alignment horizontal="left" vertical="center"/>
    </xf>
    <xf numFmtId="0" fontId="41" fillId="0" borderId="19" xfId="0" applyFont="1" applyFill="1" applyBorder="1" applyAlignment="1">
      <alignment horizontal="left" vertical="center"/>
    </xf>
    <xf numFmtId="0" fontId="33" fillId="0" borderId="54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left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45" fillId="3" borderId="10" xfId="0" applyFont="1" applyFill="1" applyBorder="1" applyAlignment="1">
      <alignment horizontal="center" vertical="center"/>
    </xf>
    <xf numFmtId="0" fontId="45" fillId="3" borderId="11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left" vertical="center"/>
    </xf>
    <xf numFmtId="0" fontId="41" fillId="0" borderId="14" xfId="0" applyFont="1" applyFill="1" applyBorder="1" applyAlignment="1">
      <alignment horizontal="left" vertical="center"/>
    </xf>
    <xf numFmtId="0" fontId="41" fillId="0" borderId="13" xfId="0" applyFont="1" applyFill="1" applyBorder="1" applyAlignment="1">
      <alignment horizontal="left" vertical="center"/>
    </xf>
    <xf numFmtId="0" fontId="33" fillId="0" borderId="51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0" fontId="41" fillId="0" borderId="0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horizontal="left" vertical="center" wrapText="1"/>
    </xf>
    <xf numFmtId="0" fontId="41" fillId="0" borderId="15" xfId="0" applyFont="1" applyFill="1" applyBorder="1" applyAlignment="1">
      <alignment horizontal="center" vertical="center"/>
    </xf>
    <xf numFmtId="0" fontId="45" fillId="3" borderId="25" xfId="0" applyFont="1" applyFill="1" applyBorder="1" applyAlignment="1">
      <alignment horizontal="center" vertical="center"/>
    </xf>
    <xf numFmtId="0" fontId="45" fillId="3" borderId="30" xfId="0" applyFont="1" applyFill="1" applyBorder="1" applyAlignment="1">
      <alignment horizontal="center" vertical="center"/>
    </xf>
    <xf numFmtId="0" fontId="41" fillId="0" borderId="22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1" fillId="0" borderId="22" xfId="0" applyFont="1" applyFill="1" applyBorder="1" applyAlignment="1">
      <alignment horizontal="left" vertical="center"/>
    </xf>
    <xf numFmtId="0" fontId="41" fillId="0" borderId="33" xfId="0" applyFont="1" applyFill="1" applyBorder="1" applyAlignment="1">
      <alignment horizontal="left" vertical="center"/>
    </xf>
    <xf numFmtId="0" fontId="41" fillId="0" borderId="23" xfId="0" applyFont="1" applyFill="1" applyBorder="1" applyAlignment="1">
      <alignment horizontal="left" vertical="center"/>
    </xf>
    <xf numFmtId="0" fontId="33" fillId="0" borderId="36" xfId="0" applyFont="1" applyFill="1" applyBorder="1" applyAlignment="1">
      <alignment horizontal="center" vertical="center"/>
    </xf>
    <xf numFmtId="0" fontId="45" fillId="3" borderId="37" xfId="0" applyFont="1" applyFill="1" applyBorder="1" applyAlignment="1">
      <alignment horizontal="center" vertical="center"/>
    </xf>
    <xf numFmtId="0" fontId="41" fillId="0" borderId="36" xfId="0" applyFont="1" applyFill="1" applyBorder="1" applyAlignment="1">
      <alignment horizontal="center" vertical="center"/>
    </xf>
    <xf numFmtId="0" fontId="41" fillId="0" borderId="36" xfId="0" applyFont="1" applyFill="1" applyBorder="1" applyAlignment="1">
      <alignment horizontal="left" vertical="center"/>
    </xf>
    <xf numFmtId="0" fontId="41" fillId="0" borderId="39" xfId="0" applyFont="1" applyFill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40" fillId="0" borderId="8" xfId="0" applyFont="1" applyBorder="1" applyAlignment="1">
      <alignment horizontal="left" vertical="center"/>
    </xf>
    <xf numFmtId="0" fontId="41" fillId="0" borderId="49" xfId="0" applyFont="1" applyBorder="1" applyAlignment="1">
      <alignment horizontal="center" vertical="center"/>
    </xf>
    <xf numFmtId="0" fontId="46" fillId="0" borderId="18" xfId="0" applyFont="1" applyBorder="1" applyAlignment="1">
      <alignment horizontal="left" vertical="center"/>
    </xf>
    <xf numFmtId="0" fontId="46" fillId="0" borderId="20" xfId="0" applyFont="1" applyBorder="1" applyAlignment="1">
      <alignment horizontal="left" vertical="center"/>
    </xf>
    <xf numFmtId="0" fontId="46" fillId="0" borderId="19" xfId="0" applyFont="1" applyBorder="1" applyAlignment="1">
      <alignment horizontal="left" vertical="center"/>
    </xf>
    <xf numFmtId="0" fontId="44" fillId="0" borderId="22" xfId="0" applyFont="1" applyBorder="1" applyAlignment="1">
      <alignment horizontal="left" vertical="center" wrapText="1"/>
    </xf>
    <xf numFmtId="0" fontId="44" fillId="0" borderId="33" xfId="0" applyFont="1" applyBorder="1" applyAlignment="1">
      <alignment horizontal="left" vertical="center" wrapText="1"/>
    </xf>
    <xf numFmtId="0" fontId="44" fillId="0" borderId="23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13" xfId="0" applyFont="1" applyBorder="1" applyAlignment="1">
      <alignment horizontal="left" vertical="center"/>
    </xf>
    <xf numFmtId="0" fontId="45" fillId="0" borderId="34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45" fillId="0" borderId="48" xfId="0" applyFont="1" applyBorder="1" applyAlignment="1">
      <alignment horizontal="center" vertical="center"/>
    </xf>
    <xf numFmtId="0" fontId="41" fillId="0" borderId="9" xfId="0" applyFont="1" applyBorder="1" applyAlignment="1">
      <alignment horizontal="left" vertical="center"/>
    </xf>
    <xf numFmtId="0" fontId="45" fillId="0" borderId="62" xfId="0" applyFont="1" applyBorder="1" applyAlignment="1">
      <alignment horizontal="center" vertical="center"/>
    </xf>
    <xf numFmtId="0" fontId="45" fillId="0" borderId="64" xfId="0" applyFont="1" applyBorder="1" applyAlignment="1">
      <alignment horizontal="center" vertical="center"/>
    </xf>
    <xf numFmtId="0" fontId="45" fillId="0" borderId="61" xfId="0" applyFont="1" applyBorder="1" applyAlignment="1">
      <alignment horizontal="center" vertical="center"/>
    </xf>
    <xf numFmtId="0" fontId="45" fillId="0" borderId="65" xfId="0" applyFont="1" applyBorder="1" applyAlignment="1">
      <alignment horizontal="center" vertical="center"/>
    </xf>
    <xf numFmtId="0" fontId="45" fillId="0" borderId="60" xfId="0" applyFont="1" applyBorder="1" applyAlignment="1">
      <alignment horizontal="center" vertical="center"/>
    </xf>
    <xf numFmtId="0" fontId="45" fillId="0" borderId="63" xfId="0" applyFont="1" applyBorder="1" applyAlignment="1">
      <alignment horizontal="center" vertical="center"/>
    </xf>
    <xf numFmtId="0" fontId="41" fillId="0" borderId="36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8" fillId="0" borderId="41" xfId="0" applyFont="1" applyBorder="1" applyAlignment="1">
      <alignment horizontal="left" vertical="center"/>
    </xf>
    <xf numFmtId="0" fontId="38" fillId="0" borderId="63" xfId="0" applyFont="1" applyBorder="1" applyAlignment="1">
      <alignment horizontal="left" vertical="center"/>
    </xf>
    <xf numFmtId="0" fontId="33" fillId="0" borderId="63" xfId="0" applyFont="1" applyBorder="1" applyAlignment="1">
      <alignment horizontal="center" vertical="center"/>
    </xf>
    <xf numFmtId="0" fontId="33" fillId="0" borderId="61" xfId="0" applyFont="1" applyBorder="1" applyAlignment="1">
      <alignment horizontal="center" vertical="center"/>
    </xf>
    <xf numFmtId="0" fontId="33" fillId="0" borderId="62" xfId="0" applyFont="1" applyBorder="1" applyAlignment="1">
      <alignment horizontal="center" vertical="center"/>
    </xf>
    <xf numFmtId="0" fontId="33" fillId="0" borderId="65" xfId="0" applyFont="1" applyBorder="1" applyAlignment="1">
      <alignment horizontal="center" vertical="center"/>
    </xf>
    <xf numFmtId="0" fontId="33" fillId="0" borderId="60" xfId="0" applyFont="1" applyBorder="1" applyAlignment="1">
      <alignment horizontal="center" vertical="center"/>
    </xf>
    <xf numFmtId="0" fontId="41" fillId="0" borderId="60" xfId="0" applyFont="1" applyBorder="1" applyAlignment="1">
      <alignment horizontal="center" vertical="center"/>
    </xf>
    <xf numFmtId="0" fontId="41" fillId="0" borderId="61" xfId="0" applyFont="1" applyBorder="1" applyAlignment="1">
      <alignment horizontal="center" vertical="center"/>
    </xf>
    <xf numFmtId="0" fontId="33" fillId="0" borderId="66" xfId="0" applyFont="1" applyBorder="1" applyAlignment="1">
      <alignment horizontal="center" vertical="center"/>
    </xf>
    <xf numFmtId="0" fontId="45" fillId="0" borderId="66" xfId="0" applyFont="1" applyBorder="1" applyAlignment="1">
      <alignment horizontal="center" vertical="center"/>
    </xf>
    <xf numFmtId="0" fontId="47" fillId="0" borderId="22" xfId="0" applyFont="1" applyBorder="1" applyAlignment="1">
      <alignment horizontal="left" vertical="center"/>
    </xf>
    <xf numFmtId="0" fontId="47" fillId="0" borderId="33" xfId="0" applyFont="1" applyBorder="1" applyAlignment="1">
      <alignment horizontal="left" vertical="center"/>
    </xf>
    <xf numFmtId="0" fontId="47" fillId="0" borderId="23" xfId="0" applyFont="1" applyBorder="1" applyAlignment="1">
      <alignment horizontal="left" vertical="center"/>
    </xf>
    <xf numFmtId="0" fontId="41" fillId="0" borderId="62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33" fillId="0" borderId="68" xfId="0" applyFont="1" applyBorder="1" applyAlignment="1">
      <alignment horizontal="center" vertical="center"/>
    </xf>
    <xf numFmtId="0" fontId="33" fillId="2" borderId="68" xfId="0" applyFont="1" applyFill="1" applyBorder="1" applyAlignment="1">
      <alignment horizontal="center" vertical="center"/>
    </xf>
    <xf numFmtId="0" fontId="33" fillId="0" borderId="67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27" xfId="0" applyFont="1" applyBorder="1" applyAlignment="1">
      <alignment horizontal="left" vertical="center"/>
    </xf>
    <xf numFmtId="0" fontId="41" fillId="0" borderId="29" xfId="0" applyFont="1" applyBorder="1" applyAlignment="1">
      <alignment horizontal="left" vertical="center"/>
    </xf>
    <xf numFmtId="0" fontId="41" fillId="0" borderId="28" xfId="0" applyFont="1" applyBorder="1" applyAlignment="1">
      <alignment horizontal="left" vertical="center"/>
    </xf>
    <xf numFmtId="0" fontId="48" fillId="0" borderId="2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33" fillId="0" borderId="69" xfId="0" applyFont="1" applyBorder="1" applyAlignment="1">
      <alignment horizontal="center" vertical="center"/>
    </xf>
    <xf numFmtId="0" fontId="33" fillId="0" borderId="70" xfId="0" applyFont="1" applyBorder="1" applyAlignment="1">
      <alignment horizontal="center" vertical="center"/>
    </xf>
    <xf numFmtId="0" fontId="41" fillId="0" borderId="66" xfId="0" applyFont="1" applyBorder="1" applyAlignment="1">
      <alignment horizontal="center" vertical="center"/>
    </xf>
    <xf numFmtId="0" fontId="41" fillId="0" borderId="65" xfId="0" applyFont="1" applyBorder="1" applyAlignment="1">
      <alignment horizontal="center" vertical="center"/>
    </xf>
    <xf numFmtId="0" fontId="41" fillId="0" borderId="70" xfId="0" applyFont="1" applyBorder="1" applyAlignment="1">
      <alignment horizontal="center" vertical="center"/>
    </xf>
    <xf numFmtId="0" fontId="41" fillId="0" borderId="63" xfId="0" applyFont="1" applyBorder="1" applyAlignment="1">
      <alignment horizontal="center" vertical="center"/>
    </xf>
    <xf numFmtId="0" fontId="41" fillId="0" borderId="68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71" xfId="0" applyFont="1" applyBorder="1" applyAlignment="1">
      <alignment horizontal="center" vertical="center"/>
    </xf>
    <xf numFmtId="0" fontId="41" fillId="0" borderId="45" xfId="0" applyFont="1" applyBorder="1" applyAlignment="1">
      <alignment horizontal="left" vertical="center"/>
    </xf>
    <xf numFmtId="0" fontId="41" fillId="0" borderId="47" xfId="0" applyFont="1" applyBorder="1" applyAlignment="1">
      <alignment horizontal="left" vertical="center"/>
    </xf>
    <xf numFmtId="0" fontId="41" fillId="0" borderId="46" xfId="0" applyFont="1" applyBorder="1" applyAlignment="1">
      <alignment horizontal="left" vertical="center"/>
    </xf>
    <xf numFmtId="0" fontId="33" fillId="0" borderId="72" xfId="0" applyFont="1" applyBorder="1" applyAlignment="1">
      <alignment horizontal="center" vertical="center"/>
    </xf>
    <xf numFmtId="0" fontId="33" fillId="0" borderId="73" xfId="0" applyFont="1" applyBorder="1" applyAlignment="1">
      <alignment horizontal="center" vertical="center"/>
    </xf>
    <xf numFmtId="0" fontId="45" fillId="0" borderId="69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43" fillId="0" borderId="12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13" xfId="0" applyFont="1" applyBorder="1" applyAlignment="1">
      <alignment horizontal="left" vertical="center"/>
    </xf>
    <xf numFmtId="0" fontId="43" fillId="0" borderId="36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0" fontId="43" fillId="0" borderId="30" xfId="0" applyFont="1" applyBorder="1" applyAlignment="1">
      <alignment horizontal="center" vertical="center"/>
    </xf>
    <xf numFmtId="0" fontId="43" fillId="0" borderId="58" xfId="0" applyFont="1" applyBorder="1" applyAlignment="1">
      <alignment horizontal="center" vertical="center"/>
    </xf>
    <xf numFmtId="0" fontId="43" fillId="0" borderId="51" xfId="0" applyFont="1" applyBorder="1" applyAlignment="1">
      <alignment horizontal="center" vertical="center"/>
    </xf>
    <xf numFmtId="0" fontId="47" fillId="0" borderId="39" xfId="0" applyFont="1" applyBorder="1" applyAlignment="1">
      <alignment horizontal="left" vertical="center"/>
    </xf>
    <xf numFmtId="0" fontId="47" fillId="0" borderId="41" xfId="0" applyFont="1" applyBorder="1" applyAlignment="1">
      <alignment horizontal="left" vertical="center"/>
    </xf>
    <xf numFmtId="0" fontId="47" fillId="0" borderId="40" xfId="0" applyFont="1" applyBorder="1" applyAlignment="1">
      <alignment horizontal="left" vertical="center"/>
    </xf>
    <xf numFmtId="0" fontId="43" fillId="2" borderId="36" xfId="0" applyFont="1" applyFill="1" applyBorder="1" applyAlignment="1">
      <alignment horizontal="center" vertical="center"/>
    </xf>
    <xf numFmtId="0" fontId="43" fillId="2" borderId="15" xfId="0" applyFont="1" applyFill="1" applyBorder="1" applyAlignment="1">
      <alignment horizontal="center" vertical="center"/>
    </xf>
    <xf numFmtId="0" fontId="33" fillId="0" borderId="34" xfId="0" applyFont="1" applyFill="1" applyBorder="1" applyAlignment="1">
      <alignment horizontal="center" vertical="center"/>
    </xf>
    <xf numFmtId="0" fontId="41" fillId="0" borderId="22" xfId="0" applyFont="1" applyFill="1" applyBorder="1" applyAlignment="1">
      <alignment horizontal="left" vertical="center" wrapText="1"/>
    </xf>
    <xf numFmtId="0" fontId="41" fillId="0" borderId="33" xfId="0" applyFont="1" applyFill="1" applyBorder="1" applyAlignment="1">
      <alignment horizontal="left" vertical="center" wrapText="1"/>
    </xf>
    <xf numFmtId="0" fontId="41" fillId="0" borderId="23" xfId="0" applyFont="1" applyFill="1" applyBorder="1" applyAlignment="1">
      <alignment horizontal="left" vertical="center" wrapText="1"/>
    </xf>
    <xf numFmtId="0" fontId="33" fillId="0" borderId="48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33" fillId="0" borderId="35" xfId="0" applyFont="1" applyFill="1" applyBorder="1" applyAlignment="1">
      <alignment horizontal="center" vertical="center"/>
    </xf>
    <xf numFmtId="0" fontId="33" fillId="0" borderId="49" xfId="0" applyFont="1" applyFill="1" applyBorder="1" applyAlignment="1">
      <alignment horizontal="center" vertical="center"/>
    </xf>
    <xf numFmtId="0" fontId="33" fillId="0" borderId="64" xfId="0" applyFont="1" applyBorder="1" applyAlignment="1">
      <alignment horizontal="center" vertical="center"/>
    </xf>
    <xf numFmtId="0" fontId="37" fillId="0" borderId="6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0" fontId="45" fillId="0" borderId="9" xfId="0" applyFont="1" applyBorder="1" applyAlignment="1">
      <alignment horizontal="center" vertical="center"/>
    </xf>
    <xf numFmtId="0" fontId="41" fillId="0" borderId="36" xfId="0" applyFont="1" applyBorder="1" applyAlignment="1">
      <alignment horizontal="left" vertical="center"/>
    </xf>
    <xf numFmtId="0" fontId="49" fillId="0" borderId="22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33" fillId="0" borderId="74" xfId="0" applyFont="1" applyBorder="1" applyAlignment="1">
      <alignment horizontal="center" vertical="center"/>
    </xf>
    <xf numFmtId="0" fontId="33" fillId="0" borderId="5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</cellXfs>
  <cellStyles count="3">
    <cellStyle name="표준" xfId="0" builtinId="0"/>
    <cellStyle name="표준 2" xfId="1" xr:uid="{CE851995-720F-43BD-B424-9687E2B5AC4B}"/>
    <cellStyle name="표준 2 2" xfId="2" xr:uid="{6387EDAD-F137-454C-BE2A-381535C138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calcChain" Target="calcChain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01DC-DC22-440A-BE69-D5AB5BD5F20C}">
  <sheetPr codeName="Sheet77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367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SUM(I3)-2.5</f>
        <v>44</v>
      </c>
      <c r="I3" s="45">
        <f>SUM(J3)-2.5</f>
        <v>46.5</v>
      </c>
      <c r="J3" s="47">
        <v>49</v>
      </c>
      <c r="K3" s="49">
        <f>SUM(J3)+2.5</f>
        <v>51.5</v>
      </c>
      <c r="L3" s="49">
        <f>SUM(K3)+2.5</f>
        <v>54</v>
      </c>
      <c r="M3" s="58">
        <f>SUM(L3)+2.5</f>
        <v>56.5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59"/>
    </row>
    <row r="5" spans="1:13" s="1" customFormat="1" ht="14.1" customHeight="1" x14ac:dyDescent="0.3">
      <c r="A5" s="65">
        <v>2</v>
      </c>
      <c r="B5" s="66" t="s">
        <v>12</v>
      </c>
      <c r="C5" s="67"/>
      <c r="D5" s="68" t="s">
        <v>13</v>
      </c>
      <c r="E5" s="69"/>
      <c r="F5" s="69"/>
      <c r="G5" s="70"/>
      <c r="H5" s="45">
        <f>SUM(I5)-3.2</f>
        <v>46.999999999999993</v>
      </c>
      <c r="I5" s="45">
        <f>SUM(J5)-3.2</f>
        <v>50.199999999999996</v>
      </c>
      <c r="J5" s="71">
        <v>53.4</v>
      </c>
      <c r="K5" s="45">
        <f>SUM(J5)+3.2</f>
        <v>56.6</v>
      </c>
      <c r="L5" s="45">
        <f>SUM(K5)+3.2</f>
        <v>59.800000000000004</v>
      </c>
      <c r="M5" s="72">
        <f>SUM(L5)+3.2</f>
        <v>63.000000000000007</v>
      </c>
    </row>
    <row r="6" spans="1:13" s="1" customFormat="1" ht="14.1" customHeight="1" x14ac:dyDescent="0.3">
      <c r="A6" s="52"/>
      <c r="B6" s="60" t="s">
        <v>50</v>
      </c>
      <c r="C6" s="61"/>
      <c r="D6" s="62" t="s">
        <v>76</v>
      </c>
      <c r="E6" s="63"/>
      <c r="F6" s="63"/>
      <c r="G6" s="64"/>
      <c r="H6" s="46"/>
      <c r="I6" s="46"/>
      <c r="J6" s="48"/>
      <c r="K6" s="46"/>
      <c r="L6" s="46"/>
      <c r="M6" s="59"/>
    </row>
    <row r="7" spans="1:13" s="1" customFormat="1" ht="14.1" customHeight="1" x14ac:dyDescent="0.3">
      <c r="A7" s="65">
        <v>3</v>
      </c>
      <c r="B7" s="66" t="s">
        <v>109</v>
      </c>
      <c r="C7" s="67"/>
      <c r="D7" s="68"/>
      <c r="E7" s="69"/>
      <c r="F7" s="69"/>
      <c r="G7" s="70"/>
      <c r="H7" s="45">
        <f>SUM(I7)-0.7</f>
        <v>12.200000000000001</v>
      </c>
      <c r="I7" s="45">
        <f>SUM(J7)-0.7</f>
        <v>12.9</v>
      </c>
      <c r="J7" s="71">
        <v>13.6</v>
      </c>
      <c r="K7" s="45">
        <f>SUM(J7)+1.2</f>
        <v>14.799999999999999</v>
      </c>
      <c r="L7" s="45">
        <f>SUM(K7)+0.7</f>
        <v>15.499999999999998</v>
      </c>
      <c r="M7" s="72">
        <f>SUM(L7)+0.7</f>
        <v>16.2</v>
      </c>
    </row>
    <row r="8" spans="1:13" s="1" customFormat="1" ht="14.1" customHeight="1" x14ac:dyDescent="0.3">
      <c r="A8" s="52"/>
      <c r="B8" s="60" t="s">
        <v>110</v>
      </c>
      <c r="C8" s="61"/>
      <c r="D8" s="73" t="s">
        <v>111</v>
      </c>
      <c r="E8" s="74"/>
      <c r="F8" s="74"/>
      <c r="G8" s="75"/>
      <c r="H8" s="46"/>
      <c r="I8" s="46"/>
      <c r="J8" s="48"/>
      <c r="K8" s="46"/>
      <c r="L8" s="46"/>
      <c r="M8" s="59"/>
    </row>
    <row r="9" spans="1:13" s="1" customFormat="1" ht="14.1" customHeight="1" x14ac:dyDescent="0.3">
      <c r="A9" s="65">
        <v>4</v>
      </c>
      <c r="B9" s="66" t="s">
        <v>10</v>
      </c>
      <c r="C9" s="67"/>
      <c r="D9" s="68" t="s">
        <v>77</v>
      </c>
      <c r="E9" s="69"/>
      <c r="F9" s="69"/>
      <c r="G9" s="70"/>
      <c r="H9" s="45">
        <f>SUM(I9)-7</f>
        <v>51</v>
      </c>
      <c r="I9" s="45">
        <f>SUM(J9)-7</f>
        <v>58</v>
      </c>
      <c r="J9" s="71">
        <v>65</v>
      </c>
      <c r="K9" s="45">
        <f>SUM(J9)+6</f>
        <v>71</v>
      </c>
      <c r="L9" s="45">
        <f>SUM(K9)+6</f>
        <v>77</v>
      </c>
      <c r="M9" s="72">
        <f>SUM(L9)+6</f>
        <v>83</v>
      </c>
    </row>
    <row r="10" spans="1:13" s="1" customFormat="1" ht="14.1" customHeight="1" x14ac:dyDescent="0.3">
      <c r="A10" s="52"/>
      <c r="B10" s="60" t="s">
        <v>51</v>
      </c>
      <c r="C10" s="61"/>
      <c r="D10" s="62" t="s">
        <v>78</v>
      </c>
      <c r="E10" s="63"/>
      <c r="F10" s="63"/>
      <c r="G10" s="64"/>
      <c r="H10" s="46"/>
      <c r="I10" s="46"/>
      <c r="J10" s="48"/>
      <c r="K10" s="46"/>
      <c r="L10" s="46"/>
      <c r="M10" s="59"/>
    </row>
    <row r="11" spans="1:13" s="1" customFormat="1" ht="14.1" customHeight="1" x14ac:dyDescent="0.3">
      <c r="A11" s="65">
        <v>5</v>
      </c>
      <c r="B11" s="66" t="s">
        <v>15</v>
      </c>
      <c r="C11" s="67"/>
      <c r="D11" s="68" t="s">
        <v>16</v>
      </c>
      <c r="E11" s="69"/>
      <c r="F11" s="69"/>
      <c r="G11" s="70"/>
      <c r="H11" s="45">
        <f>SUM(I11)-0.6</f>
        <v>15.999999999999998</v>
      </c>
      <c r="I11" s="45">
        <f>SUM(J11)-0.6</f>
        <v>16.599999999999998</v>
      </c>
      <c r="J11" s="76">
        <v>17.2</v>
      </c>
      <c r="K11" s="77">
        <f>SUM(J11)+0.6</f>
        <v>17.8</v>
      </c>
      <c r="L11" s="77">
        <f>SUM(K11)+0.6</f>
        <v>18.400000000000002</v>
      </c>
      <c r="M11" s="78">
        <f>SUM(L11)+0.6</f>
        <v>19.000000000000004</v>
      </c>
    </row>
    <row r="12" spans="1:13" s="1" customFormat="1" ht="14.1" customHeight="1" x14ac:dyDescent="0.3">
      <c r="A12" s="52"/>
      <c r="B12" s="60" t="s">
        <v>52</v>
      </c>
      <c r="C12" s="61"/>
      <c r="D12" s="79" t="s">
        <v>79</v>
      </c>
      <c r="E12" s="80"/>
      <c r="F12" s="80"/>
      <c r="G12" s="81"/>
      <c r="H12" s="46"/>
      <c r="I12" s="46"/>
      <c r="J12" s="76"/>
      <c r="K12" s="77"/>
      <c r="L12" s="77"/>
      <c r="M12" s="78"/>
    </row>
    <row r="13" spans="1:13" s="1" customFormat="1" ht="14.1" customHeight="1" x14ac:dyDescent="0.3">
      <c r="A13" s="65">
        <v>6</v>
      </c>
      <c r="B13" s="66" t="s">
        <v>17</v>
      </c>
      <c r="C13" s="67"/>
      <c r="D13" s="68" t="s">
        <v>14</v>
      </c>
      <c r="E13" s="69"/>
      <c r="F13" s="69"/>
      <c r="G13" s="70"/>
      <c r="H13" s="45">
        <f>SUM(I13)-1</f>
        <v>20</v>
      </c>
      <c r="I13" s="45">
        <f>SUM(J13)-1</f>
        <v>21</v>
      </c>
      <c r="J13" s="71">
        <v>22</v>
      </c>
      <c r="K13" s="45">
        <f>SUM(J13)+1.5</f>
        <v>23.5</v>
      </c>
      <c r="L13" s="45">
        <f>SUM(K13)+1</f>
        <v>24.5</v>
      </c>
      <c r="M13" s="72">
        <f>SUM(L13)+1</f>
        <v>25.5</v>
      </c>
    </row>
    <row r="14" spans="1:13" s="1" customFormat="1" ht="14.1" customHeight="1" x14ac:dyDescent="0.3">
      <c r="A14" s="52"/>
      <c r="B14" s="60" t="s">
        <v>58</v>
      </c>
      <c r="C14" s="61"/>
      <c r="D14" s="62" t="s">
        <v>80</v>
      </c>
      <c r="E14" s="63"/>
      <c r="F14" s="63"/>
      <c r="G14" s="64"/>
      <c r="H14" s="46"/>
      <c r="I14" s="46"/>
      <c r="J14" s="48"/>
      <c r="K14" s="46"/>
      <c r="L14" s="46"/>
      <c r="M14" s="59"/>
    </row>
    <row r="15" spans="1:13" s="1" customFormat="1" ht="14.1" customHeight="1" x14ac:dyDescent="0.3">
      <c r="A15" s="65">
        <v>7</v>
      </c>
      <c r="B15" s="66" t="s">
        <v>18</v>
      </c>
      <c r="C15" s="67"/>
      <c r="D15" s="68" t="s">
        <v>14</v>
      </c>
      <c r="E15" s="69"/>
      <c r="F15" s="69"/>
      <c r="G15" s="70"/>
      <c r="H15" s="45">
        <f>SUM(I15)-1.2</f>
        <v>22.6</v>
      </c>
      <c r="I15" s="45">
        <f>SUM(J15)-1.2</f>
        <v>23.8</v>
      </c>
      <c r="J15" s="71">
        <v>25</v>
      </c>
      <c r="K15" s="45">
        <f>SUM(J15)+1.7</f>
        <v>26.7</v>
      </c>
      <c r="L15" s="45">
        <f>SUM(K15)+1.2</f>
        <v>27.9</v>
      </c>
      <c r="M15" s="72">
        <f>SUM(L15)+1.2</f>
        <v>29.099999999999998</v>
      </c>
    </row>
    <row r="16" spans="1:13" s="1" customFormat="1" ht="14.1" customHeight="1" x14ac:dyDescent="0.3">
      <c r="A16" s="52"/>
      <c r="B16" s="60" t="s">
        <v>57</v>
      </c>
      <c r="C16" s="61"/>
      <c r="D16" s="62" t="s">
        <v>80</v>
      </c>
      <c r="E16" s="63"/>
      <c r="F16" s="63"/>
      <c r="G16" s="64"/>
      <c r="H16" s="46"/>
      <c r="I16" s="46"/>
      <c r="J16" s="48"/>
      <c r="K16" s="46"/>
      <c r="L16" s="46"/>
      <c r="M16" s="59"/>
    </row>
    <row r="17" spans="1:13" s="1" customFormat="1" ht="14.1" customHeight="1" x14ac:dyDescent="0.3">
      <c r="A17" s="65">
        <v>8</v>
      </c>
      <c r="B17" s="66" t="s">
        <v>19</v>
      </c>
      <c r="C17" s="67"/>
      <c r="D17" s="68" t="s">
        <v>20</v>
      </c>
      <c r="E17" s="69"/>
      <c r="F17" s="69"/>
      <c r="G17" s="70"/>
      <c r="H17" s="45">
        <f>SUM(I17)-2.2</f>
        <v>25.900000000000002</v>
      </c>
      <c r="I17" s="45">
        <f>SUM(J17)-2.2</f>
        <v>28.1</v>
      </c>
      <c r="J17" s="71">
        <v>30.3</v>
      </c>
      <c r="K17" s="45">
        <f>SUM(J17)+2.1</f>
        <v>32.4</v>
      </c>
      <c r="L17" s="45">
        <f>SUM(K17)+2.1</f>
        <v>34.5</v>
      </c>
      <c r="M17" s="72">
        <f>SUM(L17)+2.1</f>
        <v>36.6</v>
      </c>
    </row>
    <row r="18" spans="1:13" s="1" customFormat="1" ht="14.1" customHeight="1" x14ac:dyDescent="0.3">
      <c r="A18" s="52"/>
      <c r="B18" s="60" t="s">
        <v>56</v>
      </c>
      <c r="C18" s="61"/>
      <c r="D18" s="62" t="s">
        <v>81</v>
      </c>
      <c r="E18" s="63"/>
      <c r="F18" s="63"/>
      <c r="G18" s="64"/>
      <c r="H18" s="46"/>
      <c r="I18" s="46"/>
      <c r="J18" s="48"/>
      <c r="K18" s="46"/>
      <c r="L18" s="46"/>
      <c r="M18" s="59"/>
    </row>
    <row r="19" spans="1:13" s="1" customFormat="1" ht="14.1" customHeight="1" x14ac:dyDescent="0.3">
      <c r="A19" s="65">
        <v>9</v>
      </c>
      <c r="B19" s="66" t="s">
        <v>21</v>
      </c>
      <c r="C19" s="67"/>
      <c r="D19" s="68" t="s">
        <v>22</v>
      </c>
      <c r="E19" s="69"/>
      <c r="F19" s="69"/>
      <c r="G19" s="70"/>
      <c r="H19" s="45">
        <f>SUM(I19)-6</f>
        <v>31.799999999999997</v>
      </c>
      <c r="I19" s="45">
        <f>SUM(J19)-6</f>
        <v>37.799999999999997</v>
      </c>
      <c r="J19" s="71">
        <v>43.8</v>
      </c>
      <c r="K19" s="45">
        <f>SUM(J19)+4.5</f>
        <v>48.3</v>
      </c>
      <c r="L19" s="45">
        <f>SUM(K19)+5</f>
        <v>53.3</v>
      </c>
      <c r="M19" s="72">
        <f>SUM(L19)+5</f>
        <v>58.3</v>
      </c>
    </row>
    <row r="20" spans="1:13" s="1" customFormat="1" ht="14.1" customHeight="1" x14ac:dyDescent="0.3">
      <c r="A20" s="52"/>
      <c r="B20" s="60" t="s">
        <v>55</v>
      </c>
      <c r="C20" s="61"/>
      <c r="D20" s="62" t="s">
        <v>82</v>
      </c>
      <c r="E20" s="63"/>
      <c r="F20" s="63"/>
      <c r="G20" s="64"/>
      <c r="H20" s="46"/>
      <c r="I20" s="46"/>
      <c r="J20" s="48"/>
      <c r="K20" s="46"/>
      <c r="L20" s="46"/>
      <c r="M20" s="59"/>
    </row>
    <row r="21" spans="1:13" s="1" customFormat="1" ht="14.1" customHeight="1" x14ac:dyDescent="0.3">
      <c r="A21" s="65">
        <v>10</v>
      </c>
      <c r="B21" s="66" t="s">
        <v>92</v>
      </c>
      <c r="C21" s="67"/>
      <c r="D21" s="68" t="s">
        <v>59</v>
      </c>
      <c r="E21" s="69"/>
      <c r="F21" s="69"/>
      <c r="G21" s="70"/>
      <c r="H21" s="45">
        <f>SUM(I21)-0.9</f>
        <v>19.600000000000001</v>
      </c>
      <c r="I21" s="45">
        <f>SUM(J21)-0.9</f>
        <v>20.5</v>
      </c>
      <c r="J21" s="71">
        <v>21.4</v>
      </c>
      <c r="K21" s="45">
        <f>SUM(J21)+0.9</f>
        <v>22.299999999999997</v>
      </c>
      <c r="L21" s="45">
        <f>SUM(K21)+0.9</f>
        <v>23.199999999999996</v>
      </c>
      <c r="M21" s="72">
        <f>SUM(L21)+0.9</f>
        <v>24.099999999999994</v>
      </c>
    </row>
    <row r="22" spans="1:13" s="1" customFormat="1" ht="14.1" customHeight="1" x14ac:dyDescent="0.3">
      <c r="A22" s="52"/>
      <c r="B22" s="60" t="s">
        <v>93</v>
      </c>
      <c r="C22" s="61"/>
      <c r="D22" s="62" t="s">
        <v>59</v>
      </c>
      <c r="E22" s="63"/>
      <c r="F22" s="63"/>
      <c r="G22" s="64"/>
      <c r="H22" s="46"/>
      <c r="I22" s="46"/>
      <c r="J22" s="48"/>
      <c r="K22" s="46"/>
      <c r="L22" s="46"/>
      <c r="M22" s="59"/>
    </row>
    <row r="23" spans="1:13" s="1" customFormat="1" ht="14.1" customHeight="1" x14ac:dyDescent="0.3">
      <c r="A23" s="82">
        <v>11</v>
      </c>
      <c r="B23" s="66" t="s">
        <v>94</v>
      </c>
      <c r="C23" s="67"/>
      <c r="D23" s="68" t="s">
        <v>96</v>
      </c>
      <c r="E23" s="69"/>
      <c r="F23" s="69"/>
      <c r="G23" s="70"/>
      <c r="H23" s="45">
        <f>SUM(I23)-3.6</f>
        <v>33.299999999999997</v>
      </c>
      <c r="I23" s="45">
        <f>SUM(J23)-3.6</f>
        <v>36.9</v>
      </c>
      <c r="J23" s="71">
        <v>40.5</v>
      </c>
      <c r="K23" s="45">
        <f>SUM(J23)+3.4</f>
        <v>43.9</v>
      </c>
      <c r="L23" s="45">
        <f>SUM(K23)+3.1</f>
        <v>47</v>
      </c>
      <c r="M23" s="87">
        <f>SUM(L23)+3.1</f>
        <v>50.1</v>
      </c>
    </row>
    <row r="24" spans="1:13" s="1" customFormat="1" ht="14.1" customHeight="1" thickBot="1" x14ac:dyDescent="0.35">
      <c r="A24" s="83"/>
      <c r="B24" s="89" t="s">
        <v>95</v>
      </c>
      <c r="C24" s="90"/>
      <c r="D24" s="91" t="s">
        <v>97</v>
      </c>
      <c r="E24" s="92"/>
      <c r="F24" s="92"/>
      <c r="G24" s="93"/>
      <c r="H24" s="84"/>
      <c r="I24" s="84"/>
      <c r="J24" s="86"/>
      <c r="K24" s="84"/>
      <c r="L24" s="84"/>
      <c r="M24" s="88"/>
    </row>
    <row r="25" spans="1:13" s="1" customFormat="1" ht="14.1" customHeight="1" thickTop="1" x14ac:dyDescent="0.3">
      <c r="A25" s="65">
        <v>12</v>
      </c>
      <c r="B25" s="97" t="s">
        <v>366</v>
      </c>
      <c r="C25" s="98"/>
      <c r="D25" s="99" t="s">
        <v>77</v>
      </c>
      <c r="E25" s="100"/>
      <c r="F25" s="100"/>
      <c r="G25" s="101"/>
      <c r="H25" s="94">
        <f>SUM(I25)-2.5</f>
        <v>24</v>
      </c>
      <c r="I25" s="94">
        <f>SUM(J25)-2.5</f>
        <v>26.5</v>
      </c>
      <c r="J25" s="85">
        <v>29</v>
      </c>
      <c r="K25" s="94">
        <f>SUM(J25)+2.5</f>
        <v>31.5</v>
      </c>
      <c r="L25" s="94">
        <f>SUM(K25)+2.5</f>
        <v>34</v>
      </c>
      <c r="M25" s="95">
        <f>SUM(L25)+2.5</f>
        <v>36.5</v>
      </c>
    </row>
    <row r="26" spans="1:13" s="1" customFormat="1" ht="14.1" customHeight="1" x14ac:dyDescent="0.3">
      <c r="A26" s="52"/>
      <c r="B26" s="60" t="s">
        <v>365</v>
      </c>
      <c r="C26" s="61"/>
      <c r="D26" s="102" t="s">
        <v>103</v>
      </c>
      <c r="E26" s="103"/>
      <c r="F26" s="103"/>
      <c r="G26" s="104"/>
      <c r="H26" s="46"/>
      <c r="I26" s="46"/>
      <c r="J26" s="48"/>
      <c r="K26" s="46"/>
      <c r="L26" s="46"/>
      <c r="M26" s="59"/>
    </row>
    <row r="27" spans="1:13" s="1" customFormat="1" ht="14.1" customHeight="1" x14ac:dyDescent="0.3">
      <c r="A27" s="65">
        <v>13</v>
      </c>
      <c r="B27" s="66" t="s">
        <v>132</v>
      </c>
      <c r="C27" s="67"/>
      <c r="D27" s="106"/>
      <c r="E27" s="107"/>
      <c r="F27" s="107"/>
      <c r="G27" s="108"/>
      <c r="H27" s="109">
        <f>SUM(I27)-4.5</f>
        <v>63</v>
      </c>
      <c r="I27" s="45">
        <f>SUM(J27)-4.5</f>
        <v>67.5</v>
      </c>
      <c r="J27" s="85">
        <v>72</v>
      </c>
      <c r="K27" s="94">
        <f>SUM(J27)+4.5</f>
        <v>76.5</v>
      </c>
      <c r="L27" s="94">
        <f>SUM(K27)+4.5</f>
        <v>81</v>
      </c>
      <c r="M27" s="95">
        <f>SUM(L27)+4.5</f>
        <v>85.5</v>
      </c>
    </row>
    <row r="28" spans="1:13" s="1" customFormat="1" ht="14.1" customHeight="1" thickBot="1" x14ac:dyDescent="0.35">
      <c r="A28" s="105"/>
      <c r="B28" s="116" t="s">
        <v>108</v>
      </c>
      <c r="C28" s="117"/>
      <c r="D28" s="118"/>
      <c r="E28" s="119"/>
      <c r="F28" s="119"/>
      <c r="G28" s="120"/>
      <c r="H28" s="110"/>
      <c r="I28" s="96"/>
      <c r="J28" s="114"/>
      <c r="K28" s="96"/>
      <c r="L28" s="96"/>
      <c r="M28" s="115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D27:G27"/>
    <mergeCell ref="H27:H28"/>
    <mergeCell ref="A1:M1"/>
    <mergeCell ref="J27:J28"/>
    <mergeCell ref="K27:K28"/>
    <mergeCell ref="L27:L28"/>
    <mergeCell ref="M27:M28"/>
    <mergeCell ref="B28:C28"/>
    <mergeCell ref="D28:G28"/>
    <mergeCell ref="K25:K26"/>
    <mergeCell ref="I27:I28"/>
    <mergeCell ref="A25:A26"/>
    <mergeCell ref="B25:C25"/>
    <mergeCell ref="D25:G25"/>
    <mergeCell ref="H25:H26"/>
    <mergeCell ref="I25:I26"/>
    <mergeCell ref="B26:C26"/>
    <mergeCell ref="D26:G26"/>
    <mergeCell ref="A27:A28"/>
    <mergeCell ref="B27:C27"/>
    <mergeCell ref="J25:J26"/>
    <mergeCell ref="J23:J24"/>
    <mergeCell ref="K23:K24"/>
    <mergeCell ref="L23:L24"/>
    <mergeCell ref="M23:M24"/>
    <mergeCell ref="B24:C24"/>
    <mergeCell ref="D24:G24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7683-1589-44E0-ACB4-2B5A457F1F36}">
  <sheetPr codeName="Sheet91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11" t="s">
        <v>221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12" t="s">
        <v>63</v>
      </c>
      <c r="I2" s="12" t="s">
        <v>64</v>
      </c>
      <c r="J2" s="7" t="s">
        <v>65</v>
      </c>
      <c r="K2" s="12" t="s">
        <v>66</v>
      </c>
      <c r="L2" s="12" t="s">
        <v>167</v>
      </c>
      <c r="M2" s="12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SUM(I3)-3</f>
        <v>45</v>
      </c>
      <c r="I3" s="45">
        <f>SUM(J3)-3</f>
        <v>48</v>
      </c>
      <c r="J3" s="71">
        <v>51</v>
      </c>
      <c r="K3" s="45">
        <f>SUM(J3)+3</f>
        <v>54</v>
      </c>
      <c r="L3" s="45">
        <f>SUM(K3)+3</f>
        <v>57</v>
      </c>
      <c r="M3" s="150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31"/>
    </row>
    <row r="5" spans="1:13" s="1" customFormat="1" ht="14.1" customHeight="1" x14ac:dyDescent="0.3">
      <c r="A5" s="65">
        <v>2</v>
      </c>
      <c r="B5" s="66" t="s">
        <v>12</v>
      </c>
      <c r="C5" s="67"/>
      <c r="D5" s="68" t="s">
        <v>13</v>
      </c>
      <c r="E5" s="69"/>
      <c r="F5" s="69"/>
      <c r="G5" s="70"/>
      <c r="H5" s="45">
        <f>SUM(I5)-3.2</f>
        <v>46.999999999999993</v>
      </c>
      <c r="I5" s="45">
        <f>SUM(J5)-3.2</f>
        <v>50.199999999999996</v>
      </c>
      <c r="J5" s="71">
        <v>53.4</v>
      </c>
      <c r="K5" s="45">
        <f>SUM(J5)+3.2</f>
        <v>56.6</v>
      </c>
      <c r="L5" s="45">
        <f>SUM(K5)+3.2</f>
        <v>59.800000000000004</v>
      </c>
      <c r="M5" s="121">
        <f>SUM(L5)+3.2</f>
        <v>63.000000000000007</v>
      </c>
    </row>
    <row r="6" spans="1:13" s="1" customFormat="1" ht="14.1" customHeight="1" x14ac:dyDescent="0.3">
      <c r="A6" s="52"/>
      <c r="B6" s="60" t="s">
        <v>50</v>
      </c>
      <c r="C6" s="61"/>
      <c r="D6" s="62" t="s">
        <v>76</v>
      </c>
      <c r="E6" s="63"/>
      <c r="F6" s="63"/>
      <c r="G6" s="64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65">
        <v>3</v>
      </c>
      <c r="B7" s="66" t="s">
        <v>109</v>
      </c>
      <c r="C7" s="67"/>
      <c r="D7" s="68"/>
      <c r="E7" s="69"/>
      <c r="F7" s="69"/>
      <c r="G7" s="70"/>
      <c r="H7" s="45">
        <f>SUM(I7)-0.7</f>
        <v>12.500000000000002</v>
      </c>
      <c r="I7" s="45">
        <f>SUM(J7)-0.7</f>
        <v>13.200000000000001</v>
      </c>
      <c r="J7" s="71">
        <v>13.9</v>
      </c>
      <c r="K7" s="45">
        <f>SUM(J7)+1.2</f>
        <v>15.1</v>
      </c>
      <c r="L7" s="45">
        <f>SUM(K7)+0.7</f>
        <v>15.799999999999999</v>
      </c>
      <c r="M7" s="121">
        <f>SUM(L7)+0.7</f>
        <v>16.5</v>
      </c>
    </row>
    <row r="8" spans="1:13" s="1" customFormat="1" ht="14.1" customHeight="1" x14ac:dyDescent="0.3">
      <c r="A8" s="52"/>
      <c r="B8" s="60" t="s">
        <v>110</v>
      </c>
      <c r="C8" s="61"/>
      <c r="D8" s="73" t="s">
        <v>111</v>
      </c>
      <c r="E8" s="74"/>
      <c r="F8" s="74"/>
      <c r="G8" s="75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65">
        <v>4</v>
      </c>
      <c r="B9" s="66" t="s">
        <v>10</v>
      </c>
      <c r="C9" s="67"/>
      <c r="D9" s="68" t="s">
        <v>77</v>
      </c>
      <c r="E9" s="69"/>
      <c r="F9" s="69"/>
      <c r="G9" s="70"/>
      <c r="H9" s="45">
        <f>SUM(I9)-7</f>
        <v>51</v>
      </c>
      <c r="I9" s="45">
        <f>SUM(J9)-7</f>
        <v>58</v>
      </c>
      <c r="J9" s="71">
        <v>65</v>
      </c>
      <c r="K9" s="45">
        <f>SUM(J9)+6</f>
        <v>71</v>
      </c>
      <c r="L9" s="45">
        <f>SUM(K9)+6</f>
        <v>77</v>
      </c>
      <c r="M9" s="121">
        <f>SUM(L9)+6</f>
        <v>83</v>
      </c>
    </row>
    <row r="10" spans="1:13" s="1" customFormat="1" ht="14.1" customHeight="1" x14ac:dyDescent="0.3">
      <c r="A10" s="52"/>
      <c r="B10" s="60" t="s">
        <v>51</v>
      </c>
      <c r="C10" s="61"/>
      <c r="D10" s="62" t="s">
        <v>78</v>
      </c>
      <c r="E10" s="63"/>
      <c r="F10" s="63"/>
      <c r="G10" s="64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65">
        <v>5</v>
      </c>
      <c r="B11" s="66" t="s">
        <v>15</v>
      </c>
      <c r="C11" s="67"/>
      <c r="D11" s="68" t="s">
        <v>16</v>
      </c>
      <c r="E11" s="69"/>
      <c r="F11" s="69"/>
      <c r="G11" s="70"/>
      <c r="H11" s="45">
        <f>SUM(I11)-0.6</f>
        <v>16.799999999999997</v>
      </c>
      <c r="I11" s="45">
        <f>SUM(J11)-0.6</f>
        <v>17.399999999999999</v>
      </c>
      <c r="J11" s="71">
        <v>18</v>
      </c>
      <c r="K11" s="45">
        <f>SUM(J11)+0.6</f>
        <v>18.600000000000001</v>
      </c>
      <c r="L11" s="45">
        <f>SUM(K11)+0.6</f>
        <v>19.200000000000003</v>
      </c>
      <c r="M11" s="121">
        <f>SUM(L11)+0.6</f>
        <v>19.800000000000004</v>
      </c>
    </row>
    <row r="12" spans="1:13" s="1" customFormat="1" ht="14.1" customHeight="1" x14ac:dyDescent="0.3">
      <c r="A12" s="52"/>
      <c r="B12" s="60" t="s">
        <v>52</v>
      </c>
      <c r="C12" s="61"/>
      <c r="D12" s="79" t="s">
        <v>79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65">
        <v>6</v>
      </c>
      <c r="B13" s="66" t="s">
        <v>17</v>
      </c>
      <c r="C13" s="67"/>
      <c r="D13" s="68" t="s">
        <v>14</v>
      </c>
      <c r="E13" s="69"/>
      <c r="F13" s="69"/>
      <c r="G13" s="70"/>
      <c r="H13" s="45">
        <f>SUM(I13)-1</f>
        <v>20.3</v>
      </c>
      <c r="I13" s="45">
        <f>SUM(J13)-1</f>
        <v>21.3</v>
      </c>
      <c r="J13" s="71">
        <v>22.3</v>
      </c>
      <c r="K13" s="45">
        <f>SUM(J13)+1.5</f>
        <v>23.8</v>
      </c>
      <c r="L13" s="45">
        <f>SUM(K13)+1</f>
        <v>24.8</v>
      </c>
      <c r="M13" s="121">
        <f>SUM(L13)+1</f>
        <v>25.8</v>
      </c>
    </row>
    <row r="14" spans="1:13" s="1" customFormat="1" ht="14.1" customHeight="1" x14ac:dyDescent="0.3">
      <c r="A14" s="52"/>
      <c r="B14" s="60" t="s">
        <v>58</v>
      </c>
      <c r="C14" s="61"/>
      <c r="D14" s="62" t="s">
        <v>80</v>
      </c>
      <c r="E14" s="63"/>
      <c r="F14" s="63"/>
      <c r="G14" s="64"/>
      <c r="H14" s="46"/>
      <c r="I14" s="46"/>
      <c r="J14" s="48"/>
      <c r="K14" s="46"/>
      <c r="L14" s="46"/>
      <c r="M14" s="131"/>
    </row>
    <row r="15" spans="1:13" s="1" customFormat="1" ht="14.1" customHeight="1" x14ac:dyDescent="0.3">
      <c r="A15" s="65">
        <v>7</v>
      </c>
      <c r="B15" s="66" t="s">
        <v>18</v>
      </c>
      <c r="C15" s="67"/>
      <c r="D15" s="68" t="s">
        <v>14</v>
      </c>
      <c r="E15" s="69"/>
      <c r="F15" s="69"/>
      <c r="G15" s="70"/>
      <c r="H15" s="45">
        <f>SUM(I15)-1.2</f>
        <v>23</v>
      </c>
      <c r="I15" s="45">
        <f>SUM(J15)-1.2</f>
        <v>24.2</v>
      </c>
      <c r="J15" s="71">
        <v>25.4</v>
      </c>
      <c r="K15" s="45">
        <f>SUM(J15)+1.7</f>
        <v>27.099999999999998</v>
      </c>
      <c r="L15" s="45">
        <f>SUM(K15)+1.2</f>
        <v>28.299999999999997</v>
      </c>
      <c r="M15" s="121">
        <f>SUM(L15)+1.2</f>
        <v>29.499999999999996</v>
      </c>
    </row>
    <row r="16" spans="1:13" s="1" customFormat="1" ht="14.1" customHeight="1" x14ac:dyDescent="0.3">
      <c r="A16" s="52"/>
      <c r="B16" s="60" t="s">
        <v>57</v>
      </c>
      <c r="C16" s="61"/>
      <c r="D16" s="62" t="s">
        <v>80</v>
      </c>
      <c r="E16" s="63"/>
      <c r="F16" s="63"/>
      <c r="G16" s="64"/>
      <c r="H16" s="46"/>
      <c r="I16" s="46"/>
      <c r="J16" s="48"/>
      <c r="K16" s="46"/>
      <c r="L16" s="46"/>
      <c r="M16" s="131"/>
    </row>
    <row r="17" spans="1:13" s="1" customFormat="1" ht="14.1" customHeight="1" x14ac:dyDescent="0.3">
      <c r="A17" s="65">
        <v>8</v>
      </c>
      <c r="B17" s="66" t="s">
        <v>19</v>
      </c>
      <c r="C17" s="67"/>
      <c r="D17" s="68" t="s">
        <v>20</v>
      </c>
      <c r="E17" s="69"/>
      <c r="F17" s="69"/>
      <c r="G17" s="70"/>
      <c r="H17" s="45">
        <f>SUM(I17)-2.2</f>
        <v>25.900000000000002</v>
      </c>
      <c r="I17" s="45">
        <f>SUM(J17)-2.2</f>
        <v>28.1</v>
      </c>
      <c r="J17" s="71">
        <v>30.3</v>
      </c>
      <c r="K17" s="45">
        <f>SUM(J17)+2.1</f>
        <v>32.4</v>
      </c>
      <c r="L17" s="45">
        <f>SUM(K17)+2.1</f>
        <v>34.5</v>
      </c>
      <c r="M17" s="121">
        <f>SUM(L17)+2.1</f>
        <v>36.6</v>
      </c>
    </row>
    <row r="18" spans="1:13" s="1" customFormat="1" ht="14.1" customHeight="1" x14ac:dyDescent="0.3">
      <c r="A18" s="52"/>
      <c r="B18" s="60" t="s">
        <v>56</v>
      </c>
      <c r="C18" s="61"/>
      <c r="D18" s="62" t="s">
        <v>81</v>
      </c>
      <c r="E18" s="63"/>
      <c r="F18" s="63"/>
      <c r="G18" s="64"/>
      <c r="H18" s="46"/>
      <c r="I18" s="46"/>
      <c r="J18" s="48"/>
      <c r="K18" s="46"/>
      <c r="L18" s="46"/>
      <c r="M18" s="131"/>
    </row>
    <row r="19" spans="1:13" s="1" customFormat="1" ht="14.1" customHeight="1" x14ac:dyDescent="0.3">
      <c r="A19" s="65">
        <v>9</v>
      </c>
      <c r="B19" s="66" t="s">
        <v>21</v>
      </c>
      <c r="C19" s="67"/>
      <c r="D19" s="68" t="s">
        <v>22</v>
      </c>
      <c r="E19" s="69"/>
      <c r="F19" s="69"/>
      <c r="G19" s="70"/>
      <c r="H19" s="45">
        <f>SUM(I19)-6</f>
        <v>31.5</v>
      </c>
      <c r="I19" s="45">
        <f>SUM(J19)-6</f>
        <v>37.5</v>
      </c>
      <c r="J19" s="71">
        <v>43.5</v>
      </c>
      <c r="K19" s="45">
        <f>SUM(J19)+4.5</f>
        <v>48</v>
      </c>
      <c r="L19" s="45">
        <f>SUM(K19)+5</f>
        <v>53</v>
      </c>
      <c r="M19" s="121">
        <f>SUM(L19)+5</f>
        <v>58</v>
      </c>
    </row>
    <row r="20" spans="1:13" s="1" customFormat="1" ht="14.1" customHeight="1" x14ac:dyDescent="0.3">
      <c r="A20" s="52"/>
      <c r="B20" s="60" t="s">
        <v>55</v>
      </c>
      <c r="C20" s="61"/>
      <c r="D20" s="62" t="s">
        <v>82</v>
      </c>
      <c r="E20" s="63"/>
      <c r="F20" s="63"/>
      <c r="G20" s="64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65">
        <v>10</v>
      </c>
      <c r="B21" s="66" t="s">
        <v>92</v>
      </c>
      <c r="C21" s="67"/>
      <c r="D21" s="68" t="s">
        <v>59</v>
      </c>
      <c r="E21" s="69"/>
      <c r="F21" s="69"/>
      <c r="G21" s="70"/>
      <c r="H21" s="45">
        <f>SUM(I21)-0.9</f>
        <v>19.900000000000002</v>
      </c>
      <c r="I21" s="45">
        <f>SUM(J21)-0.9</f>
        <v>20.8</v>
      </c>
      <c r="J21" s="71">
        <v>21.7</v>
      </c>
      <c r="K21" s="45">
        <f>SUM(J21)+0.9</f>
        <v>22.599999999999998</v>
      </c>
      <c r="L21" s="45">
        <f>SUM(K21)+0.9</f>
        <v>23.499999999999996</v>
      </c>
      <c r="M21" s="121">
        <f>SUM(L21)+0.9</f>
        <v>24.399999999999995</v>
      </c>
    </row>
    <row r="22" spans="1:13" s="1" customFormat="1" ht="14.1" customHeight="1" x14ac:dyDescent="0.3">
      <c r="A22" s="52"/>
      <c r="B22" s="60" t="s">
        <v>93</v>
      </c>
      <c r="C22" s="61"/>
      <c r="D22" s="62" t="s">
        <v>59</v>
      </c>
      <c r="E22" s="63"/>
      <c r="F22" s="63"/>
      <c r="G22" s="64"/>
      <c r="H22" s="46"/>
      <c r="I22" s="46"/>
      <c r="J22" s="48"/>
      <c r="K22" s="46"/>
      <c r="L22" s="46"/>
      <c r="M22" s="131"/>
    </row>
    <row r="23" spans="1:13" s="1" customFormat="1" ht="14.1" customHeight="1" x14ac:dyDescent="0.3">
      <c r="A23" s="82">
        <v>11</v>
      </c>
      <c r="B23" s="66" t="s">
        <v>94</v>
      </c>
      <c r="C23" s="67"/>
      <c r="D23" s="68" t="s">
        <v>96</v>
      </c>
      <c r="E23" s="69"/>
      <c r="F23" s="69"/>
      <c r="G23" s="70"/>
      <c r="H23" s="45">
        <f>SUM(I23)-3.6</f>
        <v>33.599999999999994</v>
      </c>
      <c r="I23" s="45">
        <f>SUM(J23)-3.6</f>
        <v>37.199999999999996</v>
      </c>
      <c r="J23" s="71">
        <v>40.799999999999997</v>
      </c>
      <c r="K23" s="45">
        <f>SUM(J23)+3.4</f>
        <v>44.199999999999996</v>
      </c>
      <c r="L23" s="45">
        <f>SUM(K23)+3.1</f>
        <v>47.3</v>
      </c>
      <c r="M23" s="121">
        <f>SUM(L23)+3.1</f>
        <v>50.4</v>
      </c>
    </row>
    <row r="24" spans="1:13" s="1" customFormat="1" ht="14.1" customHeight="1" thickBot="1" x14ac:dyDescent="0.35">
      <c r="A24" s="83"/>
      <c r="B24" s="89" t="s">
        <v>95</v>
      </c>
      <c r="C24" s="90"/>
      <c r="D24" s="91" t="s">
        <v>97</v>
      </c>
      <c r="E24" s="92"/>
      <c r="F24" s="92"/>
      <c r="G24" s="93"/>
      <c r="H24" s="84"/>
      <c r="I24" s="84"/>
      <c r="J24" s="86"/>
      <c r="K24" s="84"/>
      <c r="L24" s="84"/>
      <c r="M24" s="149"/>
    </row>
    <row r="25" spans="1:13" s="1" customFormat="1" ht="14.1" customHeight="1" thickTop="1" x14ac:dyDescent="0.3">
      <c r="A25" s="143">
        <v>12</v>
      </c>
      <c r="B25" s="144" t="s">
        <v>130</v>
      </c>
      <c r="C25" s="145"/>
      <c r="D25" s="146" t="s">
        <v>77</v>
      </c>
      <c r="E25" s="147"/>
      <c r="F25" s="147"/>
      <c r="G25" s="148"/>
      <c r="H25" s="141">
        <f>SUM(I25)-2.5</f>
        <v>23.5</v>
      </c>
      <c r="I25" s="141">
        <f>SUM(J25)-2.5</f>
        <v>26</v>
      </c>
      <c r="J25" s="140">
        <v>28.5</v>
      </c>
      <c r="K25" s="141">
        <f>SUM(J25)+2.5</f>
        <v>31</v>
      </c>
      <c r="L25" s="141">
        <f>SUM(K25)+2.5</f>
        <v>33.5</v>
      </c>
      <c r="M25" s="142">
        <f>SUM(L25)+2.5</f>
        <v>36</v>
      </c>
    </row>
    <row r="26" spans="1:13" s="1" customFormat="1" ht="14.1" customHeight="1" x14ac:dyDescent="0.3">
      <c r="A26" s="52"/>
      <c r="B26" s="60" t="s">
        <v>170</v>
      </c>
      <c r="C26" s="61"/>
      <c r="D26" s="102" t="s">
        <v>103</v>
      </c>
      <c r="E26" s="103"/>
      <c r="F26" s="103"/>
      <c r="G26" s="104"/>
      <c r="H26" s="46"/>
      <c r="I26" s="46"/>
      <c r="J26" s="48"/>
      <c r="K26" s="46"/>
      <c r="L26" s="46"/>
      <c r="M26" s="131"/>
    </row>
    <row r="27" spans="1:13" s="1" customFormat="1" ht="14.1" customHeight="1" x14ac:dyDescent="0.3">
      <c r="A27" s="65">
        <v>13</v>
      </c>
      <c r="B27" s="66" t="s">
        <v>174</v>
      </c>
      <c r="C27" s="67"/>
      <c r="D27" s="68"/>
      <c r="E27" s="69"/>
      <c r="F27" s="69"/>
      <c r="G27" s="70"/>
      <c r="H27" s="45">
        <f>SUM(I27)-2.6</f>
        <v>37.799999999999997</v>
      </c>
      <c r="I27" s="45">
        <f>SUM(J27)-2.6</f>
        <v>40.4</v>
      </c>
      <c r="J27" s="71">
        <v>43</v>
      </c>
      <c r="K27" s="45">
        <f>SUM(J27)+2.4</f>
        <v>45.4</v>
      </c>
      <c r="L27" s="45">
        <f>SUM(K27)+2.6</f>
        <v>48</v>
      </c>
      <c r="M27" s="121">
        <f>SUM(L27)+2.6</f>
        <v>50.6</v>
      </c>
    </row>
    <row r="28" spans="1:13" s="1" customFormat="1" ht="14.1" customHeight="1" x14ac:dyDescent="0.3">
      <c r="A28" s="52"/>
      <c r="B28" s="137" t="s">
        <v>173</v>
      </c>
      <c r="C28" s="137"/>
      <c r="D28" s="79" t="s">
        <v>222</v>
      </c>
      <c r="E28" s="80"/>
      <c r="F28" s="80"/>
      <c r="G28" s="81"/>
      <c r="H28" s="46"/>
      <c r="I28" s="46"/>
      <c r="J28" s="48"/>
      <c r="K28" s="46"/>
      <c r="L28" s="46"/>
      <c r="M28" s="131"/>
    </row>
    <row r="29" spans="1:13" s="1" customFormat="1" ht="14.1" customHeight="1" x14ac:dyDescent="0.3">
      <c r="A29" s="65">
        <v>14</v>
      </c>
      <c r="B29" s="97"/>
      <c r="C29" s="98"/>
      <c r="D29" s="99"/>
      <c r="E29" s="138"/>
      <c r="F29" s="138"/>
      <c r="G29" s="101"/>
      <c r="H29" s="94"/>
      <c r="I29" s="94"/>
      <c r="J29" s="85"/>
      <c r="K29" s="94"/>
      <c r="L29" s="94"/>
      <c r="M29" s="139"/>
    </row>
    <row r="30" spans="1:13" s="1" customFormat="1" ht="14.1" customHeight="1" x14ac:dyDescent="0.3">
      <c r="A30" s="52"/>
      <c r="B30" s="60"/>
      <c r="C30" s="61"/>
      <c r="D30" s="102"/>
      <c r="E30" s="103"/>
      <c r="F30" s="103"/>
      <c r="G30" s="104"/>
      <c r="H30" s="46"/>
      <c r="I30" s="46"/>
      <c r="J30" s="48"/>
      <c r="K30" s="46"/>
      <c r="L30" s="46"/>
      <c r="M30" s="131"/>
    </row>
    <row r="31" spans="1:13" s="1" customFormat="1" ht="14.1" customHeight="1" x14ac:dyDescent="0.3">
      <c r="A31" s="65">
        <v>15</v>
      </c>
      <c r="B31" s="66"/>
      <c r="C31" s="67"/>
      <c r="D31" s="68"/>
      <c r="E31" s="69"/>
      <c r="F31" s="69"/>
      <c r="G31" s="70"/>
      <c r="H31" s="45"/>
      <c r="I31" s="45"/>
      <c r="J31" s="71"/>
      <c r="K31" s="45"/>
      <c r="L31" s="45"/>
      <c r="M31" s="121"/>
    </row>
    <row r="32" spans="1:13" s="1" customFormat="1" ht="14.1" customHeight="1" x14ac:dyDescent="0.3">
      <c r="A32" s="52"/>
      <c r="B32" s="137"/>
      <c r="C32" s="137"/>
      <c r="D32" s="79"/>
      <c r="E32" s="80"/>
      <c r="F32" s="80"/>
      <c r="G32" s="81"/>
      <c r="H32" s="46"/>
      <c r="I32" s="46"/>
      <c r="J32" s="48"/>
      <c r="K32" s="46"/>
      <c r="L32" s="46"/>
      <c r="M32" s="131"/>
    </row>
    <row r="33" spans="1:13" s="1" customFormat="1" ht="14.1" customHeight="1" x14ac:dyDescent="0.3">
      <c r="A33" s="65">
        <v>16</v>
      </c>
      <c r="B33" s="97"/>
      <c r="C33" s="98"/>
      <c r="D33" s="134"/>
      <c r="E33" s="135"/>
      <c r="F33" s="135"/>
      <c r="G33" s="136"/>
      <c r="H33" s="45"/>
      <c r="I33" s="45"/>
      <c r="J33" s="71"/>
      <c r="K33" s="45"/>
      <c r="L33" s="45"/>
      <c r="M33" s="121"/>
    </row>
    <row r="34" spans="1:13" s="1" customFormat="1" ht="14.1" customHeight="1" x14ac:dyDescent="0.3">
      <c r="A34" s="52"/>
      <c r="B34" s="132"/>
      <c r="C34" s="133"/>
      <c r="D34" s="79"/>
      <c r="E34" s="80"/>
      <c r="F34" s="80"/>
      <c r="G34" s="81"/>
      <c r="H34" s="46"/>
      <c r="I34" s="46"/>
      <c r="J34" s="48"/>
      <c r="K34" s="46"/>
      <c r="L34" s="46"/>
      <c r="M34" s="131"/>
    </row>
    <row r="35" spans="1:13" s="1" customFormat="1" ht="14.1" customHeight="1" x14ac:dyDescent="0.3">
      <c r="A35" s="65">
        <v>17</v>
      </c>
      <c r="B35" s="66"/>
      <c r="C35" s="67"/>
      <c r="D35" s="128"/>
      <c r="E35" s="129"/>
      <c r="F35" s="129"/>
      <c r="G35" s="130"/>
      <c r="H35" s="45"/>
      <c r="I35" s="45"/>
      <c r="J35" s="71"/>
      <c r="K35" s="45"/>
      <c r="L35" s="45"/>
      <c r="M35" s="121"/>
    </row>
    <row r="36" spans="1:13" s="1" customFormat="1" ht="14.1" customHeight="1" thickBot="1" x14ac:dyDescent="0.35">
      <c r="A36" s="105"/>
      <c r="B36" s="123"/>
      <c r="C36" s="124"/>
      <c r="D36" s="125"/>
      <c r="E36" s="126"/>
      <c r="F36" s="126"/>
      <c r="G36" s="127"/>
      <c r="H36" s="96"/>
      <c r="I36" s="96"/>
      <c r="J36" s="114"/>
      <c r="K36" s="96"/>
      <c r="L36" s="96"/>
      <c r="M36" s="122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</sheetData>
  <mergeCells count="190">
    <mergeCell ref="J3:J4"/>
    <mergeCell ref="B2:C2"/>
    <mergeCell ref="D2:G2"/>
    <mergeCell ref="A3:A4"/>
    <mergeCell ref="B3:C3"/>
    <mergeCell ref="D3:G3"/>
    <mergeCell ref="H3:H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3:I4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I5:I6"/>
    <mergeCell ref="J7:J8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A11:A12"/>
    <mergeCell ref="B11:C11"/>
    <mergeCell ref="D11:G11"/>
    <mergeCell ref="H11:H12"/>
    <mergeCell ref="I11:I12"/>
    <mergeCell ref="J9:J10"/>
    <mergeCell ref="J11:J12"/>
    <mergeCell ref="K11:K12"/>
    <mergeCell ref="L11:L12"/>
    <mergeCell ref="M11:M12"/>
    <mergeCell ref="B12:C12"/>
    <mergeCell ref="D12:G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A15:A16"/>
    <mergeCell ref="B15:C15"/>
    <mergeCell ref="D15:G15"/>
    <mergeCell ref="H15:H16"/>
    <mergeCell ref="I15:I16"/>
    <mergeCell ref="J13:J14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A19:A20"/>
    <mergeCell ref="B19:C19"/>
    <mergeCell ref="D19:G19"/>
    <mergeCell ref="H19:H20"/>
    <mergeCell ref="I19:I20"/>
    <mergeCell ref="J17:J18"/>
    <mergeCell ref="J19:J20"/>
    <mergeCell ref="K19:K20"/>
    <mergeCell ref="L19:L20"/>
    <mergeCell ref="M19:M20"/>
    <mergeCell ref="B20:C20"/>
    <mergeCell ref="D20:G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A23:A24"/>
    <mergeCell ref="B23:C23"/>
    <mergeCell ref="D23:G23"/>
    <mergeCell ref="H23:H24"/>
    <mergeCell ref="I23:I24"/>
    <mergeCell ref="J21:J22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A27:A28"/>
    <mergeCell ref="B27:C27"/>
    <mergeCell ref="D27:G27"/>
    <mergeCell ref="H27:H28"/>
    <mergeCell ref="I27:I28"/>
    <mergeCell ref="J25:J26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29:J30"/>
    <mergeCell ref="J31:J32"/>
    <mergeCell ref="K31:K32"/>
    <mergeCell ref="L31:L32"/>
    <mergeCell ref="M31:M32"/>
    <mergeCell ref="B32:C32"/>
    <mergeCell ref="D32:G32"/>
    <mergeCell ref="B34:C34"/>
    <mergeCell ref="D34:G34"/>
    <mergeCell ref="A33:A34"/>
    <mergeCell ref="B33:C33"/>
    <mergeCell ref="D33:G33"/>
    <mergeCell ref="H33:H34"/>
    <mergeCell ref="H35:H36"/>
    <mergeCell ref="I35:I36"/>
    <mergeCell ref="J33:J34"/>
    <mergeCell ref="K33:K34"/>
    <mergeCell ref="L33:L34"/>
    <mergeCell ref="M33:M34"/>
    <mergeCell ref="I33:I34"/>
    <mergeCell ref="A1:M1"/>
    <mergeCell ref="J35:J36"/>
    <mergeCell ref="K35:K36"/>
    <mergeCell ref="L35:L36"/>
    <mergeCell ref="M35:M36"/>
    <mergeCell ref="B36:C36"/>
    <mergeCell ref="D36:G36"/>
    <mergeCell ref="A35:A36"/>
    <mergeCell ref="B35:C35"/>
    <mergeCell ref="D35:G35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F0BC-49C6-48A5-B037-D07ECB312D2C}">
  <sheetPr codeName="Sheet78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368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SUM(I3)-2.5</f>
        <v>44</v>
      </c>
      <c r="I3" s="45">
        <f>SUM(J3)-2.5</f>
        <v>46.5</v>
      </c>
      <c r="J3" s="47">
        <v>49</v>
      </c>
      <c r="K3" s="49">
        <f>SUM(J3)+2.5</f>
        <v>51.5</v>
      </c>
      <c r="L3" s="49">
        <f>SUM(K3)+2.5</f>
        <v>54</v>
      </c>
      <c r="M3" s="150">
        <f>SUM(L3)+2.5</f>
        <v>56.5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31"/>
    </row>
    <row r="5" spans="1:13" s="1" customFormat="1" ht="14.1" customHeight="1" x14ac:dyDescent="0.3">
      <c r="A5" s="65">
        <v>2</v>
      </c>
      <c r="B5" s="66" t="s">
        <v>12</v>
      </c>
      <c r="C5" s="67"/>
      <c r="D5" s="68" t="s">
        <v>13</v>
      </c>
      <c r="E5" s="69"/>
      <c r="F5" s="69"/>
      <c r="G5" s="70"/>
      <c r="H5" s="45">
        <f>SUM(I5)-3.2</f>
        <v>51.8</v>
      </c>
      <c r="I5" s="45">
        <f>SUM(J5)-3.2</f>
        <v>55</v>
      </c>
      <c r="J5" s="71">
        <v>58.2</v>
      </c>
      <c r="K5" s="45">
        <f>SUM(J5)+3.2</f>
        <v>61.400000000000006</v>
      </c>
      <c r="L5" s="45">
        <f>SUM(K5)+3.2</f>
        <v>64.600000000000009</v>
      </c>
      <c r="M5" s="121">
        <f>SUM(L5)+3.2</f>
        <v>67.800000000000011</v>
      </c>
    </row>
    <row r="6" spans="1:13" s="1" customFormat="1" ht="14.1" customHeight="1" x14ac:dyDescent="0.3">
      <c r="A6" s="52"/>
      <c r="B6" s="60" t="s">
        <v>50</v>
      </c>
      <c r="C6" s="61"/>
      <c r="D6" s="62" t="s">
        <v>76</v>
      </c>
      <c r="E6" s="63"/>
      <c r="F6" s="63"/>
      <c r="G6" s="64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65">
        <v>3</v>
      </c>
      <c r="B7" s="66" t="s">
        <v>109</v>
      </c>
      <c r="C7" s="67"/>
      <c r="D7" s="68"/>
      <c r="E7" s="69"/>
      <c r="F7" s="69"/>
      <c r="G7" s="70"/>
      <c r="H7" s="45">
        <f>SUM(I7)-0.7</f>
        <v>13.100000000000001</v>
      </c>
      <c r="I7" s="45">
        <f>SUM(J7)-0.7</f>
        <v>13.8</v>
      </c>
      <c r="J7" s="71">
        <v>14.5</v>
      </c>
      <c r="K7" s="45">
        <f>SUM(J7)+1.2</f>
        <v>15.7</v>
      </c>
      <c r="L7" s="45">
        <f>SUM(K7)+0.7</f>
        <v>16.399999999999999</v>
      </c>
      <c r="M7" s="121">
        <f>SUM(L7)+0.7</f>
        <v>17.099999999999998</v>
      </c>
    </row>
    <row r="8" spans="1:13" s="1" customFormat="1" ht="14.1" customHeight="1" x14ac:dyDescent="0.3">
      <c r="A8" s="52"/>
      <c r="B8" s="60" t="s">
        <v>110</v>
      </c>
      <c r="C8" s="61"/>
      <c r="D8" s="73" t="s">
        <v>111</v>
      </c>
      <c r="E8" s="74"/>
      <c r="F8" s="74"/>
      <c r="G8" s="75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65">
        <v>4</v>
      </c>
      <c r="B9" s="66" t="s">
        <v>10</v>
      </c>
      <c r="C9" s="67"/>
      <c r="D9" s="68" t="s">
        <v>77</v>
      </c>
      <c r="E9" s="69"/>
      <c r="F9" s="69"/>
      <c r="G9" s="70"/>
      <c r="H9" s="45">
        <f>SUM(I9)-7</f>
        <v>52</v>
      </c>
      <c r="I9" s="45">
        <f>SUM(J9)-7</f>
        <v>59</v>
      </c>
      <c r="J9" s="71">
        <v>66</v>
      </c>
      <c r="K9" s="45">
        <f>SUM(J9)+6</f>
        <v>72</v>
      </c>
      <c r="L9" s="45">
        <f>SUM(K9)+6</f>
        <v>78</v>
      </c>
      <c r="M9" s="121">
        <f>SUM(L9)+6</f>
        <v>84</v>
      </c>
    </row>
    <row r="10" spans="1:13" s="1" customFormat="1" ht="14.1" customHeight="1" x14ac:dyDescent="0.3">
      <c r="A10" s="52"/>
      <c r="B10" s="60" t="s">
        <v>51</v>
      </c>
      <c r="C10" s="61"/>
      <c r="D10" s="62" t="s">
        <v>78</v>
      </c>
      <c r="E10" s="63"/>
      <c r="F10" s="63"/>
      <c r="G10" s="64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65">
        <v>5</v>
      </c>
      <c r="B11" s="66" t="s">
        <v>15</v>
      </c>
      <c r="C11" s="67"/>
      <c r="D11" s="68" t="s">
        <v>16</v>
      </c>
      <c r="E11" s="69"/>
      <c r="F11" s="69"/>
      <c r="G11" s="70"/>
      <c r="H11" s="45">
        <f>SUM(I11)-0.6</f>
        <v>15.999999999999998</v>
      </c>
      <c r="I11" s="45">
        <f>SUM(J11)-0.6</f>
        <v>16.599999999999998</v>
      </c>
      <c r="J11" s="71">
        <v>17.2</v>
      </c>
      <c r="K11" s="45">
        <f>SUM(J11)+0.6</f>
        <v>17.8</v>
      </c>
      <c r="L11" s="45">
        <f>SUM(K11)+0.6</f>
        <v>18.400000000000002</v>
      </c>
      <c r="M11" s="121">
        <f>SUM(L11)+0.6</f>
        <v>19.000000000000004</v>
      </c>
    </row>
    <row r="12" spans="1:13" s="1" customFormat="1" ht="14.1" customHeight="1" x14ac:dyDescent="0.3">
      <c r="A12" s="52"/>
      <c r="B12" s="60" t="s">
        <v>52</v>
      </c>
      <c r="C12" s="61"/>
      <c r="D12" s="79" t="s">
        <v>79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65">
        <v>6</v>
      </c>
      <c r="B13" s="66" t="s">
        <v>17</v>
      </c>
      <c r="C13" s="67"/>
      <c r="D13" s="68" t="s">
        <v>14</v>
      </c>
      <c r="E13" s="69"/>
      <c r="F13" s="69"/>
      <c r="G13" s="70"/>
      <c r="H13" s="45">
        <f>SUM(I13)-1</f>
        <v>21</v>
      </c>
      <c r="I13" s="45">
        <f>SUM(J13)-1</f>
        <v>22</v>
      </c>
      <c r="J13" s="71">
        <v>23</v>
      </c>
      <c r="K13" s="45">
        <f>SUM(J13)+1.5</f>
        <v>24.5</v>
      </c>
      <c r="L13" s="45">
        <f>SUM(K13)+1</f>
        <v>25.5</v>
      </c>
      <c r="M13" s="121">
        <f>SUM(L13)+1</f>
        <v>26.5</v>
      </c>
    </row>
    <row r="14" spans="1:13" s="1" customFormat="1" ht="14.1" customHeight="1" x14ac:dyDescent="0.3">
      <c r="A14" s="52"/>
      <c r="B14" s="60" t="s">
        <v>58</v>
      </c>
      <c r="C14" s="61"/>
      <c r="D14" s="62" t="s">
        <v>80</v>
      </c>
      <c r="E14" s="63"/>
      <c r="F14" s="63"/>
      <c r="G14" s="64"/>
      <c r="H14" s="46"/>
      <c r="I14" s="46"/>
      <c r="J14" s="48"/>
      <c r="K14" s="46"/>
      <c r="L14" s="46"/>
      <c r="M14" s="131"/>
    </row>
    <row r="15" spans="1:13" s="1" customFormat="1" ht="14.1" customHeight="1" x14ac:dyDescent="0.3">
      <c r="A15" s="65">
        <v>7</v>
      </c>
      <c r="B15" s="66" t="s">
        <v>18</v>
      </c>
      <c r="C15" s="67"/>
      <c r="D15" s="68" t="s">
        <v>14</v>
      </c>
      <c r="E15" s="69"/>
      <c r="F15" s="69"/>
      <c r="G15" s="70"/>
      <c r="H15" s="45">
        <f>SUM(I15)-1.2</f>
        <v>23.700000000000003</v>
      </c>
      <c r="I15" s="45">
        <f>SUM(J15)-1.2</f>
        <v>24.900000000000002</v>
      </c>
      <c r="J15" s="71">
        <v>26.1</v>
      </c>
      <c r="K15" s="45">
        <f>SUM(J15)+1.7</f>
        <v>27.8</v>
      </c>
      <c r="L15" s="45">
        <f>SUM(K15)+1.2</f>
        <v>29</v>
      </c>
      <c r="M15" s="121">
        <f>SUM(L15)+1.2</f>
        <v>30.2</v>
      </c>
    </row>
    <row r="16" spans="1:13" s="1" customFormat="1" ht="14.1" customHeight="1" x14ac:dyDescent="0.3">
      <c r="A16" s="52"/>
      <c r="B16" s="60" t="s">
        <v>57</v>
      </c>
      <c r="C16" s="61"/>
      <c r="D16" s="62" t="s">
        <v>80</v>
      </c>
      <c r="E16" s="63"/>
      <c r="F16" s="63"/>
      <c r="G16" s="64"/>
      <c r="H16" s="46"/>
      <c r="I16" s="46"/>
      <c r="J16" s="48"/>
      <c r="K16" s="46"/>
      <c r="L16" s="46"/>
      <c r="M16" s="131"/>
    </row>
    <row r="17" spans="1:13" s="1" customFormat="1" ht="14.1" customHeight="1" x14ac:dyDescent="0.3">
      <c r="A17" s="65">
        <v>8</v>
      </c>
      <c r="B17" s="66" t="s">
        <v>19</v>
      </c>
      <c r="C17" s="67"/>
      <c r="D17" s="68" t="s">
        <v>20</v>
      </c>
      <c r="E17" s="69"/>
      <c r="F17" s="69"/>
      <c r="G17" s="70"/>
      <c r="H17" s="45">
        <f>SUM(I17)-2.2</f>
        <v>28.800000000000004</v>
      </c>
      <c r="I17" s="45">
        <f>SUM(J17)-2.2</f>
        <v>31.000000000000004</v>
      </c>
      <c r="J17" s="71">
        <v>33.200000000000003</v>
      </c>
      <c r="K17" s="45">
        <f>SUM(J17)+2.1</f>
        <v>35.300000000000004</v>
      </c>
      <c r="L17" s="45">
        <f>SUM(K17)+2.1</f>
        <v>37.400000000000006</v>
      </c>
      <c r="M17" s="121">
        <f>SUM(L17)+2.1</f>
        <v>39.500000000000007</v>
      </c>
    </row>
    <row r="18" spans="1:13" s="1" customFormat="1" ht="14.1" customHeight="1" x14ac:dyDescent="0.3">
      <c r="A18" s="52"/>
      <c r="B18" s="60" t="s">
        <v>56</v>
      </c>
      <c r="C18" s="61"/>
      <c r="D18" s="62" t="s">
        <v>81</v>
      </c>
      <c r="E18" s="63"/>
      <c r="F18" s="63"/>
      <c r="G18" s="64"/>
      <c r="H18" s="46"/>
      <c r="I18" s="46"/>
      <c r="J18" s="48"/>
      <c r="K18" s="46"/>
      <c r="L18" s="46"/>
      <c r="M18" s="131"/>
    </row>
    <row r="19" spans="1:13" s="1" customFormat="1" ht="14.1" customHeight="1" x14ac:dyDescent="0.3">
      <c r="A19" s="65">
        <v>9</v>
      </c>
      <c r="B19" s="66" t="s">
        <v>21</v>
      </c>
      <c r="C19" s="67"/>
      <c r="D19" s="68" t="s">
        <v>22</v>
      </c>
      <c r="E19" s="69"/>
      <c r="F19" s="69"/>
      <c r="G19" s="70"/>
      <c r="H19" s="45">
        <f>SUM(I19)-6</f>
        <v>31.9</v>
      </c>
      <c r="I19" s="45">
        <f>SUM(J19)-6</f>
        <v>37.9</v>
      </c>
      <c r="J19" s="71">
        <v>43.9</v>
      </c>
      <c r="K19" s="45">
        <f>SUM(J19)+4.5</f>
        <v>48.4</v>
      </c>
      <c r="L19" s="45">
        <f>SUM(K19)+5</f>
        <v>53.4</v>
      </c>
      <c r="M19" s="121">
        <f>SUM(L19)+5</f>
        <v>58.4</v>
      </c>
    </row>
    <row r="20" spans="1:13" s="1" customFormat="1" ht="14.1" customHeight="1" x14ac:dyDescent="0.3">
      <c r="A20" s="52"/>
      <c r="B20" s="60" t="s">
        <v>55</v>
      </c>
      <c r="C20" s="61"/>
      <c r="D20" s="62" t="s">
        <v>82</v>
      </c>
      <c r="E20" s="63"/>
      <c r="F20" s="63"/>
      <c r="G20" s="64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65">
        <v>10</v>
      </c>
      <c r="B21" s="66" t="s">
        <v>92</v>
      </c>
      <c r="C21" s="67"/>
      <c r="D21" s="68" t="s">
        <v>59</v>
      </c>
      <c r="E21" s="69"/>
      <c r="F21" s="69"/>
      <c r="G21" s="70"/>
      <c r="H21" s="45">
        <f>SUM(I21)-1</f>
        <v>23</v>
      </c>
      <c r="I21" s="45">
        <f>SUM(J21)-1</f>
        <v>24</v>
      </c>
      <c r="J21" s="71">
        <v>25</v>
      </c>
      <c r="K21" s="45">
        <f>SUM(J21)+1</f>
        <v>26</v>
      </c>
      <c r="L21" s="45">
        <f>SUM(K21)+1</f>
        <v>27</v>
      </c>
      <c r="M21" s="121">
        <f>SUM(L21)+1</f>
        <v>28</v>
      </c>
    </row>
    <row r="22" spans="1:13" s="1" customFormat="1" ht="14.1" customHeight="1" x14ac:dyDescent="0.3">
      <c r="A22" s="52"/>
      <c r="B22" s="60" t="s">
        <v>93</v>
      </c>
      <c r="C22" s="61"/>
      <c r="D22" s="62" t="s">
        <v>59</v>
      </c>
      <c r="E22" s="63"/>
      <c r="F22" s="63"/>
      <c r="G22" s="64"/>
      <c r="H22" s="46"/>
      <c r="I22" s="46"/>
      <c r="J22" s="48"/>
      <c r="K22" s="46"/>
      <c r="L22" s="46"/>
      <c r="M22" s="131"/>
    </row>
    <row r="23" spans="1:13" s="1" customFormat="1" ht="14.1" customHeight="1" x14ac:dyDescent="0.3">
      <c r="A23" s="65">
        <v>11</v>
      </c>
      <c r="B23" s="66" t="s">
        <v>94</v>
      </c>
      <c r="C23" s="67"/>
      <c r="D23" s="68" t="s">
        <v>96</v>
      </c>
      <c r="E23" s="69"/>
      <c r="F23" s="69"/>
      <c r="G23" s="70"/>
      <c r="H23" s="45">
        <f>SUM(I23)-3.5</f>
        <v>34.4</v>
      </c>
      <c r="I23" s="45">
        <f>SUM(J23)-3.5</f>
        <v>37.9</v>
      </c>
      <c r="J23" s="71">
        <v>41.4</v>
      </c>
      <c r="K23" s="45">
        <f>SUM(J23)+3.4</f>
        <v>44.8</v>
      </c>
      <c r="L23" s="45">
        <f>SUM(K23)+3.1</f>
        <v>47.9</v>
      </c>
      <c r="M23" s="121">
        <f>SUM(L23)+3.1</f>
        <v>51</v>
      </c>
    </row>
    <row r="24" spans="1:13" s="1" customFormat="1" ht="14.1" customHeight="1" thickBot="1" x14ac:dyDescent="0.35">
      <c r="A24" s="105"/>
      <c r="B24" s="116" t="s">
        <v>95</v>
      </c>
      <c r="C24" s="117"/>
      <c r="D24" s="118" t="s">
        <v>97</v>
      </c>
      <c r="E24" s="119"/>
      <c r="F24" s="119"/>
      <c r="G24" s="120"/>
      <c r="H24" s="96"/>
      <c r="I24" s="96"/>
      <c r="J24" s="114"/>
      <c r="K24" s="96"/>
      <c r="L24" s="96"/>
      <c r="M24" s="122"/>
    </row>
    <row r="25" spans="1:13" s="1" customFormat="1" ht="14.1" customHeight="1" x14ac:dyDescent="0.3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</row>
    <row r="26" spans="1:13" s="1" customFormat="1" ht="14.1" customHeight="1" x14ac:dyDescent="0.3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</row>
    <row r="27" spans="1:13" s="1" customFormat="1" ht="14.1" customHeight="1" x14ac:dyDescent="0.3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1:13" s="1" customFormat="1" ht="14.1" customHeight="1" x14ac:dyDescent="0.3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s="1" customFormat="1" ht="14.1" customHeight="1" x14ac:dyDescent="0.3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1:13" s="1" customFormat="1" ht="14.1" customHeight="1" x14ac:dyDescent="0.3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1:13" s="1" customFormat="1" ht="14.1" customHeight="1" x14ac:dyDescent="0.3"/>
    <row r="32" spans="1:13" s="1" customFormat="1" ht="14.1" customHeight="1" x14ac:dyDescent="0.3"/>
    <row r="33" s="1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7133-4EC2-4837-B15E-C518DA263178}">
  <sheetPr codeName="Sheet79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369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150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131"/>
    </row>
    <row r="5" spans="1:13" s="1" customFormat="1" ht="14.1" customHeight="1" x14ac:dyDescent="0.3">
      <c r="A5" s="65">
        <v>2</v>
      </c>
      <c r="B5" s="66" t="s">
        <v>12</v>
      </c>
      <c r="C5" s="67"/>
      <c r="D5" s="68" t="s">
        <v>13</v>
      </c>
      <c r="E5" s="69"/>
      <c r="F5" s="69"/>
      <c r="G5" s="70"/>
      <c r="H5" s="45">
        <f>SUM(I5)-3.2</f>
        <v>46.999999999999993</v>
      </c>
      <c r="I5" s="45">
        <f>SUM(J5)-3.2</f>
        <v>50.199999999999996</v>
      </c>
      <c r="J5" s="71">
        <v>53.4</v>
      </c>
      <c r="K5" s="45">
        <f>SUM(J5)+3.2</f>
        <v>56.6</v>
      </c>
      <c r="L5" s="45">
        <f>SUM(K5)+3.2</f>
        <v>59.800000000000004</v>
      </c>
      <c r="M5" s="121">
        <f>SUM(L5)+3.2</f>
        <v>63.000000000000007</v>
      </c>
    </row>
    <row r="6" spans="1:13" s="1" customFormat="1" ht="14.1" customHeight="1" x14ac:dyDescent="0.3">
      <c r="A6" s="52"/>
      <c r="B6" s="60" t="s">
        <v>50</v>
      </c>
      <c r="C6" s="61"/>
      <c r="D6" s="62" t="s">
        <v>76</v>
      </c>
      <c r="E6" s="63"/>
      <c r="F6" s="63"/>
      <c r="G6" s="64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65">
        <v>3</v>
      </c>
      <c r="B7" s="66" t="s">
        <v>109</v>
      </c>
      <c r="C7" s="67"/>
      <c r="D7" s="68"/>
      <c r="E7" s="69"/>
      <c r="F7" s="69"/>
      <c r="G7" s="70"/>
      <c r="H7" s="45">
        <f>SUM(I7)-0.7</f>
        <v>11.700000000000001</v>
      </c>
      <c r="I7" s="45">
        <f>SUM(J7)-0.7</f>
        <v>12.4</v>
      </c>
      <c r="J7" s="71">
        <v>13.1</v>
      </c>
      <c r="K7" s="45">
        <f>SUM(J7)+1.2</f>
        <v>14.299999999999999</v>
      </c>
      <c r="L7" s="45">
        <f>SUM(K7)+0.7</f>
        <v>14.999999999999998</v>
      </c>
      <c r="M7" s="121">
        <f>SUM(L7)+0.7</f>
        <v>15.699999999999998</v>
      </c>
    </row>
    <row r="8" spans="1:13" s="1" customFormat="1" ht="14.1" customHeight="1" x14ac:dyDescent="0.3">
      <c r="A8" s="52"/>
      <c r="B8" s="60" t="s">
        <v>110</v>
      </c>
      <c r="C8" s="61"/>
      <c r="D8" s="73" t="s">
        <v>111</v>
      </c>
      <c r="E8" s="74"/>
      <c r="F8" s="74"/>
      <c r="G8" s="75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65">
        <v>4</v>
      </c>
      <c r="B9" s="66" t="s">
        <v>10</v>
      </c>
      <c r="C9" s="67"/>
      <c r="D9" s="68" t="s">
        <v>77</v>
      </c>
      <c r="E9" s="69"/>
      <c r="F9" s="69"/>
      <c r="G9" s="70"/>
      <c r="H9" s="45">
        <f>SUM(I9)-7</f>
        <v>51</v>
      </c>
      <c r="I9" s="45">
        <f>SUM(J9)-7</f>
        <v>58</v>
      </c>
      <c r="J9" s="71">
        <v>65</v>
      </c>
      <c r="K9" s="45">
        <f>SUM(J9)+6</f>
        <v>71</v>
      </c>
      <c r="L9" s="45">
        <f>SUM(K9)+6</f>
        <v>77</v>
      </c>
      <c r="M9" s="121">
        <f>SUM(L9)+6</f>
        <v>83</v>
      </c>
    </row>
    <row r="10" spans="1:13" s="1" customFormat="1" ht="14.1" customHeight="1" x14ac:dyDescent="0.3">
      <c r="A10" s="52"/>
      <c r="B10" s="60" t="s">
        <v>51</v>
      </c>
      <c r="C10" s="61"/>
      <c r="D10" s="62" t="s">
        <v>78</v>
      </c>
      <c r="E10" s="63"/>
      <c r="F10" s="63"/>
      <c r="G10" s="64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65">
        <v>5</v>
      </c>
      <c r="B11" s="66" t="s">
        <v>15</v>
      </c>
      <c r="C11" s="67"/>
      <c r="D11" s="68" t="s">
        <v>16</v>
      </c>
      <c r="E11" s="69"/>
      <c r="F11" s="69"/>
      <c r="G11" s="70"/>
      <c r="H11" s="45">
        <f>SUM(I11)-0.6</f>
        <v>15.999999999999998</v>
      </c>
      <c r="I11" s="45">
        <f>SUM(J11)-0.6</f>
        <v>16.599999999999998</v>
      </c>
      <c r="J11" s="71">
        <v>17.2</v>
      </c>
      <c r="K11" s="45">
        <f>SUM(J11)+0.6</f>
        <v>17.8</v>
      </c>
      <c r="L11" s="45">
        <f>SUM(K11)+0.6</f>
        <v>18.400000000000002</v>
      </c>
      <c r="M11" s="121">
        <f>SUM(L11)+0.6</f>
        <v>19.000000000000004</v>
      </c>
    </row>
    <row r="12" spans="1:13" s="1" customFormat="1" ht="14.1" customHeight="1" x14ac:dyDescent="0.3">
      <c r="A12" s="52"/>
      <c r="B12" s="60" t="s">
        <v>52</v>
      </c>
      <c r="C12" s="61"/>
      <c r="D12" s="79" t="s">
        <v>79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65">
        <v>6</v>
      </c>
      <c r="B13" s="66" t="s">
        <v>17</v>
      </c>
      <c r="C13" s="67"/>
      <c r="D13" s="68" t="s">
        <v>14</v>
      </c>
      <c r="E13" s="69"/>
      <c r="F13" s="69"/>
      <c r="G13" s="70"/>
      <c r="H13" s="45">
        <f>SUM(I13)-1</f>
        <v>19.5</v>
      </c>
      <c r="I13" s="45">
        <f>SUM(J13)-1</f>
        <v>20.5</v>
      </c>
      <c r="J13" s="71">
        <v>21.5</v>
      </c>
      <c r="K13" s="45">
        <f>SUM(J13)+1.5</f>
        <v>23</v>
      </c>
      <c r="L13" s="45">
        <f>SUM(K13)+1</f>
        <v>24</v>
      </c>
      <c r="M13" s="121">
        <f>SUM(L13)+1</f>
        <v>25</v>
      </c>
    </row>
    <row r="14" spans="1:13" s="1" customFormat="1" ht="14.1" customHeight="1" x14ac:dyDescent="0.3">
      <c r="A14" s="52"/>
      <c r="B14" s="60" t="s">
        <v>58</v>
      </c>
      <c r="C14" s="61"/>
      <c r="D14" s="62" t="s">
        <v>80</v>
      </c>
      <c r="E14" s="63"/>
      <c r="F14" s="63"/>
      <c r="G14" s="64"/>
      <c r="H14" s="46"/>
      <c r="I14" s="46"/>
      <c r="J14" s="48"/>
      <c r="K14" s="46"/>
      <c r="L14" s="46"/>
      <c r="M14" s="131"/>
    </row>
    <row r="15" spans="1:13" s="1" customFormat="1" ht="14.1" customHeight="1" x14ac:dyDescent="0.3">
      <c r="A15" s="65">
        <v>7</v>
      </c>
      <c r="B15" s="66" t="s">
        <v>18</v>
      </c>
      <c r="C15" s="67"/>
      <c r="D15" s="68" t="s">
        <v>14</v>
      </c>
      <c r="E15" s="69"/>
      <c r="F15" s="69"/>
      <c r="G15" s="70"/>
      <c r="H15" s="45">
        <f>SUM(I15)-1.2</f>
        <v>22.1</v>
      </c>
      <c r="I15" s="45">
        <f>SUM(J15)-1.2</f>
        <v>23.3</v>
      </c>
      <c r="J15" s="71">
        <v>24.5</v>
      </c>
      <c r="K15" s="45">
        <f>SUM(J15)+1.7</f>
        <v>26.2</v>
      </c>
      <c r="L15" s="45">
        <f>SUM(K15)+1.2</f>
        <v>27.4</v>
      </c>
      <c r="M15" s="121">
        <f>SUM(L15)+1.2</f>
        <v>28.599999999999998</v>
      </c>
    </row>
    <row r="16" spans="1:13" s="1" customFormat="1" ht="14.1" customHeight="1" x14ac:dyDescent="0.3">
      <c r="A16" s="52"/>
      <c r="B16" s="60" t="s">
        <v>57</v>
      </c>
      <c r="C16" s="61"/>
      <c r="D16" s="62" t="s">
        <v>80</v>
      </c>
      <c r="E16" s="63"/>
      <c r="F16" s="63"/>
      <c r="G16" s="64"/>
      <c r="H16" s="46"/>
      <c r="I16" s="46"/>
      <c r="J16" s="48"/>
      <c r="K16" s="46"/>
      <c r="L16" s="46"/>
      <c r="M16" s="131"/>
    </row>
    <row r="17" spans="1:13" s="1" customFormat="1" ht="14.1" customHeight="1" x14ac:dyDescent="0.3">
      <c r="A17" s="65">
        <v>8</v>
      </c>
      <c r="B17" s="66" t="s">
        <v>19</v>
      </c>
      <c r="C17" s="67"/>
      <c r="D17" s="68" t="s">
        <v>20</v>
      </c>
      <c r="E17" s="69"/>
      <c r="F17" s="69"/>
      <c r="G17" s="70"/>
      <c r="H17" s="45">
        <f>SUM(I17)-2.3</f>
        <v>25.8</v>
      </c>
      <c r="I17" s="45">
        <f>SUM(J17)-2.2</f>
        <v>28.1</v>
      </c>
      <c r="J17" s="71">
        <v>30.3</v>
      </c>
      <c r="K17" s="45">
        <f>SUM(J17)+2.1</f>
        <v>32.4</v>
      </c>
      <c r="L17" s="45">
        <f>SUM(K17)+2.1</f>
        <v>34.5</v>
      </c>
      <c r="M17" s="121">
        <f>SUM(L17)+2.1</f>
        <v>36.6</v>
      </c>
    </row>
    <row r="18" spans="1:13" s="1" customFormat="1" ht="14.1" customHeight="1" x14ac:dyDescent="0.3">
      <c r="A18" s="52"/>
      <c r="B18" s="60" t="s">
        <v>56</v>
      </c>
      <c r="C18" s="61"/>
      <c r="D18" s="62" t="s">
        <v>81</v>
      </c>
      <c r="E18" s="63"/>
      <c r="F18" s="63"/>
      <c r="G18" s="64"/>
      <c r="H18" s="46"/>
      <c r="I18" s="46"/>
      <c r="J18" s="48"/>
      <c r="K18" s="46"/>
      <c r="L18" s="46"/>
      <c r="M18" s="131"/>
    </row>
    <row r="19" spans="1:13" s="1" customFormat="1" ht="14.1" customHeight="1" x14ac:dyDescent="0.3">
      <c r="A19" s="65">
        <v>9</v>
      </c>
      <c r="B19" s="66" t="s">
        <v>21</v>
      </c>
      <c r="C19" s="67"/>
      <c r="D19" s="68" t="s">
        <v>22</v>
      </c>
      <c r="E19" s="69"/>
      <c r="F19" s="69"/>
      <c r="G19" s="70"/>
      <c r="H19" s="45">
        <f>SUM(I19)-6</f>
        <v>32.299999999999997</v>
      </c>
      <c r="I19" s="45">
        <f>SUM(J19)-6</f>
        <v>38.299999999999997</v>
      </c>
      <c r="J19" s="71">
        <v>44.3</v>
      </c>
      <c r="K19" s="45">
        <f>SUM(J19)+4.5</f>
        <v>48.8</v>
      </c>
      <c r="L19" s="45">
        <f>SUM(K19)+5</f>
        <v>53.8</v>
      </c>
      <c r="M19" s="121">
        <f>SUM(L19)+5</f>
        <v>58.8</v>
      </c>
    </row>
    <row r="20" spans="1:13" s="1" customFormat="1" ht="14.1" customHeight="1" x14ac:dyDescent="0.3">
      <c r="A20" s="52"/>
      <c r="B20" s="60" t="s">
        <v>55</v>
      </c>
      <c r="C20" s="61"/>
      <c r="D20" s="62" t="s">
        <v>82</v>
      </c>
      <c r="E20" s="63"/>
      <c r="F20" s="63"/>
      <c r="G20" s="64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65">
        <v>10</v>
      </c>
      <c r="B21" s="66" t="s">
        <v>92</v>
      </c>
      <c r="C21" s="67"/>
      <c r="D21" s="68" t="s">
        <v>59</v>
      </c>
      <c r="E21" s="69"/>
      <c r="F21" s="69"/>
      <c r="G21" s="70"/>
      <c r="H21" s="45">
        <f>SUM(I21)-0.9</f>
        <v>19.600000000000001</v>
      </c>
      <c r="I21" s="45">
        <f>SUM(J21)-0.9</f>
        <v>20.5</v>
      </c>
      <c r="J21" s="71">
        <v>21.4</v>
      </c>
      <c r="K21" s="45">
        <f>SUM(J21)+0.9</f>
        <v>22.299999999999997</v>
      </c>
      <c r="L21" s="45">
        <f>SUM(K21)+0.9</f>
        <v>23.199999999999996</v>
      </c>
      <c r="M21" s="121">
        <f>SUM(L21)+0.9</f>
        <v>24.099999999999994</v>
      </c>
    </row>
    <row r="22" spans="1:13" s="1" customFormat="1" ht="14.1" customHeight="1" x14ac:dyDescent="0.3">
      <c r="A22" s="52"/>
      <c r="B22" s="60" t="s">
        <v>93</v>
      </c>
      <c r="C22" s="61"/>
      <c r="D22" s="62" t="s">
        <v>59</v>
      </c>
      <c r="E22" s="63"/>
      <c r="F22" s="63"/>
      <c r="G22" s="64"/>
      <c r="H22" s="46"/>
      <c r="I22" s="46"/>
      <c r="J22" s="48"/>
      <c r="K22" s="46"/>
      <c r="L22" s="46"/>
      <c r="M22" s="131"/>
    </row>
    <row r="23" spans="1:13" s="1" customFormat="1" ht="14.1" customHeight="1" x14ac:dyDescent="0.3">
      <c r="A23" s="65">
        <v>11</v>
      </c>
      <c r="B23" s="66" t="s">
        <v>94</v>
      </c>
      <c r="C23" s="67"/>
      <c r="D23" s="68" t="s">
        <v>96</v>
      </c>
      <c r="E23" s="69"/>
      <c r="F23" s="69"/>
      <c r="G23" s="70"/>
      <c r="H23" s="45">
        <f>SUM(I23)-3.5</f>
        <v>33</v>
      </c>
      <c r="I23" s="45">
        <f>SUM(J23)-3.5</f>
        <v>36.5</v>
      </c>
      <c r="J23" s="71">
        <v>40</v>
      </c>
      <c r="K23" s="45">
        <f>SUM(J23)+3.4</f>
        <v>43.4</v>
      </c>
      <c r="L23" s="45">
        <f>SUM(K23)+3.1</f>
        <v>46.5</v>
      </c>
      <c r="M23" s="121">
        <f>SUM(L23)+3.1</f>
        <v>49.6</v>
      </c>
    </row>
    <row r="24" spans="1:13" s="1" customFormat="1" ht="14.1" customHeight="1" thickBot="1" x14ac:dyDescent="0.35">
      <c r="A24" s="105"/>
      <c r="B24" s="116" t="s">
        <v>95</v>
      </c>
      <c r="C24" s="117"/>
      <c r="D24" s="118" t="s">
        <v>97</v>
      </c>
      <c r="E24" s="119"/>
      <c r="F24" s="119"/>
      <c r="G24" s="120"/>
      <c r="H24" s="96"/>
      <c r="I24" s="96"/>
      <c r="J24" s="114"/>
      <c r="K24" s="96"/>
      <c r="L24" s="96"/>
      <c r="M24" s="122"/>
    </row>
    <row r="25" spans="1:13" s="1" customFormat="1" ht="14.1" customHeight="1" x14ac:dyDescent="0.3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</row>
    <row r="26" spans="1:13" s="1" customFormat="1" ht="14.1" customHeight="1" x14ac:dyDescent="0.3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</row>
    <row r="27" spans="1:13" s="1" customFormat="1" ht="14.1" customHeight="1" x14ac:dyDescent="0.3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1:13" s="1" customFormat="1" ht="14.1" customHeight="1" x14ac:dyDescent="0.3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s="1" customFormat="1" ht="14.1" customHeight="1" x14ac:dyDescent="0.3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1:13" s="1" customFormat="1" ht="14.1" customHeight="1" x14ac:dyDescent="0.3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1:13" s="1" customFormat="1" ht="14.1" customHeight="1" x14ac:dyDescent="0.3"/>
    <row r="32" spans="1:13" s="1" customFormat="1" ht="14.1" customHeight="1" x14ac:dyDescent="0.3"/>
    <row r="33" s="1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49DF-3E78-4A26-BB78-3CA7CF523A61}">
  <sheetPr codeName="Sheet76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372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SUM(I3)-2.5</f>
        <v>44</v>
      </c>
      <c r="I3" s="45">
        <f>SUM(J3)-2.5</f>
        <v>46.5</v>
      </c>
      <c r="J3" s="47">
        <v>49</v>
      </c>
      <c r="K3" s="49">
        <f>SUM(J3)+2.5</f>
        <v>51.5</v>
      </c>
      <c r="L3" s="49">
        <f>SUM(K3)+2.5</f>
        <v>54</v>
      </c>
      <c r="M3" s="157">
        <f>SUM(L3)+2.5</f>
        <v>56.5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65">
        <v>2</v>
      </c>
      <c r="B5" s="66" t="s">
        <v>12</v>
      </c>
      <c r="C5" s="67"/>
      <c r="D5" s="68" t="s">
        <v>13</v>
      </c>
      <c r="E5" s="69"/>
      <c r="F5" s="69"/>
      <c r="G5" s="70"/>
      <c r="H5" s="45">
        <f>SUM(I5)-3.2</f>
        <v>47.599999999999994</v>
      </c>
      <c r="I5" s="45">
        <f>SUM(J5)-3.2</f>
        <v>50.8</v>
      </c>
      <c r="J5" s="71">
        <v>54</v>
      </c>
      <c r="K5" s="45">
        <f>SUM(J5)+3.2</f>
        <v>57.2</v>
      </c>
      <c r="L5" s="45">
        <f>SUM(K5)+3.2</f>
        <v>60.400000000000006</v>
      </c>
      <c r="M5" s="87">
        <f>SUM(L5)+3.2</f>
        <v>63.600000000000009</v>
      </c>
    </row>
    <row r="6" spans="1:13" s="1" customFormat="1" ht="14.1" customHeight="1" x14ac:dyDescent="0.3">
      <c r="A6" s="52"/>
      <c r="B6" s="60" t="s">
        <v>50</v>
      </c>
      <c r="C6" s="61"/>
      <c r="D6" s="62" t="s">
        <v>76</v>
      </c>
      <c r="E6" s="63"/>
      <c r="F6" s="63"/>
      <c r="G6" s="64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65">
        <v>3</v>
      </c>
      <c r="B7" s="66" t="s">
        <v>109</v>
      </c>
      <c r="C7" s="67"/>
      <c r="D7" s="68"/>
      <c r="E7" s="69"/>
      <c r="F7" s="69"/>
      <c r="G7" s="70"/>
      <c r="H7" s="45">
        <f>SUM(I7)-0.7</f>
        <v>12.100000000000001</v>
      </c>
      <c r="I7" s="45">
        <f>SUM(J7)-0.7</f>
        <v>12.8</v>
      </c>
      <c r="J7" s="71">
        <v>13.5</v>
      </c>
      <c r="K7" s="45">
        <f>SUM(J7)+1.2</f>
        <v>14.7</v>
      </c>
      <c r="L7" s="45">
        <f>SUM(K7)+0.7</f>
        <v>15.399999999999999</v>
      </c>
      <c r="M7" s="87">
        <f>SUM(L7)+0.7</f>
        <v>16.099999999999998</v>
      </c>
    </row>
    <row r="8" spans="1:13" s="1" customFormat="1" ht="14.1" customHeight="1" x14ac:dyDescent="0.3">
      <c r="A8" s="52"/>
      <c r="B8" s="60" t="s">
        <v>110</v>
      </c>
      <c r="C8" s="61"/>
      <c r="D8" s="73" t="s">
        <v>111</v>
      </c>
      <c r="E8" s="74"/>
      <c r="F8" s="74"/>
      <c r="G8" s="75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65">
        <v>4</v>
      </c>
      <c r="B9" s="66" t="s">
        <v>10</v>
      </c>
      <c r="C9" s="67"/>
      <c r="D9" s="68" t="s">
        <v>77</v>
      </c>
      <c r="E9" s="69"/>
      <c r="F9" s="69"/>
      <c r="G9" s="70"/>
      <c r="H9" s="45">
        <f>SUM(I9)-7</f>
        <v>51</v>
      </c>
      <c r="I9" s="45">
        <f>SUM(J9)-7</f>
        <v>58</v>
      </c>
      <c r="J9" s="71">
        <v>65</v>
      </c>
      <c r="K9" s="45">
        <f>SUM(J9)+6</f>
        <v>71</v>
      </c>
      <c r="L9" s="45">
        <f>SUM(K9)+6</f>
        <v>77</v>
      </c>
      <c r="M9" s="87">
        <f>SUM(L9)+6</f>
        <v>83</v>
      </c>
    </row>
    <row r="10" spans="1:13" s="1" customFormat="1" ht="14.1" customHeight="1" x14ac:dyDescent="0.3">
      <c r="A10" s="52"/>
      <c r="B10" s="60" t="s">
        <v>51</v>
      </c>
      <c r="C10" s="61"/>
      <c r="D10" s="62" t="s">
        <v>78</v>
      </c>
      <c r="E10" s="63"/>
      <c r="F10" s="63"/>
      <c r="G10" s="6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65">
        <v>5</v>
      </c>
      <c r="B11" s="66" t="s">
        <v>15</v>
      </c>
      <c r="C11" s="67"/>
      <c r="D11" s="68" t="s">
        <v>16</v>
      </c>
      <c r="E11" s="69"/>
      <c r="F11" s="69"/>
      <c r="G11" s="70"/>
      <c r="H11" s="45">
        <f>SUM(I11)-0.6</f>
        <v>16.799999999999997</v>
      </c>
      <c r="I11" s="45">
        <f>SUM(J11)-0.6</f>
        <v>17.399999999999999</v>
      </c>
      <c r="J11" s="71">
        <v>18</v>
      </c>
      <c r="K11" s="45">
        <f>SUM(J11)+0.6</f>
        <v>18.600000000000001</v>
      </c>
      <c r="L11" s="45">
        <f>SUM(K11)+0.6</f>
        <v>19.200000000000003</v>
      </c>
      <c r="M11" s="87">
        <f>SUM(L11)+0.6</f>
        <v>19.800000000000004</v>
      </c>
    </row>
    <row r="12" spans="1:13" s="1" customFormat="1" ht="14.1" customHeight="1" x14ac:dyDescent="0.3">
      <c r="A12" s="52"/>
      <c r="B12" s="60" t="s">
        <v>52</v>
      </c>
      <c r="C12" s="61"/>
      <c r="D12" s="79" t="s">
        <v>79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65">
        <v>6</v>
      </c>
      <c r="B13" s="66" t="s">
        <v>17</v>
      </c>
      <c r="C13" s="67"/>
      <c r="D13" s="68" t="s">
        <v>14</v>
      </c>
      <c r="E13" s="69"/>
      <c r="F13" s="69"/>
      <c r="G13" s="70"/>
      <c r="H13" s="45">
        <f>SUM(I13)-1</f>
        <v>20</v>
      </c>
      <c r="I13" s="45">
        <f>SUM(J13)-1</f>
        <v>21</v>
      </c>
      <c r="J13" s="71">
        <v>22</v>
      </c>
      <c r="K13" s="45">
        <f>SUM(J13)+1.5</f>
        <v>23.5</v>
      </c>
      <c r="L13" s="45">
        <f>SUM(K13)+1</f>
        <v>24.5</v>
      </c>
      <c r="M13" s="87">
        <f>SUM(L13)+1</f>
        <v>25.5</v>
      </c>
    </row>
    <row r="14" spans="1:13" s="1" customFormat="1" ht="14.1" customHeight="1" x14ac:dyDescent="0.3">
      <c r="A14" s="52"/>
      <c r="B14" s="60" t="s">
        <v>58</v>
      </c>
      <c r="C14" s="61"/>
      <c r="D14" s="62" t="s">
        <v>80</v>
      </c>
      <c r="E14" s="63"/>
      <c r="F14" s="63"/>
      <c r="G14" s="64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65">
        <v>7</v>
      </c>
      <c r="B15" s="66" t="s">
        <v>18</v>
      </c>
      <c r="C15" s="67"/>
      <c r="D15" s="68" t="s">
        <v>14</v>
      </c>
      <c r="E15" s="69"/>
      <c r="F15" s="69"/>
      <c r="G15" s="70"/>
      <c r="H15" s="45">
        <f>SUM(I15)-1.2</f>
        <v>22.5</v>
      </c>
      <c r="I15" s="45">
        <f>SUM(J15)-1.2</f>
        <v>23.7</v>
      </c>
      <c r="J15" s="71">
        <v>24.9</v>
      </c>
      <c r="K15" s="45">
        <f>SUM(J15)+1.7</f>
        <v>26.599999999999998</v>
      </c>
      <c r="L15" s="45">
        <f>SUM(K15)+1.2</f>
        <v>27.799999999999997</v>
      </c>
      <c r="M15" s="87">
        <f>SUM(L15)+1.2</f>
        <v>28.999999999999996</v>
      </c>
    </row>
    <row r="16" spans="1:13" s="1" customFormat="1" ht="14.1" customHeight="1" x14ac:dyDescent="0.3">
      <c r="A16" s="52"/>
      <c r="B16" s="60" t="s">
        <v>57</v>
      </c>
      <c r="C16" s="61"/>
      <c r="D16" s="62" t="s">
        <v>80</v>
      </c>
      <c r="E16" s="63"/>
      <c r="F16" s="63"/>
      <c r="G16" s="64"/>
      <c r="H16" s="46"/>
      <c r="I16" s="46"/>
      <c r="J16" s="48"/>
      <c r="K16" s="46"/>
      <c r="L16" s="46"/>
      <c r="M16" s="156"/>
    </row>
    <row r="17" spans="1:13" s="1" customFormat="1" ht="14.1" customHeight="1" x14ac:dyDescent="0.3">
      <c r="A17" s="65">
        <v>8</v>
      </c>
      <c r="B17" s="66" t="s">
        <v>19</v>
      </c>
      <c r="C17" s="67"/>
      <c r="D17" s="68" t="s">
        <v>20</v>
      </c>
      <c r="E17" s="69"/>
      <c r="F17" s="69"/>
      <c r="G17" s="70"/>
      <c r="H17" s="45">
        <f>SUM(I17)-2.1</f>
        <v>26.499999999999996</v>
      </c>
      <c r="I17" s="45">
        <f>SUM(J17)-2.1</f>
        <v>28.599999999999998</v>
      </c>
      <c r="J17" s="71">
        <v>30.7</v>
      </c>
      <c r="K17" s="45">
        <f>SUM(J17)+2.1</f>
        <v>32.799999999999997</v>
      </c>
      <c r="L17" s="45">
        <f>SUM(K17)+2.1</f>
        <v>34.9</v>
      </c>
      <c r="M17" s="87">
        <f>SUM(L17)+2.1</f>
        <v>37</v>
      </c>
    </row>
    <row r="18" spans="1:13" s="1" customFormat="1" ht="14.1" customHeight="1" x14ac:dyDescent="0.3">
      <c r="A18" s="52"/>
      <c r="B18" s="60" t="s">
        <v>56</v>
      </c>
      <c r="C18" s="61"/>
      <c r="D18" s="62" t="s">
        <v>81</v>
      </c>
      <c r="E18" s="63"/>
      <c r="F18" s="63"/>
      <c r="G18" s="64"/>
      <c r="H18" s="46"/>
      <c r="I18" s="46"/>
      <c r="J18" s="48"/>
      <c r="K18" s="46"/>
      <c r="L18" s="46"/>
      <c r="M18" s="156"/>
    </row>
    <row r="19" spans="1:13" s="1" customFormat="1" ht="14.1" customHeight="1" x14ac:dyDescent="0.3">
      <c r="A19" s="65">
        <v>9</v>
      </c>
      <c r="B19" s="66" t="s">
        <v>21</v>
      </c>
      <c r="C19" s="67"/>
      <c r="D19" s="68" t="s">
        <v>22</v>
      </c>
      <c r="E19" s="69"/>
      <c r="F19" s="69"/>
      <c r="G19" s="70"/>
      <c r="H19" s="45">
        <f>SUM(I19)-6</f>
        <v>31.700000000000003</v>
      </c>
      <c r="I19" s="45">
        <f>SUM(J19)-6</f>
        <v>37.700000000000003</v>
      </c>
      <c r="J19" s="71">
        <v>43.7</v>
      </c>
      <c r="K19" s="45">
        <f>SUM(J19)+4.5</f>
        <v>48.2</v>
      </c>
      <c r="L19" s="45">
        <f>SUM(K19)+5</f>
        <v>53.2</v>
      </c>
      <c r="M19" s="87">
        <f>SUM(L19)+5</f>
        <v>58.2</v>
      </c>
    </row>
    <row r="20" spans="1:13" s="1" customFormat="1" ht="14.1" customHeight="1" x14ac:dyDescent="0.3">
      <c r="A20" s="52"/>
      <c r="B20" s="60" t="s">
        <v>55</v>
      </c>
      <c r="C20" s="61"/>
      <c r="D20" s="62" t="s">
        <v>82</v>
      </c>
      <c r="E20" s="63"/>
      <c r="F20" s="63"/>
      <c r="G20" s="64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65">
        <v>10</v>
      </c>
      <c r="B21" s="66" t="s">
        <v>92</v>
      </c>
      <c r="C21" s="67"/>
      <c r="D21" s="68" t="s">
        <v>59</v>
      </c>
      <c r="E21" s="69"/>
      <c r="F21" s="69"/>
      <c r="G21" s="70"/>
      <c r="H21" s="45">
        <f>SUM(I21)-0.9</f>
        <v>20.400000000000002</v>
      </c>
      <c r="I21" s="45">
        <f>SUM(J21)-0.9</f>
        <v>21.3</v>
      </c>
      <c r="J21" s="71">
        <v>22.2</v>
      </c>
      <c r="K21" s="45">
        <f>SUM(J21)+0.9</f>
        <v>23.099999999999998</v>
      </c>
      <c r="L21" s="45">
        <f>SUM(K21)+0.9</f>
        <v>23.999999999999996</v>
      </c>
      <c r="M21" s="87">
        <f>SUM(L21)+0.9</f>
        <v>24.899999999999995</v>
      </c>
    </row>
    <row r="22" spans="1:13" s="1" customFormat="1" ht="14.1" customHeight="1" x14ac:dyDescent="0.3">
      <c r="A22" s="52"/>
      <c r="B22" s="60" t="s">
        <v>93</v>
      </c>
      <c r="C22" s="61"/>
      <c r="D22" s="62" t="s">
        <v>59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65">
        <v>11</v>
      </c>
      <c r="B23" s="66" t="s">
        <v>94</v>
      </c>
      <c r="C23" s="67"/>
      <c r="D23" s="68" t="s">
        <v>96</v>
      </c>
      <c r="E23" s="69"/>
      <c r="F23" s="69"/>
      <c r="G23" s="70"/>
      <c r="H23" s="45">
        <f>SUM(I23)-3.5</f>
        <v>33.4</v>
      </c>
      <c r="I23" s="45">
        <f>SUM(J23)-3.5</f>
        <v>36.9</v>
      </c>
      <c r="J23" s="71">
        <v>40.4</v>
      </c>
      <c r="K23" s="45">
        <f>SUM(J23)+3.4</f>
        <v>43.8</v>
      </c>
      <c r="L23" s="45">
        <f>SUM(K23)+3.1</f>
        <v>46.9</v>
      </c>
      <c r="M23" s="87">
        <f>SUM(L23)+3.1</f>
        <v>50</v>
      </c>
    </row>
    <row r="24" spans="1:13" s="1" customFormat="1" ht="14.1" customHeight="1" x14ac:dyDescent="0.3">
      <c r="A24" s="52"/>
      <c r="B24" s="60" t="s">
        <v>95</v>
      </c>
      <c r="C24" s="61"/>
      <c r="D24" s="62" t="s">
        <v>97</v>
      </c>
      <c r="E24" s="63"/>
      <c r="F24" s="63"/>
      <c r="G24" s="64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65">
        <v>12</v>
      </c>
      <c r="B25" s="97" t="s">
        <v>172</v>
      </c>
      <c r="C25" s="98"/>
      <c r="D25" s="128"/>
      <c r="E25" s="129"/>
      <c r="F25" s="129"/>
      <c r="G25" s="130"/>
      <c r="H25" s="45">
        <f>SUM(I25)-0.5</f>
        <v>7.5</v>
      </c>
      <c r="I25" s="45">
        <f>SUM(J25)-0.5</f>
        <v>8</v>
      </c>
      <c r="J25" s="76">
        <v>8.5</v>
      </c>
      <c r="K25" s="77">
        <f>SUM(J25)+0.5</f>
        <v>9</v>
      </c>
      <c r="L25" s="77">
        <f>SUM(K25)+0.5</f>
        <v>9.5</v>
      </c>
      <c r="M25" s="153">
        <f>SUM(L25)+0.5</f>
        <v>10</v>
      </c>
    </row>
    <row r="26" spans="1:13" s="1" customFormat="1" ht="14.1" customHeight="1" thickBot="1" x14ac:dyDescent="0.35">
      <c r="A26" s="105"/>
      <c r="B26" s="123" t="s">
        <v>371</v>
      </c>
      <c r="C26" s="124"/>
      <c r="D26" s="125" t="s">
        <v>370</v>
      </c>
      <c r="E26" s="126"/>
      <c r="F26" s="126"/>
      <c r="G26" s="127"/>
      <c r="H26" s="96"/>
      <c r="I26" s="96"/>
      <c r="J26" s="155"/>
      <c r="K26" s="152"/>
      <c r="L26" s="152"/>
      <c r="M26" s="154"/>
    </row>
    <row r="27" spans="1:13" s="1" customFormat="1" ht="14.1" customHeight="1" x14ac:dyDescent="0.3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1:13" s="1" customFormat="1" ht="14.1" customHeight="1" x14ac:dyDescent="0.3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s="1" customFormat="1" ht="14.1" customHeight="1" x14ac:dyDescent="0.3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1:13" s="1" customFormat="1" ht="14.1" customHeight="1" x14ac:dyDescent="0.3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1:13" s="1" customFormat="1" ht="14.1" customHeight="1" x14ac:dyDescent="0.3">
      <c r="A31" s="15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1:13" s="1" customFormat="1" ht="14.1" customHeight="1" x14ac:dyDescent="0.3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="1" customFormat="1" ht="14.1" customHeight="1" x14ac:dyDescent="0.3"/>
    <row r="34" s="1" customFormat="1" ht="14.1" customHeight="1" x14ac:dyDescent="0.3"/>
    <row r="35" s="1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450C-B353-4712-94DA-6A394D4C9450}">
  <sheetPr codeName="Sheet80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373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SUM(I3)-2.5</f>
        <v>44</v>
      </c>
      <c r="I3" s="45">
        <f>SUM(J3)-2.5</f>
        <v>46.5</v>
      </c>
      <c r="J3" s="47">
        <v>49</v>
      </c>
      <c r="K3" s="49">
        <f>SUM(J3)+2.5</f>
        <v>51.5</v>
      </c>
      <c r="L3" s="49">
        <f>SUM(K3)+2.5</f>
        <v>54</v>
      </c>
      <c r="M3" s="157">
        <f>SUM(L3)+2.5</f>
        <v>56.5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65">
        <v>2</v>
      </c>
      <c r="B5" s="66" t="s">
        <v>12</v>
      </c>
      <c r="C5" s="67"/>
      <c r="D5" s="68" t="s">
        <v>13</v>
      </c>
      <c r="E5" s="69"/>
      <c r="F5" s="69"/>
      <c r="G5" s="70"/>
      <c r="H5" s="45">
        <f>SUM(I5)-3.2</f>
        <v>51.599999999999994</v>
      </c>
      <c r="I5" s="45">
        <f>SUM(J5)-3.2</f>
        <v>54.8</v>
      </c>
      <c r="J5" s="71">
        <v>58</v>
      </c>
      <c r="K5" s="45">
        <f>SUM(J5)+3.2</f>
        <v>61.2</v>
      </c>
      <c r="L5" s="45">
        <f>SUM(K5)+3.2</f>
        <v>64.400000000000006</v>
      </c>
      <c r="M5" s="87">
        <f>SUM(L5)+3.2</f>
        <v>67.600000000000009</v>
      </c>
    </row>
    <row r="6" spans="1:13" s="1" customFormat="1" ht="14.1" customHeight="1" x14ac:dyDescent="0.3">
      <c r="A6" s="52"/>
      <c r="B6" s="60" t="s">
        <v>50</v>
      </c>
      <c r="C6" s="61"/>
      <c r="D6" s="62" t="s">
        <v>76</v>
      </c>
      <c r="E6" s="63"/>
      <c r="F6" s="63"/>
      <c r="G6" s="64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65">
        <v>3</v>
      </c>
      <c r="B7" s="66" t="s">
        <v>109</v>
      </c>
      <c r="C7" s="67"/>
      <c r="D7" s="68"/>
      <c r="E7" s="69"/>
      <c r="F7" s="69"/>
      <c r="G7" s="70"/>
      <c r="H7" s="45">
        <f>SUM(I7)-0.7</f>
        <v>13.200000000000001</v>
      </c>
      <c r="I7" s="45">
        <f>SUM(J7)-0.7</f>
        <v>13.9</v>
      </c>
      <c r="J7" s="71">
        <v>14.6</v>
      </c>
      <c r="K7" s="45">
        <f>SUM(J7)+1.2</f>
        <v>15.799999999999999</v>
      </c>
      <c r="L7" s="45">
        <f>SUM(K7)+0.7</f>
        <v>16.5</v>
      </c>
      <c r="M7" s="87">
        <f>SUM(L7)+0.7</f>
        <v>17.2</v>
      </c>
    </row>
    <row r="8" spans="1:13" s="1" customFormat="1" ht="14.1" customHeight="1" x14ac:dyDescent="0.3">
      <c r="A8" s="52"/>
      <c r="B8" s="60" t="s">
        <v>110</v>
      </c>
      <c r="C8" s="61"/>
      <c r="D8" s="73" t="s">
        <v>111</v>
      </c>
      <c r="E8" s="74"/>
      <c r="F8" s="74"/>
      <c r="G8" s="75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65">
        <v>4</v>
      </c>
      <c r="B9" s="66" t="s">
        <v>10</v>
      </c>
      <c r="C9" s="67"/>
      <c r="D9" s="68" t="s">
        <v>77</v>
      </c>
      <c r="E9" s="69"/>
      <c r="F9" s="69"/>
      <c r="G9" s="70"/>
      <c r="H9" s="45">
        <f>SUM(I9)-7</f>
        <v>51</v>
      </c>
      <c r="I9" s="45">
        <f>SUM(J9)-7</f>
        <v>58</v>
      </c>
      <c r="J9" s="71">
        <v>65</v>
      </c>
      <c r="K9" s="45">
        <f>SUM(J9)+6</f>
        <v>71</v>
      </c>
      <c r="L9" s="45">
        <f>SUM(K9)+6</f>
        <v>77</v>
      </c>
      <c r="M9" s="87">
        <f>SUM(L9)+6</f>
        <v>83</v>
      </c>
    </row>
    <row r="10" spans="1:13" s="1" customFormat="1" ht="14.1" customHeight="1" x14ac:dyDescent="0.3">
      <c r="A10" s="52"/>
      <c r="B10" s="60" t="s">
        <v>51</v>
      </c>
      <c r="C10" s="61"/>
      <c r="D10" s="62" t="s">
        <v>78</v>
      </c>
      <c r="E10" s="63"/>
      <c r="F10" s="63"/>
      <c r="G10" s="6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65">
        <v>5</v>
      </c>
      <c r="B11" s="66" t="s">
        <v>15</v>
      </c>
      <c r="C11" s="67"/>
      <c r="D11" s="68" t="s">
        <v>16</v>
      </c>
      <c r="E11" s="69"/>
      <c r="F11" s="69"/>
      <c r="G11" s="70"/>
      <c r="H11" s="45">
        <f>SUM(I11)-1.4</f>
        <v>27.700000000000003</v>
      </c>
      <c r="I11" s="45">
        <f>SUM(J11)-1.4</f>
        <v>29.1</v>
      </c>
      <c r="J11" s="71">
        <v>30.5</v>
      </c>
      <c r="K11" s="45">
        <f>SUM(J11)+1.4</f>
        <v>31.9</v>
      </c>
      <c r="L11" s="45">
        <f>SUM(K11)+1.4</f>
        <v>33.299999999999997</v>
      </c>
      <c r="M11" s="87">
        <f>SUM(L11)+1.4</f>
        <v>34.699999999999996</v>
      </c>
    </row>
    <row r="12" spans="1:13" s="1" customFormat="1" ht="14.1" customHeight="1" x14ac:dyDescent="0.3">
      <c r="A12" s="52"/>
      <c r="B12" s="60" t="s">
        <v>52</v>
      </c>
      <c r="C12" s="61"/>
      <c r="D12" s="79" t="s">
        <v>79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65">
        <v>6</v>
      </c>
      <c r="B13" s="66" t="s">
        <v>17</v>
      </c>
      <c r="C13" s="67"/>
      <c r="D13" s="68" t="s">
        <v>14</v>
      </c>
      <c r="E13" s="69"/>
      <c r="F13" s="69"/>
      <c r="G13" s="70"/>
      <c r="H13" s="45">
        <f>SUM(I13)-1</f>
        <v>20.100000000000001</v>
      </c>
      <c r="I13" s="45">
        <f>SUM(J13)-1</f>
        <v>21.1</v>
      </c>
      <c r="J13" s="71">
        <v>22.1</v>
      </c>
      <c r="K13" s="45">
        <f>SUM(J13)+1.5</f>
        <v>23.6</v>
      </c>
      <c r="L13" s="45">
        <f>SUM(K13)+1</f>
        <v>24.6</v>
      </c>
      <c r="M13" s="87">
        <f>SUM(L13)+1</f>
        <v>25.6</v>
      </c>
    </row>
    <row r="14" spans="1:13" s="1" customFormat="1" ht="14.1" customHeight="1" x14ac:dyDescent="0.3">
      <c r="A14" s="52"/>
      <c r="B14" s="60" t="s">
        <v>58</v>
      </c>
      <c r="C14" s="61"/>
      <c r="D14" s="62" t="s">
        <v>80</v>
      </c>
      <c r="E14" s="63"/>
      <c r="F14" s="63"/>
      <c r="G14" s="64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65">
        <v>7</v>
      </c>
      <c r="B15" s="66" t="s">
        <v>18</v>
      </c>
      <c r="C15" s="67"/>
      <c r="D15" s="68" t="s">
        <v>14</v>
      </c>
      <c r="E15" s="69"/>
      <c r="F15" s="69"/>
      <c r="G15" s="70"/>
      <c r="H15" s="45">
        <f>SUM(I15)-1.2</f>
        <v>23.700000000000003</v>
      </c>
      <c r="I15" s="45">
        <f>SUM(J15)-1.2</f>
        <v>24.900000000000002</v>
      </c>
      <c r="J15" s="71">
        <v>26.1</v>
      </c>
      <c r="K15" s="45">
        <f>SUM(J15)+1.7</f>
        <v>27.8</v>
      </c>
      <c r="L15" s="45">
        <f>SUM(K15)+1.2</f>
        <v>29</v>
      </c>
      <c r="M15" s="87">
        <f>SUM(L15)+1.2</f>
        <v>30.2</v>
      </c>
    </row>
    <row r="16" spans="1:13" s="1" customFormat="1" ht="14.1" customHeight="1" x14ac:dyDescent="0.3">
      <c r="A16" s="52"/>
      <c r="B16" s="60" t="s">
        <v>57</v>
      </c>
      <c r="C16" s="61"/>
      <c r="D16" s="62" t="s">
        <v>80</v>
      </c>
      <c r="E16" s="63"/>
      <c r="F16" s="63"/>
      <c r="G16" s="64"/>
      <c r="H16" s="46"/>
      <c r="I16" s="46"/>
      <c r="J16" s="48"/>
      <c r="K16" s="46"/>
      <c r="L16" s="46"/>
      <c r="M16" s="156"/>
    </row>
    <row r="17" spans="1:13" s="1" customFormat="1" ht="14.1" customHeight="1" x14ac:dyDescent="0.3">
      <c r="A17" s="65">
        <v>8</v>
      </c>
      <c r="B17" s="66" t="s">
        <v>19</v>
      </c>
      <c r="C17" s="67"/>
      <c r="D17" s="68" t="s">
        <v>20</v>
      </c>
      <c r="E17" s="69"/>
      <c r="F17" s="69"/>
      <c r="G17" s="70"/>
      <c r="H17" s="45">
        <f>SUM(I17)-2.1</f>
        <v>28.799999999999997</v>
      </c>
      <c r="I17" s="45">
        <f>SUM(J17)-2.1</f>
        <v>30.9</v>
      </c>
      <c r="J17" s="71">
        <v>33</v>
      </c>
      <c r="K17" s="45">
        <f>SUM(J17)+2</f>
        <v>35</v>
      </c>
      <c r="L17" s="45">
        <f>SUM(K17)+2</f>
        <v>37</v>
      </c>
      <c r="M17" s="87">
        <f>SUM(L17)+2</f>
        <v>39</v>
      </c>
    </row>
    <row r="18" spans="1:13" s="1" customFormat="1" ht="14.1" customHeight="1" x14ac:dyDescent="0.3">
      <c r="A18" s="52"/>
      <c r="B18" s="60" t="s">
        <v>56</v>
      </c>
      <c r="C18" s="61"/>
      <c r="D18" s="62" t="s">
        <v>81</v>
      </c>
      <c r="E18" s="63"/>
      <c r="F18" s="63"/>
      <c r="G18" s="64"/>
      <c r="H18" s="46"/>
      <c r="I18" s="46"/>
      <c r="J18" s="48"/>
      <c r="K18" s="46"/>
      <c r="L18" s="46"/>
      <c r="M18" s="156"/>
    </row>
    <row r="19" spans="1:13" s="1" customFormat="1" ht="14.1" customHeight="1" x14ac:dyDescent="0.3">
      <c r="A19" s="65">
        <v>9</v>
      </c>
      <c r="B19" s="66" t="s">
        <v>21</v>
      </c>
      <c r="C19" s="67"/>
      <c r="D19" s="68" t="s">
        <v>22</v>
      </c>
      <c r="E19" s="69"/>
      <c r="F19" s="69"/>
      <c r="G19" s="70"/>
      <c r="H19" s="45">
        <f>SUM(I19)-6</f>
        <v>31.700000000000003</v>
      </c>
      <c r="I19" s="45">
        <f>SUM(J19)-6</f>
        <v>37.700000000000003</v>
      </c>
      <c r="J19" s="71">
        <v>43.7</v>
      </c>
      <c r="K19" s="45">
        <f>SUM(J19)+4.5</f>
        <v>48.2</v>
      </c>
      <c r="L19" s="45">
        <f>SUM(K19)+5</f>
        <v>53.2</v>
      </c>
      <c r="M19" s="87">
        <f>SUM(L19)+5</f>
        <v>58.2</v>
      </c>
    </row>
    <row r="20" spans="1:13" s="1" customFormat="1" ht="14.1" customHeight="1" x14ac:dyDescent="0.3">
      <c r="A20" s="52"/>
      <c r="B20" s="60" t="s">
        <v>55</v>
      </c>
      <c r="C20" s="61"/>
      <c r="D20" s="62" t="s">
        <v>82</v>
      </c>
      <c r="E20" s="63"/>
      <c r="F20" s="63"/>
      <c r="G20" s="64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65">
        <v>10</v>
      </c>
      <c r="B21" s="66" t="s">
        <v>92</v>
      </c>
      <c r="C21" s="67"/>
      <c r="D21" s="68" t="s">
        <v>59</v>
      </c>
      <c r="E21" s="69"/>
      <c r="F21" s="69"/>
      <c r="G21" s="70"/>
      <c r="H21" s="45">
        <f>SUM(I21)-1.2</f>
        <v>24.1</v>
      </c>
      <c r="I21" s="45">
        <f>SUM(J21)-1.2</f>
        <v>25.3</v>
      </c>
      <c r="J21" s="71">
        <v>26.5</v>
      </c>
      <c r="K21" s="45">
        <f>SUM(J21)+1.2</f>
        <v>27.7</v>
      </c>
      <c r="L21" s="45">
        <f>SUM(K21)+1.2</f>
        <v>28.9</v>
      </c>
      <c r="M21" s="87">
        <f>SUM(L21)+1.2</f>
        <v>30.099999999999998</v>
      </c>
    </row>
    <row r="22" spans="1:13" s="1" customFormat="1" ht="14.1" customHeight="1" x14ac:dyDescent="0.3">
      <c r="A22" s="52"/>
      <c r="B22" s="60" t="s">
        <v>93</v>
      </c>
      <c r="C22" s="61"/>
      <c r="D22" s="62" t="s">
        <v>59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65">
        <v>11</v>
      </c>
      <c r="B23" s="66" t="s">
        <v>94</v>
      </c>
      <c r="C23" s="67"/>
      <c r="D23" s="68" t="s">
        <v>96</v>
      </c>
      <c r="E23" s="69"/>
      <c r="F23" s="69"/>
      <c r="G23" s="70"/>
      <c r="H23" s="45">
        <f>SUM(I23)-3.3</f>
        <v>31.900000000000002</v>
      </c>
      <c r="I23" s="45">
        <f>SUM(J23)-3.3</f>
        <v>35.200000000000003</v>
      </c>
      <c r="J23" s="71">
        <v>38.5</v>
      </c>
      <c r="K23" s="45">
        <f>SUM(J23)+3.2</f>
        <v>41.7</v>
      </c>
      <c r="L23" s="45">
        <f>SUM(K23)+2.9</f>
        <v>44.6</v>
      </c>
      <c r="M23" s="87">
        <f>SUM(L23)+2.9</f>
        <v>47.5</v>
      </c>
    </row>
    <row r="24" spans="1:13" s="1" customFormat="1" ht="14.1" customHeight="1" thickBot="1" x14ac:dyDescent="0.35">
      <c r="A24" s="105"/>
      <c r="B24" s="116" t="s">
        <v>95</v>
      </c>
      <c r="C24" s="117"/>
      <c r="D24" s="118" t="s">
        <v>97</v>
      </c>
      <c r="E24" s="119"/>
      <c r="F24" s="119"/>
      <c r="G24" s="120"/>
      <c r="H24" s="96"/>
      <c r="I24" s="96"/>
      <c r="J24" s="114"/>
      <c r="K24" s="96"/>
      <c r="L24" s="96"/>
      <c r="M24" s="158"/>
    </row>
    <row r="25" spans="1:13" s="1" customFormat="1" ht="14.1" customHeight="1" x14ac:dyDescent="0.3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</row>
    <row r="26" spans="1:13" s="1" customFormat="1" ht="14.1" customHeight="1" x14ac:dyDescent="0.3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</row>
    <row r="27" spans="1:13" s="1" customFormat="1" ht="14.1" customHeight="1" x14ac:dyDescent="0.3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1:13" s="1" customFormat="1" ht="14.1" customHeight="1" x14ac:dyDescent="0.3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s="1" customFormat="1" ht="14.1" customHeight="1" x14ac:dyDescent="0.3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1:13" s="1" customFormat="1" ht="14.1" customHeight="1" x14ac:dyDescent="0.3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1:13" s="1" customFormat="1" ht="14.1" customHeight="1" x14ac:dyDescent="0.3"/>
    <row r="32" spans="1:13" s="1" customFormat="1" ht="14.1" customHeight="1" x14ac:dyDescent="0.3"/>
    <row r="33" s="1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14CD-35C1-4C05-8147-3B24ECA8C492}">
  <sheetPr codeName="Sheet20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396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65">
        <v>1</v>
      </c>
      <c r="B3" s="53" t="s">
        <v>87</v>
      </c>
      <c r="C3" s="54"/>
      <c r="D3" s="55" t="s">
        <v>88</v>
      </c>
      <c r="E3" s="56"/>
      <c r="F3" s="56"/>
      <c r="G3" s="57"/>
      <c r="H3" s="49">
        <f>SUM(I3)-4.3</f>
        <v>51.400000000000006</v>
      </c>
      <c r="I3" s="49">
        <f>SUM(J3)-4.3</f>
        <v>55.7</v>
      </c>
      <c r="J3" s="162">
        <v>60</v>
      </c>
      <c r="K3" s="163">
        <f>SUM(J3)+4.3</f>
        <v>64.3</v>
      </c>
      <c r="L3" s="163">
        <f>SUM(K3)+4.3</f>
        <v>68.599999999999994</v>
      </c>
      <c r="M3" s="164">
        <f>SUM(L3)+4.3</f>
        <v>72.899999999999991</v>
      </c>
    </row>
    <row r="4" spans="1:13" s="1" customFormat="1" ht="14.1" customHeight="1" x14ac:dyDescent="0.3">
      <c r="A4" s="166"/>
      <c r="B4" s="137" t="s">
        <v>33</v>
      </c>
      <c r="C4" s="137"/>
      <c r="D4" s="79" t="s">
        <v>89</v>
      </c>
      <c r="E4" s="80"/>
      <c r="F4" s="80"/>
      <c r="G4" s="81"/>
      <c r="H4" s="46"/>
      <c r="I4" s="46"/>
      <c r="J4" s="76"/>
      <c r="K4" s="77"/>
      <c r="L4" s="77"/>
      <c r="M4" s="161"/>
    </row>
    <row r="5" spans="1:13" s="1" customFormat="1" ht="14.1" customHeight="1" x14ac:dyDescent="0.3">
      <c r="A5" s="159">
        <v>2</v>
      </c>
      <c r="B5" s="97" t="s">
        <v>395</v>
      </c>
      <c r="C5" s="98"/>
      <c r="D5" s="106" t="s">
        <v>394</v>
      </c>
      <c r="E5" s="107"/>
      <c r="F5" s="107"/>
      <c r="G5" s="108"/>
      <c r="H5" s="94">
        <f>SUM(I5)-4.5</f>
        <v>54</v>
      </c>
      <c r="I5" s="94">
        <f>SUM(J5)-4.5</f>
        <v>58.5</v>
      </c>
      <c r="J5" s="85">
        <v>63</v>
      </c>
      <c r="K5" s="94">
        <f>SUM(J5)+4.5</f>
        <v>67.5</v>
      </c>
      <c r="L5" s="94">
        <f>SUM(K5)+4.5</f>
        <v>72</v>
      </c>
      <c r="M5" s="139">
        <f>SUM(L5)+4.5</f>
        <v>76.5</v>
      </c>
    </row>
    <row r="6" spans="1:13" s="1" customFormat="1" ht="14.1" customHeight="1" x14ac:dyDescent="0.3">
      <c r="A6" s="160"/>
      <c r="B6" s="132" t="s">
        <v>393</v>
      </c>
      <c r="C6" s="133"/>
      <c r="D6" s="79" t="s">
        <v>392</v>
      </c>
      <c r="E6" s="80"/>
      <c r="F6" s="80"/>
      <c r="G6" s="80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59">
        <v>3</v>
      </c>
      <c r="B7" s="109" t="s">
        <v>155</v>
      </c>
      <c r="C7" s="109"/>
      <c r="D7" s="68"/>
      <c r="E7" s="69"/>
      <c r="F7" s="69"/>
      <c r="G7" s="70"/>
      <c r="H7" s="45">
        <f>SUM(I7)-1</f>
        <v>14.2</v>
      </c>
      <c r="I7" s="45">
        <f>SUM(J7)-1</f>
        <v>15.2</v>
      </c>
      <c r="J7" s="76">
        <v>16.2</v>
      </c>
      <c r="K7" s="77">
        <f>SUM(J7)+1</f>
        <v>17.2</v>
      </c>
      <c r="L7" s="77">
        <f>SUM(K7)+1</f>
        <v>18.2</v>
      </c>
      <c r="M7" s="161">
        <f>SUM(L7)+1</f>
        <v>19.2</v>
      </c>
    </row>
    <row r="8" spans="1:13" s="1" customFormat="1" ht="14.1" customHeight="1" x14ac:dyDescent="0.3">
      <c r="A8" s="160"/>
      <c r="B8" s="137" t="s">
        <v>156</v>
      </c>
      <c r="C8" s="137"/>
      <c r="D8" s="79"/>
      <c r="E8" s="80"/>
      <c r="F8" s="80"/>
      <c r="G8" s="81"/>
      <c r="H8" s="46"/>
      <c r="I8" s="46"/>
      <c r="J8" s="76"/>
      <c r="K8" s="77"/>
      <c r="L8" s="77"/>
      <c r="M8" s="161"/>
    </row>
    <row r="9" spans="1:13" s="1" customFormat="1" ht="14.1" customHeight="1" x14ac:dyDescent="0.3">
      <c r="A9" s="159">
        <v>4</v>
      </c>
      <c r="B9" s="109" t="s">
        <v>391</v>
      </c>
      <c r="C9" s="109"/>
      <c r="D9" s="68"/>
      <c r="E9" s="69"/>
      <c r="F9" s="69"/>
      <c r="G9" s="70"/>
      <c r="H9" s="45">
        <f>SUM(I9)-0.8</f>
        <v>11.399999999999999</v>
      </c>
      <c r="I9" s="45">
        <f>SUM(J9)-0.8</f>
        <v>12.2</v>
      </c>
      <c r="J9" s="76">
        <v>13</v>
      </c>
      <c r="K9" s="77">
        <f>SUM(J9)+0.8</f>
        <v>13.8</v>
      </c>
      <c r="L9" s="77">
        <f>SUM(K9)+0.8</f>
        <v>14.600000000000001</v>
      </c>
      <c r="M9" s="161">
        <f>SUM(L9)+0.8</f>
        <v>15.400000000000002</v>
      </c>
    </row>
    <row r="10" spans="1:13" s="1" customFormat="1" ht="14.1" customHeight="1" x14ac:dyDescent="0.3">
      <c r="A10" s="160"/>
      <c r="B10" s="137" t="s">
        <v>390</v>
      </c>
      <c r="C10" s="137"/>
      <c r="D10" s="79"/>
      <c r="E10" s="80"/>
      <c r="F10" s="80"/>
      <c r="G10" s="81"/>
      <c r="H10" s="46"/>
      <c r="I10" s="46"/>
      <c r="J10" s="76"/>
      <c r="K10" s="77"/>
      <c r="L10" s="77"/>
      <c r="M10" s="161"/>
    </row>
    <row r="11" spans="1:13" s="1" customFormat="1" ht="14.1" customHeight="1" x14ac:dyDescent="0.3">
      <c r="A11" s="159">
        <v>5</v>
      </c>
      <c r="B11" s="109" t="s">
        <v>389</v>
      </c>
      <c r="C11" s="109"/>
      <c r="D11" s="68"/>
      <c r="E11" s="69"/>
      <c r="F11" s="69"/>
      <c r="G11" s="70"/>
      <c r="H11" s="45">
        <f>SUM(I11)-1.5</f>
        <v>16</v>
      </c>
      <c r="I11" s="45">
        <f>SUM(J11)-1.5</f>
        <v>17.5</v>
      </c>
      <c r="J11" s="76">
        <v>19</v>
      </c>
      <c r="K11" s="77">
        <f>SUM(J11)+1.5</f>
        <v>20.5</v>
      </c>
      <c r="L11" s="77">
        <f>SUM(K11)+1.5</f>
        <v>22</v>
      </c>
      <c r="M11" s="161">
        <f>SUM(L11)+1.5</f>
        <v>23.5</v>
      </c>
    </row>
    <row r="12" spans="1:13" s="1" customFormat="1" ht="14.1" customHeight="1" x14ac:dyDescent="0.3">
      <c r="A12" s="160"/>
      <c r="B12" s="137" t="s">
        <v>262</v>
      </c>
      <c r="C12" s="137"/>
      <c r="D12" s="79"/>
      <c r="E12" s="80"/>
      <c r="F12" s="80"/>
      <c r="G12" s="81"/>
      <c r="H12" s="46"/>
      <c r="I12" s="46"/>
      <c r="J12" s="76"/>
      <c r="K12" s="77"/>
      <c r="L12" s="77"/>
      <c r="M12" s="161"/>
    </row>
    <row r="13" spans="1:13" s="1" customFormat="1" ht="14.1" customHeight="1" x14ac:dyDescent="0.3">
      <c r="A13" s="159">
        <v>6</v>
      </c>
      <c r="B13" s="109" t="s">
        <v>388</v>
      </c>
      <c r="C13" s="109"/>
      <c r="D13" s="68"/>
      <c r="E13" s="69"/>
      <c r="F13" s="69"/>
      <c r="G13" s="70"/>
      <c r="H13" s="45">
        <f>SUM(I13)-1</f>
        <v>10</v>
      </c>
      <c r="I13" s="45">
        <f>SUM(J13)-1</f>
        <v>11</v>
      </c>
      <c r="J13" s="76">
        <v>12</v>
      </c>
      <c r="K13" s="77">
        <f>SUM(J13)+1</f>
        <v>13</v>
      </c>
      <c r="L13" s="77">
        <f>SUM(K13)+1</f>
        <v>14</v>
      </c>
      <c r="M13" s="161">
        <f>SUM(L13)+1</f>
        <v>15</v>
      </c>
    </row>
    <row r="14" spans="1:13" s="1" customFormat="1" ht="14.1" customHeight="1" x14ac:dyDescent="0.3">
      <c r="A14" s="160"/>
      <c r="B14" s="137" t="s">
        <v>265</v>
      </c>
      <c r="C14" s="137"/>
      <c r="D14" s="79"/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59">
        <v>7</v>
      </c>
      <c r="B15" s="109" t="s">
        <v>36</v>
      </c>
      <c r="C15" s="109"/>
      <c r="D15" s="68" t="s">
        <v>77</v>
      </c>
      <c r="E15" s="69"/>
      <c r="F15" s="69"/>
      <c r="G15" s="70"/>
      <c r="H15" s="45">
        <f>SUM(I15)-2.25</f>
        <v>29.5</v>
      </c>
      <c r="I15" s="45">
        <f>SUM(J15)-2.25</f>
        <v>31.75</v>
      </c>
      <c r="J15" s="71">
        <v>34</v>
      </c>
      <c r="K15" s="45">
        <f>SUM(J15)+2</f>
        <v>36</v>
      </c>
      <c r="L15" s="45">
        <f>SUM(K15)+2</f>
        <v>38</v>
      </c>
      <c r="M15" s="121">
        <f>SUM(L15)+2</f>
        <v>40</v>
      </c>
    </row>
    <row r="16" spans="1:13" s="1" customFormat="1" ht="14.1" customHeight="1" x14ac:dyDescent="0.3">
      <c r="A16" s="160"/>
      <c r="B16" s="137" t="s">
        <v>41</v>
      </c>
      <c r="C16" s="137"/>
      <c r="D16" s="79" t="s">
        <v>44</v>
      </c>
      <c r="E16" s="80"/>
      <c r="F16" s="80"/>
      <c r="G16" s="81"/>
      <c r="H16" s="46"/>
      <c r="I16" s="46"/>
      <c r="J16" s="48"/>
      <c r="K16" s="46"/>
      <c r="L16" s="46"/>
      <c r="M16" s="131"/>
    </row>
    <row r="17" spans="1:13" s="1" customFormat="1" ht="14.1" customHeight="1" x14ac:dyDescent="0.3">
      <c r="A17" s="159">
        <v>8</v>
      </c>
      <c r="B17" s="109" t="s">
        <v>387</v>
      </c>
      <c r="C17" s="109"/>
      <c r="D17" s="68"/>
      <c r="E17" s="69"/>
      <c r="F17" s="69"/>
      <c r="G17" s="70"/>
      <c r="H17" s="45">
        <f>SUM(I17)-2.1</f>
        <v>27.799999999999997</v>
      </c>
      <c r="I17" s="45">
        <f>SUM(J17)-2.1</f>
        <v>29.9</v>
      </c>
      <c r="J17" s="71">
        <v>32</v>
      </c>
      <c r="K17" s="45">
        <f>SUM(J17)+1.9</f>
        <v>33.9</v>
      </c>
      <c r="L17" s="45">
        <f>SUM(K17)+1.9</f>
        <v>35.799999999999997</v>
      </c>
      <c r="M17" s="121">
        <f>SUM(L17)+1.9</f>
        <v>37.699999999999996</v>
      </c>
    </row>
    <row r="18" spans="1:13" s="1" customFormat="1" ht="14.1" customHeight="1" x14ac:dyDescent="0.3">
      <c r="A18" s="160"/>
      <c r="B18" s="137" t="s">
        <v>386</v>
      </c>
      <c r="C18" s="137"/>
      <c r="D18" s="79"/>
      <c r="E18" s="80"/>
      <c r="F18" s="80"/>
      <c r="G18" s="81"/>
      <c r="H18" s="46"/>
      <c r="I18" s="46"/>
      <c r="J18" s="48"/>
      <c r="K18" s="46"/>
      <c r="L18" s="46"/>
      <c r="M18" s="131"/>
    </row>
    <row r="19" spans="1:13" s="1" customFormat="1" ht="14.1" customHeight="1" x14ac:dyDescent="0.3">
      <c r="A19" s="159">
        <v>9</v>
      </c>
      <c r="B19" s="109" t="s">
        <v>384</v>
      </c>
      <c r="C19" s="109"/>
      <c r="D19" s="68"/>
      <c r="E19" s="69"/>
      <c r="F19" s="69"/>
      <c r="G19" s="70"/>
      <c r="H19" s="45">
        <f>SUM(I19)-1.1</f>
        <v>17.799999999999997</v>
      </c>
      <c r="I19" s="45">
        <f>SUM(J19)-1.1</f>
        <v>18.899999999999999</v>
      </c>
      <c r="J19" s="76">
        <v>20</v>
      </c>
      <c r="K19" s="77">
        <f>SUM(J19)+1.1</f>
        <v>21.1</v>
      </c>
      <c r="L19" s="77">
        <f>SUM(K19)+1.1</f>
        <v>22.200000000000003</v>
      </c>
      <c r="M19" s="161">
        <f>SUM(L19)+1.1</f>
        <v>23.300000000000004</v>
      </c>
    </row>
    <row r="20" spans="1:13" s="1" customFormat="1" ht="14.1" customHeight="1" x14ac:dyDescent="0.3">
      <c r="A20" s="160"/>
      <c r="B20" s="137" t="s">
        <v>383</v>
      </c>
      <c r="C20" s="137"/>
      <c r="D20" s="73" t="s">
        <v>385</v>
      </c>
      <c r="E20" s="74"/>
      <c r="F20" s="74"/>
      <c r="G20" s="75"/>
      <c r="H20" s="46"/>
      <c r="I20" s="46"/>
      <c r="J20" s="76"/>
      <c r="K20" s="77"/>
      <c r="L20" s="77"/>
      <c r="M20" s="161"/>
    </row>
    <row r="21" spans="1:13" s="1" customFormat="1" ht="14.1" customHeight="1" x14ac:dyDescent="0.3">
      <c r="A21" s="159">
        <v>10</v>
      </c>
      <c r="B21" s="109" t="s">
        <v>384</v>
      </c>
      <c r="C21" s="109"/>
      <c r="D21" s="68"/>
      <c r="E21" s="69"/>
      <c r="F21" s="69"/>
      <c r="G21" s="70"/>
      <c r="H21" s="45">
        <f>SUM(I21)-1.1</f>
        <v>22.799999999999997</v>
      </c>
      <c r="I21" s="45">
        <f>SUM(J21)-1.1</f>
        <v>23.9</v>
      </c>
      <c r="J21" s="76">
        <v>25</v>
      </c>
      <c r="K21" s="77">
        <f>SUM(J21)+1.1</f>
        <v>26.1</v>
      </c>
      <c r="L21" s="77">
        <f>SUM(K21)+1.1</f>
        <v>27.200000000000003</v>
      </c>
      <c r="M21" s="161">
        <f>SUM(L21)+1.1</f>
        <v>28.300000000000004</v>
      </c>
    </row>
    <row r="22" spans="1:13" s="1" customFormat="1" ht="14.1" customHeight="1" x14ac:dyDescent="0.3">
      <c r="A22" s="160"/>
      <c r="B22" s="137" t="s">
        <v>383</v>
      </c>
      <c r="C22" s="137"/>
      <c r="D22" s="73" t="s">
        <v>382</v>
      </c>
      <c r="E22" s="74"/>
      <c r="F22" s="74"/>
      <c r="G22" s="75"/>
      <c r="H22" s="46"/>
      <c r="I22" s="46"/>
      <c r="J22" s="76"/>
      <c r="K22" s="77"/>
      <c r="L22" s="77"/>
      <c r="M22" s="161"/>
    </row>
    <row r="23" spans="1:13" s="1" customFormat="1" ht="14.1" customHeight="1" x14ac:dyDescent="0.3">
      <c r="A23" s="159">
        <v>11</v>
      </c>
      <c r="B23" s="66" t="s">
        <v>381</v>
      </c>
      <c r="C23" s="67"/>
      <c r="D23" s="128"/>
      <c r="E23" s="129"/>
      <c r="F23" s="129"/>
      <c r="G23" s="130"/>
      <c r="H23" s="45">
        <f>SUM(I23)-1.7</f>
        <v>18.600000000000001</v>
      </c>
      <c r="I23" s="45">
        <f>SUM(J23)-1.7</f>
        <v>20.3</v>
      </c>
      <c r="J23" s="76">
        <v>22</v>
      </c>
      <c r="K23" s="77">
        <f>SUM(J23)+1.7</f>
        <v>23.7</v>
      </c>
      <c r="L23" s="77">
        <f>SUM(K23)+1.7</f>
        <v>25.4</v>
      </c>
      <c r="M23" s="161">
        <f>SUM(L23)+1.7</f>
        <v>27.099999999999998</v>
      </c>
    </row>
    <row r="24" spans="1:13" s="1" customFormat="1" ht="14.1" customHeight="1" x14ac:dyDescent="0.3">
      <c r="A24" s="160"/>
      <c r="B24" s="132" t="s">
        <v>272</v>
      </c>
      <c r="C24" s="133"/>
      <c r="D24" s="79"/>
      <c r="E24" s="80"/>
      <c r="F24" s="80"/>
      <c r="G24" s="81"/>
      <c r="H24" s="46"/>
      <c r="I24" s="46"/>
      <c r="J24" s="76"/>
      <c r="K24" s="77"/>
      <c r="L24" s="77"/>
      <c r="M24" s="161"/>
    </row>
    <row r="25" spans="1:13" s="1" customFormat="1" ht="14.1" customHeight="1" x14ac:dyDescent="0.3">
      <c r="A25" s="159">
        <v>12</v>
      </c>
      <c r="B25" s="167" t="s">
        <v>380</v>
      </c>
      <c r="C25" s="167"/>
      <c r="D25" s="68"/>
      <c r="E25" s="69"/>
      <c r="F25" s="69"/>
      <c r="G25" s="70"/>
      <c r="H25" s="94">
        <f>SUM(I25)-3.3</f>
        <v>41.400000000000006</v>
      </c>
      <c r="I25" s="94">
        <f>SUM(J25)-3.3</f>
        <v>44.7</v>
      </c>
      <c r="J25" s="48">
        <v>48</v>
      </c>
      <c r="K25" s="46">
        <f>SUM(J25)+3.3</f>
        <v>51.3</v>
      </c>
      <c r="L25" s="46">
        <f>SUM(K25)+3.3</f>
        <v>54.599999999999994</v>
      </c>
      <c r="M25" s="131">
        <f>SUM(L25)+3.3</f>
        <v>57.899999999999991</v>
      </c>
    </row>
    <row r="26" spans="1:13" s="1" customFormat="1" ht="14.1" customHeight="1" x14ac:dyDescent="0.3">
      <c r="A26" s="160"/>
      <c r="B26" s="137" t="s">
        <v>379</v>
      </c>
      <c r="C26" s="137"/>
      <c r="D26" s="79" t="s">
        <v>374</v>
      </c>
      <c r="E26" s="80"/>
      <c r="F26" s="80"/>
      <c r="G26" s="81"/>
      <c r="H26" s="46"/>
      <c r="I26" s="46"/>
      <c r="J26" s="76"/>
      <c r="K26" s="77"/>
      <c r="L26" s="77"/>
      <c r="M26" s="161"/>
    </row>
    <row r="27" spans="1:13" s="1" customFormat="1" ht="14.1" customHeight="1" x14ac:dyDescent="0.3">
      <c r="A27" s="159">
        <v>13</v>
      </c>
      <c r="B27" s="109" t="s">
        <v>378</v>
      </c>
      <c r="C27" s="109"/>
      <c r="D27" s="68"/>
      <c r="E27" s="69"/>
      <c r="F27" s="69"/>
      <c r="G27" s="70"/>
      <c r="H27" s="45">
        <f>SUM(I27)-1.1</f>
        <v>13.8</v>
      </c>
      <c r="I27" s="45">
        <f>SUM(J27)-1.1</f>
        <v>14.9</v>
      </c>
      <c r="J27" s="76">
        <v>16</v>
      </c>
      <c r="K27" s="77">
        <f>SUM(J27)+1.1</f>
        <v>17.100000000000001</v>
      </c>
      <c r="L27" s="77">
        <f>SUM(K27)+1.1</f>
        <v>18.200000000000003</v>
      </c>
      <c r="M27" s="161">
        <f>SUM(L27)+1.1</f>
        <v>19.300000000000004</v>
      </c>
    </row>
    <row r="28" spans="1:13" s="1" customFormat="1" ht="14.1" customHeight="1" x14ac:dyDescent="0.3">
      <c r="A28" s="160"/>
      <c r="B28" s="137" t="s">
        <v>377</v>
      </c>
      <c r="C28" s="137"/>
      <c r="D28" s="79" t="s">
        <v>374</v>
      </c>
      <c r="E28" s="80"/>
      <c r="F28" s="80"/>
      <c r="G28" s="81"/>
      <c r="H28" s="46"/>
      <c r="I28" s="46"/>
      <c r="J28" s="76"/>
      <c r="K28" s="77"/>
      <c r="L28" s="77"/>
      <c r="M28" s="161"/>
    </row>
    <row r="29" spans="1:13" s="1" customFormat="1" ht="14.1" customHeight="1" x14ac:dyDescent="0.3">
      <c r="A29" s="159">
        <v>14</v>
      </c>
      <c r="B29" s="109" t="s">
        <v>376</v>
      </c>
      <c r="C29" s="109"/>
      <c r="D29" s="68"/>
      <c r="E29" s="69"/>
      <c r="F29" s="69"/>
      <c r="G29" s="70"/>
      <c r="H29" s="45">
        <f>SUM(I29)-2.2</f>
        <v>27.6</v>
      </c>
      <c r="I29" s="45">
        <f>SUM(J29)-2.2</f>
        <v>29.8</v>
      </c>
      <c r="J29" s="76">
        <v>32</v>
      </c>
      <c r="K29" s="77">
        <f>SUM(J29)+2.2</f>
        <v>34.200000000000003</v>
      </c>
      <c r="L29" s="77">
        <f>SUM(K29)+2.2</f>
        <v>36.400000000000006</v>
      </c>
      <c r="M29" s="161">
        <f>SUM(L29)+2.2</f>
        <v>38.600000000000009</v>
      </c>
    </row>
    <row r="30" spans="1:13" s="1" customFormat="1" ht="14.1" customHeight="1" thickBot="1" x14ac:dyDescent="0.35">
      <c r="A30" s="168"/>
      <c r="B30" s="110" t="s">
        <v>375</v>
      </c>
      <c r="C30" s="110"/>
      <c r="D30" s="125" t="s">
        <v>374</v>
      </c>
      <c r="E30" s="126"/>
      <c r="F30" s="126"/>
      <c r="G30" s="127"/>
      <c r="H30" s="96"/>
      <c r="I30" s="96"/>
      <c r="J30" s="155"/>
      <c r="K30" s="152"/>
      <c r="L30" s="152"/>
      <c r="M30" s="169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D16:G16"/>
    <mergeCell ref="J15:J16"/>
    <mergeCell ref="K15:K16"/>
    <mergeCell ref="K29:K30"/>
    <mergeCell ref="L29:L30"/>
    <mergeCell ref="M29:M30"/>
    <mergeCell ref="L15:L16"/>
    <mergeCell ref="M15:M16"/>
    <mergeCell ref="K25:K26"/>
    <mergeCell ref="K27:K28"/>
    <mergeCell ref="A15:A16"/>
    <mergeCell ref="B15:C15"/>
    <mergeCell ref="D15:G15"/>
    <mergeCell ref="H15:H16"/>
    <mergeCell ref="I15:I16"/>
    <mergeCell ref="B30:C30"/>
    <mergeCell ref="D30:G30"/>
    <mergeCell ref="A29:A30"/>
    <mergeCell ref="B29:C29"/>
    <mergeCell ref="B16:C16"/>
    <mergeCell ref="J25:J26"/>
    <mergeCell ref="D29:G29"/>
    <mergeCell ref="H29:H30"/>
    <mergeCell ref="I29:I30"/>
    <mergeCell ref="J29:J30"/>
    <mergeCell ref="J27:J28"/>
    <mergeCell ref="D27:G27"/>
    <mergeCell ref="D25:G25"/>
    <mergeCell ref="I25:I26"/>
    <mergeCell ref="B28:C28"/>
    <mergeCell ref="A27:A28"/>
    <mergeCell ref="H27:H28"/>
    <mergeCell ref="B26:C26"/>
    <mergeCell ref="D26:G26"/>
    <mergeCell ref="B27:C27"/>
    <mergeCell ref="L27:L28"/>
    <mergeCell ref="M27:M28"/>
    <mergeCell ref="D28:G28"/>
    <mergeCell ref="B23:C23"/>
    <mergeCell ref="D23:G23"/>
    <mergeCell ref="I23:I24"/>
    <mergeCell ref="J23:J24"/>
    <mergeCell ref="K23:K24"/>
    <mergeCell ref="I27:I28"/>
    <mergeCell ref="B25:C25"/>
    <mergeCell ref="A23:A24"/>
    <mergeCell ref="H23:H24"/>
    <mergeCell ref="L23:L24"/>
    <mergeCell ref="M23:M24"/>
    <mergeCell ref="A25:A26"/>
    <mergeCell ref="H25:H26"/>
    <mergeCell ref="L25:L26"/>
    <mergeCell ref="M25:M26"/>
    <mergeCell ref="B24:C24"/>
    <mergeCell ref="D24:G24"/>
    <mergeCell ref="J21:J22"/>
    <mergeCell ref="K21:K22"/>
    <mergeCell ref="L21:L22"/>
    <mergeCell ref="M21:M22"/>
    <mergeCell ref="B22:C22"/>
    <mergeCell ref="D22:G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7:J8"/>
    <mergeCell ref="K7:K8"/>
    <mergeCell ref="L7:L8"/>
    <mergeCell ref="M7:M8"/>
    <mergeCell ref="B8:C8"/>
    <mergeCell ref="D8:G8"/>
    <mergeCell ref="B6:C6"/>
    <mergeCell ref="D6:G6"/>
    <mergeCell ref="A7:A8"/>
    <mergeCell ref="B7:C7"/>
    <mergeCell ref="D7:G7"/>
    <mergeCell ref="H7:H8"/>
    <mergeCell ref="A1:M1"/>
    <mergeCell ref="B2:C2"/>
    <mergeCell ref="D2:G2"/>
    <mergeCell ref="A5:A6"/>
    <mergeCell ref="B5:C5"/>
    <mergeCell ref="D5:G5"/>
    <mergeCell ref="H5:H6"/>
    <mergeCell ref="I5:I6"/>
    <mergeCell ref="J5:J6"/>
    <mergeCell ref="K5:K6"/>
    <mergeCell ref="A3:A4"/>
    <mergeCell ref="B3:C3"/>
    <mergeCell ref="D3:G3"/>
    <mergeCell ref="B4:C4"/>
    <mergeCell ref="D4:G4"/>
    <mergeCell ref="A9:A10"/>
    <mergeCell ref="B9:C9"/>
    <mergeCell ref="D9:G9"/>
    <mergeCell ref="B10:C10"/>
    <mergeCell ref="D10:G10"/>
    <mergeCell ref="M9:M10"/>
    <mergeCell ref="H3:H4"/>
    <mergeCell ref="I3:I4"/>
    <mergeCell ref="J3:J4"/>
    <mergeCell ref="K3:K4"/>
    <mergeCell ref="L3:L4"/>
    <mergeCell ref="M3:M4"/>
    <mergeCell ref="L5:L6"/>
    <mergeCell ref="M5:M6"/>
    <mergeCell ref="I7:I8"/>
    <mergeCell ref="J11:J12"/>
    <mergeCell ref="H9:H10"/>
    <mergeCell ref="I9:I10"/>
    <mergeCell ref="J9:J10"/>
    <mergeCell ref="K9:K10"/>
    <mergeCell ref="L9:L10"/>
    <mergeCell ref="I13:I14"/>
    <mergeCell ref="A11:A12"/>
    <mergeCell ref="B11:C11"/>
    <mergeCell ref="D11:G11"/>
    <mergeCell ref="H11:H12"/>
    <mergeCell ref="I11:I12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21:A22"/>
    <mergeCell ref="B21:C21"/>
    <mergeCell ref="D21:G21"/>
    <mergeCell ref="H21:H22"/>
    <mergeCell ref="I21:I22"/>
    <mergeCell ref="J13:J14"/>
    <mergeCell ref="A13:A14"/>
    <mergeCell ref="B13:C13"/>
    <mergeCell ref="D13:G13"/>
    <mergeCell ref="H13:H1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0076-BAA5-4DF3-9E0D-9683E46D527A}">
  <sheetPr codeName="Sheet180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404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5">
        <f>SUM(I3)-5</f>
        <v>54</v>
      </c>
      <c r="I3" s="45">
        <f>SUM(J3)-5</f>
        <v>59</v>
      </c>
      <c r="J3" s="71">
        <v>64</v>
      </c>
      <c r="K3" s="45">
        <f>SUM(J3)+5</f>
        <v>69</v>
      </c>
      <c r="L3" s="45">
        <f>SUM(K3)+5</f>
        <v>74</v>
      </c>
      <c r="M3" s="121">
        <f>SUM(L3)+5</f>
        <v>79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31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35.599999999999994</v>
      </c>
      <c r="I5" s="45">
        <f>SUM(J5)-2.2</f>
        <v>37.799999999999997</v>
      </c>
      <c r="J5" s="71">
        <v>40</v>
      </c>
      <c r="K5" s="45">
        <f>SUM(J5)+2</f>
        <v>42</v>
      </c>
      <c r="L5" s="45">
        <f>SUM(K5)+2</f>
        <v>44</v>
      </c>
      <c r="M5" s="121">
        <f>SUM(L5)+2</f>
        <v>46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121">
        <f>SUM(L7)+2</f>
        <v>48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166">
        <v>4</v>
      </c>
      <c r="B9" s="109" t="s">
        <v>387</v>
      </c>
      <c r="C9" s="109"/>
      <c r="D9" s="171" t="s">
        <v>9</v>
      </c>
      <c r="E9" s="171"/>
      <c r="F9" s="171"/>
      <c r="G9" s="171"/>
      <c r="H9" s="45">
        <f>SUM(I9)-2.25</f>
        <v>36.5</v>
      </c>
      <c r="I9" s="45">
        <f>SUM(J9)-2.25</f>
        <v>38.75</v>
      </c>
      <c r="J9" s="71">
        <v>41</v>
      </c>
      <c r="K9" s="45">
        <f>SUM(J9)+2</f>
        <v>43</v>
      </c>
      <c r="L9" s="45">
        <f>SUM(K9)+2</f>
        <v>45</v>
      </c>
      <c r="M9" s="121">
        <f>SUM(L9)+2</f>
        <v>47</v>
      </c>
    </row>
    <row r="10" spans="1:13" s="1" customFormat="1" ht="14.1" customHeight="1" x14ac:dyDescent="0.3">
      <c r="A10" s="166"/>
      <c r="B10" s="137" t="s">
        <v>386</v>
      </c>
      <c r="C10" s="137"/>
      <c r="D10" s="79" t="s">
        <v>402</v>
      </c>
      <c r="E10" s="80"/>
      <c r="F10" s="80"/>
      <c r="G10" s="81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166">
        <v>5</v>
      </c>
      <c r="B11" s="109" t="s">
        <v>401</v>
      </c>
      <c r="C11" s="109"/>
      <c r="D11" s="171"/>
      <c r="E11" s="171"/>
      <c r="F11" s="171"/>
      <c r="G11" s="171"/>
      <c r="H11" s="45">
        <f>SUM(I11)-1.8</f>
        <v>29.4</v>
      </c>
      <c r="I11" s="45">
        <f>SUM(J11)-1.8</f>
        <v>31.2</v>
      </c>
      <c r="J11" s="71">
        <v>33</v>
      </c>
      <c r="K11" s="45">
        <f>SUM(J11)+1.6</f>
        <v>34.6</v>
      </c>
      <c r="L11" s="45">
        <f>SUM(K11)+1.6</f>
        <v>36.200000000000003</v>
      </c>
      <c r="M11" s="121">
        <f>SUM(L11)+1.6</f>
        <v>37.800000000000004</v>
      </c>
    </row>
    <row r="12" spans="1:13" s="1" customFormat="1" ht="14.1" customHeight="1" x14ac:dyDescent="0.3">
      <c r="A12" s="166"/>
      <c r="B12" s="137" t="s">
        <v>400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SUM(I13)-0.8</f>
        <v>13.999999999999998</v>
      </c>
      <c r="I13" s="45">
        <f>SUM(J13)-0.8</f>
        <v>14.799999999999999</v>
      </c>
      <c r="J13" s="76">
        <v>15.6</v>
      </c>
      <c r="K13" s="77">
        <f>SUM(J13)+0.8</f>
        <v>16.399999999999999</v>
      </c>
      <c r="L13" s="77">
        <f>SUM(K13)+0.8</f>
        <v>17.2</v>
      </c>
      <c r="M13" s="161">
        <f>SUM(L13)+0.8</f>
        <v>18</v>
      </c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15.3</v>
      </c>
      <c r="I15" s="45">
        <f>SUM(J15)-0.6</f>
        <v>15.9</v>
      </c>
      <c r="J15" s="76">
        <v>16.5</v>
      </c>
      <c r="K15" s="77">
        <f>SUM(J15)+0.6</f>
        <v>17.100000000000001</v>
      </c>
      <c r="L15" s="77">
        <f>SUM(K15)+0.6</f>
        <v>17.700000000000003</v>
      </c>
      <c r="M15" s="161">
        <f>SUM(L15)+0.6</f>
        <v>18.300000000000004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118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166">
        <v>8</v>
      </c>
      <c r="B17" s="109" t="s">
        <v>3</v>
      </c>
      <c r="C17" s="109"/>
      <c r="D17" s="171" t="s">
        <v>4</v>
      </c>
      <c r="E17" s="171"/>
      <c r="F17" s="171"/>
      <c r="G17" s="171"/>
      <c r="H17" s="45">
        <f>SUM(I17)-0.3</f>
        <v>6.6000000000000005</v>
      </c>
      <c r="I17" s="45">
        <f>SUM(J17)-0.3</f>
        <v>6.9</v>
      </c>
      <c r="J17" s="76">
        <v>7.2</v>
      </c>
      <c r="K17" s="77">
        <f>SUM(J17)+0.3</f>
        <v>7.5</v>
      </c>
      <c r="L17" s="77">
        <f>SUM(K17)+0.3</f>
        <v>7.8</v>
      </c>
      <c r="M17" s="161">
        <f>SUM(L17)+0.3</f>
        <v>8.1</v>
      </c>
    </row>
    <row r="18" spans="1:13" s="1" customFormat="1" ht="14.1" customHeight="1" x14ac:dyDescent="0.3">
      <c r="A18" s="166"/>
      <c r="B18" s="137" t="s">
        <v>29</v>
      </c>
      <c r="C18" s="137"/>
      <c r="D18" s="79" t="s">
        <v>116</v>
      </c>
      <c r="E18" s="80"/>
      <c r="F18" s="80"/>
      <c r="G18" s="81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109">
        <f>SUM(I19)-1.6</f>
        <v>39.799999999999997</v>
      </c>
      <c r="I19" s="109">
        <f>SUM(J19)-1.6</f>
        <v>41.4</v>
      </c>
      <c r="J19" s="172">
        <v>43</v>
      </c>
      <c r="K19" s="173">
        <f>SUM(J19)+1.6</f>
        <v>44.6</v>
      </c>
      <c r="L19" s="173">
        <f>SUM(K19)+1.6</f>
        <v>46.2</v>
      </c>
      <c r="M19" s="161">
        <f>SUM(L19)+1.6</f>
        <v>47.800000000000004</v>
      </c>
    </row>
    <row r="20" spans="1:13" s="1" customFormat="1" ht="14.1" customHeight="1" x14ac:dyDescent="0.3">
      <c r="A20" s="166"/>
      <c r="B20" s="137" t="s">
        <v>34</v>
      </c>
      <c r="C20" s="137"/>
      <c r="D20" s="79" t="s">
        <v>105</v>
      </c>
      <c r="E20" s="80"/>
      <c r="F20" s="80"/>
      <c r="G20" s="81"/>
      <c r="H20" s="137"/>
      <c r="I20" s="137"/>
      <c r="J20" s="172"/>
      <c r="K20" s="173"/>
      <c r="L20" s="173"/>
      <c r="M20" s="161"/>
    </row>
    <row r="21" spans="1:13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SUM(I21)-3.4</f>
        <v>27.200000000000003</v>
      </c>
      <c r="I21" s="45">
        <f>SUM(J21)-3.4</f>
        <v>30.6</v>
      </c>
      <c r="J21" s="76">
        <v>34</v>
      </c>
      <c r="K21" s="77">
        <f>SUM(J21)+3.5</f>
        <v>37.5</v>
      </c>
      <c r="L21" s="77">
        <f>SUM(K21)+3.5</f>
        <v>41</v>
      </c>
      <c r="M21" s="161">
        <f>SUM(L21)+3.5</f>
        <v>44.5</v>
      </c>
    </row>
    <row r="22" spans="1:13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161"/>
    </row>
    <row r="23" spans="1:13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27.999999999999996</v>
      </c>
      <c r="I23" s="45">
        <f>SUM(J23)-1.6</f>
        <v>29.599999999999998</v>
      </c>
      <c r="J23" s="76">
        <v>31.2</v>
      </c>
      <c r="K23" s="77">
        <f>SUM(J23)+1.6</f>
        <v>32.799999999999997</v>
      </c>
      <c r="L23" s="77">
        <f>SUM(K23)+1.6</f>
        <v>34.4</v>
      </c>
      <c r="M23" s="121">
        <f>SUM(L23)+1.6</f>
        <v>36</v>
      </c>
    </row>
    <row r="24" spans="1:13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131"/>
    </row>
    <row r="25" spans="1:13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</v>
      </c>
      <c r="I25" s="45">
        <f>SUM(J25)-0.6</f>
        <v>14.6</v>
      </c>
      <c r="J25" s="76">
        <v>15.2</v>
      </c>
      <c r="K25" s="77">
        <f>SUM(J25)+0.6</f>
        <v>15.799999999999999</v>
      </c>
      <c r="L25" s="77">
        <f>SUM(K25)+0.6</f>
        <v>16.399999999999999</v>
      </c>
      <c r="M25" s="161">
        <f>SUM(L25)+0.6</f>
        <v>17</v>
      </c>
    </row>
    <row r="26" spans="1:13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77"/>
      <c r="L26" s="77"/>
      <c r="M26" s="161"/>
    </row>
    <row r="27" spans="1:13" s="1" customFormat="1" ht="14.1" customHeight="1" x14ac:dyDescent="0.3">
      <c r="A27" s="166">
        <v>13</v>
      </c>
      <c r="B27" s="66" t="s">
        <v>175</v>
      </c>
      <c r="C27" s="67"/>
      <c r="D27" s="174"/>
      <c r="E27" s="175"/>
      <c r="F27" s="175"/>
      <c r="G27" s="176"/>
      <c r="H27" s="45">
        <f>SUM(I27)-2.5</f>
        <v>26</v>
      </c>
      <c r="I27" s="45">
        <f>SUM(J27)-2.5</f>
        <v>28.5</v>
      </c>
      <c r="J27" s="71">
        <v>31</v>
      </c>
      <c r="K27" s="45">
        <f>SUM(J27)+2.5</f>
        <v>33.5</v>
      </c>
      <c r="L27" s="45">
        <f>SUM(K27)+2.5</f>
        <v>36</v>
      </c>
      <c r="M27" s="121">
        <f>SUM(L27)+2.5</f>
        <v>38.5</v>
      </c>
    </row>
    <row r="28" spans="1:13" s="1" customFormat="1" ht="14.1" customHeight="1" x14ac:dyDescent="0.3">
      <c r="A28" s="166"/>
      <c r="B28" s="46" t="s">
        <v>170</v>
      </c>
      <c r="C28" s="46"/>
      <c r="D28" s="102"/>
      <c r="E28" s="103"/>
      <c r="F28" s="103"/>
      <c r="G28" s="104"/>
      <c r="H28" s="46"/>
      <c r="I28" s="46"/>
      <c r="J28" s="48"/>
      <c r="K28" s="46"/>
      <c r="L28" s="46"/>
      <c r="M28" s="131"/>
    </row>
    <row r="29" spans="1:13" s="1" customFormat="1" ht="14.1" customHeight="1" x14ac:dyDescent="0.3">
      <c r="A29" s="166">
        <v>14</v>
      </c>
      <c r="B29" s="109" t="s">
        <v>378</v>
      </c>
      <c r="C29" s="109"/>
      <c r="D29" s="68"/>
      <c r="E29" s="69"/>
      <c r="F29" s="69"/>
      <c r="G29" s="70"/>
      <c r="H29" s="45">
        <f>SUM(I29)-1.4</f>
        <v>14.2</v>
      </c>
      <c r="I29" s="45">
        <f>SUM(J29)-1.4</f>
        <v>15.6</v>
      </c>
      <c r="J29" s="76">
        <v>17</v>
      </c>
      <c r="K29" s="77">
        <f>SUM(J29)+1.4</f>
        <v>18.399999999999999</v>
      </c>
      <c r="L29" s="77">
        <f>SUM(K29)+1.4</f>
        <v>19.799999999999997</v>
      </c>
      <c r="M29" s="161">
        <f>SUM(L29)+1.4</f>
        <v>21.199999999999996</v>
      </c>
    </row>
    <row r="30" spans="1:13" s="1" customFormat="1" ht="14.1" customHeight="1" x14ac:dyDescent="0.3">
      <c r="A30" s="166"/>
      <c r="B30" s="137" t="s">
        <v>398</v>
      </c>
      <c r="C30" s="137"/>
      <c r="D30" s="79"/>
      <c r="E30" s="80"/>
      <c r="F30" s="80"/>
      <c r="G30" s="81"/>
      <c r="H30" s="46"/>
      <c r="I30" s="46"/>
      <c r="J30" s="76"/>
      <c r="K30" s="77"/>
      <c r="L30" s="77"/>
      <c r="M30" s="161"/>
    </row>
    <row r="31" spans="1:13" s="1" customFormat="1" ht="14.1" customHeight="1" x14ac:dyDescent="0.3">
      <c r="A31" s="166">
        <v>15</v>
      </c>
      <c r="B31" s="109" t="s">
        <v>376</v>
      </c>
      <c r="C31" s="109"/>
      <c r="D31" s="68"/>
      <c r="E31" s="69"/>
      <c r="F31" s="69"/>
      <c r="G31" s="70"/>
      <c r="H31" s="45">
        <f>SUM(I31)-1.1</f>
        <v>11.8</v>
      </c>
      <c r="I31" s="45">
        <f>SUM(J31)-1.1</f>
        <v>12.9</v>
      </c>
      <c r="J31" s="76">
        <v>14</v>
      </c>
      <c r="K31" s="77">
        <f>SUM(J31)+1.1</f>
        <v>15.1</v>
      </c>
      <c r="L31" s="77">
        <f>SUM(K31)+1.1</f>
        <v>16.2</v>
      </c>
      <c r="M31" s="161">
        <f>SUM(L31)+1.1</f>
        <v>17.3</v>
      </c>
    </row>
    <row r="32" spans="1:13" s="1" customFormat="1" ht="14.1" customHeight="1" x14ac:dyDescent="0.3">
      <c r="A32" s="166"/>
      <c r="B32" s="137" t="s">
        <v>397</v>
      </c>
      <c r="C32" s="137"/>
      <c r="D32" s="79"/>
      <c r="E32" s="80"/>
      <c r="F32" s="80"/>
      <c r="G32" s="81"/>
      <c r="H32" s="46"/>
      <c r="I32" s="46"/>
      <c r="J32" s="76"/>
      <c r="K32" s="77"/>
      <c r="L32" s="77"/>
      <c r="M32" s="161"/>
    </row>
    <row r="33" spans="1:13" s="1" customFormat="1" ht="14.1" customHeight="1" x14ac:dyDescent="0.3">
      <c r="A33" s="166">
        <v>16</v>
      </c>
      <c r="B33" s="66" t="s">
        <v>172</v>
      </c>
      <c r="C33" s="67"/>
      <c r="D33" s="128" t="s">
        <v>113</v>
      </c>
      <c r="E33" s="129"/>
      <c r="F33" s="129"/>
      <c r="G33" s="130"/>
      <c r="H33" s="45">
        <f>SUM(I33)-0.2</f>
        <v>2.8</v>
      </c>
      <c r="I33" s="45">
        <f>SUM(J33)-0.2</f>
        <v>3</v>
      </c>
      <c r="J33" s="76">
        <v>3.2</v>
      </c>
      <c r="K33" s="77">
        <f>SUM(J33)+0.2</f>
        <v>3.4000000000000004</v>
      </c>
      <c r="L33" s="77">
        <f>SUM(K33)+0.2</f>
        <v>3.6000000000000005</v>
      </c>
      <c r="M33" s="161">
        <f>SUM(L33)+0.2</f>
        <v>3.8000000000000007</v>
      </c>
    </row>
    <row r="34" spans="1:13" s="1" customFormat="1" ht="14.1" customHeight="1" thickBot="1" x14ac:dyDescent="0.35">
      <c r="A34" s="177"/>
      <c r="B34" s="123" t="s">
        <v>371</v>
      </c>
      <c r="C34" s="124"/>
      <c r="D34" s="125" t="s">
        <v>112</v>
      </c>
      <c r="E34" s="126"/>
      <c r="F34" s="126"/>
      <c r="G34" s="127"/>
      <c r="H34" s="96"/>
      <c r="I34" s="96"/>
      <c r="J34" s="155"/>
      <c r="K34" s="152"/>
      <c r="L34" s="152"/>
      <c r="M34" s="169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79"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D34:G34"/>
    <mergeCell ref="A33:A34"/>
    <mergeCell ref="B33:C33"/>
    <mergeCell ref="D33:G33"/>
    <mergeCell ref="H33:H34"/>
    <mergeCell ref="I33:I34"/>
    <mergeCell ref="J33:J34"/>
    <mergeCell ref="A31:A32"/>
    <mergeCell ref="D31:G31"/>
    <mergeCell ref="M31:M32"/>
    <mergeCell ref="B32:C32"/>
    <mergeCell ref="D32:G32"/>
    <mergeCell ref="K33:K34"/>
    <mergeCell ref="L33:L34"/>
    <mergeCell ref="M33:M34"/>
    <mergeCell ref="B34:C34"/>
    <mergeCell ref="B31:C31"/>
    <mergeCell ref="H31:H32"/>
    <mergeCell ref="I31:I32"/>
    <mergeCell ref="J31:J32"/>
    <mergeCell ref="J29:J30"/>
    <mergeCell ref="K29:K30"/>
    <mergeCell ref="L29:L30"/>
    <mergeCell ref="K31:K32"/>
    <mergeCell ref="L31:L32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13B-A1B3-44D3-98BB-139D31C0191D}">
  <sheetPr codeName="Sheet202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408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65">
        <v>1</v>
      </c>
      <c r="B3" s="53" t="s">
        <v>87</v>
      </c>
      <c r="C3" s="54"/>
      <c r="D3" s="55" t="s">
        <v>88</v>
      </c>
      <c r="E3" s="56"/>
      <c r="F3" s="56"/>
      <c r="G3" s="57"/>
      <c r="H3" s="49">
        <f>SUM(I3)-4.9</f>
        <v>55.2</v>
      </c>
      <c r="I3" s="49">
        <f>SUM(J3)-4.9</f>
        <v>60.1</v>
      </c>
      <c r="J3" s="162">
        <v>65</v>
      </c>
      <c r="K3" s="163">
        <f>SUM(J3)+4.9</f>
        <v>69.900000000000006</v>
      </c>
      <c r="L3" s="163">
        <f>SUM(K3)+4.9</f>
        <v>74.800000000000011</v>
      </c>
      <c r="M3" s="164">
        <f>SUM(L3)+4.9</f>
        <v>79.700000000000017</v>
      </c>
    </row>
    <row r="4" spans="1:13" s="1" customFormat="1" ht="14.1" customHeight="1" x14ac:dyDescent="0.3">
      <c r="A4" s="166"/>
      <c r="B4" s="137" t="s">
        <v>33</v>
      </c>
      <c r="C4" s="137"/>
      <c r="D4" s="79" t="s">
        <v>89</v>
      </c>
      <c r="E4" s="80"/>
      <c r="F4" s="80"/>
      <c r="G4" s="81"/>
      <c r="H4" s="46"/>
      <c r="I4" s="46"/>
      <c r="J4" s="76"/>
      <c r="K4" s="77"/>
      <c r="L4" s="77"/>
      <c r="M4" s="161"/>
    </row>
    <row r="5" spans="1:13" s="1" customFormat="1" ht="14.1" customHeight="1" x14ac:dyDescent="0.3">
      <c r="A5" s="178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21.799999999999997</v>
      </c>
      <c r="I5" s="45">
        <f>SUM(J5)-1.6</f>
        <v>23.4</v>
      </c>
      <c r="J5" s="71">
        <v>25</v>
      </c>
      <c r="K5" s="45">
        <f>SUM(J5)+1.4</f>
        <v>26.4</v>
      </c>
      <c r="L5" s="45">
        <f>SUM(K5)+1.4</f>
        <v>27.799999999999997</v>
      </c>
      <c r="M5" s="121">
        <f>SUM(L5)+1.4</f>
        <v>29.199999999999996</v>
      </c>
    </row>
    <row r="6" spans="1:13" s="1" customFormat="1" ht="14.1" customHeight="1" x14ac:dyDescent="0.3">
      <c r="A6" s="160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78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29</v>
      </c>
      <c r="I7" s="45">
        <f>SUM(J7)-2.25</f>
        <v>31.25</v>
      </c>
      <c r="J7" s="71">
        <v>33.5</v>
      </c>
      <c r="K7" s="45">
        <f>SUM(J7)+2</f>
        <v>35.5</v>
      </c>
      <c r="L7" s="45">
        <f>SUM(K7)+2</f>
        <v>37.5</v>
      </c>
      <c r="M7" s="121">
        <f>SUM(L7)+2</f>
        <v>39.5</v>
      </c>
    </row>
    <row r="8" spans="1:13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178">
        <v>4</v>
      </c>
      <c r="B9" s="109" t="s">
        <v>387</v>
      </c>
      <c r="C9" s="109"/>
      <c r="D9" s="68"/>
      <c r="E9" s="69"/>
      <c r="F9" s="69"/>
      <c r="G9" s="70"/>
      <c r="H9" s="45">
        <f>SUM(I9)-2.1</f>
        <v>27.799999999999997</v>
      </c>
      <c r="I9" s="45">
        <f>SUM(J9)-2.1</f>
        <v>29.9</v>
      </c>
      <c r="J9" s="71">
        <v>32</v>
      </c>
      <c r="K9" s="45">
        <f>SUM(J9)+1.9</f>
        <v>33.9</v>
      </c>
      <c r="L9" s="45">
        <f>SUM(K9)+1.9</f>
        <v>35.799999999999997</v>
      </c>
      <c r="M9" s="121">
        <f>SUM(L9)+1.9</f>
        <v>37.699999999999996</v>
      </c>
    </row>
    <row r="10" spans="1:13" s="1" customFormat="1" ht="14.1" customHeight="1" x14ac:dyDescent="0.3">
      <c r="A10" s="160"/>
      <c r="B10" s="137" t="s">
        <v>386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178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SUM(I11)-0.9</f>
        <v>13.299999999999999</v>
      </c>
      <c r="I11" s="45">
        <f>SUM(J11)-0.9</f>
        <v>14.2</v>
      </c>
      <c r="J11" s="71">
        <v>15.1</v>
      </c>
      <c r="K11" s="45">
        <f>SUM(J11)+0.9</f>
        <v>16</v>
      </c>
      <c r="L11" s="45">
        <f>SUM(K11)+0.9</f>
        <v>16.899999999999999</v>
      </c>
      <c r="M11" s="121">
        <f>SUM(L11)+0.9</f>
        <v>17.799999999999997</v>
      </c>
    </row>
    <row r="12" spans="1:13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178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</v>
      </c>
      <c r="I13" s="45">
        <f>SUM(J13)-0.6</f>
        <v>12.6</v>
      </c>
      <c r="J13" s="76">
        <v>13.2</v>
      </c>
      <c r="K13" s="77">
        <f>SUM(J13)+0.6</f>
        <v>13.799999999999999</v>
      </c>
      <c r="L13" s="77">
        <f>SUM(K13)+0.6</f>
        <v>14.399999999999999</v>
      </c>
      <c r="M13" s="161">
        <f>SUM(L13)+0.6</f>
        <v>14.999999999999998</v>
      </c>
    </row>
    <row r="14" spans="1:13" s="1" customFormat="1" ht="14.1" customHeight="1" x14ac:dyDescent="0.3">
      <c r="A14" s="160"/>
      <c r="B14" s="137" t="s">
        <v>28</v>
      </c>
      <c r="C14" s="137"/>
      <c r="D14" s="79" t="s">
        <v>159</v>
      </c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78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5.5</v>
      </c>
      <c r="I15" s="45">
        <f>SUM(J15)-0.3</f>
        <v>5.8</v>
      </c>
      <c r="J15" s="76">
        <v>6.1</v>
      </c>
      <c r="K15" s="77">
        <f>SUM(J15)+0.3</f>
        <v>6.3999999999999995</v>
      </c>
      <c r="L15" s="77">
        <f>SUM(K15)+0.3</f>
        <v>6.6999999999999993</v>
      </c>
      <c r="M15" s="161">
        <f>SUM(L15)+0.3</f>
        <v>6.9999999999999991</v>
      </c>
    </row>
    <row r="16" spans="1:13" s="1" customFormat="1" ht="14.1" customHeight="1" x14ac:dyDescent="0.3">
      <c r="A16" s="160"/>
      <c r="B16" s="137" t="s">
        <v>29</v>
      </c>
      <c r="C16" s="137"/>
      <c r="D16" s="79" t="s">
        <v>129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178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31.4</v>
      </c>
      <c r="I17" s="45">
        <f>SUM(J17)-1.6</f>
        <v>33</v>
      </c>
      <c r="J17" s="76">
        <v>34.6</v>
      </c>
      <c r="K17" s="77">
        <f>SUM(J17)+1.6</f>
        <v>36.200000000000003</v>
      </c>
      <c r="L17" s="77">
        <f>SUM(K17)+1.6</f>
        <v>37.800000000000004</v>
      </c>
      <c r="M17" s="161">
        <f>SUM(L17)+1.6</f>
        <v>39.400000000000006</v>
      </c>
    </row>
    <row r="18" spans="1:13" s="1" customFormat="1" ht="14.1" customHeight="1" x14ac:dyDescent="0.3">
      <c r="A18" s="160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178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SUM(I19)-3.7</f>
        <v>34.099999999999994</v>
      </c>
      <c r="I19" s="45">
        <f>SUM(J19)-3.7</f>
        <v>37.799999999999997</v>
      </c>
      <c r="J19" s="71">
        <v>41.5</v>
      </c>
      <c r="K19" s="45">
        <f>SUM(J19)+3.8</f>
        <v>45.3</v>
      </c>
      <c r="L19" s="45">
        <f>SUM(K19)+3.8</f>
        <v>49.099999999999994</v>
      </c>
      <c r="M19" s="121">
        <f>SUM(L19)+3.8</f>
        <v>52.899999999999991</v>
      </c>
    </row>
    <row r="20" spans="1:13" s="1" customFormat="1" ht="14.1" customHeight="1" x14ac:dyDescent="0.3">
      <c r="A20" s="160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178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SUM(I21)-1.5</f>
        <v>25</v>
      </c>
      <c r="I21" s="45">
        <f>SUM(J21)-1.5</f>
        <v>26.5</v>
      </c>
      <c r="J21" s="76">
        <v>28</v>
      </c>
      <c r="K21" s="77">
        <f>SUM(J21)+1.5</f>
        <v>29.5</v>
      </c>
      <c r="L21" s="77">
        <f>SUM(K21)+1.5</f>
        <v>31</v>
      </c>
      <c r="M21" s="161">
        <f>SUM(L21)+1.5</f>
        <v>32.5</v>
      </c>
    </row>
    <row r="22" spans="1:13" s="1" customFormat="1" ht="14.1" customHeight="1" x14ac:dyDescent="0.3">
      <c r="A22" s="160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61"/>
    </row>
    <row r="23" spans="1:13" s="1" customFormat="1" ht="14.1" customHeight="1" x14ac:dyDescent="0.3">
      <c r="A23" s="178">
        <v>11</v>
      </c>
      <c r="B23" s="66" t="s">
        <v>350</v>
      </c>
      <c r="C23" s="67"/>
      <c r="D23" s="171"/>
      <c r="E23" s="171"/>
      <c r="F23" s="171"/>
      <c r="G23" s="171"/>
      <c r="H23" s="45">
        <f>SUM(I23)-0.6</f>
        <v>14.8</v>
      </c>
      <c r="I23" s="45">
        <f>SUM(J23)-0.6</f>
        <v>15.4</v>
      </c>
      <c r="J23" s="76">
        <v>16</v>
      </c>
      <c r="K23" s="77">
        <f>SUM(J23)+0.6</f>
        <v>16.600000000000001</v>
      </c>
      <c r="L23" s="77">
        <f>SUM(K23)+0.6</f>
        <v>17.200000000000003</v>
      </c>
      <c r="M23" s="161">
        <f>SUM(L23)+0.6</f>
        <v>17.800000000000004</v>
      </c>
    </row>
    <row r="24" spans="1:13" s="1" customFormat="1" ht="14.1" customHeight="1" x14ac:dyDescent="0.3">
      <c r="A24" s="160"/>
      <c r="B24" s="137" t="s">
        <v>407</v>
      </c>
      <c r="C24" s="137"/>
      <c r="D24" s="79"/>
      <c r="E24" s="80"/>
      <c r="F24" s="80"/>
      <c r="G24" s="81"/>
      <c r="H24" s="46"/>
      <c r="I24" s="46"/>
      <c r="J24" s="76"/>
      <c r="K24" s="77"/>
      <c r="L24" s="77"/>
      <c r="M24" s="161"/>
    </row>
    <row r="25" spans="1:13" s="1" customFormat="1" ht="14.1" customHeight="1" x14ac:dyDescent="0.3">
      <c r="A25" s="178">
        <v>12</v>
      </c>
      <c r="B25" s="167" t="s">
        <v>380</v>
      </c>
      <c r="C25" s="167"/>
      <c r="D25" s="68"/>
      <c r="E25" s="69"/>
      <c r="F25" s="69"/>
      <c r="G25" s="70"/>
      <c r="H25" s="94">
        <f>SUM(I25)-3.2</f>
        <v>35.599999999999994</v>
      </c>
      <c r="I25" s="94">
        <f>SUM(J25)-3.2</f>
        <v>38.799999999999997</v>
      </c>
      <c r="J25" s="48">
        <v>42</v>
      </c>
      <c r="K25" s="46">
        <f>SUM(J25)+3.2</f>
        <v>45.2</v>
      </c>
      <c r="L25" s="46">
        <f>SUM(K25)+3.2</f>
        <v>48.400000000000006</v>
      </c>
      <c r="M25" s="131">
        <f>SUM(L25)+3.2</f>
        <v>51.600000000000009</v>
      </c>
    </row>
    <row r="26" spans="1:13" s="1" customFormat="1" ht="14.1" customHeight="1" x14ac:dyDescent="0.3">
      <c r="A26" s="160"/>
      <c r="B26" s="137" t="s">
        <v>379</v>
      </c>
      <c r="C26" s="137"/>
      <c r="D26" s="79"/>
      <c r="E26" s="80"/>
      <c r="F26" s="80"/>
      <c r="G26" s="81"/>
      <c r="H26" s="46"/>
      <c r="I26" s="46"/>
      <c r="J26" s="76"/>
      <c r="K26" s="77"/>
      <c r="L26" s="77"/>
      <c r="M26" s="161"/>
    </row>
    <row r="27" spans="1:13" s="1" customFormat="1" ht="14.1" customHeight="1" x14ac:dyDescent="0.3">
      <c r="A27" s="178">
        <v>13</v>
      </c>
      <c r="B27" s="109" t="s">
        <v>378</v>
      </c>
      <c r="C27" s="109"/>
      <c r="D27" s="68"/>
      <c r="E27" s="69"/>
      <c r="F27" s="69"/>
      <c r="G27" s="70"/>
      <c r="H27" s="45">
        <f>SUM(I27)-1.2</f>
        <v>12.600000000000001</v>
      </c>
      <c r="I27" s="45">
        <f>SUM(J27)-1.2</f>
        <v>13.8</v>
      </c>
      <c r="J27" s="76">
        <v>15</v>
      </c>
      <c r="K27" s="77">
        <f>SUM(J27)+1.2</f>
        <v>16.2</v>
      </c>
      <c r="L27" s="77">
        <f>SUM(K27)+1.2</f>
        <v>17.399999999999999</v>
      </c>
      <c r="M27" s="161">
        <f>SUM(L27)+1.2</f>
        <v>18.599999999999998</v>
      </c>
    </row>
    <row r="28" spans="1:13" s="1" customFormat="1" ht="14.1" customHeight="1" x14ac:dyDescent="0.3">
      <c r="A28" s="160"/>
      <c r="B28" s="137" t="s">
        <v>398</v>
      </c>
      <c r="C28" s="137"/>
      <c r="D28" s="79"/>
      <c r="E28" s="80"/>
      <c r="F28" s="80"/>
      <c r="G28" s="81"/>
      <c r="H28" s="46"/>
      <c r="I28" s="46"/>
      <c r="J28" s="76"/>
      <c r="K28" s="77"/>
      <c r="L28" s="77"/>
      <c r="M28" s="161"/>
    </row>
    <row r="29" spans="1:13" s="1" customFormat="1" ht="14.1" customHeight="1" x14ac:dyDescent="0.3">
      <c r="A29" s="178">
        <v>14</v>
      </c>
      <c r="B29" s="109" t="s">
        <v>376</v>
      </c>
      <c r="C29" s="109"/>
      <c r="D29" s="68"/>
      <c r="E29" s="69"/>
      <c r="F29" s="69"/>
      <c r="G29" s="70"/>
      <c r="H29" s="45">
        <f>SUM(I29)-1.4</f>
        <v>15.200000000000001</v>
      </c>
      <c r="I29" s="45">
        <f>SUM(J29)-1.4</f>
        <v>16.600000000000001</v>
      </c>
      <c r="J29" s="76">
        <v>18</v>
      </c>
      <c r="K29" s="77">
        <f>SUM(J29)+1.4</f>
        <v>19.399999999999999</v>
      </c>
      <c r="L29" s="77">
        <f>SUM(K29)+1.4</f>
        <v>20.799999999999997</v>
      </c>
      <c r="M29" s="161">
        <f>SUM(L29)+1.4</f>
        <v>22.199999999999996</v>
      </c>
    </row>
    <row r="30" spans="1:13" s="1" customFormat="1" ht="14.1" customHeight="1" x14ac:dyDescent="0.3">
      <c r="A30" s="160"/>
      <c r="B30" s="137" t="s">
        <v>397</v>
      </c>
      <c r="C30" s="137"/>
      <c r="D30" s="79"/>
      <c r="E30" s="80"/>
      <c r="F30" s="80"/>
      <c r="G30" s="81"/>
      <c r="H30" s="46"/>
      <c r="I30" s="46"/>
      <c r="J30" s="76"/>
      <c r="K30" s="77"/>
      <c r="L30" s="77"/>
      <c r="M30" s="161"/>
    </row>
    <row r="31" spans="1:13" s="1" customFormat="1" ht="14.1" customHeight="1" x14ac:dyDescent="0.3">
      <c r="A31" s="178">
        <v>15</v>
      </c>
      <c r="B31" s="109" t="s">
        <v>406</v>
      </c>
      <c r="C31" s="109"/>
      <c r="D31" s="68"/>
      <c r="E31" s="69"/>
      <c r="F31" s="69"/>
      <c r="G31" s="70"/>
      <c r="H31" s="45">
        <f>SUM(I31)-1.4</f>
        <v>15.200000000000001</v>
      </c>
      <c r="I31" s="45">
        <f>SUM(J31)-1.4</f>
        <v>16.600000000000001</v>
      </c>
      <c r="J31" s="76">
        <v>18</v>
      </c>
      <c r="K31" s="77">
        <f>SUM(J31)+1.4</f>
        <v>19.399999999999999</v>
      </c>
      <c r="L31" s="77">
        <f>SUM(K31)+1.4</f>
        <v>20.799999999999997</v>
      </c>
      <c r="M31" s="161">
        <f>SUM(L31)+1.4</f>
        <v>22.199999999999996</v>
      </c>
    </row>
    <row r="32" spans="1:13" s="1" customFormat="1" ht="14.1" customHeight="1" x14ac:dyDescent="0.3">
      <c r="A32" s="160"/>
      <c r="B32" s="137" t="s">
        <v>405</v>
      </c>
      <c r="C32" s="137"/>
      <c r="D32" s="79"/>
      <c r="E32" s="80"/>
      <c r="F32" s="80"/>
      <c r="G32" s="81"/>
      <c r="H32" s="46"/>
      <c r="I32" s="46"/>
      <c r="J32" s="76"/>
      <c r="K32" s="77"/>
      <c r="L32" s="77"/>
      <c r="M32" s="161"/>
    </row>
    <row r="33" spans="1:13" s="1" customFormat="1" ht="14.1" customHeight="1" x14ac:dyDescent="0.3">
      <c r="A33" s="178">
        <v>16</v>
      </c>
      <c r="B33" s="97" t="s">
        <v>381</v>
      </c>
      <c r="C33" s="98"/>
      <c r="D33" s="134"/>
      <c r="E33" s="179"/>
      <c r="F33" s="179"/>
      <c r="G33" s="136"/>
      <c r="H33" s="94">
        <f>SUM(I33)-2.2</f>
        <v>25.6</v>
      </c>
      <c r="I33" s="94">
        <f>SUM(J33)-2.2</f>
        <v>27.8</v>
      </c>
      <c r="J33" s="48">
        <v>30</v>
      </c>
      <c r="K33" s="46">
        <f>SUM(J33)+2.2</f>
        <v>32.200000000000003</v>
      </c>
      <c r="L33" s="46">
        <f>SUM(K33)+2.2</f>
        <v>34.400000000000006</v>
      </c>
      <c r="M33" s="131">
        <f>SUM(L33)+2.2</f>
        <v>36.600000000000009</v>
      </c>
    </row>
    <row r="34" spans="1:13" s="1" customFormat="1" ht="14.1" customHeight="1" thickBot="1" x14ac:dyDescent="0.35">
      <c r="A34" s="168"/>
      <c r="B34" s="123" t="s">
        <v>272</v>
      </c>
      <c r="C34" s="124"/>
      <c r="D34" s="125"/>
      <c r="E34" s="126"/>
      <c r="F34" s="126"/>
      <c r="G34" s="127"/>
      <c r="H34" s="96"/>
      <c r="I34" s="96"/>
      <c r="J34" s="155"/>
      <c r="K34" s="152"/>
      <c r="L34" s="152"/>
      <c r="M34" s="169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A31:A32"/>
    <mergeCell ref="B31:C31"/>
    <mergeCell ref="D31:G31"/>
    <mergeCell ref="H31:H32"/>
    <mergeCell ref="I31:I32"/>
    <mergeCell ref="K29:K30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D5A5-6334-4297-B8A6-0D319C840B86}">
  <sheetPr codeName="Sheet163">
    <tabColor theme="7"/>
    <pageSetUpPr fitToPage="1"/>
  </sheetPr>
  <dimension ref="A1:M43"/>
  <sheetViews>
    <sheetView topLeftCell="A7"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257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7" t="s">
        <v>63</v>
      </c>
      <c r="I2" s="17" t="s">
        <v>64</v>
      </c>
      <c r="J2" s="7" t="s">
        <v>65</v>
      </c>
      <c r="K2" s="17" t="s">
        <v>66</v>
      </c>
      <c r="L2" s="17" t="s">
        <v>167</v>
      </c>
      <c r="M2" s="17" t="s">
        <v>168</v>
      </c>
    </row>
    <row r="3" spans="1:13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216">
        <f>SUM(I3)-5</f>
        <v>57</v>
      </c>
      <c r="I3" s="216">
        <f>SUM(J3)-5</f>
        <v>62</v>
      </c>
      <c r="J3" s="47">
        <v>67</v>
      </c>
      <c r="K3" s="216">
        <f>SUM(J3)+5</f>
        <v>72</v>
      </c>
      <c r="L3" s="216">
        <f>SUM(K3)+5</f>
        <v>77</v>
      </c>
      <c r="M3" s="217">
        <f>SUM(L3)+5</f>
        <v>82</v>
      </c>
    </row>
    <row r="4" spans="1:13" s="1" customFormat="1" ht="14.1" customHeight="1" x14ac:dyDescent="0.3">
      <c r="A4" s="189"/>
      <c r="B4" s="207" t="s">
        <v>37</v>
      </c>
      <c r="C4" s="207"/>
      <c r="D4" s="186" t="s">
        <v>157</v>
      </c>
      <c r="E4" s="187"/>
      <c r="F4" s="187"/>
      <c r="G4" s="187"/>
      <c r="H4" s="193"/>
      <c r="I4" s="193"/>
      <c r="J4" s="85"/>
      <c r="K4" s="193"/>
      <c r="L4" s="193"/>
      <c r="M4" s="195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180">
        <f>SUM(I5)-1.6</f>
        <v>21.799999999999997</v>
      </c>
      <c r="I5" s="180">
        <f>SUM(J5)-1.6</f>
        <v>23.4</v>
      </c>
      <c r="J5" s="71">
        <v>25</v>
      </c>
      <c r="K5" s="180">
        <f>SUM(J5)+1.4</f>
        <v>26.4</v>
      </c>
      <c r="L5" s="180">
        <f>SUM(K5)+1.4</f>
        <v>27.799999999999997</v>
      </c>
      <c r="M5" s="208">
        <f>SUM(L5)+1.4</f>
        <v>29.199999999999996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181"/>
      <c r="I6" s="181"/>
      <c r="J6" s="48"/>
      <c r="K6" s="181"/>
      <c r="L6" s="181"/>
      <c r="M6" s="209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180">
        <f>SUM(I7)-2.25</f>
        <v>29.5</v>
      </c>
      <c r="I7" s="180">
        <f>SUM(J7)-2.25</f>
        <v>31.75</v>
      </c>
      <c r="J7" s="71">
        <v>34</v>
      </c>
      <c r="K7" s="180">
        <f>SUM(J7)+2</f>
        <v>36</v>
      </c>
      <c r="L7" s="180">
        <f>SUM(K7)+2</f>
        <v>38</v>
      </c>
      <c r="M7" s="208">
        <f>SUM(L7)+2</f>
        <v>40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181"/>
      <c r="I8" s="181"/>
      <c r="J8" s="48"/>
      <c r="K8" s="181"/>
      <c r="L8" s="181"/>
      <c r="M8" s="209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180">
        <f>SUM(I9)-2.1</f>
        <v>28.299999999999997</v>
      </c>
      <c r="I9" s="180">
        <f>SUM(J9)-2.1</f>
        <v>30.4</v>
      </c>
      <c r="J9" s="71">
        <v>32.5</v>
      </c>
      <c r="K9" s="180">
        <f>SUM(J9)+1.9</f>
        <v>34.4</v>
      </c>
      <c r="L9" s="180">
        <f>SUM(K9)+1.9</f>
        <v>36.299999999999997</v>
      </c>
      <c r="M9" s="182">
        <f>SUM(L9)+1.9</f>
        <v>38.199999999999996</v>
      </c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181"/>
      <c r="I10" s="181"/>
      <c r="J10" s="48"/>
      <c r="K10" s="181"/>
      <c r="L10" s="181"/>
      <c r="M10" s="183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180">
        <f>SUM(I11)-0.9</f>
        <v>13.299999999999999</v>
      </c>
      <c r="I11" s="180">
        <f>SUM(J11)-0.9</f>
        <v>14.2</v>
      </c>
      <c r="J11" s="71">
        <v>15.1</v>
      </c>
      <c r="K11" s="180">
        <f>SUM(J11)+0.9</f>
        <v>16</v>
      </c>
      <c r="L11" s="180">
        <f>SUM(K11)+0.9</f>
        <v>16.899999999999999</v>
      </c>
      <c r="M11" s="208">
        <f>SUM(L11)+0.9</f>
        <v>17.799999999999997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181"/>
      <c r="I12" s="181"/>
      <c r="J12" s="48"/>
      <c r="K12" s="181"/>
      <c r="L12" s="181"/>
      <c r="M12" s="209"/>
    </row>
    <row r="13" spans="1:13" s="1" customFormat="1" ht="14.1" customHeight="1" x14ac:dyDescent="0.3">
      <c r="A13" s="189">
        <v>6</v>
      </c>
      <c r="B13" s="210" t="s">
        <v>90</v>
      </c>
      <c r="C13" s="211"/>
      <c r="D13" s="68" t="s">
        <v>91</v>
      </c>
      <c r="E13" s="69"/>
      <c r="F13" s="69"/>
      <c r="G13" s="70"/>
      <c r="H13" s="180">
        <f>SUM(I13)-1.6</f>
        <v>31.4</v>
      </c>
      <c r="I13" s="180">
        <f>SUM(J13)-1.6</f>
        <v>33</v>
      </c>
      <c r="J13" s="71">
        <v>34.6</v>
      </c>
      <c r="K13" s="180">
        <f>SUM(J13)+1.6</f>
        <v>36.200000000000003</v>
      </c>
      <c r="L13" s="180">
        <f>SUM(K13)+1.6</f>
        <v>37.800000000000004</v>
      </c>
      <c r="M13" s="208">
        <f>SUM(L13)+1.6</f>
        <v>39.400000000000006</v>
      </c>
    </row>
    <row r="14" spans="1:13" s="1" customFormat="1" ht="14.1" customHeight="1" x14ac:dyDescent="0.3">
      <c r="A14" s="189"/>
      <c r="B14" s="207" t="s">
        <v>34</v>
      </c>
      <c r="C14" s="207"/>
      <c r="D14" s="186" t="s">
        <v>105</v>
      </c>
      <c r="E14" s="187"/>
      <c r="F14" s="187"/>
      <c r="G14" s="188"/>
      <c r="H14" s="181"/>
      <c r="I14" s="181"/>
      <c r="J14" s="48"/>
      <c r="K14" s="181"/>
      <c r="L14" s="181"/>
      <c r="M14" s="209"/>
    </row>
    <row r="15" spans="1:13" s="1" customFormat="1" ht="14.1" customHeight="1" x14ac:dyDescent="0.3">
      <c r="A15" s="189">
        <v>7</v>
      </c>
      <c r="B15" s="212" t="s">
        <v>1</v>
      </c>
      <c r="C15" s="212"/>
      <c r="D15" s="192" t="s">
        <v>2</v>
      </c>
      <c r="E15" s="192"/>
      <c r="F15" s="192"/>
      <c r="G15" s="192"/>
      <c r="H15" s="180">
        <f>SUM(I15)-0.6</f>
        <v>12</v>
      </c>
      <c r="I15" s="180">
        <f>SUM(J15)-0.6</f>
        <v>12.6</v>
      </c>
      <c r="J15" s="71">
        <v>13.2</v>
      </c>
      <c r="K15" s="180">
        <f>SUM(J15)+0.6</f>
        <v>13.799999999999999</v>
      </c>
      <c r="L15" s="180">
        <f>SUM(K15)+0.6</f>
        <v>14.399999999999999</v>
      </c>
      <c r="M15" s="208">
        <f>SUM(L15)+0.6</f>
        <v>14.999999999999998</v>
      </c>
    </row>
    <row r="16" spans="1:13" s="1" customFormat="1" ht="14.1" customHeight="1" x14ac:dyDescent="0.3">
      <c r="A16" s="189"/>
      <c r="B16" s="207" t="s">
        <v>28</v>
      </c>
      <c r="C16" s="207"/>
      <c r="D16" s="186" t="s">
        <v>47</v>
      </c>
      <c r="E16" s="187"/>
      <c r="F16" s="187"/>
      <c r="G16" s="188"/>
      <c r="H16" s="181"/>
      <c r="I16" s="181"/>
      <c r="J16" s="48"/>
      <c r="K16" s="181"/>
      <c r="L16" s="181"/>
      <c r="M16" s="209"/>
    </row>
    <row r="17" spans="1:13" s="1" customFormat="1" ht="14.1" customHeight="1" x14ac:dyDescent="0.3">
      <c r="A17" s="189">
        <v>8</v>
      </c>
      <c r="B17" s="212" t="s">
        <v>3</v>
      </c>
      <c r="C17" s="212"/>
      <c r="D17" s="192" t="s">
        <v>4</v>
      </c>
      <c r="E17" s="192"/>
      <c r="F17" s="192"/>
      <c r="G17" s="192"/>
      <c r="H17" s="180">
        <f>SUM(I17)-0.3</f>
        <v>5.5</v>
      </c>
      <c r="I17" s="180">
        <f>SUM(J17)-0.3</f>
        <v>5.8</v>
      </c>
      <c r="J17" s="71">
        <v>6.1</v>
      </c>
      <c r="K17" s="180">
        <f>SUM(J17)+0.3</f>
        <v>6.3999999999999995</v>
      </c>
      <c r="L17" s="180">
        <f>SUM(K17)+0.3</f>
        <v>6.6999999999999993</v>
      </c>
      <c r="M17" s="208">
        <f>SUM(L17)+0.3</f>
        <v>6.9999999999999991</v>
      </c>
    </row>
    <row r="18" spans="1:13" s="1" customFormat="1" ht="14.1" customHeight="1" x14ac:dyDescent="0.3">
      <c r="A18" s="189"/>
      <c r="B18" s="207" t="s">
        <v>29</v>
      </c>
      <c r="C18" s="207"/>
      <c r="D18" s="186" t="s">
        <v>48</v>
      </c>
      <c r="E18" s="187"/>
      <c r="F18" s="187"/>
      <c r="G18" s="188"/>
      <c r="H18" s="181"/>
      <c r="I18" s="181"/>
      <c r="J18" s="48"/>
      <c r="K18" s="181"/>
      <c r="L18" s="181"/>
      <c r="M18" s="209"/>
    </row>
    <row r="19" spans="1:13" s="1" customFormat="1" ht="14.1" customHeight="1" x14ac:dyDescent="0.3">
      <c r="A19" s="189">
        <v>9</v>
      </c>
      <c r="B19" s="212" t="s">
        <v>5</v>
      </c>
      <c r="C19" s="212"/>
      <c r="D19" s="192" t="s">
        <v>6</v>
      </c>
      <c r="E19" s="192"/>
      <c r="F19" s="192"/>
      <c r="G19" s="192"/>
      <c r="H19" s="180">
        <f>SUM(I19)-3.7</f>
        <v>34.099999999999994</v>
      </c>
      <c r="I19" s="180">
        <f>SUM(J19)-3.7</f>
        <v>37.799999999999997</v>
      </c>
      <c r="J19" s="71">
        <v>41.5</v>
      </c>
      <c r="K19" s="180">
        <f>SUM(J19)+3.8</f>
        <v>45.3</v>
      </c>
      <c r="L19" s="180">
        <f>SUM(K19)+3.8</f>
        <v>49.099999999999994</v>
      </c>
      <c r="M19" s="182">
        <f>SUM(L19)+3.8</f>
        <v>52.899999999999991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181"/>
      <c r="I20" s="181"/>
      <c r="J20" s="48"/>
      <c r="K20" s="181"/>
      <c r="L20" s="181"/>
      <c r="M20" s="183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180"/>
      <c r="I21" s="180"/>
      <c r="J21" s="71"/>
      <c r="K21" s="180"/>
      <c r="L21" s="180"/>
      <c r="M21" s="208"/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181"/>
      <c r="I22" s="181"/>
      <c r="J22" s="48"/>
      <c r="K22" s="181"/>
      <c r="L22" s="181"/>
      <c r="M22" s="209"/>
    </row>
    <row r="23" spans="1:13" s="1" customFormat="1" ht="14.1" customHeight="1" x14ac:dyDescent="0.3">
      <c r="A23" s="189">
        <v>11</v>
      </c>
      <c r="B23" s="210" t="s">
        <v>102</v>
      </c>
      <c r="C23" s="211"/>
      <c r="D23" s="192" t="s">
        <v>70</v>
      </c>
      <c r="E23" s="192"/>
      <c r="F23" s="192"/>
      <c r="G23" s="192"/>
      <c r="H23" s="180">
        <f>SUM(I23)-0.6</f>
        <v>14</v>
      </c>
      <c r="I23" s="180">
        <f>SUM(J23)-0.6</f>
        <v>14.6</v>
      </c>
      <c r="J23" s="71">
        <v>15.2</v>
      </c>
      <c r="K23" s="180">
        <f>SUM(J23)+0.6</f>
        <v>15.799999999999999</v>
      </c>
      <c r="L23" s="180">
        <f>SUM(K23)+0.6</f>
        <v>16.399999999999999</v>
      </c>
      <c r="M23" s="182">
        <f>SUM(L23)+0.6</f>
        <v>17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181"/>
      <c r="I24" s="181"/>
      <c r="J24" s="48"/>
      <c r="K24" s="181"/>
      <c r="L24" s="181"/>
      <c r="M24" s="183"/>
    </row>
    <row r="25" spans="1:13" s="1" customFormat="1" ht="13.5" customHeight="1" x14ac:dyDescent="0.3">
      <c r="A25" s="189">
        <v>12</v>
      </c>
      <c r="B25" s="190" t="s">
        <v>267</v>
      </c>
      <c r="C25" s="191"/>
      <c r="D25" s="192"/>
      <c r="E25" s="192"/>
      <c r="F25" s="192"/>
      <c r="G25" s="192"/>
      <c r="H25" s="180">
        <f>SUM(I25)-0.4</f>
        <v>4.1999999999999993</v>
      </c>
      <c r="I25" s="180">
        <f>SUM(J25)-0.4</f>
        <v>4.5999999999999996</v>
      </c>
      <c r="J25" s="71">
        <v>5</v>
      </c>
      <c r="K25" s="180">
        <f>SUM(J25)+0.4</f>
        <v>5.4</v>
      </c>
      <c r="L25" s="180">
        <f>SUM(K25)+0.4</f>
        <v>5.8000000000000007</v>
      </c>
      <c r="M25" s="182">
        <f>SUM(L25)+0.4</f>
        <v>6.2000000000000011</v>
      </c>
    </row>
    <row r="26" spans="1:13" s="1" customFormat="1" ht="13.5" customHeight="1" x14ac:dyDescent="0.3">
      <c r="A26" s="189"/>
      <c r="B26" s="184" t="s">
        <v>268</v>
      </c>
      <c r="C26" s="185"/>
      <c r="D26" s="186" t="s">
        <v>263</v>
      </c>
      <c r="E26" s="187"/>
      <c r="F26" s="187"/>
      <c r="G26" s="188"/>
      <c r="H26" s="181"/>
      <c r="I26" s="181"/>
      <c r="J26" s="48"/>
      <c r="K26" s="181"/>
      <c r="L26" s="181"/>
      <c r="M26" s="183"/>
    </row>
    <row r="27" spans="1:13" ht="14.1" customHeight="1" x14ac:dyDescent="0.3">
      <c r="A27" s="189">
        <v>13</v>
      </c>
      <c r="B27" s="190" t="s">
        <v>270</v>
      </c>
      <c r="C27" s="191"/>
      <c r="D27" s="192"/>
      <c r="E27" s="192"/>
      <c r="F27" s="192"/>
      <c r="G27" s="192"/>
      <c r="H27" s="180">
        <f>SUM(I27)-0.6</f>
        <v>7.9</v>
      </c>
      <c r="I27" s="180">
        <f>SUM(J27)-0.6</f>
        <v>8.5</v>
      </c>
      <c r="J27" s="71">
        <v>9.1</v>
      </c>
      <c r="K27" s="180">
        <f>SUM(J27)+0.6</f>
        <v>9.6999999999999993</v>
      </c>
      <c r="L27" s="180">
        <f>SUM(K27)+0.6</f>
        <v>10.299999999999999</v>
      </c>
      <c r="M27" s="182">
        <f>SUM(L27)+0.6</f>
        <v>10.899999999999999</v>
      </c>
    </row>
    <row r="28" spans="1:13" ht="14.1" customHeight="1" x14ac:dyDescent="0.3">
      <c r="A28" s="189"/>
      <c r="B28" s="184" t="s">
        <v>269</v>
      </c>
      <c r="C28" s="185"/>
      <c r="D28" s="186" t="s">
        <v>266</v>
      </c>
      <c r="E28" s="187"/>
      <c r="F28" s="187"/>
      <c r="G28" s="188"/>
      <c r="H28" s="181"/>
      <c r="I28" s="181"/>
      <c r="J28" s="48"/>
      <c r="K28" s="181"/>
      <c r="L28" s="181"/>
      <c r="M28" s="183"/>
    </row>
    <row r="29" spans="1:13" ht="14.1" customHeight="1" x14ac:dyDescent="0.3">
      <c r="A29" s="189">
        <v>14</v>
      </c>
      <c r="B29" s="190" t="s">
        <v>261</v>
      </c>
      <c r="C29" s="191"/>
      <c r="D29" s="192"/>
      <c r="E29" s="192"/>
      <c r="F29" s="192"/>
      <c r="G29" s="192"/>
      <c r="H29" s="180">
        <f>SUM(I29)-1.8</f>
        <v>18.799999999999997</v>
      </c>
      <c r="I29" s="180">
        <f>SUM(J29)-1.8</f>
        <v>20.599999999999998</v>
      </c>
      <c r="J29" s="71">
        <v>22.4</v>
      </c>
      <c r="K29" s="180">
        <f>SUM(J29)+1.8</f>
        <v>24.2</v>
      </c>
      <c r="L29" s="180">
        <f>SUM(K29)+1.8</f>
        <v>26</v>
      </c>
      <c r="M29" s="182">
        <f>SUM(L29)+1.8</f>
        <v>27.8</v>
      </c>
    </row>
    <row r="30" spans="1:13" ht="14.1" customHeight="1" x14ac:dyDescent="0.3">
      <c r="A30" s="189"/>
      <c r="B30" s="184" t="s">
        <v>262</v>
      </c>
      <c r="C30" s="185"/>
      <c r="D30" s="186" t="s">
        <v>263</v>
      </c>
      <c r="E30" s="187"/>
      <c r="F30" s="187"/>
      <c r="G30" s="188"/>
      <c r="H30" s="181"/>
      <c r="I30" s="181"/>
      <c r="J30" s="48"/>
      <c r="K30" s="181"/>
      <c r="L30" s="181"/>
      <c r="M30" s="183"/>
    </row>
    <row r="31" spans="1:13" ht="14.1" customHeight="1" x14ac:dyDescent="0.3">
      <c r="A31" s="189">
        <v>15</v>
      </c>
      <c r="B31" s="190" t="s">
        <v>264</v>
      </c>
      <c r="C31" s="191"/>
      <c r="D31" s="192"/>
      <c r="E31" s="192"/>
      <c r="F31" s="192"/>
      <c r="G31" s="192"/>
      <c r="H31" s="180">
        <f>SUM(I31)-2</f>
        <v>22.5</v>
      </c>
      <c r="I31" s="180">
        <f>SUM(J31)-2</f>
        <v>24.5</v>
      </c>
      <c r="J31" s="71">
        <v>26.5</v>
      </c>
      <c r="K31" s="180">
        <f>SUM(J31)+2</f>
        <v>28.5</v>
      </c>
      <c r="L31" s="180">
        <f>SUM(K31)+2</f>
        <v>30.5</v>
      </c>
      <c r="M31" s="182">
        <f>SUM(L31)+2</f>
        <v>32.5</v>
      </c>
    </row>
    <row r="32" spans="1:13" ht="14.1" customHeight="1" x14ac:dyDescent="0.3">
      <c r="A32" s="189"/>
      <c r="B32" s="184" t="s">
        <v>265</v>
      </c>
      <c r="C32" s="185"/>
      <c r="D32" s="186" t="s">
        <v>266</v>
      </c>
      <c r="E32" s="187"/>
      <c r="F32" s="187"/>
      <c r="G32" s="188"/>
      <c r="H32" s="181"/>
      <c r="I32" s="181"/>
      <c r="J32" s="48"/>
      <c r="K32" s="181"/>
      <c r="L32" s="181"/>
      <c r="M32" s="183"/>
    </row>
    <row r="33" spans="1:13" ht="14.1" customHeight="1" x14ac:dyDescent="0.3">
      <c r="A33" s="189">
        <v>16</v>
      </c>
      <c r="B33" s="190" t="s">
        <v>258</v>
      </c>
      <c r="C33" s="191"/>
      <c r="D33" s="192"/>
      <c r="E33" s="192"/>
      <c r="F33" s="192"/>
      <c r="G33" s="192"/>
      <c r="H33" s="180">
        <f>SUM(I33)-3.2</f>
        <v>36.099999999999994</v>
      </c>
      <c r="I33" s="180">
        <f>SUM(J33)-3.2</f>
        <v>39.299999999999997</v>
      </c>
      <c r="J33" s="71">
        <v>42.5</v>
      </c>
      <c r="K33" s="180">
        <f>SUM(J33)+3.1</f>
        <v>45.6</v>
      </c>
      <c r="L33" s="180">
        <f>SUM(K33)+3.1</f>
        <v>48.7</v>
      </c>
      <c r="M33" s="182">
        <f>SUM(L33)+3.1</f>
        <v>51.800000000000004</v>
      </c>
    </row>
    <row r="34" spans="1:13" ht="14.1" customHeight="1" x14ac:dyDescent="0.3">
      <c r="A34" s="189"/>
      <c r="B34" s="184" t="s">
        <v>259</v>
      </c>
      <c r="C34" s="185"/>
      <c r="D34" s="186" t="s">
        <v>260</v>
      </c>
      <c r="E34" s="187"/>
      <c r="F34" s="187"/>
      <c r="G34" s="188"/>
      <c r="H34" s="181"/>
      <c r="I34" s="181"/>
      <c r="J34" s="48"/>
      <c r="K34" s="181"/>
      <c r="L34" s="181"/>
      <c r="M34" s="183"/>
    </row>
    <row r="35" spans="1:13" ht="14.1" customHeight="1" x14ac:dyDescent="0.3">
      <c r="A35" s="189">
        <v>17</v>
      </c>
      <c r="B35" s="190" t="s">
        <v>271</v>
      </c>
      <c r="C35" s="191"/>
      <c r="D35" s="192"/>
      <c r="E35" s="192"/>
      <c r="F35" s="192"/>
      <c r="G35" s="192"/>
      <c r="H35" s="180">
        <f>SUM(I35)-2.4</f>
        <v>27.200000000000003</v>
      </c>
      <c r="I35" s="180">
        <f>SUM(J35)-2.4</f>
        <v>29.6</v>
      </c>
      <c r="J35" s="71">
        <v>32</v>
      </c>
      <c r="K35" s="180">
        <f>SUM(J35)+2.4</f>
        <v>34.4</v>
      </c>
      <c r="L35" s="180">
        <f>SUM(K35)+2.4</f>
        <v>36.799999999999997</v>
      </c>
      <c r="M35" s="182">
        <f>SUM(L35)+2.4</f>
        <v>39.199999999999996</v>
      </c>
    </row>
    <row r="36" spans="1:13" ht="14.1" customHeight="1" x14ac:dyDescent="0.3">
      <c r="A36" s="189"/>
      <c r="B36" s="184" t="s">
        <v>272</v>
      </c>
      <c r="C36" s="185"/>
      <c r="D36" s="186"/>
      <c r="E36" s="187"/>
      <c r="F36" s="187"/>
      <c r="G36" s="188"/>
      <c r="H36" s="181"/>
      <c r="I36" s="181"/>
      <c r="J36" s="48"/>
      <c r="K36" s="181"/>
      <c r="L36" s="181"/>
      <c r="M36" s="183"/>
    </row>
    <row r="37" spans="1:13" ht="14.1" customHeight="1" x14ac:dyDescent="0.3">
      <c r="A37" s="189">
        <v>18</v>
      </c>
      <c r="B37" s="190"/>
      <c r="C37" s="191"/>
      <c r="D37" s="192"/>
      <c r="E37" s="192"/>
      <c r="F37" s="192"/>
      <c r="G37" s="192"/>
      <c r="H37" s="180"/>
      <c r="I37" s="180"/>
      <c r="J37" s="71"/>
      <c r="K37" s="180"/>
      <c r="L37" s="180"/>
      <c r="M37" s="182"/>
    </row>
    <row r="38" spans="1:13" ht="14.1" customHeight="1" x14ac:dyDescent="0.3">
      <c r="A38" s="189"/>
      <c r="B38" s="184"/>
      <c r="C38" s="185"/>
      <c r="D38" s="186"/>
      <c r="E38" s="187"/>
      <c r="F38" s="187"/>
      <c r="G38" s="188"/>
      <c r="H38" s="181"/>
      <c r="I38" s="181"/>
      <c r="J38" s="48"/>
      <c r="K38" s="181"/>
      <c r="L38" s="181"/>
      <c r="M38" s="183"/>
    </row>
    <row r="39" spans="1:13" ht="14.1" customHeight="1" x14ac:dyDescent="0.3">
      <c r="A39" s="202">
        <v>19</v>
      </c>
      <c r="B39" s="190"/>
      <c r="C39" s="191"/>
      <c r="D39" s="204"/>
      <c r="E39" s="205"/>
      <c r="F39" s="205"/>
      <c r="G39" s="206"/>
      <c r="H39" s="193"/>
      <c r="I39" s="193"/>
      <c r="J39" s="85"/>
      <c r="K39" s="193"/>
      <c r="L39" s="193"/>
      <c r="M39" s="195"/>
    </row>
    <row r="40" spans="1:13" ht="14.1" customHeight="1" thickBot="1" x14ac:dyDescent="0.35">
      <c r="A40" s="203"/>
      <c r="B40" s="197"/>
      <c r="C40" s="198"/>
      <c r="D40" s="199"/>
      <c r="E40" s="200"/>
      <c r="F40" s="200"/>
      <c r="G40" s="201"/>
      <c r="H40" s="194"/>
      <c r="I40" s="194"/>
      <c r="J40" s="114"/>
      <c r="K40" s="194"/>
      <c r="L40" s="194"/>
      <c r="M40" s="196"/>
    </row>
    <row r="41" spans="1:13" ht="14.1" customHeight="1" x14ac:dyDescent="0.3"/>
    <row r="42" spans="1:13" ht="14.1" customHeight="1" x14ac:dyDescent="0.3"/>
    <row r="43" spans="1:13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8408-2DBA-44ED-B680-B81DE4FF9E0F}">
  <sheetPr codeName="Sheet16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276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8" t="s">
        <v>63</v>
      </c>
      <c r="I2" s="18" t="s">
        <v>64</v>
      </c>
      <c r="J2" s="7" t="s">
        <v>65</v>
      </c>
      <c r="K2" s="18" t="s">
        <v>66</v>
      </c>
      <c r="L2" s="18" t="s">
        <v>167</v>
      </c>
      <c r="M2" s="18" t="s">
        <v>168</v>
      </c>
    </row>
    <row r="3" spans="1:13" s="1" customFormat="1" ht="14.1" customHeight="1" x14ac:dyDescent="0.3">
      <c r="A3" s="202">
        <v>1</v>
      </c>
      <c r="B3" s="97" t="s">
        <v>87</v>
      </c>
      <c r="C3" s="98"/>
      <c r="D3" s="106" t="s">
        <v>88</v>
      </c>
      <c r="E3" s="107"/>
      <c r="F3" s="107"/>
      <c r="G3" s="108"/>
      <c r="H3" s="216">
        <f>SUM(I3)-4.9</f>
        <v>52</v>
      </c>
      <c r="I3" s="216">
        <f>SUM(J3)-4.9</f>
        <v>56.9</v>
      </c>
      <c r="J3" s="47">
        <v>61.8</v>
      </c>
      <c r="K3" s="216">
        <f>SUM(J3)+4.9</f>
        <v>66.7</v>
      </c>
      <c r="L3" s="216">
        <f>SUM(K3)+4.9</f>
        <v>71.600000000000009</v>
      </c>
      <c r="M3" s="217">
        <f>SUM(L3)+4.9</f>
        <v>76.500000000000014</v>
      </c>
    </row>
    <row r="4" spans="1:13" s="1" customFormat="1" ht="14.1" customHeight="1" x14ac:dyDescent="0.3">
      <c r="A4" s="189"/>
      <c r="B4" s="137" t="s">
        <v>33</v>
      </c>
      <c r="C4" s="137"/>
      <c r="D4" s="79" t="s">
        <v>89</v>
      </c>
      <c r="E4" s="80"/>
      <c r="F4" s="80"/>
      <c r="G4" s="80"/>
      <c r="H4" s="193"/>
      <c r="I4" s="193"/>
      <c r="J4" s="85"/>
      <c r="K4" s="193"/>
      <c r="L4" s="193"/>
      <c r="M4" s="195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180">
        <f>SUM(I5)-1.6</f>
        <v>21.799999999999997</v>
      </c>
      <c r="I5" s="180">
        <f>SUM(J5)-1.6</f>
        <v>23.4</v>
      </c>
      <c r="J5" s="71">
        <v>25</v>
      </c>
      <c r="K5" s="180">
        <f>SUM(J5)+1.4</f>
        <v>26.4</v>
      </c>
      <c r="L5" s="180">
        <f>SUM(K5)+1.4</f>
        <v>27.799999999999997</v>
      </c>
      <c r="M5" s="208">
        <f>SUM(L5)+1.4</f>
        <v>29.199999999999996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181"/>
      <c r="I6" s="181"/>
      <c r="J6" s="48"/>
      <c r="K6" s="181"/>
      <c r="L6" s="181"/>
      <c r="M6" s="209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180">
        <f>SUM(I7)-2.25</f>
        <v>29.5</v>
      </c>
      <c r="I7" s="180">
        <f>SUM(J7)-2.25</f>
        <v>31.75</v>
      </c>
      <c r="J7" s="71">
        <v>34</v>
      </c>
      <c r="K7" s="180">
        <f>SUM(J7)+2</f>
        <v>36</v>
      </c>
      <c r="L7" s="180">
        <f>SUM(K7)+2</f>
        <v>38</v>
      </c>
      <c r="M7" s="208">
        <f>SUM(L7)+2</f>
        <v>40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181"/>
      <c r="I8" s="181"/>
      <c r="J8" s="48"/>
      <c r="K8" s="181"/>
      <c r="L8" s="181"/>
      <c r="M8" s="209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180"/>
      <c r="I9" s="180"/>
      <c r="J9" s="71"/>
      <c r="K9" s="180"/>
      <c r="L9" s="180"/>
      <c r="M9" s="182"/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181"/>
      <c r="I10" s="181"/>
      <c r="J10" s="48"/>
      <c r="K10" s="181"/>
      <c r="L10" s="181"/>
      <c r="M10" s="183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180">
        <f>SUM(I11)-0.9</f>
        <v>13.799999999999999</v>
      </c>
      <c r="I11" s="180">
        <f>SUM(J11)-0.9</f>
        <v>14.7</v>
      </c>
      <c r="J11" s="71">
        <v>15.6</v>
      </c>
      <c r="K11" s="180">
        <f>SUM(J11)+0.9</f>
        <v>16.5</v>
      </c>
      <c r="L11" s="180">
        <f>SUM(K11)+0.9</f>
        <v>17.399999999999999</v>
      </c>
      <c r="M11" s="208">
        <f>SUM(L11)+0.9</f>
        <v>18.299999999999997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181"/>
      <c r="I12" s="181"/>
      <c r="J12" s="48"/>
      <c r="K12" s="181"/>
      <c r="L12" s="181"/>
      <c r="M12" s="209"/>
    </row>
    <row r="13" spans="1:13" s="1" customFormat="1" ht="14.1" customHeight="1" x14ac:dyDescent="0.3">
      <c r="A13" s="189">
        <v>6</v>
      </c>
      <c r="B13" s="210" t="s">
        <v>90</v>
      </c>
      <c r="C13" s="211"/>
      <c r="D13" s="68" t="s">
        <v>91</v>
      </c>
      <c r="E13" s="69"/>
      <c r="F13" s="69"/>
      <c r="G13" s="70"/>
      <c r="H13" s="180">
        <f>SUM(I13)-1.6</f>
        <v>31.199999999999996</v>
      </c>
      <c r="I13" s="180">
        <f>SUM(J13)-1.6</f>
        <v>32.799999999999997</v>
      </c>
      <c r="J13" s="71">
        <v>34.4</v>
      </c>
      <c r="K13" s="180">
        <f>SUM(J13)+1.6</f>
        <v>36</v>
      </c>
      <c r="L13" s="180">
        <f>SUM(K13)+1.6</f>
        <v>37.6</v>
      </c>
      <c r="M13" s="208">
        <f>SUM(L13)+1.6</f>
        <v>39.200000000000003</v>
      </c>
    </row>
    <row r="14" spans="1:13" s="1" customFormat="1" ht="14.1" customHeight="1" x14ac:dyDescent="0.3">
      <c r="A14" s="189"/>
      <c r="B14" s="207" t="s">
        <v>34</v>
      </c>
      <c r="C14" s="207"/>
      <c r="D14" s="186" t="s">
        <v>105</v>
      </c>
      <c r="E14" s="187"/>
      <c r="F14" s="187"/>
      <c r="G14" s="188"/>
      <c r="H14" s="181"/>
      <c r="I14" s="181"/>
      <c r="J14" s="48"/>
      <c r="K14" s="181"/>
      <c r="L14" s="181"/>
      <c r="M14" s="209"/>
    </row>
    <row r="15" spans="1:13" s="1" customFormat="1" ht="14.1" customHeight="1" x14ac:dyDescent="0.3">
      <c r="A15" s="189">
        <v>7</v>
      </c>
      <c r="B15" s="212" t="s">
        <v>1</v>
      </c>
      <c r="C15" s="212"/>
      <c r="D15" s="192" t="s">
        <v>2</v>
      </c>
      <c r="E15" s="192"/>
      <c r="F15" s="192"/>
      <c r="G15" s="192"/>
      <c r="H15" s="180">
        <f>SUM(I15)-0.6</f>
        <v>12</v>
      </c>
      <c r="I15" s="180">
        <f>SUM(J15)-0.6</f>
        <v>12.6</v>
      </c>
      <c r="J15" s="71">
        <v>13.2</v>
      </c>
      <c r="K15" s="180">
        <f>SUM(J15)+0.6</f>
        <v>13.799999999999999</v>
      </c>
      <c r="L15" s="180">
        <f>SUM(K15)+0.6</f>
        <v>14.399999999999999</v>
      </c>
      <c r="M15" s="208">
        <f>SUM(L15)+0.6</f>
        <v>14.999999999999998</v>
      </c>
    </row>
    <row r="16" spans="1:13" s="1" customFormat="1" ht="14.1" customHeight="1" x14ac:dyDescent="0.3">
      <c r="A16" s="189"/>
      <c r="B16" s="207" t="s">
        <v>28</v>
      </c>
      <c r="C16" s="207"/>
      <c r="D16" s="186" t="s">
        <v>47</v>
      </c>
      <c r="E16" s="187"/>
      <c r="F16" s="187"/>
      <c r="G16" s="188"/>
      <c r="H16" s="181"/>
      <c r="I16" s="181"/>
      <c r="J16" s="48"/>
      <c r="K16" s="181"/>
      <c r="L16" s="181"/>
      <c r="M16" s="209"/>
    </row>
    <row r="17" spans="1:13" s="1" customFormat="1" ht="14.1" customHeight="1" x14ac:dyDescent="0.3">
      <c r="A17" s="189">
        <v>8</v>
      </c>
      <c r="B17" s="212" t="s">
        <v>3</v>
      </c>
      <c r="C17" s="212"/>
      <c r="D17" s="192" t="s">
        <v>4</v>
      </c>
      <c r="E17" s="192"/>
      <c r="F17" s="192"/>
      <c r="G17" s="192"/>
      <c r="H17" s="180">
        <f>SUM(I17)-0.3</f>
        <v>5.5</v>
      </c>
      <c r="I17" s="180">
        <f>SUM(J17)-0.3</f>
        <v>5.8</v>
      </c>
      <c r="J17" s="71">
        <v>6.1</v>
      </c>
      <c r="K17" s="180">
        <f>SUM(J17)+0.3</f>
        <v>6.3999999999999995</v>
      </c>
      <c r="L17" s="180">
        <f>SUM(K17)+0.3</f>
        <v>6.6999999999999993</v>
      </c>
      <c r="M17" s="208">
        <f>SUM(L17)+0.3</f>
        <v>6.9999999999999991</v>
      </c>
    </row>
    <row r="18" spans="1:13" s="1" customFormat="1" ht="14.1" customHeight="1" x14ac:dyDescent="0.3">
      <c r="A18" s="189"/>
      <c r="B18" s="207" t="s">
        <v>29</v>
      </c>
      <c r="C18" s="207"/>
      <c r="D18" s="186" t="s">
        <v>48</v>
      </c>
      <c r="E18" s="187"/>
      <c r="F18" s="187"/>
      <c r="G18" s="188"/>
      <c r="H18" s="181"/>
      <c r="I18" s="181"/>
      <c r="J18" s="48"/>
      <c r="K18" s="181"/>
      <c r="L18" s="181"/>
      <c r="M18" s="209"/>
    </row>
    <row r="19" spans="1:13" s="1" customFormat="1" ht="14.1" customHeight="1" x14ac:dyDescent="0.3">
      <c r="A19" s="189">
        <v>9</v>
      </c>
      <c r="B19" s="212" t="s">
        <v>5</v>
      </c>
      <c r="C19" s="212"/>
      <c r="D19" s="192" t="s">
        <v>6</v>
      </c>
      <c r="E19" s="192"/>
      <c r="F19" s="192"/>
      <c r="G19" s="192"/>
      <c r="H19" s="180">
        <f>SUM(I19)-3.7</f>
        <v>33.099999999999994</v>
      </c>
      <c r="I19" s="180">
        <f>SUM(J19)-3.7</f>
        <v>36.799999999999997</v>
      </c>
      <c r="J19" s="71">
        <v>40.5</v>
      </c>
      <c r="K19" s="180">
        <f>SUM(J19)+3.8</f>
        <v>44.3</v>
      </c>
      <c r="L19" s="180">
        <f>SUM(K19)+3.8</f>
        <v>48.099999999999994</v>
      </c>
      <c r="M19" s="182">
        <f>SUM(L19)+3.8</f>
        <v>51.899999999999991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181"/>
      <c r="I20" s="181"/>
      <c r="J20" s="48"/>
      <c r="K20" s="181"/>
      <c r="L20" s="181"/>
      <c r="M20" s="183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180">
        <f>SUM(I21)-1.6</f>
        <v>24.799999999999997</v>
      </c>
      <c r="I21" s="180">
        <f>SUM(J21)-1.6</f>
        <v>26.4</v>
      </c>
      <c r="J21" s="71">
        <v>28</v>
      </c>
      <c r="K21" s="180">
        <f>SUM(J21)+1.6</f>
        <v>29.6</v>
      </c>
      <c r="L21" s="180">
        <f>SUM(K21)+1.6</f>
        <v>31.200000000000003</v>
      </c>
      <c r="M21" s="208">
        <f>SUM(L21)+1.6</f>
        <v>32.800000000000004</v>
      </c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181"/>
      <c r="I22" s="181"/>
      <c r="J22" s="48"/>
      <c r="K22" s="181"/>
      <c r="L22" s="181"/>
      <c r="M22" s="209"/>
    </row>
    <row r="23" spans="1:13" s="1" customFormat="1" ht="14.1" customHeight="1" x14ac:dyDescent="0.3">
      <c r="A23" s="189">
        <v>11</v>
      </c>
      <c r="B23" s="210" t="s">
        <v>102</v>
      </c>
      <c r="C23" s="211"/>
      <c r="D23" s="192" t="s">
        <v>70</v>
      </c>
      <c r="E23" s="192"/>
      <c r="F23" s="192"/>
      <c r="G23" s="192"/>
      <c r="H23" s="180">
        <f>SUM(I23)-0.6</f>
        <v>14.8</v>
      </c>
      <c r="I23" s="180">
        <f>SUM(J23)-0.6</f>
        <v>15.4</v>
      </c>
      <c r="J23" s="71">
        <v>16</v>
      </c>
      <c r="K23" s="180">
        <f>SUM(J23)+0.6</f>
        <v>16.600000000000001</v>
      </c>
      <c r="L23" s="180">
        <f>SUM(K23)+0.6</f>
        <v>17.200000000000003</v>
      </c>
      <c r="M23" s="182">
        <f>SUM(L23)+0.6</f>
        <v>17.800000000000004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181"/>
      <c r="I24" s="181"/>
      <c r="J24" s="48"/>
      <c r="K24" s="181"/>
      <c r="L24" s="181"/>
      <c r="M24" s="183"/>
    </row>
    <row r="25" spans="1:13" s="1" customFormat="1" ht="13.5" customHeight="1" x14ac:dyDescent="0.3">
      <c r="A25" s="189">
        <v>12</v>
      </c>
      <c r="B25" s="212" t="s">
        <v>278</v>
      </c>
      <c r="C25" s="212"/>
      <c r="D25" s="192" t="s">
        <v>6</v>
      </c>
      <c r="E25" s="192"/>
      <c r="F25" s="192"/>
      <c r="G25" s="192"/>
      <c r="H25" s="180">
        <f>SUM(I25)-1.2</f>
        <v>17.600000000000001</v>
      </c>
      <c r="I25" s="180">
        <f>SUM(J25)-1.2</f>
        <v>18.8</v>
      </c>
      <c r="J25" s="71">
        <v>20</v>
      </c>
      <c r="K25" s="180">
        <f>SUM(J25)+1.3</f>
        <v>21.3</v>
      </c>
      <c r="L25" s="180">
        <f>SUM(K25)+1.3</f>
        <v>22.6</v>
      </c>
      <c r="M25" s="182">
        <f>SUM(L25)+1.3</f>
        <v>23.900000000000002</v>
      </c>
    </row>
    <row r="26" spans="1:13" s="1" customFormat="1" ht="13.5" customHeight="1" x14ac:dyDescent="0.3">
      <c r="A26" s="189"/>
      <c r="B26" s="207" t="s">
        <v>279</v>
      </c>
      <c r="C26" s="207"/>
      <c r="D26" s="186" t="s">
        <v>49</v>
      </c>
      <c r="E26" s="187"/>
      <c r="F26" s="187"/>
      <c r="G26" s="188"/>
      <c r="H26" s="181"/>
      <c r="I26" s="181"/>
      <c r="J26" s="48"/>
      <c r="K26" s="181"/>
      <c r="L26" s="181"/>
      <c r="M26" s="183"/>
    </row>
    <row r="27" spans="1:13" ht="14.1" customHeight="1" x14ac:dyDescent="0.3">
      <c r="A27" s="189">
        <v>13</v>
      </c>
      <c r="B27" s="210" t="s">
        <v>282</v>
      </c>
      <c r="C27" s="211"/>
      <c r="D27" s="192" t="s">
        <v>70</v>
      </c>
      <c r="E27" s="192"/>
      <c r="F27" s="192"/>
      <c r="G27" s="192"/>
      <c r="H27" s="180">
        <f>SUM(I27)-1.2</f>
        <v>21.6</v>
      </c>
      <c r="I27" s="180">
        <f>SUM(J27)-1.2</f>
        <v>22.8</v>
      </c>
      <c r="J27" s="71">
        <v>24</v>
      </c>
      <c r="K27" s="180">
        <f>SUM(J27)+1.2</f>
        <v>25.2</v>
      </c>
      <c r="L27" s="180">
        <f>SUM(K27)+1.2</f>
        <v>26.4</v>
      </c>
      <c r="M27" s="182">
        <f>SUM(L27)+1.2</f>
        <v>27.599999999999998</v>
      </c>
    </row>
    <row r="28" spans="1:13" ht="14.1" customHeight="1" x14ac:dyDescent="0.3">
      <c r="A28" s="189"/>
      <c r="B28" s="207" t="s">
        <v>283</v>
      </c>
      <c r="C28" s="207"/>
      <c r="D28" s="186" t="s">
        <v>71</v>
      </c>
      <c r="E28" s="187"/>
      <c r="F28" s="187"/>
      <c r="G28" s="188"/>
      <c r="H28" s="181"/>
      <c r="I28" s="181"/>
      <c r="J28" s="48"/>
      <c r="K28" s="181"/>
      <c r="L28" s="181"/>
      <c r="M28" s="183"/>
    </row>
    <row r="29" spans="1:13" ht="14.1" customHeight="1" x14ac:dyDescent="0.3">
      <c r="A29" s="189">
        <v>14</v>
      </c>
      <c r="B29" s="190" t="s">
        <v>267</v>
      </c>
      <c r="C29" s="191"/>
      <c r="D29" s="192"/>
      <c r="E29" s="192"/>
      <c r="F29" s="192"/>
      <c r="G29" s="192"/>
      <c r="H29" s="180">
        <f>SUM(I29)-0.4</f>
        <v>4.6999999999999993</v>
      </c>
      <c r="I29" s="180">
        <f>SUM(J29)-0.4</f>
        <v>5.0999999999999996</v>
      </c>
      <c r="J29" s="71">
        <v>5.5</v>
      </c>
      <c r="K29" s="180">
        <f>SUM(J29)+0.4</f>
        <v>5.9</v>
      </c>
      <c r="L29" s="180">
        <f>SUM(K29)+0.4</f>
        <v>6.3000000000000007</v>
      </c>
      <c r="M29" s="182">
        <f>SUM(L29)+0.4</f>
        <v>6.7000000000000011</v>
      </c>
    </row>
    <row r="30" spans="1:13" ht="14.1" customHeight="1" x14ac:dyDescent="0.3">
      <c r="A30" s="189"/>
      <c r="B30" s="184" t="s">
        <v>268</v>
      </c>
      <c r="C30" s="185"/>
      <c r="D30" s="186" t="s">
        <v>280</v>
      </c>
      <c r="E30" s="187"/>
      <c r="F30" s="187"/>
      <c r="G30" s="188"/>
      <c r="H30" s="181"/>
      <c r="I30" s="181"/>
      <c r="J30" s="48"/>
      <c r="K30" s="181"/>
      <c r="L30" s="181"/>
      <c r="M30" s="183"/>
    </row>
    <row r="31" spans="1:13" ht="14.1" customHeight="1" x14ac:dyDescent="0.3">
      <c r="A31" s="189">
        <v>15</v>
      </c>
      <c r="B31" s="190" t="s">
        <v>270</v>
      </c>
      <c r="C31" s="191"/>
      <c r="D31" s="192"/>
      <c r="E31" s="192"/>
      <c r="F31" s="192"/>
      <c r="G31" s="192"/>
      <c r="H31" s="180">
        <f>SUM(I31)-0.6</f>
        <v>8.2000000000000011</v>
      </c>
      <c r="I31" s="180">
        <f>SUM(J31)-0.6</f>
        <v>8.8000000000000007</v>
      </c>
      <c r="J31" s="71">
        <v>9.4</v>
      </c>
      <c r="K31" s="180">
        <f>SUM(J31)+0.6</f>
        <v>10</v>
      </c>
      <c r="L31" s="180">
        <f>SUM(K31)+0.6</f>
        <v>10.6</v>
      </c>
      <c r="M31" s="182">
        <f>SUM(L31)+0.6</f>
        <v>11.2</v>
      </c>
    </row>
    <row r="32" spans="1:13" ht="14.1" customHeight="1" x14ac:dyDescent="0.3">
      <c r="A32" s="189"/>
      <c r="B32" s="184" t="s">
        <v>269</v>
      </c>
      <c r="C32" s="185"/>
      <c r="D32" s="186" t="s">
        <v>281</v>
      </c>
      <c r="E32" s="187"/>
      <c r="F32" s="187"/>
      <c r="G32" s="188"/>
      <c r="H32" s="181"/>
      <c r="I32" s="181"/>
      <c r="J32" s="48"/>
      <c r="K32" s="181"/>
      <c r="L32" s="181"/>
      <c r="M32" s="183"/>
    </row>
    <row r="33" spans="1:13" ht="14.1" customHeight="1" x14ac:dyDescent="0.3">
      <c r="A33" s="189">
        <v>16</v>
      </c>
      <c r="B33" s="190" t="s">
        <v>160</v>
      </c>
      <c r="C33" s="191"/>
      <c r="D33" s="192"/>
      <c r="E33" s="192"/>
      <c r="F33" s="192"/>
      <c r="G33" s="192"/>
      <c r="H33" s="180">
        <f>SUM(I33)-1.2</f>
        <v>12.400000000000002</v>
      </c>
      <c r="I33" s="180">
        <f>SUM(J33)-1.2</f>
        <v>13.600000000000001</v>
      </c>
      <c r="J33" s="71">
        <v>14.8</v>
      </c>
      <c r="K33" s="180">
        <f>SUM(J33)+1.2</f>
        <v>16</v>
      </c>
      <c r="L33" s="180">
        <f>SUM(K33)+1.2</f>
        <v>17.2</v>
      </c>
      <c r="M33" s="182">
        <f>SUM(L33)+1.2</f>
        <v>18.399999999999999</v>
      </c>
    </row>
    <row r="34" spans="1:13" ht="14.1" customHeight="1" x14ac:dyDescent="0.3">
      <c r="A34" s="189"/>
      <c r="B34" s="184" t="s">
        <v>161</v>
      </c>
      <c r="C34" s="185"/>
      <c r="D34" s="186" t="s">
        <v>277</v>
      </c>
      <c r="E34" s="187"/>
      <c r="F34" s="187"/>
      <c r="G34" s="188"/>
      <c r="H34" s="181"/>
      <c r="I34" s="181"/>
      <c r="J34" s="48"/>
      <c r="K34" s="181"/>
      <c r="L34" s="181"/>
      <c r="M34" s="183"/>
    </row>
    <row r="35" spans="1:13" ht="13.5" customHeight="1" x14ac:dyDescent="0.3">
      <c r="A35" s="189">
        <v>17</v>
      </c>
      <c r="B35" s="190" t="s">
        <v>162</v>
      </c>
      <c r="C35" s="191"/>
      <c r="D35" s="192"/>
      <c r="E35" s="192"/>
      <c r="F35" s="192"/>
      <c r="G35" s="192"/>
      <c r="H35" s="180">
        <f>SUM(I35)-1.3</f>
        <v>13.399999999999999</v>
      </c>
      <c r="I35" s="180">
        <f>SUM(J35)-1.3</f>
        <v>14.7</v>
      </c>
      <c r="J35" s="71">
        <v>16</v>
      </c>
      <c r="K35" s="180">
        <f>SUM(J35)+1.3</f>
        <v>17.3</v>
      </c>
      <c r="L35" s="180">
        <f>SUM(K35)+1.3</f>
        <v>18.600000000000001</v>
      </c>
      <c r="M35" s="182">
        <f>SUM(L35)+1.3</f>
        <v>19.900000000000002</v>
      </c>
    </row>
    <row r="36" spans="1:13" ht="13.5" customHeight="1" x14ac:dyDescent="0.3">
      <c r="A36" s="189"/>
      <c r="B36" s="184" t="s">
        <v>163</v>
      </c>
      <c r="C36" s="185"/>
      <c r="D36" s="186" t="s">
        <v>277</v>
      </c>
      <c r="E36" s="187"/>
      <c r="F36" s="187"/>
      <c r="G36" s="188"/>
      <c r="H36" s="181"/>
      <c r="I36" s="181"/>
      <c r="J36" s="48"/>
      <c r="K36" s="181"/>
      <c r="L36" s="181"/>
      <c r="M36" s="183"/>
    </row>
    <row r="37" spans="1:13" ht="13.5" customHeight="1" x14ac:dyDescent="0.3">
      <c r="A37" s="189">
        <v>18</v>
      </c>
      <c r="B37" s="190" t="s">
        <v>164</v>
      </c>
      <c r="C37" s="191"/>
      <c r="D37" s="192"/>
      <c r="E37" s="192"/>
      <c r="F37" s="192"/>
      <c r="G37" s="192"/>
      <c r="H37" s="180">
        <f>SUM(I37)-1.8</f>
        <v>18</v>
      </c>
      <c r="I37" s="180">
        <f>SUM(J37)-1.8</f>
        <v>19.8</v>
      </c>
      <c r="J37" s="71">
        <v>21.6</v>
      </c>
      <c r="K37" s="180">
        <f>SUM(J37)+1.8</f>
        <v>23.400000000000002</v>
      </c>
      <c r="L37" s="180">
        <f>SUM(K37)+1.8</f>
        <v>25.200000000000003</v>
      </c>
      <c r="M37" s="182">
        <f>SUM(L37)+1.8</f>
        <v>27.000000000000004</v>
      </c>
    </row>
    <row r="38" spans="1:13" ht="13.5" customHeight="1" x14ac:dyDescent="0.3">
      <c r="A38" s="189"/>
      <c r="B38" s="184" t="s">
        <v>165</v>
      </c>
      <c r="C38" s="185"/>
      <c r="D38" s="186" t="s">
        <v>277</v>
      </c>
      <c r="E38" s="187"/>
      <c r="F38" s="187"/>
      <c r="G38" s="188"/>
      <c r="H38" s="181"/>
      <c r="I38" s="181"/>
      <c r="J38" s="48"/>
      <c r="K38" s="181"/>
      <c r="L38" s="181"/>
      <c r="M38" s="183"/>
    </row>
    <row r="39" spans="1:13" ht="13.5" customHeight="1" x14ac:dyDescent="0.3">
      <c r="A39" s="189">
        <v>19</v>
      </c>
      <c r="B39" s="190" t="s">
        <v>271</v>
      </c>
      <c r="C39" s="191"/>
      <c r="D39" s="192"/>
      <c r="E39" s="192"/>
      <c r="F39" s="192"/>
      <c r="G39" s="192"/>
      <c r="H39" s="180">
        <f>SUM(I39)-2.4</f>
        <v>27.200000000000003</v>
      </c>
      <c r="I39" s="180">
        <f>SUM(J39)-2.4</f>
        <v>29.6</v>
      </c>
      <c r="J39" s="71">
        <v>32</v>
      </c>
      <c r="K39" s="180">
        <f>SUM(J39)+2.4</f>
        <v>34.4</v>
      </c>
      <c r="L39" s="180">
        <f>SUM(K39)+2.4</f>
        <v>36.799999999999997</v>
      </c>
      <c r="M39" s="182">
        <f>SUM(L39)+2.4</f>
        <v>39.199999999999996</v>
      </c>
    </row>
    <row r="40" spans="1:13" ht="13.5" customHeight="1" x14ac:dyDescent="0.3">
      <c r="A40" s="189"/>
      <c r="B40" s="184" t="s">
        <v>272</v>
      </c>
      <c r="C40" s="185"/>
      <c r="D40" s="186"/>
      <c r="E40" s="187"/>
      <c r="F40" s="187"/>
      <c r="G40" s="188"/>
      <c r="H40" s="181"/>
      <c r="I40" s="181"/>
      <c r="J40" s="48"/>
      <c r="K40" s="181"/>
      <c r="L40" s="181"/>
      <c r="M40" s="183"/>
    </row>
    <row r="41" spans="1:13" ht="13.5" customHeight="1" x14ac:dyDescent="0.3">
      <c r="A41" s="189">
        <v>20</v>
      </c>
      <c r="B41" s="190"/>
      <c r="C41" s="191"/>
      <c r="D41" s="192"/>
      <c r="E41" s="192"/>
      <c r="F41" s="192"/>
      <c r="G41" s="192"/>
      <c r="H41" s="180"/>
      <c r="I41" s="180"/>
      <c r="J41" s="71"/>
      <c r="K41" s="180"/>
      <c r="L41" s="180"/>
      <c r="M41" s="182"/>
    </row>
    <row r="42" spans="1:13" ht="13.5" customHeight="1" x14ac:dyDescent="0.3">
      <c r="A42" s="189"/>
      <c r="B42" s="184"/>
      <c r="C42" s="185"/>
      <c r="D42" s="186"/>
      <c r="E42" s="187"/>
      <c r="F42" s="187"/>
      <c r="G42" s="188"/>
      <c r="H42" s="181"/>
      <c r="I42" s="181"/>
      <c r="J42" s="48"/>
      <c r="K42" s="181"/>
      <c r="L42" s="181"/>
      <c r="M42" s="183"/>
    </row>
    <row r="43" spans="1:13" ht="13.5" customHeight="1" x14ac:dyDescent="0.3">
      <c r="A43" s="202">
        <v>21</v>
      </c>
      <c r="B43" s="190"/>
      <c r="C43" s="191"/>
      <c r="D43" s="204"/>
      <c r="E43" s="205"/>
      <c r="F43" s="205"/>
      <c r="G43" s="206"/>
      <c r="H43" s="193"/>
      <c r="I43" s="193"/>
      <c r="J43" s="85"/>
      <c r="K43" s="193"/>
      <c r="L43" s="193"/>
      <c r="M43" s="195"/>
    </row>
    <row r="44" spans="1:13" ht="13.5" customHeight="1" thickBot="1" x14ac:dyDescent="0.35">
      <c r="A44" s="203"/>
      <c r="B44" s="197"/>
      <c r="C44" s="198"/>
      <c r="D44" s="199"/>
      <c r="E44" s="200"/>
      <c r="F44" s="200"/>
      <c r="G44" s="201"/>
      <c r="H44" s="194"/>
      <c r="I44" s="194"/>
      <c r="J44" s="114"/>
      <c r="K44" s="194"/>
      <c r="L44" s="194"/>
      <c r="M44" s="196"/>
    </row>
    <row r="45" spans="1:13" ht="13.5" customHeight="1" x14ac:dyDescent="0.3"/>
    <row r="46" spans="1:13" ht="13.5" customHeight="1" x14ac:dyDescent="0.3"/>
    <row r="47" spans="1:13" ht="13.5" customHeight="1" x14ac:dyDescent="0.3"/>
    <row r="48" spans="1:13" ht="13.5" customHeight="1" x14ac:dyDescent="0.3"/>
    <row r="49" ht="13.5" customHeight="1" x14ac:dyDescent="0.3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16B6-67EB-4EB2-B426-83F30BBA1E4D}">
  <sheetPr codeName="Sheet169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284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9" t="s">
        <v>63</v>
      </c>
      <c r="I2" s="19" t="s">
        <v>64</v>
      </c>
      <c r="J2" s="7" t="s">
        <v>65</v>
      </c>
      <c r="K2" s="19" t="s">
        <v>66</v>
      </c>
      <c r="L2" s="19" t="s">
        <v>167</v>
      </c>
      <c r="M2" s="19" t="s">
        <v>168</v>
      </c>
    </row>
    <row r="3" spans="1:13" s="1" customFormat="1" ht="14.1" customHeight="1" x14ac:dyDescent="0.3">
      <c r="A3" s="202">
        <v>1</v>
      </c>
      <c r="B3" s="97" t="s">
        <v>87</v>
      </c>
      <c r="C3" s="98"/>
      <c r="D3" s="106" t="s">
        <v>88</v>
      </c>
      <c r="E3" s="107"/>
      <c r="F3" s="107"/>
      <c r="G3" s="108"/>
      <c r="H3" s="216">
        <f>SUM(I3)-4.9</f>
        <v>55.7</v>
      </c>
      <c r="I3" s="216">
        <f>SUM(J3)-4.9</f>
        <v>60.6</v>
      </c>
      <c r="J3" s="47">
        <v>65.5</v>
      </c>
      <c r="K3" s="216">
        <f>SUM(J3)+4.9</f>
        <v>70.400000000000006</v>
      </c>
      <c r="L3" s="216">
        <f>SUM(K3)+4.9</f>
        <v>75.300000000000011</v>
      </c>
      <c r="M3" s="217">
        <f>SUM(L3)+4.9</f>
        <v>80.200000000000017</v>
      </c>
    </row>
    <row r="4" spans="1:13" s="1" customFormat="1" ht="14.1" customHeight="1" x14ac:dyDescent="0.3">
      <c r="A4" s="189"/>
      <c r="B4" s="137" t="s">
        <v>33</v>
      </c>
      <c r="C4" s="137"/>
      <c r="D4" s="79" t="s">
        <v>89</v>
      </c>
      <c r="E4" s="80"/>
      <c r="F4" s="80"/>
      <c r="G4" s="80"/>
      <c r="H4" s="193"/>
      <c r="I4" s="193"/>
      <c r="J4" s="85"/>
      <c r="K4" s="193"/>
      <c r="L4" s="193"/>
      <c r="M4" s="195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180">
        <f>SUM(I5)-1.6</f>
        <v>21.799999999999997</v>
      </c>
      <c r="I5" s="180">
        <f>SUM(J5)-1.6</f>
        <v>23.4</v>
      </c>
      <c r="J5" s="71">
        <v>25</v>
      </c>
      <c r="K5" s="180">
        <f>SUM(J5)+1.4</f>
        <v>26.4</v>
      </c>
      <c r="L5" s="180">
        <f>SUM(K5)+1.4</f>
        <v>27.799999999999997</v>
      </c>
      <c r="M5" s="208">
        <f>SUM(L5)+1.4</f>
        <v>29.199999999999996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181"/>
      <c r="I6" s="181"/>
      <c r="J6" s="48"/>
      <c r="K6" s="181"/>
      <c r="L6" s="181"/>
      <c r="M6" s="209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180">
        <f>SUM(I7)-2.25</f>
        <v>29.5</v>
      </c>
      <c r="I7" s="180">
        <f>SUM(J7)-2.25</f>
        <v>31.75</v>
      </c>
      <c r="J7" s="71">
        <v>34</v>
      </c>
      <c r="K7" s="180">
        <f>SUM(J7)+2</f>
        <v>36</v>
      </c>
      <c r="L7" s="180">
        <f>SUM(K7)+2</f>
        <v>38</v>
      </c>
      <c r="M7" s="208">
        <f>SUM(L7)+2</f>
        <v>40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181"/>
      <c r="I8" s="181"/>
      <c r="J8" s="48"/>
      <c r="K8" s="181"/>
      <c r="L8" s="181"/>
      <c r="M8" s="209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180">
        <f>SUM(I9)-2.1</f>
        <v>27.799999999999997</v>
      </c>
      <c r="I9" s="180">
        <f>SUM(J9)-2.1</f>
        <v>29.9</v>
      </c>
      <c r="J9" s="71">
        <v>32</v>
      </c>
      <c r="K9" s="180">
        <f>SUM(J9)+1.9</f>
        <v>33.9</v>
      </c>
      <c r="L9" s="180">
        <f>SUM(K9)+1.9</f>
        <v>35.799999999999997</v>
      </c>
      <c r="M9" s="208">
        <f>SUM(L9)+1.9</f>
        <v>37.699999999999996</v>
      </c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181"/>
      <c r="I10" s="181"/>
      <c r="J10" s="48"/>
      <c r="K10" s="181"/>
      <c r="L10" s="181"/>
      <c r="M10" s="209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180">
        <f>SUM(I11)-0.9</f>
        <v>14.2</v>
      </c>
      <c r="I11" s="180">
        <f>SUM(J11)-0.9</f>
        <v>15.1</v>
      </c>
      <c r="J11" s="71">
        <v>16</v>
      </c>
      <c r="K11" s="180">
        <f>SUM(J11)+0.9</f>
        <v>16.899999999999999</v>
      </c>
      <c r="L11" s="180">
        <f>SUM(K11)+0.9</f>
        <v>17.799999999999997</v>
      </c>
      <c r="M11" s="208">
        <f>SUM(L11)+0.9</f>
        <v>18.699999999999996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181"/>
      <c r="I12" s="181"/>
      <c r="J12" s="48"/>
      <c r="K12" s="181"/>
      <c r="L12" s="181"/>
      <c r="M12" s="209"/>
    </row>
    <row r="13" spans="1:13" s="1" customFormat="1" ht="14.1" customHeight="1" x14ac:dyDescent="0.3">
      <c r="A13" s="189">
        <v>6</v>
      </c>
      <c r="B13" s="210" t="s">
        <v>90</v>
      </c>
      <c r="C13" s="211"/>
      <c r="D13" s="68" t="s">
        <v>91</v>
      </c>
      <c r="E13" s="69"/>
      <c r="F13" s="69"/>
      <c r="G13" s="70"/>
      <c r="H13" s="180">
        <f>SUM(I13)-1.6</f>
        <v>32.599999999999994</v>
      </c>
      <c r="I13" s="180">
        <f>SUM(J13)-1.6</f>
        <v>34.199999999999996</v>
      </c>
      <c r="J13" s="71">
        <v>35.799999999999997</v>
      </c>
      <c r="K13" s="180">
        <f>SUM(J13)+1.6</f>
        <v>37.4</v>
      </c>
      <c r="L13" s="180">
        <f>SUM(K13)+1.6</f>
        <v>39</v>
      </c>
      <c r="M13" s="208">
        <f>SUM(L13)+1.6</f>
        <v>40.6</v>
      </c>
    </row>
    <row r="14" spans="1:13" s="1" customFormat="1" ht="14.1" customHeight="1" x14ac:dyDescent="0.3">
      <c r="A14" s="189"/>
      <c r="B14" s="207" t="s">
        <v>34</v>
      </c>
      <c r="C14" s="207"/>
      <c r="D14" s="186" t="s">
        <v>105</v>
      </c>
      <c r="E14" s="187"/>
      <c r="F14" s="187"/>
      <c r="G14" s="188"/>
      <c r="H14" s="181"/>
      <c r="I14" s="181"/>
      <c r="J14" s="48"/>
      <c r="K14" s="181"/>
      <c r="L14" s="181"/>
      <c r="M14" s="209"/>
    </row>
    <row r="15" spans="1:13" s="1" customFormat="1" ht="14.1" customHeight="1" x14ac:dyDescent="0.3">
      <c r="A15" s="189">
        <v>7</v>
      </c>
      <c r="B15" s="212" t="s">
        <v>1</v>
      </c>
      <c r="C15" s="212"/>
      <c r="D15" s="192" t="s">
        <v>2</v>
      </c>
      <c r="E15" s="192"/>
      <c r="F15" s="192"/>
      <c r="G15" s="192"/>
      <c r="H15" s="180">
        <f>SUM(I15)-0.6</f>
        <v>12.600000000000001</v>
      </c>
      <c r="I15" s="180">
        <f>SUM(J15)-0.6</f>
        <v>13.200000000000001</v>
      </c>
      <c r="J15" s="71">
        <v>13.8</v>
      </c>
      <c r="K15" s="180">
        <f>SUM(J15)+0.6</f>
        <v>14.4</v>
      </c>
      <c r="L15" s="180">
        <f>SUM(K15)+0.6</f>
        <v>15</v>
      </c>
      <c r="M15" s="208">
        <f>SUM(L15)+0.6</f>
        <v>15.6</v>
      </c>
    </row>
    <row r="16" spans="1:13" s="1" customFormat="1" ht="14.1" customHeight="1" x14ac:dyDescent="0.3">
      <c r="A16" s="189"/>
      <c r="B16" s="207" t="s">
        <v>28</v>
      </c>
      <c r="C16" s="207"/>
      <c r="D16" s="186" t="s">
        <v>47</v>
      </c>
      <c r="E16" s="187"/>
      <c r="F16" s="187"/>
      <c r="G16" s="188"/>
      <c r="H16" s="181"/>
      <c r="I16" s="181"/>
      <c r="J16" s="48"/>
      <c r="K16" s="181"/>
      <c r="L16" s="181"/>
      <c r="M16" s="209"/>
    </row>
    <row r="17" spans="1:13" s="1" customFormat="1" ht="14.1" customHeight="1" x14ac:dyDescent="0.3">
      <c r="A17" s="189">
        <v>8</v>
      </c>
      <c r="B17" s="212" t="s">
        <v>3</v>
      </c>
      <c r="C17" s="212"/>
      <c r="D17" s="192" t="s">
        <v>4</v>
      </c>
      <c r="E17" s="192"/>
      <c r="F17" s="192"/>
      <c r="G17" s="192"/>
      <c r="H17" s="180">
        <f>SUM(I17)-0.3</f>
        <v>5.7</v>
      </c>
      <c r="I17" s="180">
        <f>SUM(J17)-0.3</f>
        <v>6</v>
      </c>
      <c r="J17" s="71">
        <v>6.3</v>
      </c>
      <c r="K17" s="180">
        <f>SUM(J17)+0.3</f>
        <v>6.6</v>
      </c>
      <c r="L17" s="180">
        <f>SUM(K17)+0.3</f>
        <v>6.8999999999999995</v>
      </c>
      <c r="M17" s="208">
        <f>SUM(L17)+0.3</f>
        <v>7.1999999999999993</v>
      </c>
    </row>
    <row r="18" spans="1:13" s="1" customFormat="1" ht="14.1" customHeight="1" x14ac:dyDescent="0.3">
      <c r="A18" s="189"/>
      <c r="B18" s="207" t="s">
        <v>29</v>
      </c>
      <c r="C18" s="207"/>
      <c r="D18" s="186" t="s">
        <v>48</v>
      </c>
      <c r="E18" s="187"/>
      <c r="F18" s="187"/>
      <c r="G18" s="188"/>
      <c r="H18" s="181"/>
      <c r="I18" s="181"/>
      <c r="J18" s="48"/>
      <c r="K18" s="181"/>
      <c r="L18" s="181"/>
      <c r="M18" s="209"/>
    </row>
    <row r="19" spans="1:13" s="1" customFormat="1" ht="14.1" customHeight="1" x14ac:dyDescent="0.3">
      <c r="A19" s="189">
        <v>9</v>
      </c>
      <c r="B19" s="212" t="s">
        <v>5</v>
      </c>
      <c r="C19" s="212"/>
      <c r="D19" s="192" t="s">
        <v>6</v>
      </c>
      <c r="E19" s="192"/>
      <c r="F19" s="192"/>
      <c r="G19" s="192"/>
      <c r="H19" s="180">
        <f>SUM(I19)-3.7</f>
        <v>34.099999999999994</v>
      </c>
      <c r="I19" s="180">
        <f>SUM(J19)-3.7</f>
        <v>37.799999999999997</v>
      </c>
      <c r="J19" s="71">
        <v>41.5</v>
      </c>
      <c r="K19" s="180">
        <f>SUM(J19)+3.8</f>
        <v>45.3</v>
      </c>
      <c r="L19" s="180">
        <f>SUM(K19)+3.8</f>
        <v>49.099999999999994</v>
      </c>
      <c r="M19" s="182">
        <f>SUM(L19)+3.8</f>
        <v>52.899999999999991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181"/>
      <c r="I20" s="181"/>
      <c r="J20" s="48"/>
      <c r="K20" s="181"/>
      <c r="L20" s="181"/>
      <c r="M20" s="183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180"/>
      <c r="I21" s="180"/>
      <c r="J21" s="71"/>
      <c r="K21" s="180"/>
      <c r="L21" s="180"/>
      <c r="M21" s="208"/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181"/>
      <c r="I22" s="181"/>
      <c r="J22" s="48"/>
      <c r="K22" s="181"/>
      <c r="L22" s="181"/>
      <c r="M22" s="209"/>
    </row>
    <row r="23" spans="1:13" s="1" customFormat="1" ht="14.1" customHeight="1" x14ac:dyDescent="0.3">
      <c r="A23" s="189">
        <v>11</v>
      </c>
      <c r="B23" s="210" t="s">
        <v>102</v>
      </c>
      <c r="C23" s="211"/>
      <c r="D23" s="192" t="s">
        <v>70</v>
      </c>
      <c r="E23" s="192"/>
      <c r="F23" s="192"/>
      <c r="G23" s="192"/>
      <c r="H23" s="180">
        <f>SUM(I23)-0.7</f>
        <v>16.600000000000001</v>
      </c>
      <c r="I23" s="180">
        <f>SUM(J23)-0.7</f>
        <v>17.3</v>
      </c>
      <c r="J23" s="71">
        <v>18</v>
      </c>
      <c r="K23" s="180">
        <f>SUM(J23)+0.7</f>
        <v>18.7</v>
      </c>
      <c r="L23" s="180">
        <f>SUM(K23)+0.7</f>
        <v>19.399999999999999</v>
      </c>
      <c r="M23" s="182">
        <f>SUM(L23)+0.7</f>
        <v>20.099999999999998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181"/>
      <c r="I24" s="181"/>
      <c r="J24" s="48"/>
      <c r="K24" s="181"/>
      <c r="L24" s="181"/>
      <c r="M24" s="183"/>
    </row>
    <row r="25" spans="1:13" s="1" customFormat="1" ht="13.5" customHeight="1" x14ac:dyDescent="0.3">
      <c r="A25" s="189">
        <v>12</v>
      </c>
      <c r="B25" s="212" t="s">
        <v>278</v>
      </c>
      <c r="C25" s="212"/>
      <c r="D25" s="192"/>
      <c r="E25" s="192"/>
      <c r="F25" s="192"/>
      <c r="G25" s="192"/>
      <c r="H25" s="180">
        <f>SUM(I25)-1.3</f>
        <v>16.899999999999999</v>
      </c>
      <c r="I25" s="180">
        <f>SUM(J25)-1.3</f>
        <v>18.2</v>
      </c>
      <c r="J25" s="71">
        <v>19.5</v>
      </c>
      <c r="K25" s="180">
        <f>SUM(J25)+1.3</f>
        <v>20.8</v>
      </c>
      <c r="L25" s="180">
        <f>SUM(K25)+1.3</f>
        <v>22.1</v>
      </c>
      <c r="M25" s="182">
        <f>SUM(L25)+1.3</f>
        <v>23.400000000000002</v>
      </c>
    </row>
    <row r="26" spans="1:13" s="1" customFormat="1" ht="13.5" customHeight="1" x14ac:dyDescent="0.3">
      <c r="A26" s="189"/>
      <c r="B26" s="207" t="s">
        <v>279</v>
      </c>
      <c r="C26" s="207"/>
      <c r="D26" s="186"/>
      <c r="E26" s="187"/>
      <c r="F26" s="187"/>
      <c r="G26" s="188"/>
      <c r="H26" s="181"/>
      <c r="I26" s="181"/>
      <c r="J26" s="48"/>
      <c r="K26" s="181"/>
      <c r="L26" s="181"/>
      <c r="M26" s="183"/>
    </row>
    <row r="27" spans="1:13" ht="14.1" customHeight="1" x14ac:dyDescent="0.3">
      <c r="A27" s="189">
        <v>13</v>
      </c>
      <c r="B27" s="210" t="s">
        <v>285</v>
      </c>
      <c r="C27" s="211"/>
      <c r="D27" s="192"/>
      <c r="E27" s="192"/>
      <c r="F27" s="192"/>
      <c r="G27" s="192"/>
      <c r="H27" s="180">
        <f>SUM(I27)-1.2</f>
        <v>20.6</v>
      </c>
      <c r="I27" s="180">
        <f>SUM(J27)-1.2</f>
        <v>21.8</v>
      </c>
      <c r="J27" s="71">
        <v>23</v>
      </c>
      <c r="K27" s="180">
        <f>SUM(J27)+1.2</f>
        <v>24.2</v>
      </c>
      <c r="L27" s="180">
        <f>SUM(K27)+1.2</f>
        <v>25.4</v>
      </c>
      <c r="M27" s="182">
        <f>SUM(L27)+1.2</f>
        <v>26.599999999999998</v>
      </c>
    </row>
    <row r="28" spans="1:13" ht="14.1" customHeight="1" x14ac:dyDescent="0.3">
      <c r="A28" s="189"/>
      <c r="B28" s="207" t="s">
        <v>286</v>
      </c>
      <c r="C28" s="207"/>
      <c r="D28" s="186"/>
      <c r="E28" s="187"/>
      <c r="F28" s="187"/>
      <c r="G28" s="188"/>
      <c r="H28" s="181"/>
      <c r="I28" s="181"/>
      <c r="J28" s="48"/>
      <c r="K28" s="181"/>
      <c r="L28" s="181"/>
      <c r="M28" s="183"/>
    </row>
    <row r="29" spans="1:13" ht="14.1" customHeight="1" x14ac:dyDescent="0.3">
      <c r="A29" s="189">
        <v>14</v>
      </c>
      <c r="B29" s="190" t="s">
        <v>261</v>
      </c>
      <c r="C29" s="191"/>
      <c r="D29" s="192"/>
      <c r="E29" s="192"/>
      <c r="F29" s="192"/>
      <c r="G29" s="192"/>
      <c r="H29" s="180">
        <f>SUM(I29)-1.7</f>
        <v>18.200000000000003</v>
      </c>
      <c r="I29" s="180">
        <f>SUM(J29)-1.7</f>
        <v>19.900000000000002</v>
      </c>
      <c r="J29" s="71">
        <v>21.6</v>
      </c>
      <c r="K29" s="180">
        <f>SUM(J29)+1.7</f>
        <v>23.3</v>
      </c>
      <c r="L29" s="180">
        <f>SUM(K29)+1.7</f>
        <v>25</v>
      </c>
      <c r="M29" s="182">
        <f>SUM(L29)+1.7</f>
        <v>26.7</v>
      </c>
    </row>
    <row r="30" spans="1:13" ht="14.1" customHeight="1" x14ac:dyDescent="0.3">
      <c r="A30" s="189"/>
      <c r="B30" s="184" t="s">
        <v>288</v>
      </c>
      <c r="C30" s="185"/>
      <c r="D30" s="186" t="s">
        <v>289</v>
      </c>
      <c r="E30" s="187"/>
      <c r="F30" s="187"/>
      <c r="G30" s="188"/>
      <c r="H30" s="181"/>
      <c r="I30" s="181"/>
      <c r="J30" s="48"/>
      <c r="K30" s="181"/>
      <c r="L30" s="181"/>
      <c r="M30" s="183"/>
    </row>
    <row r="31" spans="1:13" ht="14.1" customHeight="1" x14ac:dyDescent="0.3">
      <c r="A31" s="189">
        <v>15</v>
      </c>
      <c r="B31" s="190" t="s">
        <v>264</v>
      </c>
      <c r="C31" s="191"/>
      <c r="D31" s="192"/>
      <c r="E31" s="192"/>
      <c r="F31" s="192"/>
      <c r="G31" s="192"/>
      <c r="H31" s="180">
        <f>SUM(I31)-1.7</f>
        <v>19.100000000000001</v>
      </c>
      <c r="I31" s="180">
        <f>SUM(J31)-1.7</f>
        <v>20.8</v>
      </c>
      <c r="J31" s="71">
        <v>22.5</v>
      </c>
      <c r="K31" s="180">
        <f>SUM(J31)+1.7</f>
        <v>24.2</v>
      </c>
      <c r="L31" s="180">
        <f>SUM(K31)+1.7</f>
        <v>25.9</v>
      </c>
      <c r="M31" s="182">
        <f>SUM(L31)+1.7</f>
        <v>27.599999999999998</v>
      </c>
    </row>
    <row r="32" spans="1:13" ht="14.1" customHeight="1" x14ac:dyDescent="0.3">
      <c r="A32" s="189"/>
      <c r="B32" s="184" t="s">
        <v>287</v>
      </c>
      <c r="C32" s="185"/>
      <c r="D32" s="186" t="s">
        <v>290</v>
      </c>
      <c r="E32" s="187"/>
      <c r="F32" s="187"/>
      <c r="G32" s="188"/>
      <c r="H32" s="181"/>
      <c r="I32" s="181"/>
      <c r="J32" s="48"/>
      <c r="K32" s="181"/>
      <c r="L32" s="181"/>
      <c r="M32" s="183"/>
    </row>
    <row r="33" spans="1:13" ht="14.1" customHeight="1" x14ac:dyDescent="0.3">
      <c r="A33" s="189">
        <v>16</v>
      </c>
      <c r="B33" s="190" t="s">
        <v>292</v>
      </c>
      <c r="C33" s="191"/>
      <c r="D33" s="192"/>
      <c r="E33" s="192"/>
      <c r="F33" s="192"/>
      <c r="G33" s="192"/>
      <c r="H33" s="180">
        <f>SUM(I33)-3</f>
        <v>34</v>
      </c>
      <c r="I33" s="180">
        <f>SUM(J33)-3</f>
        <v>37</v>
      </c>
      <c r="J33" s="71">
        <v>40</v>
      </c>
      <c r="K33" s="180">
        <f>SUM(J33)+3</f>
        <v>43</v>
      </c>
      <c r="L33" s="180">
        <f>SUM(K33)+3</f>
        <v>46</v>
      </c>
      <c r="M33" s="182">
        <f>SUM(L33)+3</f>
        <v>49</v>
      </c>
    </row>
    <row r="34" spans="1:13" ht="14.1" customHeight="1" x14ac:dyDescent="0.3">
      <c r="A34" s="189"/>
      <c r="B34" s="184" t="s">
        <v>293</v>
      </c>
      <c r="C34" s="185"/>
      <c r="D34" s="186" t="s">
        <v>277</v>
      </c>
      <c r="E34" s="187"/>
      <c r="F34" s="187"/>
      <c r="G34" s="188"/>
      <c r="H34" s="181"/>
      <c r="I34" s="181"/>
      <c r="J34" s="48"/>
      <c r="K34" s="181"/>
      <c r="L34" s="181"/>
      <c r="M34" s="183"/>
    </row>
    <row r="35" spans="1:13" ht="13.5" customHeight="1" x14ac:dyDescent="0.3">
      <c r="A35" s="189">
        <v>17</v>
      </c>
      <c r="B35" s="190" t="s">
        <v>295</v>
      </c>
      <c r="C35" s="191"/>
      <c r="D35" s="192"/>
      <c r="E35" s="192"/>
      <c r="F35" s="192"/>
      <c r="G35" s="192"/>
      <c r="H35" s="180">
        <f>SUM(I35)-3.2</f>
        <v>36.599999999999994</v>
      </c>
      <c r="I35" s="180">
        <f>SUM(J35)-3.2</f>
        <v>39.799999999999997</v>
      </c>
      <c r="J35" s="71">
        <v>43</v>
      </c>
      <c r="K35" s="180">
        <f>SUM(J35)+3.2</f>
        <v>46.2</v>
      </c>
      <c r="L35" s="180">
        <f>SUM(K35)+3.2</f>
        <v>49.400000000000006</v>
      </c>
      <c r="M35" s="182">
        <f>SUM(L35)+3.2</f>
        <v>52.600000000000009</v>
      </c>
    </row>
    <row r="36" spans="1:13" ht="13.5" customHeight="1" x14ac:dyDescent="0.3">
      <c r="A36" s="189"/>
      <c r="B36" s="184" t="s">
        <v>294</v>
      </c>
      <c r="C36" s="185"/>
      <c r="D36" s="186" t="s">
        <v>291</v>
      </c>
      <c r="E36" s="187"/>
      <c r="F36" s="187"/>
      <c r="G36" s="188"/>
      <c r="H36" s="181"/>
      <c r="I36" s="181"/>
      <c r="J36" s="48"/>
      <c r="K36" s="181"/>
      <c r="L36" s="181"/>
      <c r="M36" s="183"/>
    </row>
    <row r="37" spans="1:13" ht="13.5" customHeight="1" x14ac:dyDescent="0.3">
      <c r="A37" s="189">
        <v>18</v>
      </c>
      <c r="B37" s="190" t="s">
        <v>271</v>
      </c>
      <c r="C37" s="191"/>
      <c r="D37" s="192"/>
      <c r="E37" s="192"/>
      <c r="F37" s="192"/>
      <c r="G37" s="192"/>
      <c r="H37" s="180">
        <f>SUM(I37)-2.4</f>
        <v>27.200000000000003</v>
      </c>
      <c r="I37" s="180">
        <f>SUM(J37)-2.4</f>
        <v>29.6</v>
      </c>
      <c r="J37" s="71">
        <v>32</v>
      </c>
      <c r="K37" s="180">
        <f>SUM(J37)+2.4</f>
        <v>34.4</v>
      </c>
      <c r="L37" s="180">
        <f>SUM(K37)+2.4</f>
        <v>36.799999999999997</v>
      </c>
      <c r="M37" s="182">
        <f>SUM(L37)+2.4</f>
        <v>39.199999999999996</v>
      </c>
    </row>
    <row r="38" spans="1:13" ht="13.5" customHeight="1" x14ac:dyDescent="0.3">
      <c r="A38" s="189"/>
      <c r="B38" s="184" t="s">
        <v>272</v>
      </c>
      <c r="C38" s="185"/>
      <c r="D38" s="186"/>
      <c r="E38" s="187"/>
      <c r="F38" s="187"/>
      <c r="G38" s="188"/>
      <c r="H38" s="181"/>
      <c r="I38" s="181"/>
      <c r="J38" s="48"/>
      <c r="K38" s="181"/>
      <c r="L38" s="181"/>
      <c r="M38" s="183"/>
    </row>
    <row r="39" spans="1:13" ht="13.5" customHeight="1" x14ac:dyDescent="0.3">
      <c r="A39" s="189">
        <v>19</v>
      </c>
      <c r="B39" s="190"/>
      <c r="C39" s="191"/>
      <c r="D39" s="192"/>
      <c r="E39" s="192"/>
      <c r="F39" s="192"/>
      <c r="G39" s="192"/>
      <c r="H39" s="180"/>
      <c r="I39" s="180"/>
      <c r="J39" s="71"/>
      <c r="K39" s="180"/>
      <c r="L39" s="180"/>
      <c r="M39" s="182"/>
    </row>
    <row r="40" spans="1:13" ht="13.5" customHeight="1" x14ac:dyDescent="0.3">
      <c r="A40" s="189"/>
      <c r="B40" s="184"/>
      <c r="C40" s="185"/>
      <c r="D40" s="186"/>
      <c r="E40" s="187"/>
      <c r="F40" s="187"/>
      <c r="G40" s="188"/>
      <c r="H40" s="181"/>
      <c r="I40" s="181"/>
      <c r="J40" s="48"/>
      <c r="K40" s="181"/>
      <c r="L40" s="181"/>
      <c r="M40" s="183"/>
    </row>
    <row r="41" spans="1:13" ht="13.5" customHeight="1" x14ac:dyDescent="0.3">
      <c r="A41" s="189">
        <v>20</v>
      </c>
      <c r="B41" s="190"/>
      <c r="C41" s="191"/>
      <c r="D41" s="192"/>
      <c r="E41" s="192"/>
      <c r="F41" s="192"/>
      <c r="G41" s="192"/>
      <c r="H41" s="180"/>
      <c r="I41" s="180"/>
      <c r="J41" s="71"/>
      <c r="K41" s="180"/>
      <c r="L41" s="180"/>
      <c r="M41" s="182"/>
    </row>
    <row r="42" spans="1:13" ht="13.5" customHeight="1" x14ac:dyDescent="0.3">
      <c r="A42" s="189"/>
      <c r="B42" s="184"/>
      <c r="C42" s="185"/>
      <c r="D42" s="186"/>
      <c r="E42" s="187"/>
      <c r="F42" s="187"/>
      <c r="G42" s="188"/>
      <c r="H42" s="181"/>
      <c r="I42" s="181"/>
      <c r="J42" s="48"/>
      <c r="K42" s="181"/>
      <c r="L42" s="181"/>
      <c r="M42" s="183"/>
    </row>
    <row r="43" spans="1:13" ht="13.5" customHeight="1" x14ac:dyDescent="0.3">
      <c r="A43" s="202">
        <v>21</v>
      </c>
      <c r="B43" s="190"/>
      <c r="C43" s="191"/>
      <c r="D43" s="204"/>
      <c r="E43" s="205"/>
      <c r="F43" s="205"/>
      <c r="G43" s="206"/>
      <c r="H43" s="193"/>
      <c r="I43" s="193"/>
      <c r="J43" s="85"/>
      <c r="K43" s="193"/>
      <c r="L43" s="193"/>
      <c r="M43" s="195"/>
    </row>
    <row r="44" spans="1:13" ht="13.5" customHeight="1" thickBot="1" x14ac:dyDescent="0.35">
      <c r="A44" s="203"/>
      <c r="B44" s="197"/>
      <c r="C44" s="198"/>
      <c r="D44" s="199"/>
      <c r="E44" s="200"/>
      <c r="F44" s="200"/>
      <c r="G44" s="201"/>
      <c r="H44" s="194"/>
      <c r="I44" s="194"/>
      <c r="J44" s="114"/>
      <c r="K44" s="194"/>
      <c r="L44" s="194"/>
      <c r="M44" s="196"/>
    </row>
    <row r="45" spans="1:13" ht="13.5" customHeight="1" x14ac:dyDescent="0.3"/>
    <row r="46" spans="1:13" ht="13.5" customHeight="1" x14ac:dyDescent="0.3"/>
    <row r="47" spans="1:13" ht="13.5" customHeight="1" x14ac:dyDescent="0.3"/>
    <row r="48" spans="1:13" ht="13.5" customHeight="1" x14ac:dyDescent="0.3"/>
    <row r="49" ht="13.5" customHeight="1" x14ac:dyDescent="0.3"/>
  </sheetData>
  <mergeCells count="234"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5A59-6B8D-4086-B69A-9A0047441FA8}">
  <sheetPr codeName="Sheet20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221" t="s">
        <v>413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65">
        <v>1</v>
      </c>
      <c r="B3" s="53" t="s">
        <v>87</v>
      </c>
      <c r="C3" s="54"/>
      <c r="D3" s="55"/>
      <c r="E3" s="56"/>
      <c r="F3" s="56"/>
      <c r="G3" s="57"/>
      <c r="H3" s="49">
        <f>SUM(I3)-4.5</f>
        <v>47.7</v>
      </c>
      <c r="I3" s="49">
        <f>SUM(J3)-4.5</f>
        <v>52.2</v>
      </c>
      <c r="J3" s="162">
        <v>56.7</v>
      </c>
      <c r="K3" s="163">
        <f>SUM(J3)+4.5</f>
        <v>61.2</v>
      </c>
      <c r="L3" s="163">
        <f>SUM(K3)+4.5</f>
        <v>65.7</v>
      </c>
      <c r="M3" s="164">
        <f>SUM(L3)+4.5</f>
        <v>70.2</v>
      </c>
    </row>
    <row r="4" spans="1:13" s="1" customFormat="1" ht="14.1" customHeight="1" x14ac:dyDescent="0.3">
      <c r="A4" s="166"/>
      <c r="B4" s="137" t="s">
        <v>412</v>
      </c>
      <c r="C4" s="137"/>
      <c r="D4" s="79" t="s">
        <v>411</v>
      </c>
      <c r="E4" s="80"/>
      <c r="F4" s="80"/>
      <c r="G4" s="81"/>
      <c r="H4" s="46"/>
      <c r="I4" s="46"/>
      <c r="J4" s="76"/>
      <c r="K4" s="77"/>
      <c r="L4" s="77"/>
      <c r="M4" s="161"/>
    </row>
    <row r="5" spans="1:13" s="1" customFormat="1" ht="14.1" customHeight="1" x14ac:dyDescent="0.3">
      <c r="A5" s="159">
        <v>2</v>
      </c>
      <c r="B5" s="109" t="s">
        <v>155</v>
      </c>
      <c r="C5" s="109"/>
      <c r="D5" s="68"/>
      <c r="E5" s="69"/>
      <c r="F5" s="69"/>
      <c r="G5" s="70"/>
      <c r="H5" s="45">
        <f>SUM(I5)-1</f>
        <v>14</v>
      </c>
      <c r="I5" s="45">
        <f>SUM(J5)-1</f>
        <v>15</v>
      </c>
      <c r="J5" s="76">
        <v>16</v>
      </c>
      <c r="K5" s="77">
        <f>SUM(J5)+1</f>
        <v>17</v>
      </c>
      <c r="L5" s="77">
        <f>SUM(K5)+1</f>
        <v>18</v>
      </c>
      <c r="M5" s="161">
        <f>SUM(L5)+1</f>
        <v>19</v>
      </c>
    </row>
    <row r="6" spans="1:13" s="1" customFormat="1" ht="14.1" customHeight="1" x14ac:dyDescent="0.3">
      <c r="A6" s="160"/>
      <c r="B6" s="137" t="s">
        <v>156</v>
      </c>
      <c r="C6" s="137"/>
      <c r="D6" s="79"/>
      <c r="E6" s="80"/>
      <c r="F6" s="80"/>
      <c r="G6" s="81"/>
      <c r="H6" s="46"/>
      <c r="I6" s="46"/>
      <c r="J6" s="76"/>
      <c r="K6" s="77"/>
      <c r="L6" s="77"/>
      <c r="M6" s="161"/>
    </row>
    <row r="7" spans="1:13" s="1" customFormat="1" ht="14.1" customHeight="1" x14ac:dyDescent="0.3">
      <c r="A7" s="159">
        <v>3</v>
      </c>
      <c r="B7" s="109" t="s">
        <v>391</v>
      </c>
      <c r="C7" s="109"/>
      <c r="D7" s="68"/>
      <c r="E7" s="69"/>
      <c r="F7" s="69"/>
      <c r="G7" s="70"/>
      <c r="H7" s="45">
        <f>SUM(I7)-1</f>
        <v>14</v>
      </c>
      <c r="I7" s="45">
        <f>SUM(J7)-1</f>
        <v>15</v>
      </c>
      <c r="J7" s="76">
        <v>16</v>
      </c>
      <c r="K7" s="77">
        <f>SUM(J7)+1</f>
        <v>17</v>
      </c>
      <c r="L7" s="77">
        <f>SUM(K7)+1</f>
        <v>18</v>
      </c>
      <c r="M7" s="161">
        <f>SUM(L7)+1</f>
        <v>19</v>
      </c>
    </row>
    <row r="8" spans="1:13" s="1" customFormat="1" ht="14.1" customHeight="1" x14ac:dyDescent="0.3">
      <c r="A8" s="160"/>
      <c r="B8" s="137" t="s">
        <v>390</v>
      </c>
      <c r="C8" s="137"/>
      <c r="D8" s="79"/>
      <c r="E8" s="80"/>
      <c r="F8" s="80"/>
      <c r="G8" s="81"/>
      <c r="H8" s="46"/>
      <c r="I8" s="46"/>
      <c r="J8" s="76"/>
      <c r="K8" s="77"/>
      <c r="L8" s="77"/>
      <c r="M8" s="161"/>
    </row>
    <row r="9" spans="1:13" s="1" customFormat="1" ht="14.1" customHeight="1" x14ac:dyDescent="0.3">
      <c r="A9" s="159">
        <v>4</v>
      </c>
      <c r="B9" s="109" t="s">
        <v>389</v>
      </c>
      <c r="C9" s="109"/>
      <c r="D9" s="68"/>
      <c r="E9" s="69"/>
      <c r="F9" s="69"/>
      <c r="G9" s="70"/>
      <c r="H9" s="45">
        <f>SUM(I9)-1.3</f>
        <v>12.399999999999999</v>
      </c>
      <c r="I9" s="45">
        <f>SUM(J9)-1.3</f>
        <v>13.7</v>
      </c>
      <c r="J9" s="76">
        <v>15</v>
      </c>
      <c r="K9" s="77">
        <f>SUM(J9)+1.3</f>
        <v>16.3</v>
      </c>
      <c r="L9" s="77">
        <f>SUM(K9)+1.3</f>
        <v>17.600000000000001</v>
      </c>
      <c r="M9" s="161">
        <f>SUM(L9)+1.3</f>
        <v>18.900000000000002</v>
      </c>
    </row>
    <row r="10" spans="1:13" s="1" customFormat="1" ht="14.1" customHeight="1" x14ac:dyDescent="0.3">
      <c r="A10" s="160"/>
      <c r="B10" s="137" t="s">
        <v>262</v>
      </c>
      <c r="C10" s="137"/>
      <c r="D10" s="79"/>
      <c r="E10" s="80"/>
      <c r="F10" s="80"/>
      <c r="G10" s="81"/>
      <c r="H10" s="46"/>
      <c r="I10" s="46"/>
      <c r="J10" s="76"/>
      <c r="K10" s="77"/>
      <c r="L10" s="77"/>
      <c r="M10" s="161"/>
    </row>
    <row r="11" spans="1:13" s="1" customFormat="1" ht="14.1" customHeight="1" x14ac:dyDescent="0.3">
      <c r="A11" s="159">
        <v>5</v>
      </c>
      <c r="B11" s="109" t="s">
        <v>410</v>
      </c>
      <c r="C11" s="109"/>
      <c r="D11" s="68"/>
      <c r="E11" s="69"/>
      <c r="F11" s="69"/>
      <c r="G11" s="70"/>
      <c r="H11" s="45">
        <f>SUM(I11)-1.3</f>
        <v>12.099999999999998</v>
      </c>
      <c r="I11" s="45">
        <f>SUM(J11)-1.3</f>
        <v>13.399999999999999</v>
      </c>
      <c r="J11" s="76">
        <v>14.7</v>
      </c>
      <c r="K11" s="77">
        <f>SUM(J11)+1.3</f>
        <v>16</v>
      </c>
      <c r="L11" s="77">
        <f>SUM(K11)+1.3</f>
        <v>17.3</v>
      </c>
      <c r="M11" s="161">
        <f>SUM(L11)+1.3</f>
        <v>18.600000000000001</v>
      </c>
    </row>
    <row r="12" spans="1:13" s="1" customFormat="1" ht="14.1" customHeight="1" x14ac:dyDescent="0.3">
      <c r="A12" s="160"/>
      <c r="B12" s="137" t="s">
        <v>265</v>
      </c>
      <c r="C12" s="137"/>
      <c r="D12" s="79"/>
      <c r="E12" s="80"/>
      <c r="F12" s="80"/>
      <c r="G12" s="81"/>
      <c r="H12" s="46"/>
      <c r="I12" s="46"/>
      <c r="J12" s="76"/>
      <c r="K12" s="77"/>
      <c r="L12" s="77"/>
      <c r="M12" s="161"/>
    </row>
    <row r="13" spans="1:13" s="1" customFormat="1" ht="14.1" customHeight="1" x14ac:dyDescent="0.3">
      <c r="A13" s="159">
        <v>6</v>
      </c>
      <c r="B13" s="109" t="s">
        <v>36</v>
      </c>
      <c r="C13" s="109"/>
      <c r="D13" s="68" t="s">
        <v>77</v>
      </c>
      <c r="E13" s="69"/>
      <c r="F13" s="69"/>
      <c r="G13" s="70"/>
      <c r="H13" s="45">
        <f>SUM(I13)-2.25</f>
        <v>28.4</v>
      </c>
      <c r="I13" s="45">
        <f>SUM(J13)-2.25</f>
        <v>30.65</v>
      </c>
      <c r="J13" s="71">
        <v>32.9</v>
      </c>
      <c r="K13" s="45">
        <f>SUM(J13)+2</f>
        <v>34.9</v>
      </c>
      <c r="L13" s="45">
        <f>SUM(K13)+2</f>
        <v>36.9</v>
      </c>
      <c r="M13" s="121">
        <f>SUM(L13)+2</f>
        <v>38.9</v>
      </c>
    </row>
    <row r="14" spans="1:13" s="1" customFormat="1" ht="14.1" customHeight="1" x14ac:dyDescent="0.3">
      <c r="A14" s="160"/>
      <c r="B14" s="137" t="s">
        <v>41</v>
      </c>
      <c r="C14" s="137"/>
      <c r="D14" s="79" t="s">
        <v>44</v>
      </c>
      <c r="E14" s="80"/>
      <c r="F14" s="80"/>
      <c r="G14" s="81"/>
      <c r="H14" s="46"/>
      <c r="I14" s="46"/>
      <c r="J14" s="48"/>
      <c r="K14" s="46"/>
      <c r="L14" s="46"/>
      <c r="M14" s="131"/>
    </row>
    <row r="15" spans="1:13" s="1" customFormat="1" ht="14.1" customHeight="1" x14ac:dyDescent="0.3">
      <c r="A15" s="159">
        <v>7</v>
      </c>
      <c r="B15" s="109" t="s">
        <v>387</v>
      </c>
      <c r="C15" s="109"/>
      <c r="D15" s="68"/>
      <c r="E15" s="69"/>
      <c r="F15" s="69"/>
      <c r="G15" s="70"/>
      <c r="H15" s="45">
        <f>SUM(I15)-2.25</f>
        <v>27.5</v>
      </c>
      <c r="I15" s="45">
        <f>SUM(J15)-2.25</f>
        <v>29.75</v>
      </c>
      <c r="J15" s="71">
        <v>32</v>
      </c>
      <c r="K15" s="45">
        <f>SUM(J15)+2</f>
        <v>34</v>
      </c>
      <c r="L15" s="45">
        <f>SUM(K15)+2</f>
        <v>36</v>
      </c>
      <c r="M15" s="121">
        <f>SUM(L15)+2</f>
        <v>38</v>
      </c>
    </row>
    <row r="16" spans="1:13" s="1" customFormat="1" ht="14.1" customHeight="1" x14ac:dyDescent="0.3">
      <c r="A16" s="160"/>
      <c r="B16" s="137" t="s">
        <v>386</v>
      </c>
      <c r="C16" s="137"/>
      <c r="D16" s="79"/>
      <c r="E16" s="80"/>
      <c r="F16" s="80"/>
      <c r="G16" s="81"/>
      <c r="H16" s="46"/>
      <c r="I16" s="46"/>
      <c r="J16" s="48"/>
      <c r="K16" s="46"/>
      <c r="L16" s="46"/>
      <c r="M16" s="131"/>
    </row>
    <row r="17" spans="1:13" s="1" customFormat="1" ht="14.1" customHeight="1" x14ac:dyDescent="0.3">
      <c r="A17" s="159">
        <v>8</v>
      </c>
      <c r="B17" s="109" t="s">
        <v>384</v>
      </c>
      <c r="C17" s="109"/>
      <c r="D17" s="68"/>
      <c r="E17" s="69"/>
      <c r="F17" s="69"/>
      <c r="G17" s="70"/>
      <c r="H17" s="45">
        <f>SUM(I17)-1</f>
        <v>20.2</v>
      </c>
      <c r="I17" s="45">
        <f>SUM(J17)-1</f>
        <v>21.2</v>
      </c>
      <c r="J17" s="76">
        <v>22.2</v>
      </c>
      <c r="K17" s="77">
        <f>SUM(J17)+1</f>
        <v>23.2</v>
      </c>
      <c r="L17" s="77">
        <f>SUM(K17)+1</f>
        <v>24.2</v>
      </c>
      <c r="M17" s="161">
        <f>SUM(L17)+1</f>
        <v>25.2</v>
      </c>
    </row>
    <row r="18" spans="1:13" s="1" customFormat="1" ht="14.1" customHeight="1" x14ac:dyDescent="0.3">
      <c r="A18" s="160"/>
      <c r="B18" s="137" t="s">
        <v>383</v>
      </c>
      <c r="C18" s="137"/>
      <c r="D18" s="73" t="s">
        <v>409</v>
      </c>
      <c r="E18" s="74"/>
      <c r="F18" s="74"/>
      <c r="G18" s="75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159">
        <v>9</v>
      </c>
      <c r="B19" s="66" t="s">
        <v>381</v>
      </c>
      <c r="C19" s="67"/>
      <c r="D19" s="128"/>
      <c r="E19" s="129"/>
      <c r="F19" s="129"/>
      <c r="G19" s="130"/>
      <c r="H19" s="45">
        <f>SUM(I19)-1.9</f>
        <v>19.200000000000003</v>
      </c>
      <c r="I19" s="45">
        <f>SUM(J19)-1.9</f>
        <v>21.1</v>
      </c>
      <c r="J19" s="76">
        <v>23</v>
      </c>
      <c r="K19" s="77">
        <f>SUM(J19)+1.9</f>
        <v>24.9</v>
      </c>
      <c r="L19" s="77">
        <f>SUM(K19)+1.9</f>
        <v>26.799999999999997</v>
      </c>
      <c r="M19" s="161">
        <f>SUM(L19)+1.9</f>
        <v>28.699999999999996</v>
      </c>
    </row>
    <row r="20" spans="1:13" s="1" customFormat="1" ht="14.1" customHeight="1" x14ac:dyDescent="0.3">
      <c r="A20" s="160"/>
      <c r="B20" s="132" t="s">
        <v>272</v>
      </c>
      <c r="C20" s="133"/>
      <c r="D20" s="79"/>
      <c r="E20" s="80"/>
      <c r="F20" s="80"/>
      <c r="G20" s="81"/>
      <c r="H20" s="46"/>
      <c r="I20" s="46"/>
      <c r="J20" s="76"/>
      <c r="K20" s="77"/>
      <c r="L20" s="77"/>
      <c r="M20" s="161"/>
    </row>
    <row r="21" spans="1:13" s="1" customFormat="1" ht="14.1" customHeight="1" x14ac:dyDescent="0.3">
      <c r="A21" s="159">
        <v>10</v>
      </c>
      <c r="B21" s="167" t="s">
        <v>380</v>
      </c>
      <c r="C21" s="167"/>
      <c r="D21" s="68"/>
      <c r="E21" s="69"/>
      <c r="F21" s="69"/>
      <c r="G21" s="70"/>
      <c r="H21" s="94">
        <f>SUM(I21)-3.2</f>
        <v>35.599999999999994</v>
      </c>
      <c r="I21" s="94">
        <f>SUM(J21)-3.2</f>
        <v>38.799999999999997</v>
      </c>
      <c r="J21" s="48">
        <v>42</v>
      </c>
      <c r="K21" s="46">
        <f>SUM(J21)+3.2</f>
        <v>45.2</v>
      </c>
      <c r="L21" s="46">
        <f>SUM(K21)+3.2</f>
        <v>48.400000000000006</v>
      </c>
      <c r="M21" s="131">
        <f>SUM(L21)+3.2</f>
        <v>51.600000000000009</v>
      </c>
    </row>
    <row r="22" spans="1:13" s="1" customFormat="1" ht="14.1" customHeight="1" thickBot="1" x14ac:dyDescent="0.35">
      <c r="A22" s="168"/>
      <c r="B22" s="110" t="s">
        <v>379</v>
      </c>
      <c r="C22" s="110"/>
      <c r="D22" s="125" t="s">
        <v>374</v>
      </c>
      <c r="E22" s="126"/>
      <c r="F22" s="126"/>
      <c r="G22" s="127"/>
      <c r="H22" s="96"/>
      <c r="I22" s="96"/>
      <c r="J22" s="155"/>
      <c r="K22" s="152"/>
      <c r="L22" s="152"/>
      <c r="M22" s="169"/>
    </row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13">
    <mergeCell ref="M3:M4"/>
    <mergeCell ref="B4:C4"/>
    <mergeCell ref="D4:G4"/>
    <mergeCell ref="A1:M1"/>
    <mergeCell ref="B2:C2"/>
    <mergeCell ref="D2:G2"/>
    <mergeCell ref="A3:A4"/>
    <mergeCell ref="B3:C3"/>
    <mergeCell ref="D3:G3"/>
    <mergeCell ref="H3:H4"/>
    <mergeCell ref="A5:A6"/>
    <mergeCell ref="B5:C5"/>
    <mergeCell ref="D5:G5"/>
    <mergeCell ref="H5:H6"/>
    <mergeCell ref="I5:I6"/>
    <mergeCell ref="L3:L4"/>
    <mergeCell ref="I3:I4"/>
    <mergeCell ref="J3:J4"/>
    <mergeCell ref="K3:K4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5:J16"/>
    <mergeCell ref="J13:J14"/>
    <mergeCell ref="A15:A16"/>
    <mergeCell ref="K13:K14"/>
    <mergeCell ref="L13:L14"/>
    <mergeCell ref="M13:M14"/>
    <mergeCell ref="B14:C14"/>
    <mergeCell ref="D14:G14"/>
    <mergeCell ref="I17:I18"/>
    <mergeCell ref="B15:C15"/>
    <mergeCell ref="D15:G15"/>
    <mergeCell ref="H15:H16"/>
    <mergeCell ref="I15:I16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9:A20"/>
    <mergeCell ref="B19:C19"/>
    <mergeCell ref="D19:G19"/>
    <mergeCell ref="H19:H20"/>
    <mergeCell ref="I19:I20"/>
    <mergeCell ref="J17:J18"/>
    <mergeCell ref="A17:A18"/>
    <mergeCell ref="B17:C17"/>
    <mergeCell ref="D17:G17"/>
    <mergeCell ref="H17:H18"/>
    <mergeCell ref="J21:J22"/>
    <mergeCell ref="J19:J20"/>
    <mergeCell ref="K19:K20"/>
    <mergeCell ref="L19:L20"/>
    <mergeCell ref="M19:M20"/>
    <mergeCell ref="B20:C20"/>
    <mergeCell ref="D20:G20"/>
    <mergeCell ref="K21:K22"/>
    <mergeCell ref="L21:L22"/>
    <mergeCell ref="M21:M22"/>
    <mergeCell ref="I21:I22"/>
    <mergeCell ref="B22:C22"/>
    <mergeCell ref="D22:G22"/>
    <mergeCell ref="A21:A22"/>
    <mergeCell ref="B21:C21"/>
    <mergeCell ref="D21:G21"/>
    <mergeCell ref="H21:H2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4912-2290-4BDB-AC06-9E7F1CEA4882}">
  <sheetPr codeName="Sheet204">
    <tabColor theme="7"/>
    <pageSetUpPr fitToPage="1"/>
  </sheetPr>
  <dimension ref="A1:M46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416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65">
        <v>1</v>
      </c>
      <c r="B3" s="53" t="s">
        <v>87</v>
      </c>
      <c r="C3" s="54"/>
      <c r="D3" s="55" t="s">
        <v>88</v>
      </c>
      <c r="E3" s="56"/>
      <c r="F3" s="56"/>
      <c r="G3" s="57"/>
      <c r="H3" s="49">
        <f>SUM(I3)-4.9</f>
        <v>53.900000000000006</v>
      </c>
      <c r="I3" s="49">
        <f>SUM(J3)-4.9</f>
        <v>58.800000000000004</v>
      </c>
      <c r="J3" s="162">
        <v>63.7</v>
      </c>
      <c r="K3" s="163">
        <f>SUM(J3)+4.9</f>
        <v>68.600000000000009</v>
      </c>
      <c r="L3" s="163">
        <f>SUM(K3)+4.9</f>
        <v>73.500000000000014</v>
      </c>
      <c r="M3" s="164">
        <f>SUM(L3)+4.9</f>
        <v>78.40000000000002</v>
      </c>
    </row>
    <row r="4" spans="1:13" s="1" customFormat="1" ht="14.1" customHeight="1" x14ac:dyDescent="0.3">
      <c r="A4" s="166"/>
      <c r="B4" s="137" t="s">
        <v>33</v>
      </c>
      <c r="C4" s="137"/>
      <c r="D4" s="79" t="s">
        <v>89</v>
      </c>
      <c r="E4" s="80"/>
      <c r="F4" s="80"/>
      <c r="G4" s="81"/>
      <c r="H4" s="46"/>
      <c r="I4" s="46"/>
      <c r="J4" s="76"/>
      <c r="K4" s="77"/>
      <c r="L4" s="77"/>
      <c r="M4" s="161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21.799999999999997</v>
      </c>
      <c r="I5" s="45">
        <f>SUM(J5)-1.6</f>
        <v>23.4</v>
      </c>
      <c r="J5" s="71">
        <v>25</v>
      </c>
      <c r="K5" s="45">
        <f>SUM(J5)+1.4</f>
        <v>26.4</v>
      </c>
      <c r="L5" s="45">
        <f>SUM(K5)+1.4</f>
        <v>27.799999999999997</v>
      </c>
      <c r="M5" s="121">
        <f>SUM(L5)+1.4</f>
        <v>29.199999999999996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30</v>
      </c>
      <c r="I7" s="45">
        <f>SUM(J7)-2.25</f>
        <v>32.25</v>
      </c>
      <c r="J7" s="71">
        <v>34.5</v>
      </c>
      <c r="K7" s="45">
        <f>SUM(J7)+2</f>
        <v>36.5</v>
      </c>
      <c r="L7" s="45">
        <f>SUM(K7)+2</f>
        <v>38.5</v>
      </c>
      <c r="M7" s="121">
        <f>SUM(L7)+2</f>
        <v>40.5</v>
      </c>
    </row>
    <row r="8" spans="1:13" s="1" customFormat="1" ht="13.5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166">
        <v>4</v>
      </c>
      <c r="B9" s="109" t="s">
        <v>387</v>
      </c>
      <c r="C9" s="109"/>
      <c r="D9" s="68"/>
      <c r="E9" s="69"/>
      <c r="F9" s="69"/>
      <c r="G9" s="70"/>
      <c r="H9" s="45">
        <f>SUM(I9)-2.25</f>
        <v>28.5</v>
      </c>
      <c r="I9" s="45">
        <f>SUM(J9)-2.25</f>
        <v>30.75</v>
      </c>
      <c r="J9" s="71">
        <v>33</v>
      </c>
      <c r="K9" s="45">
        <f>SUM(J9)+2</f>
        <v>35</v>
      </c>
      <c r="L9" s="45">
        <f>SUM(K9)+2</f>
        <v>37</v>
      </c>
      <c r="M9" s="121">
        <f>SUM(L9)+2</f>
        <v>39</v>
      </c>
    </row>
    <row r="10" spans="1:13" s="1" customFormat="1" ht="14.1" customHeight="1" x14ac:dyDescent="0.3">
      <c r="A10" s="166"/>
      <c r="B10" s="137" t="s">
        <v>386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SUM(I11)-0.9</f>
        <v>14.5</v>
      </c>
      <c r="I11" s="45">
        <f>SUM(J11)-0.9</f>
        <v>15.4</v>
      </c>
      <c r="J11" s="71">
        <v>16.3</v>
      </c>
      <c r="K11" s="45">
        <f>SUM(J11)+0.9</f>
        <v>17.2</v>
      </c>
      <c r="L11" s="45">
        <f>SUM(K11)+0.9</f>
        <v>18.099999999999998</v>
      </c>
      <c r="M11" s="121">
        <f>SUM(L11)+0.9</f>
        <v>18.999999999999996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13</v>
      </c>
      <c r="I13" s="45">
        <f>SUM(J13)-0.6</f>
        <v>13.6</v>
      </c>
      <c r="J13" s="76">
        <v>14.2</v>
      </c>
      <c r="K13" s="77">
        <f>SUM(J13)+0.6</f>
        <v>14.799999999999999</v>
      </c>
      <c r="L13" s="77">
        <f>SUM(K13)+0.6</f>
        <v>15.399999999999999</v>
      </c>
      <c r="M13" s="161">
        <f>SUM(L13)+0.6</f>
        <v>15.999999999999998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</v>
      </c>
      <c r="I15" s="45">
        <f>SUM(J15)-0.3</f>
        <v>6.3</v>
      </c>
      <c r="J15" s="76">
        <v>6.6</v>
      </c>
      <c r="K15" s="77">
        <f>SUM(J15)+0.3</f>
        <v>6.8999999999999995</v>
      </c>
      <c r="L15" s="77">
        <f>SUM(K15)+0.3</f>
        <v>7.1999999999999993</v>
      </c>
      <c r="M15" s="161">
        <f>SUM(L15)+0.3</f>
        <v>7.4999999999999991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33.9</v>
      </c>
      <c r="I17" s="45">
        <f>SUM(J17)-1.6</f>
        <v>35.5</v>
      </c>
      <c r="J17" s="76">
        <v>37.1</v>
      </c>
      <c r="K17" s="77">
        <f>SUM(J17)+1.6</f>
        <v>38.700000000000003</v>
      </c>
      <c r="L17" s="77">
        <f>SUM(K17)+1.6</f>
        <v>40.300000000000004</v>
      </c>
      <c r="M17" s="161">
        <f>SUM(L17)+1.6</f>
        <v>41.900000000000006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166">
        <v>9</v>
      </c>
      <c r="B19" s="109" t="s">
        <v>415</v>
      </c>
      <c r="C19" s="109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6">
        <v>2.8</v>
      </c>
      <c r="K19" s="77">
        <f>SUM(J19)+0.5</f>
        <v>3.3</v>
      </c>
      <c r="L19" s="77">
        <f>SUM(K19)+0</f>
        <v>3.3</v>
      </c>
      <c r="M19" s="161">
        <f>SUM(L19)+0</f>
        <v>3.3</v>
      </c>
    </row>
    <row r="20" spans="1:13" s="1" customFormat="1" ht="14.1" customHeight="1" x14ac:dyDescent="0.3">
      <c r="A20" s="166"/>
      <c r="B20" s="137" t="s">
        <v>414</v>
      </c>
      <c r="C20" s="137"/>
      <c r="D20" s="73"/>
      <c r="E20" s="74"/>
      <c r="F20" s="74"/>
      <c r="G20" s="75"/>
      <c r="H20" s="46"/>
      <c r="I20" s="46"/>
      <c r="J20" s="76"/>
      <c r="K20" s="77"/>
      <c r="L20" s="77"/>
      <c r="M20" s="161"/>
    </row>
    <row r="21" spans="1:13" s="1" customFormat="1" ht="14.1" customHeight="1" x14ac:dyDescent="0.3">
      <c r="A21" s="166">
        <v>10</v>
      </c>
      <c r="B21" s="66" t="s">
        <v>381</v>
      </c>
      <c r="C21" s="67"/>
      <c r="D21" s="128"/>
      <c r="E21" s="129"/>
      <c r="F21" s="129"/>
      <c r="G21" s="130"/>
      <c r="H21" s="45">
        <f>SUM(I21)-2.3</f>
        <v>27.4</v>
      </c>
      <c r="I21" s="45">
        <f>SUM(J21)-2.3</f>
        <v>29.7</v>
      </c>
      <c r="J21" s="76">
        <v>32</v>
      </c>
      <c r="K21" s="77">
        <f>SUM(J21)+2.3</f>
        <v>34.299999999999997</v>
      </c>
      <c r="L21" s="77">
        <f>SUM(K21)+2.3</f>
        <v>36.599999999999994</v>
      </c>
      <c r="M21" s="161">
        <f>SUM(L21)+2.3</f>
        <v>38.899999999999991</v>
      </c>
    </row>
    <row r="22" spans="1:13" s="1" customFormat="1" ht="14.1" customHeight="1" x14ac:dyDescent="0.3">
      <c r="A22" s="166"/>
      <c r="B22" s="132" t="s">
        <v>272</v>
      </c>
      <c r="C22" s="133"/>
      <c r="D22" s="79"/>
      <c r="E22" s="80"/>
      <c r="F22" s="80"/>
      <c r="G22" s="81"/>
      <c r="H22" s="46"/>
      <c r="I22" s="46"/>
      <c r="J22" s="76"/>
      <c r="K22" s="77"/>
      <c r="L22" s="77"/>
      <c r="M22" s="161"/>
    </row>
    <row r="23" spans="1:13" s="1" customFormat="1" ht="14.1" customHeight="1" x14ac:dyDescent="0.3">
      <c r="A23" s="166">
        <v>11</v>
      </c>
      <c r="B23" s="109" t="s">
        <v>388</v>
      </c>
      <c r="C23" s="109"/>
      <c r="D23" s="68"/>
      <c r="E23" s="69"/>
      <c r="F23" s="69"/>
      <c r="G23" s="70"/>
      <c r="H23" s="45">
        <f>SUM(I23)-1.7</f>
        <v>20.3</v>
      </c>
      <c r="I23" s="45">
        <f>SUM(J23)-1.7</f>
        <v>22</v>
      </c>
      <c r="J23" s="76">
        <v>23.7</v>
      </c>
      <c r="K23" s="77">
        <f>SUM(J23)+1.7</f>
        <v>25.4</v>
      </c>
      <c r="L23" s="77">
        <f>SUM(K23)+1.7</f>
        <v>27.099999999999998</v>
      </c>
      <c r="M23" s="161">
        <f>SUM(L23)+1.7</f>
        <v>28.799999999999997</v>
      </c>
    </row>
    <row r="24" spans="1:13" s="1" customFormat="1" ht="14.1" customHeight="1" x14ac:dyDescent="0.3">
      <c r="A24" s="166"/>
      <c r="B24" s="137" t="s">
        <v>265</v>
      </c>
      <c r="C24" s="137"/>
      <c r="D24" s="79"/>
      <c r="E24" s="80"/>
      <c r="F24" s="80"/>
      <c r="G24" s="81"/>
      <c r="H24" s="46"/>
      <c r="I24" s="46"/>
      <c r="J24" s="76"/>
      <c r="K24" s="77"/>
      <c r="L24" s="77"/>
      <c r="M24" s="161"/>
    </row>
    <row r="25" spans="1:13" s="1" customFormat="1" ht="14.1" customHeight="1" x14ac:dyDescent="0.3">
      <c r="A25" s="166">
        <v>12</v>
      </c>
      <c r="B25" s="167" t="s">
        <v>380</v>
      </c>
      <c r="C25" s="167"/>
      <c r="D25" s="68"/>
      <c r="E25" s="69"/>
      <c r="F25" s="69"/>
      <c r="G25" s="70"/>
      <c r="H25" s="94">
        <f>SUM(I25)-3.2</f>
        <v>33.599999999999994</v>
      </c>
      <c r="I25" s="94">
        <f>SUM(J25)-3.2</f>
        <v>36.799999999999997</v>
      </c>
      <c r="J25" s="48">
        <v>40</v>
      </c>
      <c r="K25" s="46">
        <f>SUM(J25)+3.2</f>
        <v>43.2</v>
      </c>
      <c r="L25" s="46">
        <f>SUM(K25)+3.2</f>
        <v>46.400000000000006</v>
      </c>
      <c r="M25" s="131">
        <f>SUM(L25)+3.2</f>
        <v>49.600000000000009</v>
      </c>
    </row>
    <row r="26" spans="1:13" s="1" customFormat="1" ht="14.1" customHeight="1" thickBot="1" x14ac:dyDescent="0.35">
      <c r="A26" s="177"/>
      <c r="B26" s="110" t="s">
        <v>379</v>
      </c>
      <c r="C26" s="110"/>
      <c r="D26" s="125" t="s">
        <v>374</v>
      </c>
      <c r="E26" s="126"/>
      <c r="F26" s="126"/>
      <c r="G26" s="127"/>
      <c r="H26" s="96"/>
      <c r="I26" s="96"/>
      <c r="J26" s="155"/>
      <c r="K26" s="152"/>
      <c r="L26" s="152"/>
      <c r="M26" s="169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</sheetData>
  <mergeCells count="135">
    <mergeCell ref="H11:H12"/>
    <mergeCell ref="I11:I12"/>
    <mergeCell ref="A21:A22"/>
    <mergeCell ref="I21:I22"/>
    <mergeCell ref="A15:A16"/>
    <mergeCell ref="B15:C15"/>
    <mergeCell ref="D15:G15"/>
    <mergeCell ref="H15:H16"/>
    <mergeCell ref="B16:C16"/>
    <mergeCell ref="D16:G1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J21:J22"/>
    <mergeCell ref="K21:K22"/>
    <mergeCell ref="L21:L22"/>
    <mergeCell ref="M21:M22"/>
    <mergeCell ref="B22:C22"/>
    <mergeCell ref="D22:G22"/>
    <mergeCell ref="B21:C21"/>
    <mergeCell ref="D21:G21"/>
    <mergeCell ref="H21:H22"/>
    <mergeCell ref="J11:J12"/>
    <mergeCell ref="B12:C12"/>
    <mergeCell ref="D12:G12"/>
    <mergeCell ref="A13:A14"/>
    <mergeCell ref="B13:C13"/>
    <mergeCell ref="K11:K12"/>
    <mergeCell ref="B14:C14"/>
    <mergeCell ref="A11:A12"/>
    <mergeCell ref="B11:C11"/>
    <mergeCell ref="D11:G11"/>
    <mergeCell ref="L11:L12"/>
    <mergeCell ref="M11:M12"/>
    <mergeCell ref="D13:G13"/>
    <mergeCell ref="H13:H14"/>
    <mergeCell ref="I13:I14"/>
    <mergeCell ref="J13:J14"/>
    <mergeCell ref="K13:K14"/>
    <mergeCell ref="L13:L14"/>
    <mergeCell ref="M13:M14"/>
    <mergeCell ref="D14:G14"/>
    <mergeCell ref="J19:J20"/>
    <mergeCell ref="K19:K20"/>
    <mergeCell ref="L19:L20"/>
    <mergeCell ref="M19:M20"/>
    <mergeCell ref="B20:C20"/>
    <mergeCell ref="D20:G20"/>
    <mergeCell ref="K9:K10"/>
    <mergeCell ref="L9:L10"/>
    <mergeCell ref="M9:M10"/>
    <mergeCell ref="B10:C10"/>
    <mergeCell ref="D10:G10"/>
    <mergeCell ref="A19:A20"/>
    <mergeCell ref="B19:C19"/>
    <mergeCell ref="D19:G19"/>
    <mergeCell ref="H19:H20"/>
    <mergeCell ref="I19:I20"/>
    <mergeCell ref="A9:A10"/>
    <mergeCell ref="B9:C9"/>
    <mergeCell ref="D9:G9"/>
    <mergeCell ref="H9:H10"/>
    <mergeCell ref="I9:I10"/>
    <mergeCell ref="J9:J10"/>
    <mergeCell ref="K23:K24"/>
    <mergeCell ref="L23:L24"/>
    <mergeCell ref="M23:M24"/>
    <mergeCell ref="B24:C24"/>
    <mergeCell ref="D24:G24"/>
    <mergeCell ref="I15:I16"/>
    <mergeCell ref="J15:J16"/>
    <mergeCell ref="K15:K16"/>
    <mergeCell ref="L15:L16"/>
    <mergeCell ref="M15:M16"/>
    <mergeCell ref="A23:A24"/>
    <mergeCell ref="B23:C23"/>
    <mergeCell ref="D23:G23"/>
    <mergeCell ref="H23:H24"/>
    <mergeCell ref="I23:I24"/>
    <mergeCell ref="J23:J24"/>
    <mergeCell ref="A17:A18"/>
    <mergeCell ref="D17:G17"/>
    <mergeCell ref="H17:H18"/>
    <mergeCell ref="I17:I18"/>
    <mergeCell ref="J17:J18"/>
    <mergeCell ref="B18:C18"/>
    <mergeCell ref="D18:G18"/>
    <mergeCell ref="B6:C6"/>
    <mergeCell ref="D6:G6"/>
    <mergeCell ref="K17:K18"/>
    <mergeCell ref="L17:L18"/>
    <mergeCell ref="M17:M18"/>
    <mergeCell ref="J7:J8"/>
    <mergeCell ref="K7:K8"/>
    <mergeCell ref="L7:L8"/>
    <mergeCell ref="M7:M8"/>
    <mergeCell ref="B17:C17"/>
    <mergeCell ref="A7:A8"/>
    <mergeCell ref="B7:C7"/>
    <mergeCell ref="D7:G7"/>
    <mergeCell ref="H7:H8"/>
    <mergeCell ref="I7:I8"/>
    <mergeCell ref="L3:L4"/>
    <mergeCell ref="B8:C8"/>
    <mergeCell ref="D8:G8"/>
    <mergeCell ref="K5:K6"/>
    <mergeCell ref="L5:L6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BBD-9D88-4E8C-BF68-E45BD836F468}">
  <sheetPr codeName="Sheet178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417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5">
        <f>SUM(I3)-5</f>
        <v>56</v>
      </c>
      <c r="I3" s="45">
        <f>SUM(J3)-5</f>
        <v>61</v>
      </c>
      <c r="J3" s="71">
        <v>66</v>
      </c>
      <c r="K3" s="45">
        <f>SUM(J3)+5</f>
        <v>71</v>
      </c>
      <c r="L3" s="45">
        <f>SUM(K3)+5</f>
        <v>76</v>
      </c>
      <c r="M3" s="72">
        <f>SUM(L3)+5</f>
        <v>81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59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35.599999999999994</v>
      </c>
      <c r="I5" s="45">
        <f>SUM(J5)-2.2</f>
        <v>37.799999999999997</v>
      </c>
      <c r="J5" s="71">
        <v>40</v>
      </c>
      <c r="K5" s="45">
        <f>SUM(J5)+2</f>
        <v>42</v>
      </c>
      <c r="L5" s="45">
        <f>SUM(K5)+2</f>
        <v>44</v>
      </c>
      <c r="M5" s="72">
        <f>SUM(L5)+2</f>
        <v>46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59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72">
        <f>SUM(L7)+2</f>
        <v>48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59"/>
    </row>
    <row r="9" spans="1:13" s="1" customFormat="1" ht="14.1" customHeight="1" x14ac:dyDescent="0.3">
      <c r="A9" s="166">
        <v>4</v>
      </c>
      <c r="B9" s="109" t="s">
        <v>387</v>
      </c>
      <c r="C9" s="109"/>
      <c r="D9" s="171" t="s">
        <v>9</v>
      </c>
      <c r="E9" s="171"/>
      <c r="F9" s="171"/>
      <c r="G9" s="171"/>
      <c r="H9" s="45">
        <f>SUM(I9)-2.25</f>
        <v>36.5</v>
      </c>
      <c r="I9" s="45">
        <f>SUM(J9)-2.25</f>
        <v>38.75</v>
      </c>
      <c r="J9" s="71">
        <v>41</v>
      </c>
      <c r="K9" s="45">
        <f>SUM(J9)+2</f>
        <v>43</v>
      </c>
      <c r="L9" s="45">
        <f>SUM(K9)+2</f>
        <v>45</v>
      </c>
      <c r="M9" s="72">
        <f>SUM(L9)+2</f>
        <v>47</v>
      </c>
    </row>
    <row r="10" spans="1:13" s="1" customFormat="1" ht="14.1" customHeight="1" x14ac:dyDescent="0.3">
      <c r="A10" s="166"/>
      <c r="B10" s="137" t="s">
        <v>386</v>
      </c>
      <c r="C10" s="137"/>
      <c r="D10" s="79" t="s">
        <v>402</v>
      </c>
      <c r="E10" s="80"/>
      <c r="F10" s="80"/>
      <c r="G10" s="81"/>
      <c r="H10" s="46"/>
      <c r="I10" s="46"/>
      <c r="J10" s="48"/>
      <c r="K10" s="46"/>
      <c r="L10" s="46"/>
      <c r="M10" s="59"/>
    </row>
    <row r="11" spans="1:13" s="1" customFormat="1" ht="14.1" customHeight="1" x14ac:dyDescent="0.3">
      <c r="A11" s="166">
        <v>5</v>
      </c>
      <c r="B11" s="109" t="s">
        <v>401</v>
      </c>
      <c r="C11" s="109"/>
      <c r="D11" s="171"/>
      <c r="E11" s="171"/>
      <c r="F11" s="171"/>
      <c r="G11" s="171"/>
      <c r="H11" s="45">
        <f>SUM(I11)-1.8</f>
        <v>29.4</v>
      </c>
      <c r="I11" s="45">
        <f>SUM(J11)-1.8</f>
        <v>31.2</v>
      </c>
      <c r="J11" s="71">
        <v>33</v>
      </c>
      <c r="K11" s="45">
        <f>SUM(J11)+1.6</f>
        <v>34.6</v>
      </c>
      <c r="L11" s="45">
        <f>SUM(K11)+1.6</f>
        <v>36.200000000000003</v>
      </c>
      <c r="M11" s="87">
        <f>SUM(L11)+1.6</f>
        <v>37.800000000000004</v>
      </c>
    </row>
    <row r="12" spans="1:13" s="1" customFormat="1" ht="14.1" customHeight="1" x14ac:dyDescent="0.3">
      <c r="A12" s="166"/>
      <c r="B12" s="137" t="s">
        <v>400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SUM(I13)-0.8</f>
        <v>13.999999999999998</v>
      </c>
      <c r="I13" s="45">
        <f>SUM(J13)-0.8</f>
        <v>14.799999999999999</v>
      </c>
      <c r="J13" s="76">
        <v>15.6</v>
      </c>
      <c r="K13" s="77">
        <f>SUM(J13)+0.8</f>
        <v>16.399999999999999</v>
      </c>
      <c r="L13" s="77">
        <f>SUM(K13)+0.8</f>
        <v>17.2</v>
      </c>
      <c r="M13" s="78">
        <f>SUM(L13)+0.8</f>
        <v>18</v>
      </c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78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15.799999999999999</v>
      </c>
      <c r="I15" s="45">
        <f>SUM(J15)-0.6</f>
        <v>16.399999999999999</v>
      </c>
      <c r="J15" s="76">
        <v>17</v>
      </c>
      <c r="K15" s="77">
        <f>SUM(J15)+0.6</f>
        <v>17.600000000000001</v>
      </c>
      <c r="L15" s="77">
        <f>SUM(K15)+0.6</f>
        <v>18.200000000000003</v>
      </c>
      <c r="M15" s="78">
        <f>SUM(L15)+0.6</f>
        <v>18.800000000000004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118</v>
      </c>
      <c r="E16" s="80"/>
      <c r="F16" s="80"/>
      <c r="G16" s="81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66">
        <v>8</v>
      </c>
      <c r="B17" s="109" t="s">
        <v>3</v>
      </c>
      <c r="C17" s="109"/>
      <c r="D17" s="171" t="s">
        <v>4</v>
      </c>
      <c r="E17" s="171"/>
      <c r="F17" s="171"/>
      <c r="G17" s="171"/>
      <c r="H17" s="45">
        <f>SUM(I17)-0.3</f>
        <v>6.6000000000000005</v>
      </c>
      <c r="I17" s="45">
        <f>SUM(J17)-0.3</f>
        <v>6.9</v>
      </c>
      <c r="J17" s="76">
        <v>7.2</v>
      </c>
      <c r="K17" s="77">
        <f>SUM(J17)+0.3</f>
        <v>7.5</v>
      </c>
      <c r="L17" s="77">
        <f>SUM(K17)+0.3</f>
        <v>7.8</v>
      </c>
      <c r="M17" s="78">
        <f>SUM(L17)+0.3</f>
        <v>8.1</v>
      </c>
    </row>
    <row r="18" spans="1:13" s="1" customFormat="1" ht="14.1" customHeight="1" x14ac:dyDescent="0.3">
      <c r="A18" s="166"/>
      <c r="B18" s="137" t="s">
        <v>29</v>
      </c>
      <c r="C18" s="137"/>
      <c r="D18" s="79" t="s">
        <v>116</v>
      </c>
      <c r="E18" s="80"/>
      <c r="F18" s="80"/>
      <c r="G18" s="81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109">
        <f>SUM(I19)-1.6</f>
        <v>39.799999999999997</v>
      </c>
      <c r="I19" s="109">
        <f>SUM(J19)-1.6</f>
        <v>41.4</v>
      </c>
      <c r="J19" s="172">
        <v>43</v>
      </c>
      <c r="K19" s="173">
        <f>SUM(J19)+1.6</f>
        <v>44.6</v>
      </c>
      <c r="L19" s="173">
        <f>SUM(K19)+1.6</f>
        <v>46.2</v>
      </c>
      <c r="M19" s="78">
        <f>SUM(L19)+1.6</f>
        <v>47.800000000000004</v>
      </c>
    </row>
    <row r="20" spans="1:13" s="1" customFormat="1" ht="14.1" customHeight="1" x14ac:dyDescent="0.3">
      <c r="A20" s="166"/>
      <c r="B20" s="137" t="s">
        <v>34</v>
      </c>
      <c r="C20" s="137"/>
      <c r="D20" s="79" t="s">
        <v>105</v>
      </c>
      <c r="E20" s="80"/>
      <c r="F20" s="80"/>
      <c r="G20" s="81"/>
      <c r="H20" s="137"/>
      <c r="I20" s="137"/>
      <c r="J20" s="172"/>
      <c r="K20" s="173"/>
      <c r="L20" s="173"/>
      <c r="M20" s="78"/>
    </row>
    <row r="21" spans="1:13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SUM(I21)-3.4</f>
        <v>27.200000000000003</v>
      </c>
      <c r="I21" s="45">
        <f>SUM(J21)-3.4</f>
        <v>30.6</v>
      </c>
      <c r="J21" s="76">
        <v>34</v>
      </c>
      <c r="K21" s="77">
        <f>SUM(J21)+3.5</f>
        <v>37.5</v>
      </c>
      <c r="L21" s="77">
        <f>SUM(K21)+3.5</f>
        <v>41</v>
      </c>
      <c r="M21" s="78">
        <f>SUM(L21)+3.5</f>
        <v>44.5</v>
      </c>
    </row>
    <row r="22" spans="1:13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27.999999999999996</v>
      </c>
      <c r="I23" s="45">
        <f>SUM(J23)-1.6</f>
        <v>29.599999999999998</v>
      </c>
      <c r="J23" s="76">
        <v>31.2</v>
      </c>
      <c r="K23" s="77">
        <f>SUM(J23)+1.6</f>
        <v>32.799999999999997</v>
      </c>
      <c r="L23" s="77">
        <f>SUM(K23)+1.6</f>
        <v>34.4</v>
      </c>
      <c r="M23" s="72">
        <f>SUM(L23)+1.6</f>
        <v>36</v>
      </c>
    </row>
    <row r="24" spans="1:13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59"/>
    </row>
    <row r="25" spans="1:13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</v>
      </c>
      <c r="I25" s="45">
        <f>SUM(J25)-0.6</f>
        <v>14.6</v>
      </c>
      <c r="J25" s="76">
        <v>15.2</v>
      </c>
      <c r="K25" s="77">
        <f>SUM(J25)+0.6</f>
        <v>15.799999999999999</v>
      </c>
      <c r="L25" s="77">
        <f>SUM(K25)+0.6</f>
        <v>16.399999999999999</v>
      </c>
      <c r="M25" s="78">
        <f>SUM(L25)+0.6</f>
        <v>17</v>
      </c>
    </row>
    <row r="26" spans="1:13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77"/>
      <c r="L26" s="77"/>
      <c r="M26" s="78"/>
    </row>
    <row r="27" spans="1:13" s="1" customFormat="1" ht="14.1" customHeight="1" x14ac:dyDescent="0.3">
      <c r="A27" s="166">
        <v>13</v>
      </c>
      <c r="B27" s="66" t="s">
        <v>175</v>
      </c>
      <c r="C27" s="67"/>
      <c r="D27" s="174"/>
      <c r="E27" s="175"/>
      <c r="F27" s="175"/>
      <c r="G27" s="176"/>
      <c r="H27" s="45">
        <f>SUM(I27)-2.5</f>
        <v>30</v>
      </c>
      <c r="I27" s="45">
        <f>SUM(J27)-2.5</f>
        <v>32.5</v>
      </c>
      <c r="J27" s="71">
        <v>35</v>
      </c>
      <c r="K27" s="45">
        <f>SUM(J27)+2.5</f>
        <v>37.5</v>
      </c>
      <c r="L27" s="45">
        <f>SUM(K27)+2.5</f>
        <v>40</v>
      </c>
      <c r="M27" s="72">
        <f>SUM(L27)+2.5</f>
        <v>42.5</v>
      </c>
    </row>
    <row r="28" spans="1:13" s="1" customFormat="1" ht="14.1" customHeight="1" x14ac:dyDescent="0.3">
      <c r="A28" s="166"/>
      <c r="B28" s="46" t="s">
        <v>170</v>
      </c>
      <c r="C28" s="46"/>
      <c r="D28" s="102"/>
      <c r="E28" s="103"/>
      <c r="F28" s="103"/>
      <c r="G28" s="104"/>
      <c r="H28" s="46"/>
      <c r="I28" s="46"/>
      <c r="J28" s="48"/>
      <c r="K28" s="46"/>
      <c r="L28" s="46"/>
      <c r="M28" s="59"/>
    </row>
    <row r="29" spans="1:13" s="1" customFormat="1" ht="14.1" customHeight="1" x14ac:dyDescent="0.3">
      <c r="A29" s="166">
        <v>14</v>
      </c>
      <c r="B29" s="109" t="s">
        <v>378</v>
      </c>
      <c r="C29" s="109"/>
      <c r="D29" s="68"/>
      <c r="E29" s="69"/>
      <c r="F29" s="69"/>
      <c r="G29" s="70"/>
      <c r="H29" s="45">
        <f>SUM(I29)-1.6</f>
        <v>15.799999999999999</v>
      </c>
      <c r="I29" s="45">
        <f>SUM(J29)-1.6</f>
        <v>17.399999999999999</v>
      </c>
      <c r="J29" s="76">
        <v>19</v>
      </c>
      <c r="K29" s="77">
        <f>SUM(J29)+1.6</f>
        <v>20.6</v>
      </c>
      <c r="L29" s="77">
        <f>SUM(K29)+1.6</f>
        <v>22.200000000000003</v>
      </c>
      <c r="M29" s="78">
        <f>SUM(L29)+1.6</f>
        <v>23.800000000000004</v>
      </c>
    </row>
    <row r="30" spans="1:13" s="1" customFormat="1" ht="14.1" customHeight="1" x14ac:dyDescent="0.3">
      <c r="A30" s="166"/>
      <c r="B30" s="137" t="s">
        <v>398</v>
      </c>
      <c r="C30" s="137"/>
      <c r="D30" s="79"/>
      <c r="E30" s="80"/>
      <c r="F30" s="80"/>
      <c r="G30" s="81"/>
      <c r="H30" s="46"/>
      <c r="I30" s="46"/>
      <c r="J30" s="76"/>
      <c r="K30" s="77"/>
      <c r="L30" s="77"/>
      <c r="M30" s="78"/>
    </row>
    <row r="31" spans="1:13" s="1" customFormat="1" ht="14.1" customHeight="1" x14ac:dyDescent="0.3">
      <c r="A31" s="166">
        <v>15</v>
      </c>
      <c r="B31" s="109" t="s">
        <v>376</v>
      </c>
      <c r="C31" s="109"/>
      <c r="D31" s="68"/>
      <c r="E31" s="69"/>
      <c r="F31" s="69"/>
      <c r="G31" s="70"/>
      <c r="H31" s="45">
        <f>SUM(I31)-0.9</f>
        <v>9.1999999999999993</v>
      </c>
      <c r="I31" s="45">
        <f>SUM(J31)-0.9</f>
        <v>10.1</v>
      </c>
      <c r="J31" s="76">
        <v>11</v>
      </c>
      <c r="K31" s="77">
        <f>SUM(J31)+0.9</f>
        <v>11.9</v>
      </c>
      <c r="L31" s="77">
        <f>SUM(K31)+0.9</f>
        <v>12.8</v>
      </c>
      <c r="M31" s="78">
        <f>SUM(L31)+0.9</f>
        <v>13.700000000000001</v>
      </c>
    </row>
    <row r="32" spans="1:13" s="1" customFormat="1" ht="14.1" customHeight="1" x14ac:dyDescent="0.3">
      <c r="A32" s="166"/>
      <c r="B32" s="137" t="s">
        <v>397</v>
      </c>
      <c r="C32" s="137"/>
      <c r="D32" s="79"/>
      <c r="E32" s="80"/>
      <c r="F32" s="80"/>
      <c r="G32" s="81"/>
      <c r="H32" s="46"/>
      <c r="I32" s="46"/>
      <c r="J32" s="76"/>
      <c r="K32" s="77"/>
      <c r="L32" s="77"/>
      <c r="M32" s="78"/>
    </row>
    <row r="33" spans="1:13" s="1" customFormat="1" ht="14.1" customHeight="1" x14ac:dyDescent="0.3">
      <c r="A33" s="166">
        <v>16</v>
      </c>
      <c r="B33" s="109" t="s">
        <v>406</v>
      </c>
      <c r="C33" s="109"/>
      <c r="D33" s="68"/>
      <c r="E33" s="69"/>
      <c r="F33" s="69"/>
      <c r="G33" s="70"/>
      <c r="H33" s="45">
        <v>5</v>
      </c>
      <c r="I33" s="45">
        <v>5</v>
      </c>
      <c r="J33" s="76">
        <v>5</v>
      </c>
      <c r="K33" s="77">
        <v>5</v>
      </c>
      <c r="L33" s="77">
        <v>5</v>
      </c>
      <c r="M33" s="78">
        <v>5</v>
      </c>
    </row>
    <row r="34" spans="1:13" s="1" customFormat="1" ht="14.1" customHeight="1" x14ac:dyDescent="0.3">
      <c r="A34" s="166"/>
      <c r="B34" s="137" t="s">
        <v>405</v>
      </c>
      <c r="C34" s="137"/>
      <c r="D34" s="79"/>
      <c r="E34" s="80"/>
      <c r="F34" s="80"/>
      <c r="G34" s="81"/>
      <c r="H34" s="46"/>
      <c r="I34" s="46"/>
      <c r="J34" s="76"/>
      <c r="K34" s="77"/>
      <c r="L34" s="77"/>
      <c r="M34" s="78"/>
    </row>
    <row r="35" spans="1:13" s="1" customFormat="1" ht="14.1" customHeight="1" x14ac:dyDescent="0.3">
      <c r="A35" s="166">
        <v>17</v>
      </c>
      <c r="B35" s="66" t="s">
        <v>172</v>
      </c>
      <c r="C35" s="67"/>
      <c r="D35" s="128" t="s">
        <v>113</v>
      </c>
      <c r="E35" s="129"/>
      <c r="F35" s="129"/>
      <c r="G35" s="130"/>
      <c r="H35" s="45">
        <f>SUM(I35)-0.3</f>
        <v>2.9000000000000004</v>
      </c>
      <c r="I35" s="45">
        <f>SUM(J35)-0.3</f>
        <v>3.2</v>
      </c>
      <c r="J35" s="76">
        <v>3.5</v>
      </c>
      <c r="K35" s="77">
        <f>SUM(J35)+0.3</f>
        <v>3.8</v>
      </c>
      <c r="L35" s="77">
        <f>SUM(K35)+0.3</f>
        <v>4.0999999999999996</v>
      </c>
      <c r="M35" s="78">
        <f>SUM(L35)+0.3</f>
        <v>4.3999999999999995</v>
      </c>
    </row>
    <row r="36" spans="1:13" s="1" customFormat="1" ht="14.1" customHeight="1" thickBot="1" x14ac:dyDescent="0.35">
      <c r="A36" s="177"/>
      <c r="B36" s="123" t="s">
        <v>371</v>
      </c>
      <c r="C36" s="124"/>
      <c r="D36" s="125" t="s">
        <v>112</v>
      </c>
      <c r="E36" s="126"/>
      <c r="F36" s="126"/>
      <c r="G36" s="127"/>
      <c r="H36" s="96"/>
      <c r="I36" s="96"/>
      <c r="J36" s="155"/>
      <c r="K36" s="152"/>
      <c r="L36" s="152"/>
      <c r="M36" s="224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190"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5:A36"/>
    <mergeCell ref="B35:C35"/>
    <mergeCell ref="D35:G35"/>
    <mergeCell ref="H35:H36"/>
    <mergeCell ref="I35:I36"/>
    <mergeCell ref="J35:J36"/>
    <mergeCell ref="K35:K36"/>
    <mergeCell ref="J27:J28"/>
    <mergeCell ref="K27:K28"/>
    <mergeCell ref="L35:L36"/>
    <mergeCell ref="M35:M36"/>
    <mergeCell ref="B36:C36"/>
    <mergeCell ref="D36:G36"/>
    <mergeCell ref="L27:L28"/>
    <mergeCell ref="M27:M28"/>
    <mergeCell ref="B28:C28"/>
    <mergeCell ref="D28:G28"/>
    <mergeCell ref="J29:J30"/>
    <mergeCell ref="K29:K30"/>
    <mergeCell ref="L29:L30"/>
    <mergeCell ref="M29:M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B30:C30"/>
    <mergeCell ref="D30:G30"/>
    <mergeCell ref="A31:A32"/>
    <mergeCell ref="B31:C31"/>
    <mergeCell ref="D31:G31"/>
    <mergeCell ref="H31:H32"/>
    <mergeCell ref="B32:C32"/>
    <mergeCell ref="D32:G32"/>
    <mergeCell ref="I31:I32"/>
    <mergeCell ref="J33:J34"/>
    <mergeCell ref="J31:J32"/>
    <mergeCell ref="K31:K32"/>
    <mergeCell ref="L31:L32"/>
    <mergeCell ref="M31:M32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</mergeCells>
  <phoneticPr fontId="27" type="noConversion"/>
  <printOptions horizontalCentered="1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6977-0EB7-4D67-B5D7-BCBAA795F023}">
  <sheetPr codeName="Sheet205">
    <tabColor theme="7"/>
    <pageSetUpPr fitToPage="1"/>
  </sheetPr>
  <dimension ref="A1:M56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426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65">
        <v>1</v>
      </c>
      <c r="B3" s="53" t="s">
        <v>87</v>
      </c>
      <c r="C3" s="54"/>
      <c r="D3" s="55" t="s">
        <v>88</v>
      </c>
      <c r="E3" s="56"/>
      <c r="F3" s="56"/>
      <c r="G3" s="57"/>
      <c r="H3" s="49">
        <f>SUM(I3)-4.9</f>
        <v>57.600000000000009</v>
      </c>
      <c r="I3" s="49">
        <f>SUM(J3)-4.9</f>
        <v>62.500000000000007</v>
      </c>
      <c r="J3" s="162">
        <v>67.400000000000006</v>
      </c>
      <c r="K3" s="163">
        <f>SUM(J3)+4.9</f>
        <v>72.300000000000011</v>
      </c>
      <c r="L3" s="163">
        <f>SUM(K3)+4.9</f>
        <v>77.200000000000017</v>
      </c>
      <c r="M3" s="164">
        <f>SUM(L3)+4.9</f>
        <v>82.100000000000023</v>
      </c>
    </row>
    <row r="4" spans="1:13" s="1" customFormat="1" ht="14.1" customHeight="1" x14ac:dyDescent="0.3">
      <c r="A4" s="166"/>
      <c r="B4" s="137" t="s">
        <v>33</v>
      </c>
      <c r="C4" s="137"/>
      <c r="D4" s="79" t="s">
        <v>89</v>
      </c>
      <c r="E4" s="80"/>
      <c r="F4" s="80"/>
      <c r="G4" s="81"/>
      <c r="H4" s="46"/>
      <c r="I4" s="46"/>
      <c r="J4" s="76"/>
      <c r="K4" s="77"/>
      <c r="L4" s="77"/>
      <c r="M4" s="161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22.099999999999998</v>
      </c>
      <c r="I5" s="45">
        <f>SUM(J5)-1.6</f>
        <v>23.7</v>
      </c>
      <c r="J5" s="71">
        <v>25.3</v>
      </c>
      <c r="K5" s="45">
        <f>SUM(J5)+1.4</f>
        <v>26.7</v>
      </c>
      <c r="L5" s="45">
        <f>SUM(K5)+1.4</f>
        <v>28.099999999999998</v>
      </c>
      <c r="M5" s="121">
        <f>SUM(L5)+1.4</f>
        <v>29.499999999999996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30</v>
      </c>
      <c r="I7" s="45">
        <f>SUM(J7)-2.25</f>
        <v>32.25</v>
      </c>
      <c r="J7" s="71">
        <v>34.5</v>
      </c>
      <c r="K7" s="45">
        <f>SUM(J7)+2</f>
        <v>36.5</v>
      </c>
      <c r="L7" s="45">
        <f>SUM(K7)+2</f>
        <v>38.5</v>
      </c>
      <c r="M7" s="121">
        <f>SUM(L7)+2</f>
        <v>40.5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166">
        <v>4</v>
      </c>
      <c r="B9" s="109" t="s">
        <v>387</v>
      </c>
      <c r="C9" s="109"/>
      <c r="D9" s="68"/>
      <c r="E9" s="69"/>
      <c r="F9" s="69"/>
      <c r="G9" s="70"/>
      <c r="H9" s="45">
        <f>SUM(I9)-2.25</f>
        <v>30</v>
      </c>
      <c r="I9" s="45">
        <f>SUM(J9)-2.25</f>
        <v>32.25</v>
      </c>
      <c r="J9" s="71">
        <v>34.5</v>
      </c>
      <c r="K9" s="45">
        <f>SUM(J9)+2</f>
        <v>36.5</v>
      </c>
      <c r="L9" s="45">
        <f>SUM(K9)+2</f>
        <v>38.5</v>
      </c>
      <c r="M9" s="121">
        <f>SUM(L9)+2</f>
        <v>40.5</v>
      </c>
    </row>
    <row r="10" spans="1:13" s="1" customFormat="1" ht="14.1" customHeight="1" x14ac:dyDescent="0.3">
      <c r="A10" s="166"/>
      <c r="B10" s="137" t="s">
        <v>386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SUM(I11)-0.9</f>
        <v>13.799999999999999</v>
      </c>
      <c r="I11" s="45">
        <f>SUM(J11)-0.9</f>
        <v>14.7</v>
      </c>
      <c r="J11" s="71">
        <v>15.6</v>
      </c>
      <c r="K11" s="45">
        <f>SUM(J11)+0.9</f>
        <v>16.5</v>
      </c>
      <c r="L11" s="45">
        <f>SUM(K11)+0.9</f>
        <v>17.399999999999999</v>
      </c>
      <c r="M11" s="121">
        <f>SUM(L11)+0.9</f>
        <v>18.299999999999997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12.3</v>
      </c>
      <c r="I13" s="45">
        <f>SUM(J13)-0.6</f>
        <v>12.9</v>
      </c>
      <c r="J13" s="76">
        <v>13.5</v>
      </c>
      <c r="K13" s="77">
        <f>SUM(J13)+0.6</f>
        <v>14.1</v>
      </c>
      <c r="L13" s="77">
        <f>SUM(K13)+0.6</f>
        <v>14.7</v>
      </c>
      <c r="M13" s="161">
        <f>SUM(L13)+0.6</f>
        <v>15.299999999999999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5.7</v>
      </c>
      <c r="I15" s="45">
        <f>SUM(J15)-0.3</f>
        <v>6</v>
      </c>
      <c r="J15" s="76">
        <v>6.3</v>
      </c>
      <c r="K15" s="77">
        <f>SUM(J15)+0.3</f>
        <v>6.6</v>
      </c>
      <c r="L15" s="77">
        <f>SUM(K15)+0.3</f>
        <v>6.8999999999999995</v>
      </c>
      <c r="M15" s="161">
        <f>SUM(L15)+0.3</f>
        <v>7.1999999999999993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31.799999999999997</v>
      </c>
      <c r="I17" s="45">
        <f>SUM(J17)-1.6</f>
        <v>33.4</v>
      </c>
      <c r="J17" s="76">
        <v>35</v>
      </c>
      <c r="K17" s="77">
        <f>SUM(J17)+1.6</f>
        <v>36.6</v>
      </c>
      <c r="L17" s="77">
        <f>SUM(K17)+1.6</f>
        <v>38.200000000000003</v>
      </c>
      <c r="M17" s="161">
        <f>SUM(L17)+1.6</f>
        <v>39.800000000000004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166">
        <v>9</v>
      </c>
      <c r="B19" s="109" t="s">
        <v>425</v>
      </c>
      <c r="C19" s="109"/>
      <c r="D19" s="171" t="s">
        <v>6</v>
      </c>
      <c r="E19" s="171"/>
      <c r="F19" s="171"/>
      <c r="G19" s="171"/>
      <c r="H19" s="45">
        <f>SUM(I19)-3.7</f>
        <v>36.399999999999991</v>
      </c>
      <c r="I19" s="45">
        <f>SUM(J19)-3.7</f>
        <v>40.099999999999994</v>
      </c>
      <c r="J19" s="71">
        <v>43.8</v>
      </c>
      <c r="K19" s="45">
        <f>SUM(J19)+3.8</f>
        <v>47.599999999999994</v>
      </c>
      <c r="L19" s="45">
        <f>SUM(K19)+3.8</f>
        <v>51.399999999999991</v>
      </c>
      <c r="M19" s="121">
        <f>SUM(L19)+3.8</f>
        <v>55.199999999999989</v>
      </c>
    </row>
    <row r="20" spans="1:13" s="1" customFormat="1" ht="14.1" customHeight="1" x14ac:dyDescent="0.3">
      <c r="A20" s="166"/>
      <c r="B20" s="137" t="s">
        <v>424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SUM(I21)-2.3</f>
        <v>35.400000000000006</v>
      </c>
      <c r="I21" s="45">
        <f>SUM(J21)-2.3</f>
        <v>37.700000000000003</v>
      </c>
      <c r="J21" s="76">
        <v>40</v>
      </c>
      <c r="K21" s="77">
        <f>SUM(J21)+2.3</f>
        <v>42.3</v>
      </c>
      <c r="L21" s="77">
        <f>SUM(K21)+2.3</f>
        <v>44.599999999999994</v>
      </c>
      <c r="M21" s="161">
        <f>SUM(L21)+2.3</f>
        <v>46.899999999999991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61"/>
    </row>
    <row r="23" spans="1:13" s="1" customFormat="1" ht="14.1" customHeight="1" x14ac:dyDescent="0.3">
      <c r="A23" s="166">
        <v>11</v>
      </c>
      <c r="B23" s="66" t="s">
        <v>423</v>
      </c>
      <c r="C23" s="67"/>
      <c r="D23" s="171"/>
      <c r="E23" s="171"/>
      <c r="F23" s="171"/>
      <c r="G23" s="171"/>
      <c r="H23" s="45">
        <f>SUM(I23)-0.6</f>
        <v>16.799999999999997</v>
      </c>
      <c r="I23" s="45">
        <f>SUM(J23)-0.6</f>
        <v>17.399999999999999</v>
      </c>
      <c r="J23" s="76">
        <v>18</v>
      </c>
      <c r="K23" s="77">
        <f>SUM(J23)+0.6</f>
        <v>18.600000000000001</v>
      </c>
      <c r="L23" s="77">
        <f>SUM(K23)+0.6</f>
        <v>19.200000000000003</v>
      </c>
      <c r="M23" s="161">
        <f>SUM(L23)+0.6</f>
        <v>19.800000000000004</v>
      </c>
    </row>
    <row r="24" spans="1:13" s="1" customFormat="1" ht="14.1" customHeight="1" x14ac:dyDescent="0.3">
      <c r="A24" s="166"/>
      <c r="B24" s="137" t="s">
        <v>422</v>
      </c>
      <c r="C24" s="137"/>
      <c r="D24" s="79"/>
      <c r="E24" s="80"/>
      <c r="F24" s="80"/>
      <c r="G24" s="81"/>
      <c r="H24" s="46"/>
      <c r="I24" s="46"/>
      <c r="J24" s="76"/>
      <c r="K24" s="77"/>
      <c r="L24" s="77"/>
      <c r="M24" s="161"/>
    </row>
    <row r="25" spans="1:13" s="1" customFormat="1" ht="14.1" customHeight="1" x14ac:dyDescent="0.3">
      <c r="A25" s="166">
        <v>12</v>
      </c>
      <c r="B25" s="109" t="s">
        <v>421</v>
      </c>
      <c r="C25" s="109"/>
      <c r="D25" s="171" t="s">
        <v>6</v>
      </c>
      <c r="E25" s="171"/>
      <c r="F25" s="171"/>
      <c r="G25" s="171"/>
      <c r="H25" s="45">
        <f>SUM(I25)-3.7</f>
        <v>34.399999999999991</v>
      </c>
      <c r="I25" s="45">
        <f>SUM(J25)-3.7</f>
        <v>38.099999999999994</v>
      </c>
      <c r="J25" s="71">
        <v>41.8</v>
      </c>
      <c r="K25" s="45">
        <f>SUM(J25)+3.8</f>
        <v>45.599999999999994</v>
      </c>
      <c r="L25" s="45">
        <f>SUM(K25)+3.8</f>
        <v>49.399999999999991</v>
      </c>
      <c r="M25" s="121">
        <f>SUM(L25)+3.8</f>
        <v>53.199999999999989</v>
      </c>
    </row>
    <row r="26" spans="1:13" s="1" customFormat="1" ht="14.1" customHeight="1" x14ac:dyDescent="0.3">
      <c r="A26" s="166"/>
      <c r="B26" s="137" t="s">
        <v>420</v>
      </c>
      <c r="C26" s="137"/>
      <c r="D26" s="79" t="s">
        <v>49</v>
      </c>
      <c r="E26" s="80"/>
      <c r="F26" s="80"/>
      <c r="G26" s="81"/>
      <c r="H26" s="46"/>
      <c r="I26" s="46"/>
      <c r="J26" s="48"/>
      <c r="K26" s="46"/>
      <c r="L26" s="46"/>
      <c r="M26" s="131"/>
    </row>
    <row r="27" spans="1:13" s="1" customFormat="1" ht="14.1" customHeight="1" x14ac:dyDescent="0.3">
      <c r="A27" s="166">
        <v>13</v>
      </c>
      <c r="B27" s="109" t="s">
        <v>7</v>
      </c>
      <c r="C27" s="109"/>
      <c r="D27" s="68" t="s">
        <v>8</v>
      </c>
      <c r="E27" s="69"/>
      <c r="F27" s="69"/>
      <c r="G27" s="70"/>
      <c r="H27" s="45">
        <f>SUM(I27)-1.5</f>
        <v>22.9</v>
      </c>
      <c r="I27" s="45">
        <f>SUM(J27)-1.5</f>
        <v>24.4</v>
      </c>
      <c r="J27" s="76">
        <v>25.9</v>
      </c>
      <c r="K27" s="77">
        <f>SUM(J27)+1.5</f>
        <v>27.4</v>
      </c>
      <c r="L27" s="77">
        <f>SUM(K27)+1.5</f>
        <v>28.9</v>
      </c>
      <c r="M27" s="161">
        <f>SUM(L27)+1.5</f>
        <v>30.4</v>
      </c>
    </row>
    <row r="28" spans="1:13" s="1" customFormat="1" ht="14.1" customHeight="1" x14ac:dyDescent="0.3">
      <c r="A28" s="166"/>
      <c r="B28" s="137" t="s">
        <v>31</v>
      </c>
      <c r="C28" s="137"/>
      <c r="D28" s="79" t="s">
        <v>68</v>
      </c>
      <c r="E28" s="80"/>
      <c r="F28" s="80"/>
      <c r="G28" s="81"/>
      <c r="H28" s="46"/>
      <c r="I28" s="46"/>
      <c r="J28" s="76"/>
      <c r="K28" s="77"/>
      <c r="L28" s="77"/>
      <c r="M28" s="161"/>
    </row>
    <row r="29" spans="1:13" s="1" customFormat="1" ht="14.1" customHeight="1" x14ac:dyDescent="0.3">
      <c r="A29" s="166">
        <v>14</v>
      </c>
      <c r="B29" s="66" t="s">
        <v>419</v>
      </c>
      <c r="C29" s="67"/>
      <c r="D29" s="171" t="s">
        <v>70</v>
      </c>
      <c r="E29" s="171"/>
      <c r="F29" s="171"/>
      <c r="G29" s="171"/>
      <c r="H29" s="45">
        <f>SUM(I29)-0.7</f>
        <v>14.600000000000001</v>
      </c>
      <c r="I29" s="45">
        <f>SUM(J29)-0.7</f>
        <v>15.3</v>
      </c>
      <c r="J29" s="76">
        <v>16</v>
      </c>
      <c r="K29" s="77">
        <f>SUM(J29)+0.7</f>
        <v>16.7</v>
      </c>
      <c r="L29" s="77">
        <f>SUM(K29)+0.7</f>
        <v>17.399999999999999</v>
      </c>
      <c r="M29" s="161">
        <f>SUM(L29)+0.7</f>
        <v>18.099999999999998</v>
      </c>
    </row>
    <row r="30" spans="1:13" s="1" customFormat="1" ht="14.1" customHeight="1" x14ac:dyDescent="0.3">
      <c r="A30" s="166"/>
      <c r="B30" s="137" t="s">
        <v>418</v>
      </c>
      <c r="C30" s="137"/>
      <c r="D30" s="79" t="s">
        <v>71</v>
      </c>
      <c r="E30" s="80"/>
      <c r="F30" s="80"/>
      <c r="G30" s="81"/>
      <c r="H30" s="46"/>
      <c r="I30" s="46"/>
      <c r="J30" s="76"/>
      <c r="K30" s="77"/>
      <c r="L30" s="77"/>
      <c r="M30" s="161"/>
    </row>
    <row r="31" spans="1:13" s="1" customFormat="1" ht="14.1" customHeight="1" x14ac:dyDescent="0.3">
      <c r="A31" s="166">
        <v>15</v>
      </c>
      <c r="B31" s="66" t="s">
        <v>381</v>
      </c>
      <c r="C31" s="67"/>
      <c r="D31" s="128"/>
      <c r="E31" s="129"/>
      <c r="F31" s="129"/>
      <c r="G31" s="130"/>
      <c r="H31" s="45">
        <f>SUM(I31)-2.4</f>
        <v>28.1</v>
      </c>
      <c r="I31" s="45">
        <f>SUM(J31)-2.4</f>
        <v>30.5</v>
      </c>
      <c r="J31" s="76">
        <v>32.9</v>
      </c>
      <c r="K31" s="77">
        <f>SUM(J31)+2.4</f>
        <v>35.299999999999997</v>
      </c>
      <c r="L31" s="77">
        <f>SUM(K31)+2.4</f>
        <v>37.699999999999996</v>
      </c>
      <c r="M31" s="161">
        <f>SUM(L31)+2.4</f>
        <v>40.099999999999994</v>
      </c>
    </row>
    <row r="32" spans="1:13" s="1" customFormat="1" ht="14.1" customHeight="1" x14ac:dyDescent="0.3">
      <c r="A32" s="166"/>
      <c r="B32" s="132" t="s">
        <v>272</v>
      </c>
      <c r="C32" s="133"/>
      <c r="D32" s="79"/>
      <c r="E32" s="80"/>
      <c r="F32" s="80"/>
      <c r="G32" s="81"/>
      <c r="H32" s="46"/>
      <c r="I32" s="46"/>
      <c r="J32" s="76"/>
      <c r="K32" s="77"/>
      <c r="L32" s="77"/>
      <c r="M32" s="161"/>
    </row>
    <row r="33" spans="1:13" s="1" customFormat="1" ht="14.1" customHeight="1" x14ac:dyDescent="0.3">
      <c r="A33" s="166">
        <v>16</v>
      </c>
      <c r="B33" s="109" t="s">
        <v>388</v>
      </c>
      <c r="C33" s="109"/>
      <c r="D33" s="68"/>
      <c r="E33" s="69"/>
      <c r="F33" s="69"/>
      <c r="G33" s="70"/>
      <c r="H33" s="45">
        <f>SUM(I33)-1.7</f>
        <v>20</v>
      </c>
      <c r="I33" s="45">
        <f>SUM(J33)-1.7</f>
        <v>21.7</v>
      </c>
      <c r="J33" s="76">
        <v>23.4</v>
      </c>
      <c r="K33" s="77">
        <f>SUM(J33)+1.7</f>
        <v>25.099999999999998</v>
      </c>
      <c r="L33" s="77">
        <f>SUM(K33)+1.7</f>
        <v>26.799999999999997</v>
      </c>
      <c r="M33" s="161">
        <f>SUM(L33)+1.7</f>
        <v>28.499999999999996</v>
      </c>
    </row>
    <row r="34" spans="1:13" s="1" customFormat="1" ht="14.1" customHeight="1" x14ac:dyDescent="0.3">
      <c r="A34" s="166"/>
      <c r="B34" s="137" t="s">
        <v>265</v>
      </c>
      <c r="C34" s="137"/>
      <c r="D34" s="79"/>
      <c r="E34" s="80"/>
      <c r="F34" s="80"/>
      <c r="G34" s="81"/>
      <c r="H34" s="46"/>
      <c r="I34" s="46"/>
      <c r="J34" s="76"/>
      <c r="K34" s="77"/>
      <c r="L34" s="77"/>
      <c r="M34" s="161"/>
    </row>
    <row r="35" spans="1:13" s="1" customFormat="1" ht="14.1" customHeight="1" x14ac:dyDescent="0.3">
      <c r="A35" s="166">
        <v>17</v>
      </c>
      <c r="B35" s="167" t="s">
        <v>380</v>
      </c>
      <c r="C35" s="167"/>
      <c r="D35" s="68"/>
      <c r="E35" s="69"/>
      <c r="F35" s="69"/>
      <c r="G35" s="70"/>
      <c r="H35" s="94">
        <f>SUM(I35)-3.2</f>
        <v>37.599999999999994</v>
      </c>
      <c r="I35" s="94">
        <f>SUM(J35)-3.2</f>
        <v>40.799999999999997</v>
      </c>
      <c r="J35" s="48">
        <v>44</v>
      </c>
      <c r="K35" s="46">
        <f>SUM(J35)+3.2</f>
        <v>47.2</v>
      </c>
      <c r="L35" s="46">
        <f>SUM(K35)+3.2</f>
        <v>50.400000000000006</v>
      </c>
      <c r="M35" s="131">
        <f>SUM(L35)+3.2</f>
        <v>53.600000000000009</v>
      </c>
    </row>
    <row r="36" spans="1:13" s="1" customFormat="1" ht="14.1" customHeight="1" x14ac:dyDescent="0.3">
      <c r="A36" s="166"/>
      <c r="B36" s="137" t="s">
        <v>379</v>
      </c>
      <c r="C36" s="137"/>
      <c r="D36" s="79" t="s">
        <v>374</v>
      </c>
      <c r="E36" s="80"/>
      <c r="F36" s="80"/>
      <c r="G36" s="81"/>
      <c r="H36" s="46"/>
      <c r="I36" s="46"/>
      <c r="J36" s="76"/>
      <c r="K36" s="77"/>
      <c r="L36" s="77"/>
      <c r="M36" s="161"/>
    </row>
    <row r="37" spans="1:13" s="1" customFormat="1" ht="14.1" customHeight="1" x14ac:dyDescent="0.3">
      <c r="A37" s="166">
        <v>18</v>
      </c>
      <c r="B37" s="167" t="s">
        <v>378</v>
      </c>
      <c r="C37" s="167"/>
      <c r="D37" s="106"/>
      <c r="E37" s="107"/>
      <c r="F37" s="107"/>
      <c r="G37" s="108"/>
      <c r="H37" s="94">
        <f>SUM(I37)-1.9</f>
        <v>22.400000000000002</v>
      </c>
      <c r="I37" s="94">
        <f>SUM(J37)-1.9</f>
        <v>24.3</v>
      </c>
      <c r="J37" s="48">
        <v>26.2</v>
      </c>
      <c r="K37" s="46">
        <f>SUM(J37)+1.9</f>
        <v>28.099999999999998</v>
      </c>
      <c r="L37" s="46">
        <f>SUM(K37)+1.9</f>
        <v>29.999999999999996</v>
      </c>
      <c r="M37" s="131">
        <f>SUM(L37)+1.9</f>
        <v>31.899999999999995</v>
      </c>
    </row>
    <row r="38" spans="1:13" s="1" customFormat="1" ht="14.1" customHeight="1" x14ac:dyDescent="0.3">
      <c r="A38" s="166"/>
      <c r="B38" s="137" t="s">
        <v>398</v>
      </c>
      <c r="C38" s="137"/>
      <c r="D38" s="79"/>
      <c r="E38" s="80"/>
      <c r="F38" s="80"/>
      <c r="G38" s="81"/>
      <c r="H38" s="46"/>
      <c r="I38" s="46"/>
      <c r="J38" s="76"/>
      <c r="K38" s="77"/>
      <c r="L38" s="77"/>
      <c r="M38" s="161"/>
    </row>
    <row r="39" spans="1:13" s="1" customFormat="1" ht="14.1" customHeight="1" x14ac:dyDescent="0.3">
      <c r="A39" s="166">
        <v>19</v>
      </c>
      <c r="B39" s="109" t="s">
        <v>376</v>
      </c>
      <c r="C39" s="109"/>
      <c r="D39" s="68"/>
      <c r="E39" s="69"/>
      <c r="F39" s="69"/>
      <c r="G39" s="70"/>
      <c r="H39" s="45">
        <f>SUM(I39)-1.3</f>
        <v>15.2</v>
      </c>
      <c r="I39" s="45">
        <f>SUM(J39)-1.3</f>
        <v>16.5</v>
      </c>
      <c r="J39" s="76">
        <v>17.8</v>
      </c>
      <c r="K39" s="77">
        <f>SUM(J39)+1.3</f>
        <v>19.100000000000001</v>
      </c>
      <c r="L39" s="77">
        <f>SUM(K39)+1.3</f>
        <v>20.400000000000002</v>
      </c>
      <c r="M39" s="161">
        <f>SUM(L39)+1.3</f>
        <v>21.700000000000003</v>
      </c>
    </row>
    <row r="40" spans="1:13" s="1" customFormat="1" ht="14.1" customHeight="1" thickBot="1" x14ac:dyDescent="0.35">
      <c r="A40" s="177"/>
      <c r="B40" s="110" t="s">
        <v>397</v>
      </c>
      <c r="C40" s="110"/>
      <c r="D40" s="125"/>
      <c r="E40" s="126"/>
      <c r="F40" s="126"/>
      <c r="G40" s="127"/>
      <c r="H40" s="96"/>
      <c r="I40" s="96"/>
      <c r="J40" s="155"/>
      <c r="K40" s="152"/>
      <c r="L40" s="152"/>
      <c r="M40" s="169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A31:A32"/>
    <mergeCell ref="B31:C31"/>
    <mergeCell ref="D31:G31"/>
    <mergeCell ref="H31:H32"/>
    <mergeCell ref="I31:I32"/>
    <mergeCell ref="A19:A20"/>
    <mergeCell ref="B19:C19"/>
    <mergeCell ref="D19:G19"/>
    <mergeCell ref="H19:H20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7:A38"/>
    <mergeCell ref="B37:C37"/>
    <mergeCell ref="D37:G37"/>
    <mergeCell ref="H37:H38"/>
    <mergeCell ref="I37:I38"/>
    <mergeCell ref="J39:J40"/>
    <mergeCell ref="J37:J38"/>
    <mergeCell ref="K37:K38"/>
    <mergeCell ref="L37:L38"/>
    <mergeCell ref="M37:M38"/>
    <mergeCell ref="B38:C38"/>
    <mergeCell ref="D38:G38"/>
    <mergeCell ref="K39:K40"/>
    <mergeCell ref="L39:L40"/>
    <mergeCell ref="M39:M40"/>
    <mergeCell ref="I39:I40"/>
    <mergeCell ref="B40:C40"/>
    <mergeCell ref="D40:G40"/>
    <mergeCell ref="A39:A40"/>
    <mergeCell ref="B39:C39"/>
    <mergeCell ref="D39:G39"/>
    <mergeCell ref="H39:H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DA63-F245-4FC6-AD6B-578A86DDE87C}">
  <sheetPr codeName="Sheet183">
    <tabColor theme="7"/>
    <pageSetUpPr fitToPage="1"/>
  </sheetPr>
  <dimension ref="A1:M6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448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107"/>
      <c r="F3" s="107"/>
      <c r="G3" s="108"/>
      <c r="H3" s="45">
        <f>SUM(I3)-4.9</f>
        <v>56.8</v>
      </c>
      <c r="I3" s="45">
        <f>SUM(J3)-4.9</f>
        <v>61.699999999999996</v>
      </c>
      <c r="J3" s="71">
        <v>66.599999999999994</v>
      </c>
      <c r="K3" s="45">
        <f>SUM(J3)+4.9</f>
        <v>71.5</v>
      </c>
      <c r="L3" s="45">
        <f>SUM(K3)+4.9</f>
        <v>76.400000000000006</v>
      </c>
      <c r="M3" s="121">
        <f>SUM(L3)+4.9</f>
        <v>81.300000000000011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48"/>
      <c r="K4" s="46"/>
      <c r="L4" s="46"/>
      <c r="M4" s="131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21.799999999999997</v>
      </c>
      <c r="I5" s="45">
        <f>SUM(J5)-1.6</f>
        <v>23.4</v>
      </c>
      <c r="J5" s="71">
        <v>25</v>
      </c>
      <c r="K5" s="45">
        <f>SUM(J5)+1.4</f>
        <v>26.4</v>
      </c>
      <c r="L5" s="45">
        <f>SUM(K5)+1.4</f>
        <v>27.799999999999997</v>
      </c>
      <c r="M5" s="121">
        <f>SUM(L5)+1.4</f>
        <v>29.199999999999996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29</v>
      </c>
      <c r="I7" s="45">
        <f>SUM(J7)-2.25</f>
        <v>31.25</v>
      </c>
      <c r="J7" s="71">
        <v>33.5</v>
      </c>
      <c r="K7" s="45">
        <f>SUM(J7)+2</f>
        <v>35.5</v>
      </c>
      <c r="L7" s="45">
        <f>SUM(K7)+2</f>
        <v>37.5</v>
      </c>
      <c r="M7" s="121">
        <f>SUM(L7)+2</f>
        <v>39.5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166">
        <v>4</v>
      </c>
      <c r="B9" s="109" t="s">
        <v>447</v>
      </c>
      <c r="C9" s="109"/>
      <c r="D9" s="171"/>
      <c r="E9" s="171"/>
      <c r="F9" s="171"/>
      <c r="G9" s="171"/>
      <c r="H9" s="45">
        <f>SUM(I9)-3</f>
        <v>52</v>
      </c>
      <c r="I9" s="45">
        <f>SUM(J9)-3</f>
        <v>55</v>
      </c>
      <c r="J9" s="71">
        <v>58</v>
      </c>
      <c r="K9" s="45">
        <f>SUM(J9)+3</f>
        <v>61</v>
      </c>
      <c r="L9" s="45">
        <f>SUM(K9)+3</f>
        <v>64</v>
      </c>
      <c r="M9" s="121">
        <f>SUM(L9)+3</f>
        <v>67</v>
      </c>
    </row>
    <row r="10" spans="1:13" s="1" customFormat="1" ht="14.1" customHeight="1" x14ac:dyDescent="0.3">
      <c r="A10" s="166"/>
      <c r="B10" s="137" t="s">
        <v>446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SUM(I11)-0.9</f>
        <v>13.2</v>
      </c>
      <c r="I11" s="45">
        <f>SUM(J11)-0.9</f>
        <v>14.1</v>
      </c>
      <c r="J11" s="76">
        <v>15</v>
      </c>
      <c r="K11" s="77">
        <f>SUM(J11)+0.9</f>
        <v>15.9</v>
      </c>
      <c r="L11" s="77">
        <f>SUM(K11)+0.9</f>
        <v>16.8</v>
      </c>
      <c r="M11" s="161">
        <f>SUM(L11)+0.9</f>
        <v>17.7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161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12.3</v>
      </c>
      <c r="I13" s="45">
        <f>SUM(J13)-0.6</f>
        <v>12.9</v>
      </c>
      <c r="J13" s="76">
        <v>13.5</v>
      </c>
      <c r="K13" s="77">
        <f>SUM(J13)+0.6</f>
        <v>14.1</v>
      </c>
      <c r="L13" s="77">
        <f>SUM(K13)+0.6</f>
        <v>14.7</v>
      </c>
      <c r="M13" s="161">
        <f>SUM(L13)+0.6</f>
        <v>15.299999999999999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5.7</v>
      </c>
      <c r="I15" s="45">
        <f>SUM(J15)-0.3</f>
        <v>6</v>
      </c>
      <c r="J15" s="76">
        <v>6.3</v>
      </c>
      <c r="K15" s="77">
        <f>SUM(J15)+0.3</f>
        <v>6.6</v>
      </c>
      <c r="L15" s="77">
        <f>SUM(K15)+0.3</f>
        <v>6.8999999999999995</v>
      </c>
      <c r="M15" s="161">
        <f>SUM(L15)+0.3</f>
        <v>7.1999999999999993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129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109">
        <f>SUM(I17)-1.6</f>
        <v>32.5</v>
      </c>
      <c r="I17" s="109">
        <f>SUM(J17)-1.6</f>
        <v>34.1</v>
      </c>
      <c r="J17" s="172">
        <v>35.700000000000003</v>
      </c>
      <c r="K17" s="173">
        <f>SUM(J17)+1.6</f>
        <v>37.300000000000004</v>
      </c>
      <c r="L17" s="173">
        <f>SUM(K17)+1.6</f>
        <v>38.900000000000006</v>
      </c>
      <c r="M17" s="161">
        <f>SUM(L17)+1.6</f>
        <v>40.500000000000007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137"/>
      <c r="I18" s="137"/>
      <c r="J18" s="172"/>
      <c r="K18" s="173"/>
      <c r="L18" s="173"/>
      <c r="M18" s="161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SUM(I19)-3.7</f>
        <v>34.099999999999994</v>
      </c>
      <c r="I19" s="45">
        <f>SUM(J19)-3.7</f>
        <v>37.799999999999997</v>
      </c>
      <c r="J19" s="76">
        <v>41.5</v>
      </c>
      <c r="K19" s="77">
        <f>SUM(J19)+3.8</f>
        <v>45.3</v>
      </c>
      <c r="L19" s="77">
        <f>SUM(K19)+3.8</f>
        <v>49.099999999999994</v>
      </c>
      <c r="M19" s="161">
        <f>SUM(L19)+3.8</f>
        <v>52.899999999999991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76"/>
      <c r="K20" s="77"/>
      <c r="L20" s="77"/>
      <c r="M20" s="161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23.599999999999998</v>
      </c>
      <c r="I21" s="45">
        <f>SUM(J21)-1.6</f>
        <v>25.2</v>
      </c>
      <c r="J21" s="76">
        <v>26.8</v>
      </c>
      <c r="K21" s="77">
        <f>SUM(J21)+1.6</f>
        <v>28.400000000000002</v>
      </c>
      <c r="L21" s="77">
        <f>SUM(K21)+1.6</f>
        <v>30.000000000000004</v>
      </c>
      <c r="M21" s="121">
        <f>SUM(L21)+1.6</f>
        <v>31.600000000000005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31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14.8</v>
      </c>
      <c r="I23" s="45">
        <f>SUM(J23)-0.6</f>
        <v>15.4</v>
      </c>
      <c r="J23" s="76">
        <v>16</v>
      </c>
      <c r="K23" s="77">
        <f>SUM(J23)+0.6</f>
        <v>16.600000000000001</v>
      </c>
      <c r="L23" s="77">
        <f>SUM(K23)+0.6</f>
        <v>17.200000000000003</v>
      </c>
      <c r="M23" s="161">
        <f>SUM(L23)+0.6</f>
        <v>17.800000000000004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61"/>
    </row>
    <row r="25" spans="1:13" s="1" customFormat="1" ht="14.1" customHeight="1" x14ac:dyDescent="0.3">
      <c r="A25" s="166">
        <v>12</v>
      </c>
      <c r="B25" s="66" t="s">
        <v>445</v>
      </c>
      <c r="C25" s="67"/>
      <c r="D25" s="106" t="s">
        <v>444</v>
      </c>
      <c r="E25" s="107"/>
      <c r="F25" s="107"/>
      <c r="G25" s="108"/>
      <c r="H25" s="45">
        <f>SUM(I25)-1.7</f>
        <v>19.200000000000003</v>
      </c>
      <c r="I25" s="45">
        <f>SUM(J25)-1.7</f>
        <v>20.900000000000002</v>
      </c>
      <c r="J25" s="71">
        <v>22.6</v>
      </c>
      <c r="K25" s="45">
        <f>SUM(J25)+1.7</f>
        <v>24.3</v>
      </c>
      <c r="L25" s="45">
        <f>SUM(K25)+1.7</f>
        <v>26</v>
      </c>
      <c r="M25" s="121">
        <f>SUM(L25)+1.7</f>
        <v>27.7</v>
      </c>
    </row>
    <row r="26" spans="1:13" s="1" customFormat="1" ht="14.1" customHeight="1" x14ac:dyDescent="0.3">
      <c r="A26" s="166"/>
      <c r="B26" s="132" t="s">
        <v>443</v>
      </c>
      <c r="C26" s="133"/>
      <c r="D26" s="79" t="s">
        <v>442</v>
      </c>
      <c r="E26" s="80"/>
      <c r="F26" s="80"/>
      <c r="G26" s="80"/>
      <c r="H26" s="46"/>
      <c r="I26" s="46"/>
      <c r="J26" s="48"/>
      <c r="K26" s="46"/>
      <c r="L26" s="46"/>
      <c r="M26" s="131"/>
    </row>
    <row r="27" spans="1:13" s="1" customFormat="1" ht="14.1" customHeight="1" x14ac:dyDescent="0.3">
      <c r="A27" s="166">
        <v>13</v>
      </c>
      <c r="B27" s="66" t="s">
        <v>201</v>
      </c>
      <c r="C27" s="67"/>
      <c r="D27" s="68" t="s">
        <v>200</v>
      </c>
      <c r="E27" s="69"/>
      <c r="F27" s="69"/>
      <c r="G27" s="70"/>
      <c r="H27" s="45">
        <f>SUM(I27)-0.4</f>
        <v>4.3999999999999995</v>
      </c>
      <c r="I27" s="45">
        <f>SUM(J27)-0.4</f>
        <v>4.8</v>
      </c>
      <c r="J27" s="71">
        <v>5.2</v>
      </c>
      <c r="K27" s="45">
        <f>SUM(J27)+0.4</f>
        <v>5.6000000000000005</v>
      </c>
      <c r="L27" s="45">
        <f>SUM(K27)+0.4</f>
        <v>6.0000000000000009</v>
      </c>
      <c r="M27" s="121">
        <f>SUM(L27)+0.4</f>
        <v>6.4000000000000012</v>
      </c>
    </row>
    <row r="28" spans="1:13" s="1" customFormat="1" ht="14.1" customHeight="1" x14ac:dyDescent="0.3">
      <c r="A28" s="166"/>
      <c r="B28" s="132" t="s">
        <v>199</v>
      </c>
      <c r="C28" s="133"/>
      <c r="D28" s="79" t="s">
        <v>198</v>
      </c>
      <c r="E28" s="80"/>
      <c r="F28" s="80"/>
      <c r="G28" s="81"/>
      <c r="H28" s="46"/>
      <c r="I28" s="46"/>
      <c r="J28" s="48"/>
      <c r="K28" s="46"/>
      <c r="L28" s="46"/>
      <c r="M28" s="131"/>
    </row>
    <row r="29" spans="1:13" s="1" customFormat="1" ht="14.1" customHeight="1" x14ac:dyDescent="0.3">
      <c r="A29" s="166">
        <v>14</v>
      </c>
      <c r="B29" s="66" t="s">
        <v>441</v>
      </c>
      <c r="C29" s="67"/>
      <c r="D29" s="68"/>
      <c r="E29" s="69"/>
      <c r="F29" s="69"/>
      <c r="G29" s="70"/>
      <c r="H29" s="45">
        <f>SUM(I29)-1.1</f>
        <v>11.3</v>
      </c>
      <c r="I29" s="45">
        <f>SUM(J29)-1.1</f>
        <v>12.4</v>
      </c>
      <c r="J29" s="71">
        <v>13.5</v>
      </c>
      <c r="K29" s="45">
        <f>SUM(J29)+1.1</f>
        <v>14.6</v>
      </c>
      <c r="L29" s="45">
        <f>SUM(K29)+1.1</f>
        <v>15.7</v>
      </c>
      <c r="M29" s="121">
        <f>SUM(L29)+1.1</f>
        <v>16.8</v>
      </c>
    </row>
    <row r="30" spans="1:13" s="1" customFormat="1" ht="14.1" customHeight="1" x14ac:dyDescent="0.3">
      <c r="A30" s="166"/>
      <c r="B30" s="132" t="s">
        <v>440</v>
      </c>
      <c r="C30" s="133"/>
      <c r="D30" s="79"/>
      <c r="E30" s="80"/>
      <c r="F30" s="80"/>
      <c r="G30" s="81"/>
      <c r="H30" s="46"/>
      <c r="I30" s="46"/>
      <c r="J30" s="48"/>
      <c r="K30" s="46"/>
      <c r="L30" s="46"/>
      <c r="M30" s="131"/>
    </row>
    <row r="31" spans="1:13" s="1" customFormat="1" ht="14.1" customHeight="1" x14ac:dyDescent="0.3">
      <c r="A31" s="166">
        <v>15</v>
      </c>
      <c r="B31" s="66" t="s">
        <v>439</v>
      </c>
      <c r="C31" s="67"/>
      <c r="D31" s="68"/>
      <c r="E31" s="69"/>
      <c r="F31" s="69"/>
      <c r="G31" s="70"/>
      <c r="H31" s="45">
        <f>SUM(I31)-0</f>
        <v>3</v>
      </c>
      <c r="I31" s="45">
        <f>SUM(J31)-0.5</f>
        <v>3</v>
      </c>
      <c r="J31" s="71">
        <v>3.5</v>
      </c>
      <c r="K31" s="45">
        <f>SUM(J31)+0</f>
        <v>3.5</v>
      </c>
      <c r="L31" s="45">
        <f>SUM(K31)+0</f>
        <v>3.5</v>
      </c>
      <c r="M31" s="121">
        <f>SUM(L31)+0.3</f>
        <v>3.8</v>
      </c>
    </row>
    <row r="32" spans="1:13" s="1" customFormat="1" ht="14.1" customHeight="1" x14ac:dyDescent="0.3">
      <c r="A32" s="166"/>
      <c r="B32" s="132" t="s">
        <v>438</v>
      </c>
      <c r="C32" s="133"/>
      <c r="D32" s="79" t="s">
        <v>437</v>
      </c>
      <c r="E32" s="80"/>
      <c r="F32" s="80"/>
      <c r="G32" s="81"/>
      <c r="H32" s="46"/>
      <c r="I32" s="46"/>
      <c r="J32" s="48"/>
      <c r="K32" s="46"/>
      <c r="L32" s="46"/>
      <c r="M32" s="131"/>
    </row>
    <row r="33" spans="1:13" s="1" customFormat="1" ht="14.1" customHeight="1" x14ac:dyDescent="0.3">
      <c r="A33" s="166">
        <v>16</v>
      </c>
      <c r="B33" s="66" t="s">
        <v>436</v>
      </c>
      <c r="C33" s="67"/>
      <c r="D33" s="68"/>
      <c r="E33" s="69"/>
      <c r="F33" s="69"/>
      <c r="G33" s="70"/>
      <c r="H33" s="45">
        <f>SUM(I33)-0</f>
        <v>6</v>
      </c>
      <c r="I33" s="45">
        <f>SUM(J33)-1</f>
        <v>6</v>
      </c>
      <c r="J33" s="71">
        <v>7</v>
      </c>
      <c r="K33" s="45">
        <f>SUM(J33)+0</f>
        <v>7</v>
      </c>
      <c r="L33" s="45">
        <f>SUM(K33)+0</f>
        <v>7</v>
      </c>
      <c r="M33" s="121">
        <f>SUM(L33)+0.6</f>
        <v>7.6</v>
      </c>
    </row>
    <row r="34" spans="1:13" s="1" customFormat="1" ht="14.1" customHeight="1" x14ac:dyDescent="0.3">
      <c r="A34" s="166"/>
      <c r="B34" s="132" t="s">
        <v>435</v>
      </c>
      <c r="C34" s="133"/>
      <c r="D34" s="79" t="s">
        <v>434</v>
      </c>
      <c r="E34" s="80"/>
      <c r="F34" s="80"/>
      <c r="G34" s="81"/>
      <c r="H34" s="46"/>
      <c r="I34" s="46"/>
      <c r="J34" s="48"/>
      <c r="K34" s="46"/>
      <c r="L34" s="46"/>
      <c r="M34" s="131"/>
    </row>
    <row r="35" spans="1:13" s="1" customFormat="1" ht="14.1" customHeight="1" x14ac:dyDescent="0.3">
      <c r="A35" s="166">
        <v>17</v>
      </c>
      <c r="B35" s="66" t="s">
        <v>433</v>
      </c>
      <c r="C35" s="67"/>
      <c r="D35" s="68"/>
      <c r="E35" s="69"/>
      <c r="F35" s="69"/>
      <c r="G35" s="70"/>
      <c r="H35" s="45">
        <f>SUM(I35)-0.7</f>
        <v>8.8000000000000007</v>
      </c>
      <c r="I35" s="45">
        <f>SUM(J35)-0.7</f>
        <v>9.5</v>
      </c>
      <c r="J35" s="71">
        <v>10.199999999999999</v>
      </c>
      <c r="K35" s="45">
        <f>SUM(J35)+0.7</f>
        <v>10.899999999999999</v>
      </c>
      <c r="L35" s="45">
        <f>SUM(K35)+0.7</f>
        <v>11.599999999999998</v>
      </c>
      <c r="M35" s="121">
        <f>SUM(L35)+0.7</f>
        <v>12.299999999999997</v>
      </c>
    </row>
    <row r="36" spans="1:13" s="1" customFormat="1" ht="14.1" customHeight="1" x14ac:dyDescent="0.3">
      <c r="A36" s="166"/>
      <c r="B36" s="132" t="s">
        <v>432</v>
      </c>
      <c r="C36" s="133"/>
      <c r="D36" s="79"/>
      <c r="E36" s="80"/>
      <c r="F36" s="80"/>
      <c r="G36" s="81"/>
      <c r="H36" s="46"/>
      <c r="I36" s="46"/>
      <c r="J36" s="48"/>
      <c r="K36" s="46"/>
      <c r="L36" s="46"/>
      <c r="M36" s="131"/>
    </row>
    <row r="37" spans="1:13" s="1" customFormat="1" ht="14.1" customHeight="1" x14ac:dyDescent="0.3">
      <c r="A37" s="166">
        <v>18</v>
      </c>
      <c r="B37" s="66" t="s">
        <v>175</v>
      </c>
      <c r="C37" s="67"/>
      <c r="D37" s="174"/>
      <c r="E37" s="175"/>
      <c r="F37" s="175"/>
      <c r="G37" s="176"/>
      <c r="H37" s="45">
        <f>SUM(I37)-3.2</f>
        <v>37.599999999999994</v>
      </c>
      <c r="I37" s="45">
        <f>SUM(J37)-3.2</f>
        <v>40.799999999999997</v>
      </c>
      <c r="J37" s="71">
        <v>44</v>
      </c>
      <c r="K37" s="45">
        <f>SUM(J37)+3.2</f>
        <v>47.2</v>
      </c>
      <c r="L37" s="45">
        <f>SUM(K37)+3.2</f>
        <v>50.400000000000006</v>
      </c>
      <c r="M37" s="121">
        <f>SUM(L37)+3.2</f>
        <v>53.600000000000009</v>
      </c>
    </row>
    <row r="38" spans="1:13" s="1" customFormat="1" ht="14.1" customHeight="1" x14ac:dyDescent="0.3">
      <c r="A38" s="166"/>
      <c r="B38" s="46" t="s">
        <v>170</v>
      </c>
      <c r="C38" s="46"/>
      <c r="D38" s="225"/>
      <c r="E38" s="226"/>
      <c r="F38" s="226"/>
      <c r="G38" s="227"/>
      <c r="H38" s="46"/>
      <c r="I38" s="46"/>
      <c r="J38" s="48"/>
      <c r="K38" s="46"/>
      <c r="L38" s="46"/>
      <c r="M38" s="131"/>
    </row>
    <row r="39" spans="1:13" s="1" customFormat="1" ht="14.1" customHeight="1" x14ac:dyDescent="0.3">
      <c r="A39" s="166">
        <v>19</v>
      </c>
      <c r="B39" s="66" t="s">
        <v>431</v>
      </c>
      <c r="C39" s="67"/>
      <c r="D39" s="174"/>
      <c r="E39" s="175"/>
      <c r="F39" s="175"/>
      <c r="G39" s="176"/>
      <c r="H39" s="45">
        <f>SUM(I39)-0</f>
        <v>2.5</v>
      </c>
      <c r="I39" s="45">
        <f>SUM(J39)-0.5</f>
        <v>2.5</v>
      </c>
      <c r="J39" s="71">
        <v>3</v>
      </c>
      <c r="K39" s="45">
        <f>SUM(J39)+0</f>
        <v>3</v>
      </c>
      <c r="L39" s="45">
        <f>SUM(K39)+0</f>
        <v>3</v>
      </c>
      <c r="M39" s="121">
        <f>SUM(L39)+0.3</f>
        <v>3.3</v>
      </c>
    </row>
    <row r="40" spans="1:13" s="1" customFormat="1" ht="14.1" customHeight="1" x14ac:dyDescent="0.3">
      <c r="A40" s="166"/>
      <c r="B40" s="46" t="s">
        <v>430</v>
      </c>
      <c r="C40" s="46"/>
      <c r="D40" s="225"/>
      <c r="E40" s="226"/>
      <c r="F40" s="226"/>
      <c r="G40" s="227"/>
      <c r="H40" s="46"/>
      <c r="I40" s="46"/>
      <c r="J40" s="48"/>
      <c r="K40" s="46"/>
      <c r="L40" s="46"/>
      <c r="M40" s="131"/>
    </row>
    <row r="41" spans="1:13" s="1" customFormat="1" ht="14.1" customHeight="1" x14ac:dyDescent="0.3">
      <c r="A41" s="166">
        <v>20</v>
      </c>
      <c r="B41" s="66" t="s">
        <v>429</v>
      </c>
      <c r="C41" s="67"/>
      <c r="D41" s="68"/>
      <c r="E41" s="69"/>
      <c r="F41" s="69"/>
      <c r="G41" s="70"/>
      <c r="H41" s="45">
        <f>SUM(I41)-0</f>
        <v>4</v>
      </c>
      <c r="I41" s="45">
        <f>SUM(J41)-1</f>
        <v>4</v>
      </c>
      <c r="J41" s="71">
        <v>5</v>
      </c>
      <c r="K41" s="45">
        <f>SUM(J41)+0</f>
        <v>5</v>
      </c>
      <c r="L41" s="45">
        <f>SUM(K41)+0</f>
        <v>5</v>
      </c>
      <c r="M41" s="121">
        <f>SUM(L41)+0</f>
        <v>5</v>
      </c>
    </row>
    <row r="42" spans="1:13" s="1" customFormat="1" ht="14.1" customHeight="1" x14ac:dyDescent="0.3">
      <c r="A42" s="166"/>
      <c r="B42" s="60" t="s">
        <v>428</v>
      </c>
      <c r="C42" s="61"/>
      <c r="D42" s="62"/>
      <c r="E42" s="63"/>
      <c r="F42" s="63"/>
      <c r="G42" s="64"/>
      <c r="H42" s="46"/>
      <c r="I42" s="46"/>
      <c r="J42" s="48"/>
      <c r="K42" s="46"/>
      <c r="L42" s="46"/>
      <c r="M42" s="131"/>
    </row>
    <row r="43" spans="1:13" s="1" customFormat="1" ht="14.1" customHeight="1" x14ac:dyDescent="0.3">
      <c r="A43" s="166">
        <v>21</v>
      </c>
      <c r="B43" s="66" t="s">
        <v>427</v>
      </c>
      <c r="C43" s="67"/>
      <c r="D43" s="128"/>
      <c r="E43" s="129"/>
      <c r="F43" s="129"/>
      <c r="G43" s="130"/>
      <c r="H43" s="45">
        <f>SUM(I43)-0</f>
        <v>10.5</v>
      </c>
      <c r="I43" s="45">
        <f>SUM(J43)-0</f>
        <v>10.5</v>
      </c>
      <c r="J43" s="76">
        <v>10.5</v>
      </c>
      <c r="K43" s="77">
        <f>SUM(J43)+0.3</f>
        <v>10.8</v>
      </c>
      <c r="L43" s="77">
        <f>SUM(K43)+0.3</f>
        <v>11.100000000000001</v>
      </c>
      <c r="M43" s="161">
        <f>SUM(L43)+0.3</f>
        <v>11.400000000000002</v>
      </c>
    </row>
    <row r="44" spans="1:13" s="1" customFormat="1" ht="14.1" customHeight="1" thickBot="1" x14ac:dyDescent="0.35">
      <c r="A44" s="177"/>
      <c r="B44" s="123" t="s">
        <v>182</v>
      </c>
      <c r="C44" s="124"/>
      <c r="D44" s="125"/>
      <c r="E44" s="126"/>
      <c r="F44" s="126"/>
      <c r="G44" s="127"/>
      <c r="H44" s="96"/>
      <c r="I44" s="96"/>
      <c r="J44" s="155"/>
      <c r="K44" s="152"/>
      <c r="L44" s="152"/>
      <c r="M44" s="169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  <row r="60" ht="14.1" customHeight="1" x14ac:dyDescent="0.3"/>
    <row r="61" ht="14.1" customHeight="1" x14ac:dyDescent="0.3"/>
    <row r="62" ht="14.1" customHeight="1" x14ac:dyDescent="0.3"/>
    <row r="63" ht="14.1" customHeight="1" x14ac:dyDescent="0.3"/>
  </sheetData>
  <mergeCells count="234"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A37:A38"/>
    <mergeCell ref="B37:C37"/>
    <mergeCell ref="D37:G37"/>
    <mergeCell ref="H37:H38"/>
    <mergeCell ref="I37:I38"/>
    <mergeCell ref="J37:J38"/>
    <mergeCell ref="B38:C38"/>
    <mergeCell ref="D38:G38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9:J40"/>
    <mergeCell ref="J35:J36"/>
    <mergeCell ref="K35:K36"/>
    <mergeCell ref="L35:L36"/>
    <mergeCell ref="M35:M36"/>
    <mergeCell ref="B36:C36"/>
    <mergeCell ref="D36:G36"/>
    <mergeCell ref="K37:K38"/>
    <mergeCell ref="L37:L38"/>
    <mergeCell ref="M37:M38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C4BC-534A-47E4-8384-8A821EC3C25D}">
  <sheetPr codeName="Sheet18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 x14ac:dyDescent="0.35">
      <c r="A1" s="111" t="s">
        <v>452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5">
        <f>SUM(I3)-5</f>
        <v>54</v>
      </c>
      <c r="I3" s="45">
        <f>SUM(J3)-5</f>
        <v>59</v>
      </c>
      <c r="J3" s="71">
        <v>64</v>
      </c>
      <c r="K3" s="45">
        <f>SUM(J3)+5</f>
        <v>69</v>
      </c>
      <c r="L3" s="45">
        <f>SUM(K3)+5</f>
        <v>74</v>
      </c>
      <c r="M3" s="87">
        <f>SUM(L3)+5</f>
        <v>79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451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39.499999999999993</v>
      </c>
      <c r="I5" s="45">
        <f>SUM(J5)-2.2</f>
        <v>41.699999999999996</v>
      </c>
      <c r="J5" s="71">
        <v>43.9</v>
      </c>
      <c r="K5" s="45">
        <f>SUM(J5)+2</f>
        <v>45.9</v>
      </c>
      <c r="L5" s="45">
        <f>SUM(K5)+2</f>
        <v>47.9</v>
      </c>
      <c r="M5" s="87">
        <f>SUM(L5)+2</f>
        <v>49.9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87">
        <f>SUM(L7)+2</f>
        <v>48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447</v>
      </c>
      <c r="C9" s="109"/>
      <c r="D9" s="171"/>
      <c r="E9" s="171"/>
      <c r="F9" s="171"/>
      <c r="G9" s="171"/>
      <c r="H9" s="45">
        <f>SUM(I9)-3</f>
        <v>52</v>
      </c>
      <c r="I9" s="45">
        <f>SUM(J9)-3</f>
        <v>55</v>
      </c>
      <c r="J9" s="71">
        <v>58</v>
      </c>
      <c r="K9" s="45">
        <f>SUM(J9)+3</f>
        <v>61</v>
      </c>
      <c r="L9" s="45">
        <f>SUM(K9)+3</f>
        <v>64</v>
      </c>
      <c r="M9" s="87">
        <f>SUM(L9)+3</f>
        <v>67</v>
      </c>
    </row>
    <row r="10" spans="1:13" s="1" customFormat="1" ht="14.1" customHeight="1" x14ac:dyDescent="0.3">
      <c r="A10" s="166"/>
      <c r="B10" s="137" t="s">
        <v>446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14.399999999999999</v>
      </c>
      <c r="I11" s="45">
        <f>SUM(J11)-0.8</f>
        <v>15.2</v>
      </c>
      <c r="J11" s="76">
        <v>16</v>
      </c>
      <c r="K11" s="77">
        <f>SUM(J11)+0.8</f>
        <v>16.8</v>
      </c>
      <c r="L11" s="77">
        <f>SUM(K11)+0.8</f>
        <v>17.600000000000001</v>
      </c>
      <c r="M11" s="153">
        <f>SUM(L11)+0.8</f>
        <v>18.400000000000002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153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16.299999999999997</v>
      </c>
      <c r="I13" s="45">
        <f>SUM(J13)-0.6</f>
        <v>16.899999999999999</v>
      </c>
      <c r="J13" s="76">
        <v>17.5</v>
      </c>
      <c r="K13" s="77">
        <f>SUM(J13)+0.6</f>
        <v>18.100000000000001</v>
      </c>
      <c r="L13" s="77">
        <f>SUM(K13)+0.6</f>
        <v>18.700000000000003</v>
      </c>
      <c r="M13" s="153">
        <f>SUM(L13)+0.6</f>
        <v>19.300000000000004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6.2</v>
      </c>
      <c r="I15" s="45">
        <f>SUM(J15)-0.3</f>
        <v>6.5</v>
      </c>
      <c r="J15" s="76">
        <v>6.8</v>
      </c>
      <c r="K15" s="77">
        <f>SUM(J15)+0.3</f>
        <v>7.1</v>
      </c>
      <c r="L15" s="77">
        <f>SUM(K15)+0.3</f>
        <v>7.3999999999999995</v>
      </c>
      <c r="M15" s="153">
        <f>SUM(L15)+0.3</f>
        <v>7.6999999999999993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109">
        <f>SUM(I17)-1.6</f>
        <v>41.8</v>
      </c>
      <c r="I17" s="109">
        <f>SUM(J17)-1.6</f>
        <v>43.4</v>
      </c>
      <c r="J17" s="172">
        <v>45</v>
      </c>
      <c r="K17" s="173">
        <f>SUM(J17)+1.6</f>
        <v>46.6</v>
      </c>
      <c r="L17" s="173">
        <f>SUM(K17)+1.6</f>
        <v>48.2</v>
      </c>
      <c r="M17" s="153">
        <f>SUM(L17)+1.6</f>
        <v>49.800000000000004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137"/>
      <c r="I18" s="137"/>
      <c r="J18" s="172"/>
      <c r="K18" s="173"/>
      <c r="L18" s="173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25.300000000000004</v>
      </c>
      <c r="I19" s="45">
        <f>SUM(J19)-3.4</f>
        <v>28.700000000000003</v>
      </c>
      <c r="J19" s="76">
        <v>32.1</v>
      </c>
      <c r="K19" s="77">
        <f>SUM(J19)+3.5</f>
        <v>35.6</v>
      </c>
      <c r="L19" s="77">
        <f>SUM(K19)+3.5</f>
        <v>39.1</v>
      </c>
      <c r="M19" s="153">
        <f>SUM(L19)+3.5</f>
        <v>42.6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76"/>
      <c r="K20" s="77"/>
      <c r="L20" s="77"/>
      <c r="M20" s="153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28.199999999999996</v>
      </c>
      <c r="I21" s="45">
        <f>SUM(J21)-1.6</f>
        <v>29.799999999999997</v>
      </c>
      <c r="J21" s="76">
        <v>31.4</v>
      </c>
      <c r="K21" s="77">
        <f>SUM(J21)+1.6</f>
        <v>33</v>
      </c>
      <c r="L21" s="77">
        <f>SUM(K21)+1.6</f>
        <v>34.6</v>
      </c>
      <c r="M21" s="87">
        <f>SUM(L21)+1.6</f>
        <v>36.200000000000003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6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153">
        <f>SUM(L23)+0.6</f>
        <v>16.8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175</v>
      </c>
      <c r="C25" s="67"/>
      <c r="D25" s="174"/>
      <c r="E25" s="175"/>
      <c r="F25" s="175"/>
      <c r="G25" s="176"/>
      <c r="H25" s="45">
        <f>SUM(I25)-2.5</f>
        <v>25</v>
      </c>
      <c r="I25" s="45">
        <f>SUM(J25)-2.5</f>
        <v>27.5</v>
      </c>
      <c r="J25" s="71">
        <v>30</v>
      </c>
      <c r="K25" s="45">
        <f>SUM(J25)+2</f>
        <v>32</v>
      </c>
      <c r="L25" s="45">
        <f>SUM(K25)+2.5</f>
        <v>34.5</v>
      </c>
      <c r="M25" s="87">
        <f>SUM(L25)+2.5</f>
        <v>37</v>
      </c>
    </row>
    <row r="26" spans="1:13" s="1" customFormat="1" ht="14.1" customHeight="1" x14ac:dyDescent="0.3">
      <c r="A26" s="166"/>
      <c r="B26" s="46" t="s">
        <v>170</v>
      </c>
      <c r="C26" s="46"/>
      <c r="D26" s="225" t="s">
        <v>364</v>
      </c>
      <c r="E26" s="226"/>
      <c r="F26" s="226"/>
      <c r="G26" s="227"/>
      <c r="H26" s="46"/>
      <c r="I26" s="46"/>
      <c r="J26" s="48"/>
      <c r="K26" s="46"/>
      <c r="L26" s="46"/>
      <c r="M26" s="156"/>
    </row>
    <row r="27" spans="1:13" s="1" customFormat="1" ht="14.1" customHeight="1" x14ac:dyDescent="0.3">
      <c r="A27" s="166">
        <v>13</v>
      </c>
      <c r="B27" s="66" t="s">
        <v>135</v>
      </c>
      <c r="C27" s="67"/>
      <c r="D27" s="68"/>
      <c r="E27" s="69"/>
      <c r="F27" s="69"/>
      <c r="G27" s="70"/>
      <c r="H27" s="45">
        <f>SUM(I27)-3</f>
        <v>82</v>
      </c>
      <c r="I27" s="45">
        <f>SUM(J27)-3</f>
        <v>85</v>
      </c>
      <c r="J27" s="71">
        <v>88</v>
      </c>
      <c r="K27" s="45">
        <f>SUM(J27)+7</f>
        <v>95</v>
      </c>
      <c r="L27" s="45">
        <f>SUM(K27)+3</f>
        <v>98</v>
      </c>
      <c r="M27" s="87">
        <f>SUM(L27)+3</f>
        <v>101</v>
      </c>
    </row>
    <row r="28" spans="1:13" s="1" customFormat="1" ht="14.1" customHeight="1" x14ac:dyDescent="0.3">
      <c r="A28" s="166"/>
      <c r="B28" s="60" t="s">
        <v>450</v>
      </c>
      <c r="C28" s="61"/>
      <c r="D28" s="62"/>
      <c r="E28" s="63"/>
      <c r="F28" s="63"/>
      <c r="G28" s="64"/>
      <c r="H28" s="46"/>
      <c r="I28" s="46"/>
      <c r="J28" s="48"/>
      <c r="K28" s="46"/>
      <c r="L28" s="46"/>
      <c r="M28" s="156"/>
    </row>
    <row r="29" spans="1:13" s="1" customFormat="1" ht="14.1" customHeight="1" x14ac:dyDescent="0.3">
      <c r="A29" s="166">
        <v>14</v>
      </c>
      <c r="B29" s="66" t="s">
        <v>172</v>
      </c>
      <c r="C29" s="67"/>
      <c r="D29" s="128" t="s">
        <v>113</v>
      </c>
      <c r="E29" s="129"/>
      <c r="F29" s="129"/>
      <c r="G29" s="130"/>
      <c r="H29" s="45">
        <f>SUM(I29)-0.3</f>
        <v>4.2</v>
      </c>
      <c r="I29" s="45">
        <f>SUM(J29)-0.3</f>
        <v>4.5</v>
      </c>
      <c r="J29" s="76">
        <v>4.8</v>
      </c>
      <c r="K29" s="77">
        <f>SUM(J29)+0.3</f>
        <v>5.0999999999999996</v>
      </c>
      <c r="L29" s="77">
        <f>SUM(K29)+0.3</f>
        <v>5.3999999999999995</v>
      </c>
      <c r="M29" s="153">
        <f>SUM(L29)+0.3</f>
        <v>5.6999999999999993</v>
      </c>
    </row>
    <row r="30" spans="1:13" s="1" customFormat="1" ht="14.1" customHeight="1" x14ac:dyDescent="0.3">
      <c r="A30" s="166"/>
      <c r="B30" s="132" t="s">
        <v>371</v>
      </c>
      <c r="C30" s="133"/>
      <c r="D30" s="79" t="s">
        <v>112</v>
      </c>
      <c r="E30" s="80"/>
      <c r="F30" s="80"/>
      <c r="G30" s="81"/>
      <c r="H30" s="46"/>
      <c r="I30" s="46"/>
      <c r="J30" s="76"/>
      <c r="K30" s="77"/>
      <c r="L30" s="77"/>
      <c r="M30" s="153"/>
    </row>
    <row r="31" spans="1:13" s="1" customFormat="1" ht="14.1" customHeight="1" x14ac:dyDescent="0.3">
      <c r="A31" s="166">
        <v>15</v>
      </c>
      <c r="B31" s="97" t="s">
        <v>171</v>
      </c>
      <c r="C31" s="98"/>
      <c r="D31" s="134" t="s">
        <v>147</v>
      </c>
      <c r="E31" s="179"/>
      <c r="F31" s="179"/>
      <c r="G31" s="136"/>
      <c r="H31" s="94">
        <f>SUM(I31)-0.2</f>
        <v>2.0999999999999996</v>
      </c>
      <c r="I31" s="94">
        <f>SUM(J31)-0.2</f>
        <v>2.2999999999999998</v>
      </c>
      <c r="J31" s="48">
        <v>2.5</v>
      </c>
      <c r="K31" s="46">
        <f>SUM(J31)+0.2</f>
        <v>2.7</v>
      </c>
      <c r="L31" s="46">
        <f>SUM(K31)+0.2</f>
        <v>2.9000000000000004</v>
      </c>
      <c r="M31" s="156">
        <f>SUM(L31)+0.2</f>
        <v>3.1000000000000005</v>
      </c>
    </row>
    <row r="32" spans="1:13" s="1" customFormat="1" ht="14.1" customHeight="1" thickBot="1" x14ac:dyDescent="0.35">
      <c r="A32" s="177"/>
      <c r="B32" s="123" t="s">
        <v>449</v>
      </c>
      <c r="C32" s="124"/>
      <c r="D32" s="125" t="s">
        <v>146</v>
      </c>
      <c r="E32" s="126"/>
      <c r="F32" s="126"/>
      <c r="G32" s="127"/>
      <c r="H32" s="96"/>
      <c r="I32" s="96"/>
      <c r="J32" s="155"/>
      <c r="K32" s="152"/>
      <c r="L32" s="152"/>
      <c r="M32" s="154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85B8-A90B-413B-8814-F9440715556D}">
  <sheetPr codeName="Sheet172">
    <tabColor theme="7"/>
    <pageSetUpPr fitToPage="1"/>
  </sheetPr>
  <dimension ref="A1:M43"/>
  <sheetViews>
    <sheetView topLeftCell="A10"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336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8" t="s">
        <v>63</v>
      </c>
      <c r="I2" s="28" t="s">
        <v>64</v>
      </c>
      <c r="J2" s="7" t="s">
        <v>65</v>
      </c>
      <c r="K2" s="28" t="s">
        <v>66</v>
      </c>
      <c r="L2" s="28" t="s">
        <v>167</v>
      </c>
      <c r="M2" s="28" t="s">
        <v>168</v>
      </c>
    </row>
    <row r="3" spans="1:13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216">
        <f>SUM(I3)-5</f>
        <v>56</v>
      </c>
      <c r="I3" s="216">
        <f>SUM(J3)-5</f>
        <v>61</v>
      </c>
      <c r="J3" s="47">
        <v>66</v>
      </c>
      <c r="K3" s="216">
        <f>SUM(J3)+5</f>
        <v>71</v>
      </c>
      <c r="L3" s="216">
        <f>SUM(K3)+5</f>
        <v>76</v>
      </c>
      <c r="M3" s="217">
        <f>SUM(L3)+5</f>
        <v>81</v>
      </c>
    </row>
    <row r="4" spans="1:13" s="1" customFormat="1" ht="14.1" customHeight="1" x14ac:dyDescent="0.3">
      <c r="A4" s="189"/>
      <c r="B4" s="207" t="s">
        <v>37</v>
      </c>
      <c r="C4" s="207"/>
      <c r="D4" s="186" t="s">
        <v>157</v>
      </c>
      <c r="E4" s="187"/>
      <c r="F4" s="187"/>
      <c r="G4" s="187"/>
      <c r="H4" s="193"/>
      <c r="I4" s="193"/>
      <c r="J4" s="85"/>
      <c r="K4" s="193"/>
      <c r="L4" s="193"/>
      <c r="M4" s="195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180">
        <f>SUM(I5)-1.6</f>
        <v>21.799999999999997</v>
      </c>
      <c r="I5" s="180">
        <f>SUM(J5)-1.6</f>
        <v>23.4</v>
      </c>
      <c r="J5" s="71">
        <v>25</v>
      </c>
      <c r="K5" s="180">
        <f>SUM(J5)+1.4</f>
        <v>26.4</v>
      </c>
      <c r="L5" s="180">
        <f>SUM(K5)+1.4</f>
        <v>27.799999999999997</v>
      </c>
      <c r="M5" s="208">
        <f>SUM(L5)+1.4</f>
        <v>29.199999999999996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181"/>
      <c r="I6" s="181"/>
      <c r="J6" s="48"/>
      <c r="K6" s="181"/>
      <c r="L6" s="181"/>
      <c r="M6" s="209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180">
        <f>SUM(I7)-2.25</f>
        <v>30.5</v>
      </c>
      <c r="I7" s="180">
        <f>SUM(J7)-2.25</f>
        <v>32.75</v>
      </c>
      <c r="J7" s="71">
        <v>35</v>
      </c>
      <c r="K7" s="180">
        <f>SUM(J7)+2</f>
        <v>37</v>
      </c>
      <c r="L7" s="180">
        <f>SUM(K7)+2</f>
        <v>39</v>
      </c>
      <c r="M7" s="208">
        <f>SUM(L7)+2</f>
        <v>41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181"/>
      <c r="I8" s="181"/>
      <c r="J8" s="48"/>
      <c r="K8" s="181"/>
      <c r="L8" s="181"/>
      <c r="M8" s="209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180">
        <f>SUM(I9)-2.1</f>
        <v>29.799999999999997</v>
      </c>
      <c r="I9" s="180">
        <f>SUM(J9)-2.1</f>
        <v>31.9</v>
      </c>
      <c r="J9" s="71">
        <v>34</v>
      </c>
      <c r="K9" s="180">
        <f>SUM(J9)+1.9</f>
        <v>35.9</v>
      </c>
      <c r="L9" s="180">
        <f>SUM(K9)+1.9</f>
        <v>37.799999999999997</v>
      </c>
      <c r="M9" s="182">
        <f>SUM(L9)+1.9</f>
        <v>39.699999999999996</v>
      </c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181"/>
      <c r="I10" s="181"/>
      <c r="J10" s="48"/>
      <c r="K10" s="181"/>
      <c r="L10" s="181"/>
      <c r="M10" s="183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180">
        <f>SUM(I11)-0.9</f>
        <v>12.7</v>
      </c>
      <c r="I11" s="180">
        <f>SUM(J11)-0.9</f>
        <v>13.6</v>
      </c>
      <c r="J11" s="71">
        <v>14.5</v>
      </c>
      <c r="K11" s="180">
        <f>SUM(J11)+0.9</f>
        <v>15.4</v>
      </c>
      <c r="L11" s="180">
        <f>SUM(K11)+0.9</f>
        <v>16.3</v>
      </c>
      <c r="M11" s="208">
        <f>SUM(L11)+0.9</f>
        <v>17.2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181"/>
      <c r="I12" s="181"/>
      <c r="J12" s="48"/>
      <c r="K12" s="181"/>
      <c r="L12" s="181"/>
      <c r="M12" s="209"/>
    </row>
    <row r="13" spans="1:13" s="1" customFormat="1" ht="14.1" customHeight="1" x14ac:dyDescent="0.3">
      <c r="A13" s="189">
        <v>6</v>
      </c>
      <c r="B13" s="210" t="s">
        <v>90</v>
      </c>
      <c r="C13" s="211"/>
      <c r="D13" s="68" t="s">
        <v>91</v>
      </c>
      <c r="E13" s="69"/>
      <c r="F13" s="69"/>
      <c r="G13" s="70"/>
      <c r="H13" s="180">
        <f>SUM(I13)-1.6</f>
        <v>30.5</v>
      </c>
      <c r="I13" s="180">
        <f>SUM(J13)-1.6</f>
        <v>32.1</v>
      </c>
      <c r="J13" s="71">
        <v>33.700000000000003</v>
      </c>
      <c r="K13" s="180">
        <f>SUM(J13)+1.6</f>
        <v>35.300000000000004</v>
      </c>
      <c r="L13" s="180">
        <f>SUM(K13)+1.6</f>
        <v>36.900000000000006</v>
      </c>
      <c r="M13" s="208">
        <f>SUM(L13)+1.6</f>
        <v>38.500000000000007</v>
      </c>
    </row>
    <row r="14" spans="1:13" s="1" customFormat="1" ht="14.1" customHeight="1" x14ac:dyDescent="0.3">
      <c r="A14" s="189"/>
      <c r="B14" s="207" t="s">
        <v>34</v>
      </c>
      <c r="C14" s="207"/>
      <c r="D14" s="186" t="s">
        <v>105</v>
      </c>
      <c r="E14" s="187"/>
      <c r="F14" s="187"/>
      <c r="G14" s="188"/>
      <c r="H14" s="181"/>
      <c r="I14" s="181"/>
      <c r="J14" s="48"/>
      <c r="K14" s="181"/>
      <c r="L14" s="181"/>
      <c r="M14" s="209"/>
    </row>
    <row r="15" spans="1:13" s="1" customFormat="1" ht="14.1" customHeight="1" x14ac:dyDescent="0.3">
      <c r="A15" s="189">
        <v>7</v>
      </c>
      <c r="B15" s="212" t="s">
        <v>1</v>
      </c>
      <c r="C15" s="212"/>
      <c r="D15" s="192" t="s">
        <v>2</v>
      </c>
      <c r="E15" s="192"/>
      <c r="F15" s="192"/>
      <c r="G15" s="192"/>
      <c r="H15" s="180">
        <f>SUM(I15)-0.6</f>
        <v>11.9</v>
      </c>
      <c r="I15" s="180">
        <f>SUM(J15)-0.6</f>
        <v>12.5</v>
      </c>
      <c r="J15" s="71">
        <v>13.1</v>
      </c>
      <c r="K15" s="180">
        <f>SUM(J15)+0.6</f>
        <v>13.7</v>
      </c>
      <c r="L15" s="180">
        <f>SUM(K15)+0.6</f>
        <v>14.299999999999999</v>
      </c>
      <c r="M15" s="208">
        <f>SUM(L15)+0.6</f>
        <v>14.899999999999999</v>
      </c>
    </row>
    <row r="16" spans="1:13" s="1" customFormat="1" ht="14.1" customHeight="1" x14ac:dyDescent="0.3">
      <c r="A16" s="189"/>
      <c r="B16" s="207" t="s">
        <v>28</v>
      </c>
      <c r="C16" s="207"/>
      <c r="D16" s="186" t="s">
        <v>47</v>
      </c>
      <c r="E16" s="187"/>
      <c r="F16" s="187"/>
      <c r="G16" s="188"/>
      <c r="H16" s="181"/>
      <c r="I16" s="181"/>
      <c r="J16" s="48"/>
      <c r="K16" s="181"/>
      <c r="L16" s="181"/>
      <c r="M16" s="209"/>
    </row>
    <row r="17" spans="1:13" s="1" customFormat="1" ht="14.1" customHeight="1" x14ac:dyDescent="0.3">
      <c r="A17" s="189">
        <v>8</v>
      </c>
      <c r="B17" s="212" t="s">
        <v>3</v>
      </c>
      <c r="C17" s="212"/>
      <c r="D17" s="192" t="s">
        <v>4</v>
      </c>
      <c r="E17" s="192"/>
      <c r="F17" s="192"/>
      <c r="G17" s="192"/>
      <c r="H17" s="180">
        <f>SUM(I17)-0.3</f>
        <v>5.2</v>
      </c>
      <c r="I17" s="180">
        <f>SUM(J17)-0.3</f>
        <v>5.5</v>
      </c>
      <c r="J17" s="71">
        <v>5.8</v>
      </c>
      <c r="K17" s="180">
        <f>SUM(J17)+0.3</f>
        <v>6.1</v>
      </c>
      <c r="L17" s="180">
        <f>SUM(K17)+0.3</f>
        <v>6.3999999999999995</v>
      </c>
      <c r="M17" s="208">
        <f>SUM(L17)+0.3</f>
        <v>6.6999999999999993</v>
      </c>
    </row>
    <row r="18" spans="1:13" s="1" customFormat="1" ht="14.1" customHeight="1" x14ac:dyDescent="0.3">
      <c r="A18" s="189"/>
      <c r="B18" s="207" t="s">
        <v>29</v>
      </c>
      <c r="C18" s="207"/>
      <c r="D18" s="186" t="s">
        <v>48</v>
      </c>
      <c r="E18" s="187"/>
      <c r="F18" s="187"/>
      <c r="G18" s="188"/>
      <c r="H18" s="181"/>
      <c r="I18" s="181"/>
      <c r="J18" s="48"/>
      <c r="K18" s="181"/>
      <c r="L18" s="181"/>
      <c r="M18" s="209"/>
    </row>
    <row r="19" spans="1:13" s="1" customFormat="1" ht="14.1" customHeight="1" x14ac:dyDescent="0.3">
      <c r="A19" s="189">
        <v>9</v>
      </c>
      <c r="B19" s="212" t="s">
        <v>5</v>
      </c>
      <c r="C19" s="212"/>
      <c r="D19" s="192" t="s">
        <v>6</v>
      </c>
      <c r="E19" s="192"/>
      <c r="F19" s="192"/>
      <c r="G19" s="192"/>
      <c r="H19" s="180">
        <f>SUM(I19)-3.7</f>
        <v>33.599999999999994</v>
      </c>
      <c r="I19" s="180">
        <f>SUM(J19)-3.7</f>
        <v>37.299999999999997</v>
      </c>
      <c r="J19" s="71">
        <v>41</v>
      </c>
      <c r="K19" s="180">
        <f>SUM(J19)+3.8</f>
        <v>44.8</v>
      </c>
      <c r="L19" s="180">
        <f>SUM(K19)+3.8</f>
        <v>48.599999999999994</v>
      </c>
      <c r="M19" s="182">
        <f>SUM(L19)+3.8</f>
        <v>52.399999999999991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181"/>
      <c r="I20" s="181"/>
      <c r="J20" s="48"/>
      <c r="K20" s="181"/>
      <c r="L20" s="181"/>
      <c r="M20" s="183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180">
        <f>SUM(I21)-1.6</f>
        <v>21.799999999999997</v>
      </c>
      <c r="I21" s="180">
        <f>SUM(J21)-1.6</f>
        <v>23.4</v>
      </c>
      <c r="J21" s="71">
        <v>25</v>
      </c>
      <c r="K21" s="180">
        <f>SUM(J21)+1.6</f>
        <v>26.6</v>
      </c>
      <c r="L21" s="180">
        <f>SUM(K21)+1.6</f>
        <v>28.200000000000003</v>
      </c>
      <c r="M21" s="208">
        <f>SUM(L21)+1.6</f>
        <v>29.800000000000004</v>
      </c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181"/>
      <c r="I22" s="181"/>
      <c r="J22" s="48"/>
      <c r="K22" s="181"/>
      <c r="L22" s="181"/>
      <c r="M22" s="209"/>
    </row>
    <row r="23" spans="1:13" s="1" customFormat="1" ht="14.1" customHeight="1" x14ac:dyDescent="0.3">
      <c r="A23" s="189">
        <v>11</v>
      </c>
      <c r="B23" s="210" t="s">
        <v>102</v>
      </c>
      <c r="C23" s="211"/>
      <c r="D23" s="192" t="s">
        <v>70</v>
      </c>
      <c r="E23" s="192"/>
      <c r="F23" s="192"/>
      <c r="G23" s="192"/>
      <c r="H23" s="180">
        <f>SUM(I23)-0.6</f>
        <v>14.8</v>
      </c>
      <c r="I23" s="180">
        <f>SUM(J23)-0.6</f>
        <v>15.4</v>
      </c>
      <c r="J23" s="71">
        <v>16</v>
      </c>
      <c r="K23" s="180">
        <f>SUM(J23)+0.6</f>
        <v>16.600000000000001</v>
      </c>
      <c r="L23" s="180">
        <f>SUM(K23)+0.6</f>
        <v>17.200000000000003</v>
      </c>
      <c r="M23" s="182">
        <f>SUM(L23)+0.6</f>
        <v>17.800000000000004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181"/>
      <c r="I24" s="181"/>
      <c r="J24" s="48"/>
      <c r="K24" s="181"/>
      <c r="L24" s="181"/>
      <c r="M24" s="183"/>
    </row>
    <row r="25" spans="1:13" s="1" customFormat="1" ht="13.5" customHeight="1" x14ac:dyDescent="0.3">
      <c r="A25" s="189">
        <v>12</v>
      </c>
      <c r="B25" s="190" t="s">
        <v>341</v>
      </c>
      <c r="C25" s="191"/>
      <c r="D25" s="192"/>
      <c r="E25" s="192"/>
      <c r="F25" s="192"/>
      <c r="G25" s="192"/>
      <c r="H25" s="180">
        <f>SUM(I25)-1.1</f>
        <v>14.8</v>
      </c>
      <c r="I25" s="180">
        <f>SUM(J25)-1.1</f>
        <v>15.9</v>
      </c>
      <c r="J25" s="71">
        <v>17</v>
      </c>
      <c r="K25" s="180">
        <f>SUM(J25)+1</f>
        <v>18</v>
      </c>
      <c r="L25" s="180">
        <f>SUM(K25)+1</f>
        <v>19</v>
      </c>
      <c r="M25" s="182">
        <f>SUM(L25)+1</f>
        <v>20</v>
      </c>
    </row>
    <row r="26" spans="1:13" s="1" customFormat="1" ht="13.5" customHeight="1" x14ac:dyDescent="0.3">
      <c r="A26" s="189"/>
      <c r="B26" s="184" t="s">
        <v>342</v>
      </c>
      <c r="C26" s="185"/>
      <c r="D26" s="186"/>
      <c r="E26" s="187"/>
      <c r="F26" s="187"/>
      <c r="G26" s="188"/>
      <c r="H26" s="181"/>
      <c r="I26" s="181"/>
      <c r="J26" s="48"/>
      <c r="K26" s="181"/>
      <c r="L26" s="181"/>
      <c r="M26" s="183"/>
    </row>
    <row r="27" spans="1:13" ht="14.1" customHeight="1" x14ac:dyDescent="0.3">
      <c r="A27" s="189">
        <v>13</v>
      </c>
      <c r="B27" s="190" t="s">
        <v>337</v>
      </c>
      <c r="C27" s="191"/>
      <c r="D27" s="192"/>
      <c r="E27" s="192"/>
      <c r="F27" s="192"/>
      <c r="G27" s="192"/>
      <c r="H27" s="180">
        <f>SUM(I27)-1.5</f>
        <v>13.8</v>
      </c>
      <c r="I27" s="180">
        <f>SUM(J27)-1.5</f>
        <v>15.3</v>
      </c>
      <c r="J27" s="71">
        <v>16.8</v>
      </c>
      <c r="K27" s="180">
        <f>SUM(J27)+1.5</f>
        <v>18.3</v>
      </c>
      <c r="L27" s="180">
        <f>SUM(K27)+1.5</f>
        <v>19.8</v>
      </c>
      <c r="M27" s="182">
        <f>SUM(L27)+1.5</f>
        <v>21.3</v>
      </c>
    </row>
    <row r="28" spans="1:13" ht="14.1" customHeight="1" x14ac:dyDescent="0.3">
      <c r="A28" s="189"/>
      <c r="B28" s="184" t="s">
        <v>338</v>
      </c>
      <c r="C28" s="185"/>
      <c r="D28" s="186" t="s">
        <v>263</v>
      </c>
      <c r="E28" s="187"/>
      <c r="F28" s="187"/>
      <c r="G28" s="188"/>
      <c r="H28" s="181"/>
      <c r="I28" s="181"/>
      <c r="J28" s="48"/>
      <c r="K28" s="181"/>
      <c r="L28" s="181"/>
      <c r="M28" s="183"/>
    </row>
    <row r="29" spans="1:13" ht="14.1" customHeight="1" x14ac:dyDescent="0.3">
      <c r="A29" s="189">
        <v>14</v>
      </c>
      <c r="B29" s="190" t="s">
        <v>343</v>
      </c>
      <c r="C29" s="191"/>
      <c r="D29" s="192"/>
      <c r="E29" s="192"/>
      <c r="F29" s="192"/>
      <c r="G29" s="192"/>
      <c r="H29" s="180">
        <f>SUM(I29)-1.1</f>
        <v>14.8</v>
      </c>
      <c r="I29" s="180">
        <f>SUM(J29)-1.1</f>
        <v>15.9</v>
      </c>
      <c r="J29" s="71">
        <v>17</v>
      </c>
      <c r="K29" s="180">
        <f>SUM(J29)+1</f>
        <v>18</v>
      </c>
      <c r="L29" s="180">
        <f>SUM(K29)+1</f>
        <v>19</v>
      </c>
      <c r="M29" s="182">
        <f>SUM(L29)+1</f>
        <v>20</v>
      </c>
    </row>
    <row r="30" spans="1:13" ht="14.1" customHeight="1" x14ac:dyDescent="0.3">
      <c r="A30" s="189"/>
      <c r="B30" s="184" t="s">
        <v>344</v>
      </c>
      <c r="C30" s="185"/>
      <c r="D30" s="186"/>
      <c r="E30" s="187"/>
      <c r="F30" s="187"/>
      <c r="G30" s="188"/>
      <c r="H30" s="181"/>
      <c r="I30" s="181"/>
      <c r="J30" s="48"/>
      <c r="K30" s="181"/>
      <c r="L30" s="181"/>
      <c r="M30" s="183"/>
    </row>
    <row r="31" spans="1:13" ht="14.1" customHeight="1" x14ac:dyDescent="0.3">
      <c r="A31" s="189">
        <v>15</v>
      </c>
      <c r="B31" s="190" t="s">
        <v>339</v>
      </c>
      <c r="C31" s="191"/>
      <c r="D31" s="192"/>
      <c r="E31" s="192"/>
      <c r="F31" s="192"/>
      <c r="G31" s="192"/>
      <c r="H31" s="180">
        <f>SUM(I31)-1.4</f>
        <v>13</v>
      </c>
      <c r="I31" s="180">
        <f>SUM(J31)-1.4</f>
        <v>14.4</v>
      </c>
      <c r="J31" s="71">
        <v>15.8</v>
      </c>
      <c r="K31" s="180">
        <f>SUM(J31)+1.4</f>
        <v>17.2</v>
      </c>
      <c r="L31" s="180">
        <f>SUM(K31)+1.4</f>
        <v>18.599999999999998</v>
      </c>
      <c r="M31" s="182">
        <f>SUM(L31)+1.4</f>
        <v>19.999999999999996</v>
      </c>
    </row>
    <row r="32" spans="1:13" ht="14.1" customHeight="1" x14ac:dyDescent="0.3">
      <c r="A32" s="189"/>
      <c r="B32" s="184" t="s">
        <v>340</v>
      </c>
      <c r="C32" s="185"/>
      <c r="D32" s="186" t="s">
        <v>266</v>
      </c>
      <c r="E32" s="187"/>
      <c r="F32" s="187"/>
      <c r="G32" s="188"/>
      <c r="H32" s="181"/>
      <c r="I32" s="181"/>
      <c r="J32" s="48"/>
      <c r="K32" s="181"/>
      <c r="L32" s="181"/>
      <c r="M32" s="183"/>
    </row>
    <row r="33" spans="1:13" ht="14.1" customHeight="1" x14ac:dyDescent="0.3">
      <c r="A33" s="189">
        <v>16</v>
      </c>
      <c r="B33" s="190" t="s">
        <v>258</v>
      </c>
      <c r="C33" s="191"/>
      <c r="D33" s="192"/>
      <c r="E33" s="192"/>
      <c r="F33" s="192"/>
      <c r="G33" s="192"/>
      <c r="H33" s="180">
        <f>SUM(I33)-3</f>
        <v>34.5</v>
      </c>
      <c r="I33" s="180">
        <f>SUM(J33)-3</f>
        <v>37.5</v>
      </c>
      <c r="J33" s="71">
        <v>40.5</v>
      </c>
      <c r="K33" s="180">
        <f>SUM(J33)+3</f>
        <v>43.5</v>
      </c>
      <c r="L33" s="180">
        <f>SUM(K33)+3</f>
        <v>46.5</v>
      </c>
      <c r="M33" s="182">
        <f>SUM(L33)+3</f>
        <v>49.5</v>
      </c>
    </row>
    <row r="34" spans="1:13" ht="14.1" customHeight="1" x14ac:dyDescent="0.3">
      <c r="A34" s="189"/>
      <c r="B34" s="184" t="s">
        <v>259</v>
      </c>
      <c r="C34" s="185"/>
      <c r="D34" s="186" t="s">
        <v>260</v>
      </c>
      <c r="E34" s="187"/>
      <c r="F34" s="187"/>
      <c r="G34" s="188"/>
      <c r="H34" s="181"/>
      <c r="I34" s="181"/>
      <c r="J34" s="48"/>
      <c r="K34" s="181"/>
      <c r="L34" s="181"/>
      <c r="M34" s="183"/>
    </row>
    <row r="35" spans="1:13" ht="14.1" customHeight="1" x14ac:dyDescent="0.3">
      <c r="A35" s="189">
        <v>17</v>
      </c>
      <c r="B35" s="190" t="s">
        <v>160</v>
      </c>
      <c r="C35" s="191"/>
      <c r="D35" s="192"/>
      <c r="E35" s="192"/>
      <c r="F35" s="192"/>
      <c r="G35" s="192"/>
      <c r="H35" s="180">
        <f>SUM(I35)-1.8</f>
        <v>21.4</v>
      </c>
      <c r="I35" s="180">
        <f>SUM(J35)-1.8</f>
        <v>23.2</v>
      </c>
      <c r="J35" s="71">
        <v>25</v>
      </c>
      <c r="K35" s="180">
        <f>SUM(J35)+1.8</f>
        <v>26.8</v>
      </c>
      <c r="L35" s="180">
        <f>SUM(K35)+1.8</f>
        <v>28.6</v>
      </c>
      <c r="M35" s="182">
        <f>SUM(L35)+1.8</f>
        <v>30.400000000000002</v>
      </c>
    </row>
    <row r="36" spans="1:13" ht="14.1" customHeight="1" x14ac:dyDescent="0.3">
      <c r="A36" s="189"/>
      <c r="B36" s="184" t="s">
        <v>345</v>
      </c>
      <c r="C36" s="185"/>
      <c r="D36" s="186"/>
      <c r="E36" s="187"/>
      <c r="F36" s="187"/>
      <c r="G36" s="188"/>
      <c r="H36" s="181"/>
      <c r="I36" s="181"/>
      <c r="J36" s="48"/>
      <c r="K36" s="181"/>
      <c r="L36" s="181"/>
      <c r="M36" s="183"/>
    </row>
    <row r="37" spans="1:13" ht="14.1" customHeight="1" x14ac:dyDescent="0.3">
      <c r="A37" s="189">
        <v>18</v>
      </c>
      <c r="B37" s="190" t="s">
        <v>346</v>
      </c>
      <c r="C37" s="191"/>
      <c r="D37" s="192"/>
      <c r="E37" s="192"/>
      <c r="F37" s="192"/>
      <c r="G37" s="192"/>
      <c r="H37" s="180">
        <f>SUM(I37)-2.5</f>
        <v>31</v>
      </c>
      <c r="I37" s="180">
        <f>SUM(J37)-2.5</f>
        <v>33.5</v>
      </c>
      <c r="J37" s="71">
        <v>36</v>
      </c>
      <c r="K37" s="180">
        <f>SUM(J37)+2.5</f>
        <v>38.5</v>
      </c>
      <c r="L37" s="180">
        <f>SUM(K37)+2.5</f>
        <v>41</v>
      </c>
      <c r="M37" s="182">
        <f>SUM(L37)+2.5</f>
        <v>43.5</v>
      </c>
    </row>
    <row r="38" spans="1:13" ht="14.1" customHeight="1" x14ac:dyDescent="0.3">
      <c r="A38" s="189"/>
      <c r="B38" s="184" t="s">
        <v>347</v>
      </c>
      <c r="C38" s="185"/>
      <c r="D38" s="186" t="s">
        <v>348</v>
      </c>
      <c r="E38" s="187"/>
      <c r="F38" s="187"/>
      <c r="G38" s="188"/>
      <c r="H38" s="181"/>
      <c r="I38" s="181"/>
      <c r="J38" s="48"/>
      <c r="K38" s="181"/>
      <c r="L38" s="181"/>
      <c r="M38" s="183"/>
    </row>
    <row r="39" spans="1:13" ht="14.1" customHeight="1" x14ac:dyDescent="0.3">
      <c r="A39" s="189">
        <v>19</v>
      </c>
      <c r="B39" s="190" t="s">
        <v>271</v>
      </c>
      <c r="C39" s="191"/>
      <c r="D39" s="192"/>
      <c r="E39" s="192"/>
      <c r="F39" s="192"/>
      <c r="G39" s="192"/>
      <c r="H39" s="180">
        <f>SUM(I39)-2.4</f>
        <v>27.200000000000003</v>
      </c>
      <c r="I39" s="180">
        <f>SUM(J39)-2.4</f>
        <v>29.6</v>
      </c>
      <c r="J39" s="71">
        <v>32</v>
      </c>
      <c r="K39" s="180">
        <f>SUM(J39)+2.4</f>
        <v>34.4</v>
      </c>
      <c r="L39" s="180">
        <f>SUM(K39)+2.4</f>
        <v>36.799999999999997</v>
      </c>
      <c r="M39" s="182">
        <f>SUM(L39)+2.4</f>
        <v>39.199999999999996</v>
      </c>
    </row>
    <row r="40" spans="1:13" ht="14.1" customHeight="1" x14ac:dyDescent="0.3">
      <c r="A40" s="189"/>
      <c r="B40" s="184" t="s">
        <v>272</v>
      </c>
      <c r="C40" s="185"/>
      <c r="D40" s="186"/>
      <c r="E40" s="187"/>
      <c r="F40" s="187"/>
      <c r="G40" s="188"/>
      <c r="H40" s="181"/>
      <c r="I40" s="181"/>
      <c r="J40" s="48"/>
      <c r="K40" s="181"/>
      <c r="L40" s="181"/>
      <c r="M40" s="183"/>
    </row>
    <row r="41" spans="1:13" ht="14.1" customHeight="1" x14ac:dyDescent="0.3">
      <c r="A41" s="202">
        <v>20</v>
      </c>
      <c r="B41" s="190"/>
      <c r="C41" s="191"/>
      <c r="D41" s="204"/>
      <c r="E41" s="205"/>
      <c r="F41" s="205"/>
      <c r="G41" s="206"/>
      <c r="H41" s="193"/>
      <c r="I41" s="193"/>
      <c r="J41" s="85"/>
      <c r="K41" s="193"/>
      <c r="L41" s="193"/>
      <c r="M41" s="195"/>
    </row>
    <row r="42" spans="1:13" ht="14.1" customHeight="1" thickBot="1" x14ac:dyDescent="0.35">
      <c r="A42" s="203"/>
      <c r="B42" s="197"/>
      <c r="C42" s="198"/>
      <c r="D42" s="199"/>
      <c r="E42" s="200"/>
      <c r="F42" s="200"/>
      <c r="G42" s="201"/>
      <c r="H42" s="194"/>
      <c r="I42" s="194"/>
      <c r="J42" s="114"/>
      <c r="K42" s="194"/>
      <c r="L42" s="194"/>
      <c r="M42" s="196"/>
    </row>
    <row r="43" spans="1:13" ht="14.1" customHeight="1" x14ac:dyDescent="0.3"/>
  </sheetData>
  <mergeCells count="223">
    <mergeCell ref="I39:I40"/>
    <mergeCell ref="B40:C40"/>
    <mergeCell ref="D40:G40"/>
    <mergeCell ref="A39:A40"/>
    <mergeCell ref="B39:C39"/>
    <mergeCell ref="D39:G39"/>
    <mergeCell ref="H39:H40"/>
    <mergeCell ref="J39:J40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K37:K38"/>
    <mergeCell ref="L37:L38"/>
    <mergeCell ref="M37:M38"/>
    <mergeCell ref="B38:C38"/>
    <mergeCell ref="D38:G38"/>
    <mergeCell ref="A41:A42"/>
    <mergeCell ref="B41:C41"/>
    <mergeCell ref="D41:G41"/>
    <mergeCell ref="H41:H42"/>
    <mergeCell ref="I41:I42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D962-DBFD-4C03-B060-2CDADFAB0C5F}">
  <sheetPr codeName="Sheet17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629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107"/>
      <c r="F3" s="107"/>
      <c r="G3" s="108"/>
      <c r="H3" s="45">
        <f>SUM(I3)-2.9</f>
        <v>29.200000000000003</v>
      </c>
      <c r="I3" s="45">
        <f>SUM(J3)-2.9</f>
        <v>32.1</v>
      </c>
      <c r="J3" s="71">
        <v>35</v>
      </c>
      <c r="K3" s="45">
        <f>SUM(J3)+2.4</f>
        <v>37.4</v>
      </c>
      <c r="L3" s="45">
        <f>SUM(K3)+2.4</f>
        <v>39.799999999999997</v>
      </c>
      <c r="M3" s="87">
        <f>SUM(L3)+2.4</f>
        <v>42.199999999999996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SUM(I5)-1.8</f>
        <v>26.4</v>
      </c>
      <c r="I5" s="45">
        <f>SUM(J5)-1.8</f>
        <v>28.2</v>
      </c>
      <c r="J5" s="71">
        <v>30</v>
      </c>
      <c r="K5" s="45">
        <f>SUM(J5)+1.6</f>
        <v>31.6</v>
      </c>
      <c r="L5" s="45">
        <f>SUM(K5)+1.6</f>
        <v>33.200000000000003</v>
      </c>
      <c r="M5" s="87">
        <f>SUM(L5)+1.6</f>
        <v>34.800000000000004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35.5</v>
      </c>
      <c r="I7" s="45">
        <f>SUM(J7)-2.25</f>
        <v>37.75</v>
      </c>
      <c r="J7" s="71">
        <v>40</v>
      </c>
      <c r="K7" s="45">
        <f>SUM(J7)+2</f>
        <v>42</v>
      </c>
      <c r="L7" s="45">
        <f>SUM(K7)+2</f>
        <v>44</v>
      </c>
      <c r="M7" s="87">
        <f>SUM(L7)+2</f>
        <v>46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35.5</v>
      </c>
      <c r="I9" s="45">
        <f>SUM(J9)-2.25</f>
        <v>37.75</v>
      </c>
      <c r="J9" s="71">
        <v>40</v>
      </c>
      <c r="K9" s="45">
        <f>SUM(J9)+2</f>
        <v>42</v>
      </c>
      <c r="L9" s="45">
        <f>SUM(K9)+2</f>
        <v>44</v>
      </c>
      <c r="M9" s="87">
        <f>SUM(L9)+2</f>
        <v>46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17.399999999999999</v>
      </c>
      <c r="I11" s="45">
        <f>SUM(J11)-0.8</f>
        <v>18.2</v>
      </c>
      <c r="J11" s="76">
        <v>19</v>
      </c>
      <c r="K11" s="77">
        <f>SUM(J11)+0.8</f>
        <v>19.8</v>
      </c>
      <c r="L11" s="77">
        <f>SUM(K11)+0.8</f>
        <v>20.6</v>
      </c>
      <c r="M11" s="78">
        <f>SUM(L11)+0.8</f>
        <v>21.400000000000002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78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13.5</v>
      </c>
      <c r="I13" s="45">
        <f>SUM(J13)-0.6</f>
        <v>14.1</v>
      </c>
      <c r="J13" s="76">
        <v>14.7</v>
      </c>
      <c r="K13" s="77">
        <f>SUM(J13)+0.6</f>
        <v>15.299999999999999</v>
      </c>
      <c r="L13" s="77">
        <f>SUM(K13)+0.6</f>
        <v>15.899999999999999</v>
      </c>
      <c r="M13" s="153">
        <f>SUM(L13)+0.6</f>
        <v>16.5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/>
      <c r="E15" s="171"/>
      <c r="F15" s="171"/>
      <c r="G15" s="171"/>
      <c r="H15" s="45">
        <f>SUM(I15)-0.3</f>
        <v>7.8999999999999995</v>
      </c>
      <c r="I15" s="45">
        <f>SUM(J15)-0.3</f>
        <v>8.1999999999999993</v>
      </c>
      <c r="J15" s="76">
        <v>8.5</v>
      </c>
      <c r="K15" s="77">
        <f>SUM(J15)+0.3</f>
        <v>8.8000000000000007</v>
      </c>
      <c r="L15" s="77">
        <f>SUM(K15)+0.3</f>
        <v>9.1000000000000014</v>
      </c>
      <c r="M15" s="78">
        <f>SUM(L15)+0.3</f>
        <v>9.4000000000000021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628</v>
      </c>
      <c r="E16" s="80"/>
      <c r="F16" s="80"/>
      <c r="G16" s="81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35.199999999999996</v>
      </c>
      <c r="I17" s="45">
        <f>SUM(J17)-1.6</f>
        <v>36.799999999999997</v>
      </c>
      <c r="J17" s="76">
        <v>38.4</v>
      </c>
      <c r="K17" s="77">
        <f>SUM(J17)+1.6</f>
        <v>40</v>
      </c>
      <c r="L17" s="77">
        <f>SUM(K17)+1.6</f>
        <v>41.6</v>
      </c>
      <c r="M17" s="78">
        <f>SUM(L17)+1.6</f>
        <v>43.2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/>
      <c r="I19" s="45"/>
      <c r="J19" s="76"/>
      <c r="K19" s="77"/>
      <c r="L19" s="77"/>
      <c r="M19" s="153"/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76"/>
      <c r="K20" s="77"/>
      <c r="L20" s="77"/>
      <c r="M20" s="153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/>
      <c r="I21" s="45"/>
      <c r="J21" s="76"/>
      <c r="K21" s="77"/>
      <c r="L21" s="77"/>
      <c r="M21" s="78"/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/>
      <c r="I23" s="45"/>
      <c r="J23" s="76"/>
      <c r="K23" s="77"/>
      <c r="L23" s="77"/>
      <c r="M23" s="153"/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97" t="s">
        <v>172</v>
      </c>
      <c r="C25" s="98"/>
      <c r="D25" s="134"/>
      <c r="E25" s="179"/>
      <c r="F25" s="179"/>
      <c r="G25" s="136"/>
      <c r="H25" s="45">
        <f>SUM(I25)-0.6</f>
        <v>10</v>
      </c>
      <c r="I25" s="45">
        <f>SUM(J25)-0.6</f>
        <v>10.6</v>
      </c>
      <c r="J25" s="76">
        <v>11.2</v>
      </c>
      <c r="K25" s="77">
        <f>SUM(J25)+0.6</f>
        <v>11.799999999999999</v>
      </c>
      <c r="L25" s="77">
        <f>SUM(K25)+0.6</f>
        <v>12.399999999999999</v>
      </c>
      <c r="M25" s="153">
        <f>SUM(L25)+0.6</f>
        <v>12.999999999999998</v>
      </c>
    </row>
    <row r="26" spans="1:13" s="1" customFormat="1" ht="14.1" customHeight="1" x14ac:dyDescent="0.3">
      <c r="A26" s="166"/>
      <c r="B26" s="132" t="s">
        <v>371</v>
      </c>
      <c r="C26" s="133"/>
      <c r="D26" s="73" t="s">
        <v>627</v>
      </c>
      <c r="E26" s="74"/>
      <c r="F26" s="74"/>
      <c r="G26" s="75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66" t="s">
        <v>171</v>
      </c>
      <c r="C27" s="67"/>
      <c r="D27" s="228"/>
      <c r="E27" s="229"/>
      <c r="F27" s="229"/>
      <c r="G27" s="230"/>
      <c r="H27" s="45">
        <f>SUM(I27)-0.3</f>
        <v>5.4</v>
      </c>
      <c r="I27" s="45">
        <f>SUM(J27)-0.3</f>
        <v>5.7</v>
      </c>
      <c r="J27" s="76">
        <v>6</v>
      </c>
      <c r="K27" s="77">
        <f>SUM(J27)+0.3</f>
        <v>6.3</v>
      </c>
      <c r="L27" s="77">
        <f>SUM(K27)+0.3</f>
        <v>6.6</v>
      </c>
      <c r="M27" s="78">
        <f>SUM(L27)+0.3</f>
        <v>6.8999999999999995</v>
      </c>
    </row>
    <row r="28" spans="1:13" s="1" customFormat="1" ht="14.1" customHeight="1" thickBot="1" x14ac:dyDescent="0.35">
      <c r="A28" s="177"/>
      <c r="B28" s="123" t="s">
        <v>449</v>
      </c>
      <c r="C28" s="124"/>
      <c r="D28" s="231" t="s">
        <v>626</v>
      </c>
      <c r="E28" s="232"/>
      <c r="F28" s="232"/>
      <c r="G28" s="233"/>
      <c r="H28" s="96"/>
      <c r="I28" s="96"/>
      <c r="J28" s="155"/>
      <c r="K28" s="152"/>
      <c r="L28" s="152"/>
      <c r="M28" s="22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EA9-398E-4D0D-BE75-A395D3EB1A06}">
  <sheetPr codeName="Sheet177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220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1" t="s">
        <v>63</v>
      </c>
      <c r="I2" s="11" t="s">
        <v>64</v>
      </c>
      <c r="J2" s="7" t="s">
        <v>65</v>
      </c>
      <c r="K2" s="11" t="s">
        <v>66</v>
      </c>
      <c r="L2" s="11" t="s">
        <v>167</v>
      </c>
      <c r="M2" s="11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107"/>
      <c r="F3" s="107"/>
      <c r="G3" s="108"/>
      <c r="H3" s="45">
        <f>SUM(I3)-2.9</f>
        <v>25.200000000000003</v>
      </c>
      <c r="I3" s="45">
        <f>SUM(J3)-2.9</f>
        <v>28.1</v>
      </c>
      <c r="J3" s="71">
        <v>31</v>
      </c>
      <c r="K3" s="45">
        <f>SUM(J3)+2.4</f>
        <v>33.4</v>
      </c>
      <c r="L3" s="109">
        <f>SUM(K3)+2.4</f>
        <v>35.799999999999997</v>
      </c>
      <c r="M3" s="121">
        <f>SUM(L3)+2.4</f>
        <v>38.199999999999996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48"/>
      <c r="K4" s="46"/>
      <c r="L4" s="137"/>
      <c r="M4" s="131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24.199999999999996</v>
      </c>
      <c r="I5" s="45">
        <f>SUM(J5)-1.6</f>
        <v>25.799999999999997</v>
      </c>
      <c r="J5" s="71">
        <v>27.4</v>
      </c>
      <c r="K5" s="45">
        <f>SUM(J5)+1.4</f>
        <v>28.799999999999997</v>
      </c>
      <c r="L5" s="109">
        <f>SUM(K5)+1.4</f>
        <v>30.199999999999996</v>
      </c>
      <c r="M5" s="121">
        <f>SUM(L5)+1.4</f>
        <v>31.599999999999994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137"/>
      <c r="M6" s="131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33.5</v>
      </c>
      <c r="I7" s="45">
        <f>SUM(J7)-2.25</f>
        <v>35.75</v>
      </c>
      <c r="J7" s="71">
        <v>38</v>
      </c>
      <c r="K7" s="45">
        <f>SUM(J7)+2</f>
        <v>40</v>
      </c>
      <c r="L7" s="109">
        <f>SUM(K7)+2</f>
        <v>42</v>
      </c>
      <c r="M7" s="121">
        <f>SUM(L7)+2</f>
        <v>44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137"/>
      <c r="M8" s="131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SUM(I9)-2.3</f>
        <v>34.500000000000007</v>
      </c>
      <c r="I9" s="45">
        <f>SUM(J9)-2.3</f>
        <v>36.800000000000004</v>
      </c>
      <c r="J9" s="71">
        <v>39.1</v>
      </c>
      <c r="K9" s="45">
        <f>SUM(J9)+2.1</f>
        <v>41.2</v>
      </c>
      <c r="L9" s="109">
        <f>SUM(K9)+2.1</f>
        <v>43.300000000000004</v>
      </c>
      <c r="M9" s="121">
        <f>SUM(L9)+2.1</f>
        <v>45.400000000000006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137"/>
      <c r="M10" s="131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SUM(I11)-0.9</f>
        <v>16.200000000000003</v>
      </c>
      <c r="I11" s="45">
        <f>SUM(J11)-0.9</f>
        <v>17.100000000000001</v>
      </c>
      <c r="J11" s="76">
        <v>18</v>
      </c>
      <c r="K11" s="77">
        <f>SUM(J11)+0.9</f>
        <v>18.899999999999999</v>
      </c>
      <c r="L11" s="173">
        <f>SUM(K11)+0.9</f>
        <v>19.799999999999997</v>
      </c>
      <c r="M11" s="161">
        <f>SUM(L11)+0.9</f>
        <v>20.699999999999996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173"/>
      <c r="M12" s="161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2</v>
      </c>
      <c r="E13" s="171"/>
      <c r="F13" s="171"/>
      <c r="G13" s="171"/>
      <c r="H13" s="45">
        <f>SUM(I13)-0.6</f>
        <v>14.600000000000001</v>
      </c>
      <c r="I13" s="45">
        <f>SUM(J13)-0.6</f>
        <v>15.200000000000001</v>
      </c>
      <c r="J13" s="76">
        <v>15.8</v>
      </c>
      <c r="K13" s="77">
        <f>SUM(J13)+0.6</f>
        <v>16.400000000000002</v>
      </c>
      <c r="L13" s="173">
        <f>SUM(K13)+0.6</f>
        <v>17.000000000000004</v>
      </c>
      <c r="M13" s="161">
        <f>SUM(L13)+0.6</f>
        <v>17.600000000000005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173"/>
      <c r="M14" s="161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7.8999999999999995</v>
      </c>
      <c r="I15" s="45">
        <f>SUM(J15)-0.3</f>
        <v>8.1999999999999993</v>
      </c>
      <c r="J15" s="76">
        <v>8.5</v>
      </c>
      <c r="K15" s="77">
        <f>SUM(J15)+0.3</f>
        <v>8.8000000000000007</v>
      </c>
      <c r="L15" s="173">
        <f>SUM(K15)+0.3</f>
        <v>9.1000000000000014</v>
      </c>
      <c r="M15" s="161">
        <f>SUM(L15)+0.3</f>
        <v>9.4000000000000021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173"/>
      <c r="M16" s="161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/>
      <c r="E17" s="69"/>
      <c r="F17" s="69"/>
      <c r="G17" s="70"/>
      <c r="H17" s="45">
        <f>SUM(I17)-1.6</f>
        <v>39.599999999999994</v>
      </c>
      <c r="I17" s="45">
        <f>SUM(J17)-1.6</f>
        <v>41.199999999999996</v>
      </c>
      <c r="J17" s="76">
        <v>42.8</v>
      </c>
      <c r="K17" s="77">
        <f>SUM(J17)+1.6</f>
        <v>44.4</v>
      </c>
      <c r="L17" s="173">
        <f>SUM(K17)+1.6</f>
        <v>46</v>
      </c>
      <c r="M17" s="161">
        <f>SUM(L17)+1.6</f>
        <v>47.6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187</v>
      </c>
      <c r="E18" s="80"/>
      <c r="F18" s="80"/>
      <c r="G18" s="81"/>
      <c r="H18" s="46"/>
      <c r="I18" s="46"/>
      <c r="J18" s="76"/>
      <c r="K18" s="77"/>
      <c r="L18" s="173"/>
      <c r="M18" s="161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/>
      <c r="I19" s="45"/>
      <c r="J19" s="76"/>
      <c r="K19" s="77"/>
      <c r="L19" s="234"/>
      <c r="M19" s="161"/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76"/>
      <c r="K20" s="77"/>
      <c r="L20" s="234"/>
      <c r="M20" s="161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/>
      <c r="I21" s="45"/>
      <c r="J21" s="76"/>
      <c r="K21" s="77"/>
      <c r="L21" s="234"/>
      <c r="M21" s="161"/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234"/>
      <c r="M22" s="161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/>
      <c r="I23" s="45"/>
      <c r="J23" s="76"/>
      <c r="K23" s="77"/>
      <c r="L23" s="234"/>
      <c r="M23" s="161"/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234"/>
      <c r="M24" s="161"/>
    </row>
    <row r="25" spans="1:13" s="1" customFormat="1" ht="14.1" customHeight="1" x14ac:dyDescent="0.3">
      <c r="A25" s="166">
        <v>12</v>
      </c>
      <c r="B25" s="66"/>
      <c r="C25" s="67"/>
      <c r="D25" s="69"/>
      <c r="E25" s="69"/>
      <c r="F25" s="69"/>
      <c r="G25" s="69"/>
      <c r="H25" s="45"/>
      <c r="I25" s="45"/>
      <c r="J25" s="76"/>
      <c r="K25" s="77"/>
      <c r="L25" s="234"/>
      <c r="M25" s="161"/>
    </row>
    <row r="26" spans="1:13" s="1" customFormat="1" ht="14.1" customHeight="1" x14ac:dyDescent="0.3">
      <c r="A26" s="166"/>
      <c r="B26" s="137"/>
      <c r="C26" s="137"/>
      <c r="D26" s="79"/>
      <c r="E26" s="80"/>
      <c r="F26" s="80"/>
      <c r="G26" s="81"/>
      <c r="H26" s="46"/>
      <c r="I26" s="46"/>
      <c r="J26" s="76"/>
      <c r="K26" s="77"/>
      <c r="L26" s="234"/>
      <c r="M26" s="161"/>
    </row>
    <row r="27" spans="1:13" ht="14.1" customHeight="1" x14ac:dyDescent="0.3">
      <c r="A27" s="166">
        <v>13</v>
      </c>
      <c r="B27" s="97"/>
      <c r="C27" s="98"/>
      <c r="D27" s="237"/>
      <c r="E27" s="237"/>
      <c r="F27" s="237"/>
      <c r="G27" s="237"/>
      <c r="H27" s="94"/>
      <c r="I27" s="94"/>
      <c r="J27" s="48"/>
      <c r="K27" s="46"/>
      <c r="L27" s="235"/>
      <c r="M27" s="131"/>
    </row>
    <row r="28" spans="1:13" ht="14.1" customHeight="1" x14ac:dyDescent="0.3">
      <c r="A28" s="166"/>
      <c r="B28" s="132"/>
      <c r="C28" s="133"/>
      <c r="D28" s="79"/>
      <c r="E28" s="80"/>
      <c r="F28" s="80"/>
      <c r="G28" s="81"/>
      <c r="H28" s="46"/>
      <c r="I28" s="46"/>
      <c r="J28" s="76"/>
      <c r="K28" s="77"/>
      <c r="L28" s="234"/>
      <c r="M28" s="161"/>
    </row>
    <row r="29" spans="1:13" ht="14.1" customHeight="1" x14ac:dyDescent="0.3">
      <c r="A29" s="166">
        <v>14</v>
      </c>
      <c r="B29" s="66"/>
      <c r="C29" s="67"/>
      <c r="D29" s="171"/>
      <c r="E29" s="171"/>
      <c r="F29" s="171"/>
      <c r="G29" s="171"/>
      <c r="H29" s="45"/>
      <c r="I29" s="45"/>
      <c r="J29" s="76"/>
      <c r="K29" s="77"/>
      <c r="L29" s="234"/>
      <c r="M29" s="161"/>
    </row>
    <row r="30" spans="1:13" ht="14.1" customHeight="1" x14ac:dyDescent="0.3">
      <c r="A30" s="166"/>
      <c r="B30" s="137"/>
      <c r="C30" s="137"/>
      <c r="D30" s="79"/>
      <c r="E30" s="80"/>
      <c r="F30" s="80"/>
      <c r="G30" s="81"/>
      <c r="H30" s="46"/>
      <c r="I30" s="46"/>
      <c r="J30" s="76"/>
      <c r="K30" s="77"/>
      <c r="L30" s="234"/>
      <c r="M30" s="161"/>
    </row>
    <row r="31" spans="1:13" s="1" customFormat="1" ht="14.1" customHeight="1" x14ac:dyDescent="0.3">
      <c r="A31" s="166">
        <v>15</v>
      </c>
      <c r="B31" s="66"/>
      <c r="C31" s="67"/>
      <c r="D31" s="69"/>
      <c r="E31" s="69"/>
      <c r="F31" s="69"/>
      <c r="G31" s="69"/>
      <c r="H31" s="45"/>
      <c r="I31" s="45"/>
      <c r="J31" s="76"/>
      <c r="K31" s="77"/>
      <c r="L31" s="234"/>
      <c r="M31" s="161"/>
    </row>
    <row r="32" spans="1:13" s="1" customFormat="1" ht="14.1" customHeight="1" x14ac:dyDescent="0.3">
      <c r="A32" s="166"/>
      <c r="B32" s="137"/>
      <c r="C32" s="137"/>
      <c r="D32" s="79"/>
      <c r="E32" s="80"/>
      <c r="F32" s="80"/>
      <c r="G32" s="81"/>
      <c r="H32" s="46"/>
      <c r="I32" s="46"/>
      <c r="J32" s="76"/>
      <c r="K32" s="77"/>
      <c r="L32" s="234"/>
      <c r="M32" s="161"/>
    </row>
    <row r="33" spans="1:13" s="1" customFormat="1" ht="14.1" customHeight="1" x14ac:dyDescent="0.3">
      <c r="A33" s="160">
        <v>16</v>
      </c>
      <c r="B33" s="97"/>
      <c r="C33" s="98"/>
      <c r="D33" s="107"/>
      <c r="E33" s="107"/>
      <c r="F33" s="107"/>
      <c r="G33" s="107"/>
      <c r="H33" s="94"/>
      <c r="I33" s="94"/>
      <c r="J33" s="48"/>
      <c r="K33" s="46"/>
      <c r="L33" s="235"/>
      <c r="M33" s="131"/>
    </row>
    <row r="34" spans="1:13" s="1" customFormat="1" ht="14.1" customHeight="1" thickBot="1" x14ac:dyDescent="0.35">
      <c r="A34" s="177"/>
      <c r="B34" s="110"/>
      <c r="C34" s="110"/>
      <c r="D34" s="125"/>
      <c r="E34" s="126"/>
      <c r="F34" s="126"/>
      <c r="G34" s="127"/>
      <c r="H34" s="96"/>
      <c r="I34" s="96"/>
      <c r="J34" s="155"/>
      <c r="K34" s="152"/>
      <c r="L34" s="236"/>
      <c r="M34" s="169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A0ED-4E14-47A1-8F2C-340C48086CFE}">
  <sheetPr codeName="Sheet174">
    <tabColor theme="7"/>
    <pageSetUpPr fitToPage="1"/>
  </sheetPr>
  <dimension ref="A1:N51"/>
  <sheetViews>
    <sheetView tabSelected="1" zoomScale="110" zoomScaleNormal="110" workbookViewId="0">
      <selection activeCell="N3" sqref="N3:N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634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36</v>
      </c>
      <c r="I3" s="49">
        <f>SUM(J3)-3.5</f>
        <v>39.5</v>
      </c>
      <c r="J3" s="47">
        <v>43</v>
      </c>
      <c r="K3" s="49">
        <f>SUM(J3)+3</f>
        <v>46</v>
      </c>
      <c r="L3" s="49">
        <f>SUM(K3)+3</f>
        <v>49</v>
      </c>
      <c r="M3" s="49">
        <f>SUM(L3)+3</f>
        <v>52</v>
      </c>
      <c r="N3" s="243">
        <f>SUM(M3)+3</f>
        <v>55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240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35</v>
      </c>
      <c r="I5" s="45">
        <f>SUM(J5)-2</f>
        <v>37</v>
      </c>
      <c r="J5" s="71">
        <v>39</v>
      </c>
      <c r="K5" s="45">
        <f>SUM(J5)+1.8</f>
        <v>40.799999999999997</v>
      </c>
      <c r="L5" s="45">
        <f>SUM(K5)+1.8</f>
        <v>42.599999999999994</v>
      </c>
      <c r="M5" s="45">
        <f>SUM(L5)+1.8</f>
        <v>44.399999999999991</v>
      </c>
      <c r="N5" s="242">
        <f>SUM(M5)+1.8</f>
        <v>46.199999999999989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40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42">
        <f>SUM(M7)+2</f>
        <v>50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40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33</v>
      </c>
      <c r="I9" s="45">
        <f>SUM(J9)-2</f>
        <v>35</v>
      </c>
      <c r="J9" s="71">
        <v>37</v>
      </c>
      <c r="K9" s="45">
        <f>SUM(J9)+1.8</f>
        <v>38.799999999999997</v>
      </c>
      <c r="L9" s="45">
        <f>SUM(K9)+1.8</f>
        <v>40.599999999999994</v>
      </c>
      <c r="M9" s="45">
        <f>SUM(L9)+1.8</f>
        <v>42.399999999999991</v>
      </c>
      <c r="N9" s="242">
        <f>SUM(M9)+1.8</f>
        <v>44.199999999999989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40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15.799999999999997</v>
      </c>
      <c r="I11" s="45">
        <f>SUM(J11)-0.8</f>
        <v>16.599999999999998</v>
      </c>
      <c r="J11" s="76">
        <v>17.399999999999999</v>
      </c>
      <c r="K11" s="77">
        <f>SUM(J11)+0.8</f>
        <v>18.2</v>
      </c>
      <c r="L11" s="77">
        <f>SUM(K11)+0.8</f>
        <v>19</v>
      </c>
      <c r="M11" s="173">
        <f>SUM(L11)+0.8</f>
        <v>19.8</v>
      </c>
      <c r="N11" s="238">
        <f>SUM(M11)+0.8</f>
        <v>20.6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173"/>
      <c r="N12" s="238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</v>
      </c>
      <c r="I13" s="45">
        <f>SUM(J13)-0.6</f>
        <v>14.6</v>
      </c>
      <c r="J13" s="76">
        <v>15.2</v>
      </c>
      <c r="K13" s="77">
        <f>SUM(J13)+0.6</f>
        <v>15.799999999999999</v>
      </c>
      <c r="L13" s="77">
        <f>SUM(K13)+0.6</f>
        <v>16.399999999999999</v>
      </c>
      <c r="M13" s="77">
        <f>SUM(L13)+0.6</f>
        <v>17</v>
      </c>
      <c r="N13" s="238">
        <f>SUM(M13)+0.6</f>
        <v>17.600000000000001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77"/>
      <c r="N14" s="238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/>
      <c r="E15" s="171"/>
      <c r="F15" s="171"/>
      <c r="G15" s="171"/>
      <c r="H15" s="45">
        <f>SUM(I15)-0.3</f>
        <v>6.1000000000000005</v>
      </c>
      <c r="I15" s="45">
        <f>SUM(J15)-0.3</f>
        <v>6.4</v>
      </c>
      <c r="J15" s="76">
        <v>6.7</v>
      </c>
      <c r="K15" s="77">
        <f>SUM(J15)+0.3</f>
        <v>7</v>
      </c>
      <c r="L15" s="77">
        <f>SUM(K15)+0.3</f>
        <v>7.3</v>
      </c>
      <c r="M15" s="173">
        <f>SUM(L15)+0.3</f>
        <v>7.6</v>
      </c>
      <c r="N15" s="238">
        <f>SUM(M15)+0.3</f>
        <v>7.8999999999999995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628</v>
      </c>
      <c r="E16" s="80"/>
      <c r="F16" s="80"/>
      <c r="G16" s="81"/>
      <c r="H16" s="46"/>
      <c r="I16" s="46"/>
      <c r="J16" s="76"/>
      <c r="K16" s="77"/>
      <c r="L16" s="77"/>
      <c r="M16" s="173"/>
      <c r="N16" s="238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35.5</v>
      </c>
      <c r="I17" s="45">
        <f>SUM(J17)-1.6</f>
        <v>37.1</v>
      </c>
      <c r="J17" s="76">
        <v>38.700000000000003</v>
      </c>
      <c r="K17" s="77">
        <f>SUM(J17)+1.6</f>
        <v>40.300000000000004</v>
      </c>
      <c r="L17" s="77">
        <f>SUM(K17)+1.6</f>
        <v>41.900000000000006</v>
      </c>
      <c r="M17" s="173">
        <f>SUM(L17)+1.6</f>
        <v>43.500000000000007</v>
      </c>
      <c r="N17" s="238">
        <f>SUM(M17)+1.6</f>
        <v>45.100000000000009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192</v>
      </c>
      <c r="E18" s="80"/>
      <c r="F18" s="80"/>
      <c r="G18" s="81"/>
      <c r="H18" s="46"/>
      <c r="I18" s="46"/>
      <c r="J18" s="76"/>
      <c r="K18" s="77"/>
      <c r="L18" s="77"/>
      <c r="M18" s="173"/>
      <c r="N18" s="238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SUM(I19)-3.5</f>
        <v>29</v>
      </c>
      <c r="I19" s="45">
        <f>SUM(J19)-3.5</f>
        <v>32.5</v>
      </c>
      <c r="J19" s="71">
        <v>36</v>
      </c>
      <c r="K19" s="45">
        <f>SUM(J19)+3.6</f>
        <v>39.6</v>
      </c>
      <c r="L19" s="45">
        <f>SUM(K19)+3.6</f>
        <v>43.2</v>
      </c>
      <c r="M19" s="45">
        <f>SUM(L19)+3.6</f>
        <v>46.800000000000004</v>
      </c>
      <c r="N19" s="242">
        <f>SUM(M19)+3.6</f>
        <v>50.400000000000006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40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32.099999999999994</v>
      </c>
      <c r="I21" s="45">
        <f>SUM(J21)-1.6</f>
        <v>33.699999999999996</v>
      </c>
      <c r="J21" s="76">
        <v>35.299999999999997</v>
      </c>
      <c r="K21" s="77">
        <f>SUM(J21)+1.6</f>
        <v>36.9</v>
      </c>
      <c r="L21" s="77">
        <f>SUM(K21)+1.6</f>
        <v>38.5</v>
      </c>
      <c r="M21" s="173">
        <f>SUM(L21)+1.6</f>
        <v>40.1</v>
      </c>
      <c r="N21" s="238">
        <f>SUM(M21)+1.6</f>
        <v>41.7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73"/>
      <c r="N22" s="238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77">
        <f>SUM(L23)+0.6</f>
        <v>17</v>
      </c>
      <c r="N23" s="238">
        <f>SUM(M23)+0.6</f>
        <v>17.600000000000001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38"/>
    </row>
    <row r="25" spans="1:14" s="1" customFormat="1" ht="14.1" customHeight="1" x14ac:dyDescent="0.3">
      <c r="A25" s="166">
        <v>12</v>
      </c>
      <c r="B25" s="97" t="s">
        <v>172</v>
      </c>
      <c r="C25" s="98"/>
      <c r="D25" s="134"/>
      <c r="E25" s="179"/>
      <c r="F25" s="179"/>
      <c r="G25" s="136"/>
      <c r="H25" s="45">
        <f>SUM(I25)-0.6</f>
        <v>10.3</v>
      </c>
      <c r="I25" s="45">
        <f>SUM(J25)-0.6</f>
        <v>10.9</v>
      </c>
      <c r="J25" s="76">
        <v>11.5</v>
      </c>
      <c r="K25" s="77">
        <f>SUM(J25)+0.6</f>
        <v>12.1</v>
      </c>
      <c r="L25" s="77">
        <f>SUM(K25)+0.6</f>
        <v>12.7</v>
      </c>
      <c r="M25" s="77">
        <f>SUM(L25)+0.6</f>
        <v>13.299999999999999</v>
      </c>
      <c r="N25" s="238">
        <f>SUM(M25)+0.6</f>
        <v>13.899999999999999</v>
      </c>
    </row>
    <row r="26" spans="1:14" s="1" customFormat="1" ht="14.1" customHeight="1" x14ac:dyDescent="0.3">
      <c r="A26" s="166"/>
      <c r="B26" s="132" t="s">
        <v>371</v>
      </c>
      <c r="C26" s="133"/>
      <c r="D26" s="73" t="s">
        <v>622</v>
      </c>
      <c r="E26" s="74"/>
      <c r="F26" s="74"/>
      <c r="G26" s="75"/>
      <c r="H26" s="46"/>
      <c r="I26" s="46"/>
      <c r="J26" s="76"/>
      <c r="K26" s="77"/>
      <c r="L26" s="77"/>
      <c r="M26" s="77"/>
      <c r="N26" s="238"/>
    </row>
    <row r="27" spans="1:14" s="1" customFormat="1" ht="14.1" customHeight="1" x14ac:dyDescent="0.3">
      <c r="A27" s="166">
        <v>13</v>
      </c>
      <c r="B27" s="66" t="s">
        <v>171</v>
      </c>
      <c r="C27" s="67"/>
      <c r="D27" s="228"/>
      <c r="E27" s="229"/>
      <c r="F27" s="229"/>
      <c r="G27" s="230"/>
      <c r="H27" s="45">
        <f>SUM(I27)-0.3</f>
        <v>4.4000000000000004</v>
      </c>
      <c r="I27" s="45">
        <f>SUM(J27)-0.3</f>
        <v>4.7</v>
      </c>
      <c r="J27" s="76">
        <v>5</v>
      </c>
      <c r="K27" s="77">
        <f>SUM(J27)+0.3</f>
        <v>5.3</v>
      </c>
      <c r="L27" s="77">
        <f>SUM(K27)+0.3</f>
        <v>5.6</v>
      </c>
      <c r="M27" s="173">
        <f>SUM(L27)+0.3</f>
        <v>5.8999999999999995</v>
      </c>
      <c r="N27" s="238">
        <f>SUM(M27)+0.3</f>
        <v>6.1999999999999993</v>
      </c>
    </row>
    <row r="28" spans="1:14" s="1" customFormat="1" ht="14.1" customHeight="1" x14ac:dyDescent="0.3">
      <c r="A28" s="166"/>
      <c r="B28" s="132" t="s">
        <v>449</v>
      </c>
      <c r="C28" s="133"/>
      <c r="D28" s="73" t="s">
        <v>633</v>
      </c>
      <c r="E28" s="74"/>
      <c r="F28" s="74"/>
      <c r="G28" s="75"/>
      <c r="H28" s="46"/>
      <c r="I28" s="46"/>
      <c r="J28" s="76"/>
      <c r="K28" s="77"/>
      <c r="L28" s="77"/>
      <c r="M28" s="173"/>
      <c r="N28" s="238"/>
    </row>
    <row r="29" spans="1:14" s="1" customFormat="1" ht="14.1" customHeight="1" x14ac:dyDescent="0.3">
      <c r="A29" s="166">
        <v>14</v>
      </c>
      <c r="B29" s="97" t="s">
        <v>184</v>
      </c>
      <c r="C29" s="98"/>
      <c r="D29" s="237"/>
      <c r="E29" s="237"/>
      <c r="F29" s="237"/>
      <c r="G29" s="237"/>
      <c r="H29" s="94">
        <v>29</v>
      </c>
      <c r="I29" s="94">
        <v>32.5</v>
      </c>
      <c r="J29" s="48">
        <v>35.5</v>
      </c>
      <c r="K29" s="46">
        <v>38.5</v>
      </c>
      <c r="L29" s="46">
        <v>41</v>
      </c>
      <c r="M29" s="46">
        <v>43.5</v>
      </c>
      <c r="N29" s="240">
        <v>46.5</v>
      </c>
    </row>
    <row r="30" spans="1:14" s="1" customFormat="1" ht="14.1" customHeight="1" x14ac:dyDescent="0.3">
      <c r="A30" s="166"/>
      <c r="B30" s="137" t="s">
        <v>166</v>
      </c>
      <c r="C30" s="137"/>
      <c r="D30" s="79" t="s">
        <v>602</v>
      </c>
      <c r="E30" s="80"/>
      <c r="F30" s="80"/>
      <c r="G30" s="81"/>
      <c r="H30" s="46"/>
      <c r="I30" s="46"/>
      <c r="J30" s="76"/>
      <c r="K30" s="77"/>
      <c r="L30" s="77"/>
      <c r="M30" s="77"/>
      <c r="N30" s="238"/>
    </row>
    <row r="31" spans="1:14" s="1" customFormat="1" ht="14.1" customHeight="1" x14ac:dyDescent="0.3">
      <c r="A31" s="166">
        <v>15</v>
      </c>
      <c r="B31" s="109" t="s">
        <v>154</v>
      </c>
      <c r="C31" s="109"/>
      <c r="D31" s="68" t="s">
        <v>196</v>
      </c>
      <c r="E31" s="69"/>
      <c r="F31" s="69"/>
      <c r="G31" s="70"/>
      <c r="H31" s="45">
        <f>SUM(I31)-1</f>
        <v>26.5</v>
      </c>
      <c r="I31" s="45">
        <f>SUM(J31)-1</f>
        <v>27.5</v>
      </c>
      <c r="J31" s="76">
        <v>28.5</v>
      </c>
      <c r="K31" s="77">
        <f>SUM(J31)+1</f>
        <v>29.5</v>
      </c>
      <c r="L31" s="77">
        <f>SUM(K31)+1</f>
        <v>30.5</v>
      </c>
      <c r="M31" s="77">
        <f>SUM(L31)+1</f>
        <v>31.5</v>
      </c>
      <c r="N31" s="238">
        <f>SUM(M31)+1</f>
        <v>32.5</v>
      </c>
    </row>
    <row r="32" spans="1:14" s="1" customFormat="1" ht="14.1" customHeight="1" x14ac:dyDescent="0.3">
      <c r="A32" s="166"/>
      <c r="B32" s="137" t="s">
        <v>153</v>
      </c>
      <c r="C32" s="137"/>
      <c r="D32" s="79" t="s">
        <v>195</v>
      </c>
      <c r="E32" s="80"/>
      <c r="F32" s="80"/>
      <c r="G32" s="81"/>
      <c r="H32" s="46"/>
      <c r="I32" s="46"/>
      <c r="J32" s="76"/>
      <c r="K32" s="77"/>
      <c r="L32" s="77"/>
      <c r="M32" s="77"/>
      <c r="N32" s="238"/>
    </row>
    <row r="33" spans="1:14" s="1" customFormat="1" ht="14.1" customHeight="1" x14ac:dyDescent="0.3">
      <c r="A33" s="166">
        <v>16</v>
      </c>
      <c r="B33" s="109" t="s">
        <v>152</v>
      </c>
      <c r="C33" s="109"/>
      <c r="D33" s="68" t="s">
        <v>194</v>
      </c>
      <c r="E33" s="69"/>
      <c r="F33" s="69"/>
      <c r="G33" s="70"/>
      <c r="H33" s="45">
        <f>SUM(I33)-0.8</f>
        <v>21</v>
      </c>
      <c r="I33" s="45">
        <f>SUM(J33)-0.8</f>
        <v>21.8</v>
      </c>
      <c r="J33" s="76">
        <v>22.6</v>
      </c>
      <c r="K33" s="77">
        <f>SUM(J33)+0.8</f>
        <v>23.400000000000002</v>
      </c>
      <c r="L33" s="77">
        <f>SUM(K33)+0.8</f>
        <v>24.200000000000003</v>
      </c>
      <c r="M33" s="77">
        <f>SUM(L33)+0.8</f>
        <v>25.000000000000004</v>
      </c>
      <c r="N33" s="238">
        <f>SUM(M33)+0.8</f>
        <v>25.800000000000004</v>
      </c>
    </row>
    <row r="34" spans="1:14" s="1" customFormat="1" ht="14.1" customHeight="1" x14ac:dyDescent="0.3">
      <c r="A34" s="166"/>
      <c r="B34" s="137" t="s">
        <v>151</v>
      </c>
      <c r="C34" s="137"/>
      <c r="D34" s="79" t="s">
        <v>193</v>
      </c>
      <c r="E34" s="80"/>
      <c r="F34" s="80"/>
      <c r="G34" s="81"/>
      <c r="H34" s="46"/>
      <c r="I34" s="46"/>
      <c r="J34" s="76"/>
      <c r="K34" s="77"/>
      <c r="L34" s="77"/>
      <c r="M34" s="77"/>
      <c r="N34" s="238"/>
    </row>
    <row r="35" spans="1:14" s="1" customFormat="1" ht="14.1" customHeight="1" x14ac:dyDescent="0.3">
      <c r="A35" s="166">
        <v>17</v>
      </c>
      <c r="B35" s="109" t="s">
        <v>632</v>
      </c>
      <c r="C35" s="109"/>
      <c r="D35" s="68"/>
      <c r="E35" s="69"/>
      <c r="F35" s="69"/>
      <c r="G35" s="70"/>
      <c r="H35" s="45">
        <f>SUM(I35)-0.3</f>
        <v>8.3999999999999986</v>
      </c>
      <c r="I35" s="45">
        <f>SUM(J35)-0.3</f>
        <v>8.6999999999999993</v>
      </c>
      <c r="J35" s="76">
        <v>9</v>
      </c>
      <c r="K35" s="77">
        <f>SUM(J35)+0.3</f>
        <v>9.3000000000000007</v>
      </c>
      <c r="L35" s="77">
        <f>SUM(K35)+0.3</f>
        <v>9.6000000000000014</v>
      </c>
      <c r="M35" s="173">
        <f>SUM(L35)+0.3</f>
        <v>9.9000000000000021</v>
      </c>
      <c r="N35" s="238">
        <f>SUM(M35)+0.3</f>
        <v>10.200000000000003</v>
      </c>
    </row>
    <row r="36" spans="1:14" s="1" customFormat="1" ht="14.1" customHeight="1" x14ac:dyDescent="0.3">
      <c r="A36" s="166"/>
      <c r="B36" s="137" t="s">
        <v>631</v>
      </c>
      <c r="C36" s="137"/>
      <c r="D36" s="79"/>
      <c r="E36" s="80"/>
      <c r="F36" s="80"/>
      <c r="G36" s="81"/>
      <c r="H36" s="46"/>
      <c r="I36" s="46"/>
      <c r="J36" s="76"/>
      <c r="K36" s="77"/>
      <c r="L36" s="77"/>
      <c r="M36" s="173"/>
      <c r="N36" s="238"/>
    </row>
    <row r="37" spans="1:14" s="1" customFormat="1" ht="14.1" customHeight="1" x14ac:dyDescent="0.3">
      <c r="A37" s="166">
        <v>18</v>
      </c>
      <c r="B37" s="66" t="s">
        <v>158</v>
      </c>
      <c r="C37" s="67"/>
      <c r="D37" s="171"/>
      <c r="E37" s="171"/>
      <c r="F37" s="171"/>
      <c r="G37" s="171"/>
      <c r="H37" s="94">
        <f>SUM(I37)-0.7</f>
        <v>11.900000000000002</v>
      </c>
      <c r="I37" s="94">
        <f>SUM(J37)-0.7</f>
        <v>12.600000000000001</v>
      </c>
      <c r="J37" s="85">
        <v>13.3</v>
      </c>
      <c r="K37" s="94">
        <f>SUM(J37)+0.7</f>
        <v>14</v>
      </c>
      <c r="L37" s="94">
        <f>SUM(K37)+0.7</f>
        <v>14.7</v>
      </c>
      <c r="M37" s="94">
        <f>SUM(L37)+0.7</f>
        <v>15.399999999999999</v>
      </c>
      <c r="N37" s="241">
        <f>SUM(M37)+0.7</f>
        <v>16.099999999999998</v>
      </c>
    </row>
    <row r="38" spans="1:14" s="1" customFormat="1" ht="14.1" customHeight="1" x14ac:dyDescent="0.3">
      <c r="A38" s="166"/>
      <c r="B38" s="132" t="s">
        <v>180</v>
      </c>
      <c r="C38" s="133"/>
      <c r="D38" s="79" t="s">
        <v>630</v>
      </c>
      <c r="E38" s="80"/>
      <c r="F38" s="80"/>
      <c r="G38" s="81"/>
      <c r="H38" s="46"/>
      <c r="I38" s="46"/>
      <c r="J38" s="48"/>
      <c r="K38" s="46"/>
      <c r="L38" s="46"/>
      <c r="M38" s="46"/>
      <c r="N38" s="240"/>
    </row>
    <row r="39" spans="1:14" s="1" customFormat="1" ht="14.1" customHeight="1" x14ac:dyDescent="0.3">
      <c r="A39" s="166">
        <v>19</v>
      </c>
      <c r="B39" s="66" t="s">
        <v>179</v>
      </c>
      <c r="C39" s="67"/>
      <c r="D39" s="171"/>
      <c r="E39" s="171"/>
      <c r="F39" s="171"/>
      <c r="G39" s="171"/>
      <c r="H39" s="45">
        <f>SUM(I39)-1</f>
        <v>13</v>
      </c>
      <c r="I39" s="45">
        <f>SUM(J39)-1</f>
        <v>14</v>
      </c>
      <c r="J39" s="76">
        <v>15</v>
      </c>
      <c r="K39" s="77">
        <f>SUM(J39)+1</f>
        <v>16</v>
      </c>
      <c r="L39" s="77">
        <f>SUM(K39)+1</f>
        <v>17</v>
      </c>
      <c r="M39" s="77">
        <f>SUM(L39)+1</f>
        <v>18</v>
      </c>
      <c r="N39" s="238">
        <f>SUM(M39)+1</f>
        <v>19</v>
      </c>
    </row>
    <row r="40" spans="1:14" s="1" customFormat="1" ht="14.1" customHeight="1" thickBot="1" x14ac:dyDescent="0.35">
      <c r="A40" s="177"/>
      <c r="B40" s="110" t="s">
        <v>178</v>
      </c>
      <c r="C40" s="110"/>
      <c r="D40" s="125"/>
      <c r="E40" s="126"/>
      <c r="F40" s="126"/>
      <c r="G40" s="127"/>
      <c r="H40" s="96"/>
      <c r="I40" s="96"/>
      <c r="J40" s="155"/>
      <c r="K40" s="152"/>
      <c r="L40" s="152"/>
      <c r="M40" s="152"/>
      <c r="N40" s="239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J39:J40"/>
    <mergeCell ref="K37:K38"/>
    <mergeCell ref="L37:L38"/>
    <mergeCell ref="M37:M38"/>
    <mergeCell ref="B38:C38"/>
    <mergeCell ref="D38:G38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392F-5D9E-4B92-B591-DC2CFF4E1D92}">
  <sheetPr codeName="Sheet637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636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38</v>
      </c>
      <c r="I3" s="45">
        <f>SUM(J3)-3</f>
        <v>41</v>
      </c>
      <c r="J3" s="162">
        <v>44</v>
      </c>
      <c r="K3" s="49">
        <f>SUM(J3)+3</f>
        <v>47</v>
      </c>
      <c r="L3" s="49">
        <f>SUM(K3)+3</f>
        <v>50</v>
      </c>
      <c r="M3" s="157">
        <f>SUM(L3)+3</f>
        <v>53</v>
      </c>
    </row>
    <row r="4" spans="1:13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32</v>
      </c>
      <c r="I5" s="45">
        <f>SUM(J5)-2</f>
        <v>34</v>
      </c>
      <c r="J5" s="71">
        <v>36</v>
      </c>
      <c r="K5" s="45">
        <f>SUM(J5)+2</f>
        <v>38</v>
      </c>
      <c r="L5" s="45">
        <f>SUM(K5)+2</f>
        <v>40</v>
      </c>
      <c r="M5" s="87">
        <f>SUM(L5)+2</f>
        <v>42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39</v>
      </c>
      <c r="I7" s="45">
        <f>SUM(J7)-2</f>
        <v>41</v>
      </c>
      <c r="J7" s="71">
        <v>43</v>
      </c>
      <c r="K7" s="45">
        <f>SUM(J7)+2</f>
        <v>45</v>
      </c>
      <c r="L7" s="45">
        <f>SUM(K7)+2</f>
        <v>47</v>
      </c>
      <c r="M7" s="87">
        <f>SUM(L7)+2</f>
        <v>49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34</v>
      </c>
      <c r="I9" s="45">
        <f>SUM(J9)-2</f>
        <v>36</v>
      </c>
      <c r="J9" s="71">
        <v>38</v>
      </c>
      <c r="K9" s="45">
        <f>SUM(J9)+2</f>
        <v>40</v>
      </c>
      <c r="L9" s="45">
        <f>SUM(K9)+2</f>
        <v>42</v>
      </c>
      <c r="M9" s="87">
        <f>SUM(L9)+2</f>
        <v>44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5</v>
      </c>
      <c r="I11" s="45">
        <f>SUM(J11)-0</f>
        <v>5</v>
      </c>
      <c r="J11" s="71">
        <v>5</v>
      </c>
      <c r="K11" s="45">
        <f>SUM(J11)+0.5</f>
        <v>5.5</v>
      </c>
      <c r="L11" s="45">
        <f>SUM(K11)+0</f>
        <v>5.5</v>
      </c>
      <c r="M11" s="87">
        <f>SUM(L11)+0</f>
        <v>5.5</v>
      </c>
    </row>
    <row r="12" spans="1:13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16</v>
      </c>
      <c r="I13" s="45">
        <f>SUM(J13)-1</f>
        <v>17</v>
      </c>
      <c r="J13" s="76">
        <v>18</v>
      </c>
      <c r="K13" s="77">
        <f>SUM(J13)+1</f>
        <v>19</v>
      </c>
      <c r="L13" s="77">
        <f>SUM(K13)+1</f>
        <v>20</v>
      </c>
      <c r="M13" s="153">
        <f>SUM(L13)+1</f>
        <v>21</v>
      </c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15.3</v>
      </c>
      <c r="I15" s="45">
        <f>SUM(J15)-0.6</f>
        <v>15.9</v>
      </c>
      <c r="J15" s="76">
        <v>16.5</v>
      </c>
      <c r="K15" s="45">
        <f>SUM(J15)+0.6</f>
        <v>17.100000000000001</v>
      </c>
      <c r="L15" s="45">
        <f>SUM(K15)+0.6</f>
        <v>17.700000000000003</v>
      </c>
      <c r="M15" s="87">
        <f>SUM(L15)+0.6</f>
        <v>18.300000000000004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156"/>
    </row>
    <row r="17" spans="1:13" s="1" customFormat="1" ht="14.1" customHeight="1" x14ac:dyDescent="0.3">
      <c r="A17" s="166">
        <v>8</v>
      </c>
      <c r="B17" s="66" t="s">
        <v>3</v>
      </c>
      <c r="C17" s="67"/>
      <c r="D17" s="171"/>
      <c r="E17" s="171"/>
      <c r="F17" s="171"/>
      <c r="G17" s="171"/>
      <c r="H17" s="45">
        <f>SUM(I17)-0.6</f>
        <v>15.3</v>
      </c>
      <c r="I17" s="45">
        <f>SUM(J17)-0.6</f>
        <v>15.9</v>
      </c>
      <c r="J17" s="76">
        <v>16.5</v>
      </c>
      <c r="K17" s="45">
        <f>SUM(J17)+0.6</f>
        <v>17.100000000000001</v>
      </c>
      <c r="L17" s="45">
        <f>SUM(K17)+0.6</f>
        <v>17.700000000000003</v>
      </c>
      <c r="M17" s="87">
        <f>SUM(L17)+0.6</f>
        <v>18.300000000000004</v>
      </c>
    </row>
    <row r="18" spans="1:13" s="1" customFormat="1" ht="14.1" customHeight="1" x14ac:dyDescent="0.3">
      <c r="A18" s="166"/>
      <c r="B18" s="132" t="s">
        <v>29</v>
      </c>
      <c r="C18" s="133"/>
      <c r="D18" s="79" t="s">
        <v>635</v>
      </c>
      <c r="E18" s="80"/>
      <c r="F18" s="80"/>
      <c r="G18" s="81"/>
      <c r="H18" s="46"/>
      <c r="I18" s="46"/>
      <c r="J18" s="76"/>
      <c r="K18" s="46"/>
      <c r="L18" s="46"/>
      <c r="M18" s="156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87"/>
    </row>
    <row r="20" spans="1:13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</f>
        <v>32</v>
      </c>
      <c r="I21" s="45">
        <f>SUM(J21)-3</f>
        <v>35</v>
      </c>
      <c r="J21" s="76">
        <v>38</v>
      </c>
      <c r="K21" s="77">
        <f>SUM(J21)+3</f>
        <v>41</v>
      </c>
      <c r="L21" s="77">
        <f>SUM(K21)+3</f>
        <v>44</v>
      </c>
      <c r="M21" s="153">
        <f>SUM(L21)+3</f>
        <v>47</v>
      </c>
    </row>
    <row r="22" spans="1:13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28.799999999999997</v>
      </c>
      <c r="I23" s="45">
        <f>SUM(J23)-1.6</f>
        <v>30.4</v>
      </c>
      <c r="J23" s="76">
        <v>32</v>
      </c>
      <c r="K23" s="77">
        <f>SUM(J23)+1.6</f>
        <v>33.6</v>
      </c>
      <c r="L23" s="77">
        <f>SUM(K23)+1.6</f>
        <v>35.200000000000003</v>
      </c>
      <c r="M23" s="153">
        <f>SUM(L23)+1.6</f>
        <v>36.800000000000004</v>
      </c>
    </row>
    <row r="24" spans="1:13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14.8</v>
      </c>
      <c r="I25" s="45">
        <f>SUM(J25)-0.6</f>
        <v>15.4</v>
      </c>
      <c r="J25" s="76">
        <v>16</v>
      </c>
      <c r="K25" s="45">
        <f>SUM(J25)+0.6</f>
        <v>16.600000000000001</v>
      </c>
      <c r="L25" s="45">
        <f>SUM(K25)+0.6</f>
        <v>17.200000000000003</v>
      </c>
      <c r="M25" s="87">
        <f>SUM(L25)+0.6</f>
        <v>17.800000000000004</v>
      </c>
    </row>
    <row r="26" spans="1:13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46"/>
      <c r="L26" s="46"/>
      <c r="M26" s="156"/>
    </row>
    <row r="27" spans="1:13" ht="14.1" customHeight="1" x14ac:dyDescent="0.3">
      <c r="A27" s="166">
        <v>13</v>
      </c>
      <c r="B27" s="167" t="s">
        <v>190</v>
      </c>
      <c r="C27" s="167"/>
      <c r="D27" s="237"/>
      <c r="E27" s="237"/>
      <c r="F27" s="237"/>
      <c r="G27" s="237"/>
      <c r="H27" s="94">
        <f>SUM(I27)-0</f>
        <v>4.5</v>
      </c>
      <c r="I27" s="94">
        <f>SUM(J27)-0</f>
        <v>4.5</v>
      </c>
      <c r="J27" s="85">
        <v>4.5</v>
      </c>
      <c r="K27" s="94">
        <f>SUM(J27)+0.5</f>
        <v>5</v>
      </c>
      <c r="L27" s="94">
        <f>SUM(K27)+0</f>
        <v>5</v>
      </c>
      <c r="M27" s="245">
        <f>SUM(L27)+0</f>
        <v>5</v>
      </c>
    </row>
    <row r="28" spans="1:13" ht="14.1" customHeight="1" thickBot="1" x14ac:dyDescent="0.35">
      <c r="A28" s="177"/>
      <c r="B28" s="110" t="s">
        <v>189</v>
      </c>
      <c r="C28" s="110"/>
      <c r="D28" s="125"/>
      <c r="E28" s="126"/>
      <c r="F28" s="126"/>
      <c r="G28" s="127"/>
      <c r="H28" s="96"/>
      <c r="I28" s="96"/>
      <c r="J28" s="114"/>
      <c r="K28" s="96"/>
      <c r="L28" s="96"/>
      <c r="M28" s="158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15B-F645-4050-92A7-0E8D354ADA41}">
  <sheetPr codeName="Sheet639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639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31</v>
      </c>
      <c r="I3" s="45">
        <f>SUM(J3)-3</f>
        <v>34</v>
      </c>
      <c r="J3" s="162">
        <v>37</v>
      </c>
      <c r="K3" s="49">
        <f>SUM(J3)+3</f>
        <v>40</v>
      </c>
      <c r="L3" s="49">
        <f>SUM(K3)+3</f>
        <v>43</v>
      </c>
      <c r="M3" s="157">
        <f>SUM(L3)+3</f>
        <v>46</v>
      </c>
    </row>
    <row r="4" spans="1:13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SUM(I5)-1.4</f>
        <v>22.200000000000003</v>
      </c>
      <c r="I5" s="45">
        <f>SUM(J5)-1.4</f>
        <v>23.6</v>
      </c>
      <c r="J5" s="71">
        <v>25</v>
      </c>
      <c r="K5" s="45">
        <f>SUM(J5)+1.4</f>
        <v>26.4</v>
      </c>
      <c r="L5" s="45">
        <f>SUM(K5)+1.4</f>
        <v>27.799999999999997</v>
      </c>
      <c r="M5" s="87">
        <f>SUM(L5)+1.4</f>
        <v>29.199999999999996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33</v>
      </c>
      <c r="I7" s="45">
        <f>SUM(J7)-2</f>
        <v>35</v>
      </c>
      <c r="J7" s="71">
        <v>37</v>
      </c>
      <c r="K7" s="45">
        <f>SUM(J7)+2</f>
        <v>39</v>
      </c>
      <c r="L7" s="45">
        <f>SUM(K7)+2</f>
        <v>41</v>
      </c>
      <c r="M7" s="87">
        <f>SUM(L7)+2</f>
        <v>43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31</v>
      </c>
      <c r="I9" s="45">
        <f>SUM(J9)-2</f>
        <v>33</v>
      </c>
      <c r="J9" s="71">
        <v>35</v>
      </c>
      <c r="K9" s="45">
        <f>SUM(J9)+2</f>
        <v>37</v>
      </c>
      <c r="L9" s="45">
        <f>SUM(K9)+2</f>
        <v>39</v>
      </c>
      <c r="M9" s="87">
        <f>SUM(L9)+2</f>
        <v>41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5</v>
      </c>
      <c r="I11" s="45">
        <f>SUM(J11)-0</f>
        <v>5</v>
      </c>
      <c r="J11" s="71">
        <v>5</v>
      </c>
      <c r="K11" s="45">
        <f>SUM(J11)+0.5</f>
        <v>5.5</v>
      </c>
      <c r="L11" s="45">
        <f>SUM(K11)+0</f>
        <v>5.5</v>
      </c>
      <c r="M11" s="87">
        <f>SUM(L11)+0</f>
        <v>5.5</v>
      </c>
    </row>
    <row r="12" spans="1:13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14</v>
      </c>
      <c r="I13" s="45">
        <f>SUM(J13)-1</f>
        <v>15</v>
      </c>
      <c r="J13" s="76">
        <v>16</v>
      </c>
      <c r="K13" s="77">
        <f>SUM(J13)+1</f>
        <v>17</v>
      </c>
      <c r="L13" s="77">
        <f>SUM(K13)+1</f>
        <v>18</v>
      </c>
      <c r="M13" s="153">
        <f>SUM(L13)+1</f>
        <v>19</v>
      </c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15.799999999999999</v>
      </c>
      <c r="I15" s="45">
        <f>SUM(J15)-0.6</f>
        <v>16.399999999999999</v>
      </c>
      <c r="J15" s="76">
        <v>17</v>
      </c>
      <c r="K15" s="45">
        <f>SUM(J15)+0.6</f>
        <v>17.600000000000001</v>
      </c>
      <c r="L15" s="45">
        <f>SUM(K15)+0.6</f>
        <v>18.200000000000003</v>
      </c>
      <c r="M15" s="87">
        <f>SUM(L15)+0.6</f>
        <v>18.800000000000004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156"/>
    </row>
    <row r="17" spans="1:13" s="1" customFormat="1" ht="14.1" customHeight="1" x14ac:dyDescent="0.3">
      <c r="A17" s="166">
        <v>8</v>
      </c>
      <c r="B17" s="66" t="s">
        <v>3</v>
      </c>
      <c r="C17" s="67"/>
      <c r="D17" s="171"/>
      <c r="E17" s="171"/>
      <c r="F17" s="171"/>
      <c r="G17" s="171"/>
      <c r="H17" s="45">
        <f>SUM(I17)-0.6</f>
        <v>6.0000000000000009</v>
      </c>
      <c r="I17" s="45">
        <f>SUM(J17)-0.6</f>
        <v>6.6000000000000005</v>
      </c>
      <c r="J17" s="76">
        <v>7.2</v>
      </c>
      <c r="K17" s="45">
        <f>SUM(J17)+0.6</f>
        <v>7.8</v>
      </c>
      <c r="L17" s="45">
        <f>SUM(K17)+0.6</f>
        <v>8.4</v>
      </c>
      <c r="M17" s="87">
        <f>SUM(L17)+0.6</f>
        <v>9</v>
      </c>
    </row>
    <row r="18" spans="1:13" s="1" customFormat="1" ht="14.1" customHeight="1" x14ac:dyDescent="0.3">
      <c r="A18" s="166"/>
      <c r="B18" s="132" t="s">
        <v>29</v>
      </c>
      <c r="C18" s="133"/>
      <c r="D18" s="79" t="s">
        <v>635</v>
      </c>
      <c r="E18" s="80"/>
      <c r="F18" s="80"/>
      <c r="G18" s="81"/>
      <c r="H18" s="46"/>
      <c r="I18" s="46"/>
      <c r="J18" s="76"/>
      <c r="K18" s="46"/>
      <c r="L18" s="46"/>
      <c r="M18" s="156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87"/>
    </row>
    <row r="20" spans="1:13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156"/>
    </row>
    <row r="21" spans="1:13" ht="14.1" customHeight="1" x14ac:dyDescent="0.3">
      <c r="A21" s="166">
        <v>10</v>
      </c>
      <c r="B21" s="167" t="s">
        <v>638</v>
      </c>
      <c r="C21" s="167"/>
      <c r="D21" s="237"/>
      <c r="E21" s="237"/>
      <c r="F21" s="237"/>
      <c r="G21" s="237"/>
      <c r="H21" s="94">
        <f>SUM(I21)-0</f>
        <v>3.5</v>
      </c>
      <c r="I21" s="94">
        <f>SUM(J21)-0</f>
        <v>3.5</v>
      </c>
      <c r="J21" s="85">
        <v>3.5</v>
      </c>
      <c r="K21" s="94">
        <f>SUM(J21)+0.5</f>
        <v>4</v>
      </c>
      <c r="L21" s="94">
        <f>SUM(K21)+0</f>
        <v>4</v>
      </c>
      <c r="M21" s="245">
        <f>SUM(L21)+0</f>
        <v>4</v>
      </c>
    </row>
    <row r="22" spans="1:13" ht="14.1" customHeight="1" x14ac:dyDescent="0.3">
      <c r="A22" s="166"/>
      <c r="B22" s="137" t="s">
        <v>637</v>
      </c>
      <c r="C22" s="137"/>
      <c r="D22" s="79"/>
      <c r="E22" s="80"/>
      <c r="F22" s="80"/>
      <c r="G22" s="81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166">
        <v>11</v>
      </c>
      <c r="B23" s="167" t="s">
        <v>5</v>
      </c>
      <c r="C23" s="167"/>
      <c r="D23" s="237" t="s">
        <v>6</v>
      </c>
      <c r="E23" s="237"/>
      <c r="F23" s="237"/>
      <c r="G23" s="237"/>
      <c r="H23" s="94">
        <f>SUM(I23)-3.3</f>
        <v>34.400000000000006</v>
      </c>
      <c r="I23" s="94">
        <f>SUM(J23)-3.3</f>
        <v>37.700000000000003</v>
      </c>
      <c r="J23" s="48">
        <v>41</v>
      </c>
      <c r="K23" s="46">
        <f>SUM(J23)+3.3</f>
        <v>44.3</v>
      </c>
      <c r="L23" s="46">
        <f>SUM(K23)+3.3</f>
        <v>47.599999999999994</v>
      </c>
      <c r="M23" s="156">
        <f>SUM(L23)+3.3</f>
        <v>50.899999999999991</v>
      </c>
    </row>
    <row r="24" spans="1:13" s="1" customFormat="1" ht="14.1" customHeight="1" x14ac:dyDescent="0.3">
      <c r="A24" s="166"/>
      <c r="B24" s="137" t="s">
        <v>30</v>
      </c>
      <c r="C24" s="137"/>
      <c r="D24" s="79" t="s">
        <v>49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109" t="s">
        <v>7</v>
      </c>
      <c r="C25" s="109"/>
      <c r="D25" s="68" t="s">
        <v>8</v>
      </c>
      <c r="E25" s="69"/>
      <c r="F25" s="69"/>
      <c r="G25" s="70"/>
      <c r="H25" s="45">
        <f>SUM(I25)-1.6</f>
        <v>22.799999999999997</v>
      </c>
      <c r="I25" s="45">
        <f>SUM(J25)-1.6</f>
        <v>24.4</v>
      </c>
      <c r="J25" s="76">
        <v>26</v>
      </c>
      <c r="K25" s="77">
        <f>SUM(J25)+1.6</f>
        <v>27.6</v>
      </c>
      <c r="L25" s="77">
        <f>SUM(K25)+1.6</f>
        <v>29.200000000000003</v>
      </c>
      <c r="M25" s="153">
        <f>SUM(L25)+1.6</f>
        <v>30.800000000000004</v>
      </c>
    </row>
    <row r="26" spans="1:13" s="1" customFormat="1" ht="14.1" customHeight="1" x14ac:dyDescent="0.3">
      <c r="A26" s="166"/>
      <c r="B26" s="137" t="s">
        <v>31</v>
      </c>
      <c r="C26" s="137"/>
      <c r="D26" s="79" t="s">
        <v>68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ht="14.1" customHeight="1" x14ac:dyDescent="0.3">
      <c r="A27" s="166">
        <v>13</v>
      </c>
      <c r="B27" s="66" t="s">
        <v>102</v>
      </c>
      <c r="C27" s="67"/>
      <c r="D27" s="171" t="s">
        <v>70</v>
      </c>
      <c r="E27" s="171"/>
      <c r="F27" s="171"/>
      <c r="G27" s="171"/>
      <c r="H27" s="45">
        <f>SUM(I27)-0.6</f>
        <v>14.8</v>
      </c>
      <c r="I27" s="45">
        <f>SUM(J27)-0.6</f>
        <v>15.4</v>
      </c>
      <c r="J27" s="76">
        <v>16</v>
      </c>
      <c r="K27" s="45">
        <f>SUM(J27)+0.6</f>
        <v>16.600000000000001</v>
      </c>
      <c r="L27" s="45">
        <f>SUM(K27)+0.6</f>
        <v>17.200000000000003</v>
      </c>
      <c r="M27" s="87">
        <f>SUM(L27)+0.6</f>
        <v>17.800000000000004</v>
      </c>
    </row>
    <row r="28" spans="1:13" ht="14.1" customHeight="1" x14ac:dyDescent="0.3">
      <c r="A28" s="166"/>
      <c r="B28" s="137" t="s">
        <v>32</v>
      </c>
      <c r="C28" s="137"/>
      <c r="D28" s="79" t="s">
        <v>71</v>
      </c>
      <c r="E28" s="80"/>
      <c r="F28" s="80"/>
      <c r="G28" s="81"/>
      <c r="H28" s="46"/>
      <c r="I28" s="46"/>
      <c r="J28" s="76"/>
      <c r="K28" s="46"/>
      <c r="L28" s="46"/>
      <c r="M28" s="156"/>
    </row>
    <row r="29" spans="1:13" ht="14.1" customHeight="1" x14ac:dyDescent="0.3">
      <c r="A29" s="166">
        <v>14</v>
      </c>
      <c r="B29" s="167" t="s">
        <v>190</v>
      </c>
      <c r="C29" s="167"/>
      <c r="D29" s="237"/>
      <c r="E29" s="237"/>
      <c r="F29" s="237"/>
      <c r="G29" s="237"/>
      <c r="H29" s="94">
        <f>SUM(I29)-0</f>
        <v>4.5</v>
      </c>
      <c r="I29" s="94">
        <f>SUM(J29)-0</f>
        <v>4.5</v>
      </c>
      <c r="J29" s="85">
        <v>4.5</v>
      </c>
      <c r="K29" s="94">
        <f>SUM(J29)+0.5</f>
        <v>5</v>
      </c>
      <c r="L29" s="94">
        <f>SUM(K29)+0</f>
        <v>5</v>
      </c>
      <c r="M29" s="245">
        <f>SUM(L29)+0</f>
        <v>5</v>
      </c>
    </row>
    <row r="30" spans="1:13" ht="14.1" customHeight="1" thickBot="1" x14ac:dyDescent="0.35">
      <c r="A30" s="177"/>
      <c r="B30" s="110" t="s">
        <v>189</v>
      </c>
      <c r="C30" s="110"/>
      <c r="D30" s="125"/>
      <c r="E30" s="126"/>
      <c r="F30" s="126"/>
      <c r="G30" s="127"/>
      <c r="H30" s="96"/>
      <c r="I30" s="96"/>
      <c r="J30" s="114"/>
      <c r="K30" s="96"/>
      <c r="L30" s="96"/>
      <c r="M30" s="158"/>
    </row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</sheetData>
  <mergeCells count="157">
    <mergeCell ref="L29:L30"/>
    <mergeCell ref="M29:M30"/>
    <mergeCell ref="B30:C30"/>
    <mergeCell ref="D30:G30"/>
    <mergeCell ref="B29:C29"/>
    <mergeCell ref="D29:G29"/>
    <mergeCell ref="H29:H30"/>
    <mergeCell ref="I29:I30"/>
    <mergeCell ref="J29:J30"/>
    <mergeCell ref="K29:K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I23:I24"/>
    <mergeCell ref="J23:J24"/>
    <mergeCell ref="K23:K24"/>
    <mergeCell ref="L23:L24"/>
    <mergeCell ref="M23:M24"/>
    <mergeCell ref="B24:C24"/>
    <mergeCell ref="D24:G24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K21:K22"/>
    <mergeCell ref="L21:L22"/>
    <mergeCell ref="M21:M22"/>
    <mergeCell ref="B22:C22"/>
    <mergeCell ref="D22:G22"/>
    <mergeCell ref="A29:A30"/>
    <mergeCell ref="A23:A24"/>
    <mergeCell ref="B23:C23"/>
    <mergeCell ref="D23:G23"/>
    <mergeCell ref="H23:H24"/>
    <mergeCell ref="A21:A22"/>
    <mergeCell ref="B21:C21"/>
    <mergeCell ref="D21:G21"/>
    <mergeCell ref="H21:H22"/>
    <mergeCell ref="I21:I22"/>
    <mergeCell ref="J21:J2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DBBC-7E22-4D12-B358-BD0EA33AA19D}">
  <sheetPr codeName="Sheet19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11" t="s">
        <v>349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9" t="s">
        <v>63</v>
      </c>
      <c r="I2" s="29" t="s">
        <v>64</v>
      </c>
      <c r="J2" s="7" t="s">
        <v>65</v>
      </c>
      <c r="K2" s="29" t="s">
        <v>66</v>
      </c>
      <c r="L2" s="29" t="s">
        <v>167</v>
      </c>
      <c r="M2" s="29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246"/>
      <c r="F3" s="246"/>
      <c r="G3" s="108"/>
      <c r="H3" s="45">
        <f>SUM(I3)-3.4</f>
        <v>36.6</v>
      </c>
      <c r="I3" s="45">
        <f>SUM(J3)-3.4</f>
        <v>40</v>
      </c>
      <c r="J3" s="71">
        <v>43.4</v>
      </c>
      <c r="K3" s="45">
        <f>SUM(J3)+2.9</f>
        <v>46.3</v>
      </c>
      <c r="L3" s="45">
        <f>SUM(K3)+2.9</f>
        <v>49.199999999999996</v>
      </c>
      <c r="M3" s="87">
        <f>SUM(L3)+2.9</f>
        <v>52.099999999999994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38.999999999999993</v>
      </c>
      <c r="I5" s="45">
        <f>SUM(J5)-2.2</f>
        <v>41.199999999999996</v>
      </c>
      <c r="J5" s="71">
        <v>43.4</v>
      </c>
      <c r="K5" s="45">
        <f>SUM(J5)+2</f>
        <v>45.4</v>
      </c>
      <c r="L5" s="45">
        <f>SUM(K5)+2</f>
        <v>47.4</v>
      </c>
      <c r="M5" s="87">
        <f>SUM(L5)+2</f>
        <v>49.4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39.5</v>
      </c>
      <c r="I7" s="45">
        <f>SUM(J7)-2.25</f>
        <v>41.75</v>
      </c>
      <c r="J7" s="71">
        <v>44</v>
      </c>
      <c r="K7" s="45">
        <f>SUM(J7)+2</f>
        <v>46</v>
      </c>
      <c r="L7" s="45">
        <f>SUM(K7)+2</f>
        <v>48</v>
      </c>
      <c r="M7" s="87">
        <f>SUM(L7)+2</f>
        <v>50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39.5</v>
      </c>
      <c r="I9" s="45">
        <f>SUM(J9)-2.25</f>
        <v>41.75</v>
      </c>
      <c r="J9" s="71">
        <v>44</v>
      </c>
      <c r="K9" s="45">
        <f>SUM(J9)+2</f>
        <v>46</v>
      </c>
      <c r="L9" s="45">
        <f>SUM(K9)+2</f>
        <v>48</v>
      </c>
      <c r="M9" s="87">
        <f>SUM(L9)+2</f>
        <v>50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16.299999999999997</v>
      </c>
      <c r="I11" s="45">
        <f>SUM(J11)-0.8</f>
        <v>17.099999999999998</v>
      </c>
      <c r="J11" s="76">
        <v>17.899999999999999</v>
      </c>
      <c r="K11" s="77">
        <f>SUM(J11)+0.8</f>
        <v>18.7</v>
      </c>
      <c r="L11" s="77">
        <f>SUM(K11)+0.8</f>
        <v>19.5</v>
      </c>
      <c r="M11" s="78">
        <f>SUM(L11)+0.8</f>
        <v>20.3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78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2</v>
      </c>
      <c r="E13" s="171"/>
      <c r="F13" s="171"/>
      <c r="G13" s="171"/>
      <c r="H13" s="45">
        <f>SUM(I13)-0.6</f>
        <v>16.499999999999996</v>
      </c>
      <c r="I13" s="45">
        <f>SUM(J13)-0.6</f>
        <v>17.099999999999998</v>
      </c>
      <c r="J13" s="76">
        <v>17.7</v>
      </c>
      <c r="K13" s="77">
        <f>SUM(J13)+0.6</f>
        <v>18.3</v>
      </c>
      <c r="L13" s="77">
        <f>SUM(K13)+0.6</f>
        <v>18.900000000000002</v>
      </c>
      <c r="M13" s="153">
        <f>SUM(L13)+0.6</f>
        <v>19.500000000000004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7.6</v>
      </c>
      <c r="I15" s="45">
        <f>SUM(J15)-0.3</f>
        <v>7.8999999999999995</v>
      </c>
      <c r="J15" s="76">
        <v>8.1999999999999993</v>
      </c>
      <c r="K15" s="77">
        <f>SUM(J15)+0.3</f>
        <v>8.5</v>
      </c>
      <c r="L15" s="77">
        <f>SUM(K15)+0.3</f>
        <v>8.8000000000000007</v>
      </c>
      <c r="M15" s="78">
        <f>SUM(L15)+0.3</f>
        <v>9.1000000000000014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41.8</v>
      </c>
      <c r="I17" s="45">
        <f>SUM(J17)-1.6</f>
        <v>43.4</v>
      </c>
      <c r="J17" s="76">
        <v>45</v>
      </c>
      <c r="K17" s="77">
        <f>SUM(J17)+1.6</f>
        <v>46.6</v>
      </c>
      <c r="L17" s="77">
        <f>SUM(K17)+1.6</f>
        <v>48.2</v>
      </c>
      <c r="M17" s="78">
        <f>SUM(L17)+1.6</f>
        <v>49.800000000000004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150</v>
      </c>
      <c r="E18" s="80"/>
      <c r="F18" s="80"/>
      <c r="G18" s="81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25.5</v>
      </c>
      <c r="I19" s="45">
        <f>SUM(J19)-3.4</f>
        <v>28.9</v>
      </c>
      <c r="J19" s="76">
        <v>32.299999999999997</v>
      </c>
      <c r="K19" s="77">
        <f>SUM(J19)+3.5</f>
        <v>35.799999999999997</v>
      </c>
      <c r="L19" s="77">
        <f>SUM(K19)+3.5</f>
        <v>39.299999999999997</v>
      </c>
      <c r="M19" s="153">
        <f>SUM(L19)+3.5</f>
        <v>42.8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76"/>
      <c r="K20" s="77"/>
      <c r="L20" s="77"/>
      <c r="M20" s="153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32.799999999999997</v>
      </c>
      <c r="I21" s="45">
        <f>SUM(J21)-1.6</f>
        <v>34.4</v>
      </c>
      <c r="J21" s="76">
        <v>36</v>
      </c>
      <c r="K21" s="77">
        <f>SUM(J21)+1.6</f>
        <v>37.6</v>
      </c>
      <c r="L21" s="77">
        <f>SUM(K21)+1.6</f>
        <v>39.200000000000003</v>
      </c>
      <c r="M21" s="78">
        <f>SUM(L21)+1.6</f>
        <v>40.800000000000004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66">
        <v>11</v>
      </c>
      <c r="B23" s="66" t="s">
        <v>350</v>
      </c>
      <c r="C23" s="67"/>
      <c r="D23" s="171"/>
      <c r="E23" s="171"/>
      <c r="F23" s="171"/>
      <c r="G23" s="171"/>
      <c r="H23" s="45">
        <f>SUM(I23)-0.6</f>
        <v>18.799999999999997</v>
      </c>
      <c r="I23" s="45">
        <f>SUM(J23)-0.6</f>
        <v>19.399999999999999</v>
      </c>
      <c r="J23" s="76">
        <v>20</v>
      </c>
      <c r="K23" s="77">
        <f>SUM(J23)+0.6</f>
        <v>20.6</v>
      </c>
      <c r="L23" s="77">
        <f>SUM(K23)+0.6</f>
        <v>21.200000000000003</v>
      </c>
      <c r="M23" s="153">
        <f>SUM(L23)+0.6</f>
        <v>21.800000000000004</v>
      </c>
    </row>
    <row r="24" spans="1:13" s="1" customFormat="1" ht="14.1" customHeight="1" x14ac:dyDescent="0.3">
      <c r="A24" s="166"/>
      <c r="B24" s="137" t="s">
        <v>351</v>
      </c>
      <c r="C24" s="137"/>
      <c r="D24" s="79" t="s">
        <v>352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114</v>
      </c>
      <c r="C25" s="67"/>
      <c r="D25" s="69" t="s">
        <v>185</v>
      </c>
      <c r="E25" s="69"/>
      <c r="F25" s="69"/>
      <c r="G25" s="69"/>
      <c r="H25" s="45">
        <f>SUM(I25)-0.2</f>
        <v>5.6</v>
      </c>
      <c r="I25" s="45">
        <f>SUM(J25)-0.2</f>
        <v>5.8</v>
      </c>
      <c r="J25" s="76">
        <v>6</v>
      </c>
      <c r="K25" s="77">
        <f>SUM(J25)+0.2</f>
        <v>6.2</v>
      </c>
      <c r="L25" s="77">
        <f>SUM(K25)+0.2</f>
        <v>6.4</v>
      </c>
      <c r="M25" s="153">
        <f>SUM(L25)+0.2</f>
        <v>6.6000000000000005</v>
      </c>
    </row>
    <row r="26" spans="1:13" s="1" customFormat="1" ht="14.1" customHeight="1" x14ac:dyDescent="0.3">
      <c r="A26" s="166"/>
      <c r="B26" s="137" t="s">
        <v>35</v>
      </c>
      <c r="C26" s="137"/>
      <c r="D26" s="79" t="s">
        <v>186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97" t="s">
        <v>149</v>
      </c>
      <c r="C27" s="98"/>
      <c r="D27" s="237"/>
      <c r="E27" s="237"/>
      <c r="F27" s="237"/>
      <c r="G27" s="237"/>
      <c r="H27" s="94">
        <f>SUM(I27)-0.5</f>
        <v>12.5</v>
      </c>
      <c r="I27" s="94">
        <f>SUM(J27)-0.5</f>
        <v>13</v>
      </c>
      <c r="J27" s="48">
        <v>13.5</v>
      </c>
      <c r="K27" s="46">
        <f>SUM(J27)+0.5</f>
        <v>14</v>
      </c>
      <c r="L27" s="46">
        <f>SUM(K27)+0.5</f>
        <v>14.5</v>
      </c>
      <c r="M27" s="153">
        <f>SUM(L27)+0.5</f>
        <v>15</v>
      </c>
    </row>
    <row r="28" spans="1:13" s="1" customFormat="1" ht="14.1" customHeight="1" x14ac:dyDescent="0.3">
      <c r="A28" s="166"/>
      <c r="B28" s="132" t="s">
        <v>148</v>
      </c>
      <c r="C28" s="133"/>
      <c r="D28" s="79"/>
      <c r="E28" s="80"/>
      <c r="F28" s="80"/>
      <c r="G28" s="81"/>
      <c r="H28" s="46"/>
      <c r="I28" s="46"/>
      <c r="J28" s="76"/>
      <c r="K28" s="77"/>
      <c r="L28" s="77"/>
      <c r="M28" s="153"/>
    </row>
    <row r="29" spans="1:13" ht="14.1" customHeight="1" x14ac:dyDescent="0.3">
      <c r="A29" s="166">
        <v>14</v>
      </c>
      <c r="B29" s="97" t="s">
        <v>353</v>
      </c>
      <c r="C29" s="98"/>
      <c r="D29" s="246" t="s">
        <v>59</v>
      </c>
      <c r="E29" s="246"/>
      <c r="F29" s="246"/>
      <c r="G29" s="246"/>
      <c r="H29" s="94">
        <f>SUM(I29)-4.5</f>
        <v>103</v>
      </c>
      <c r="I29" s="94">
        <f>SUM(J29)-4.5</f>
        <v>107.5</v>
      </c>
      <c r="J29" s="48">
        <v>112</v>
      </c>
      <c r="K29" s="46">
        <f>SUM(J29)+4</f>
        <v>116</v>
      </c>
      <c r="L29" s="46">
        <f>SUM(K29)+4</f>
        <v>120</v>
      </c>
      <c r="M29" s="153">
        <f>SUM(L29)+4</f>
        <v>124</v>
      </c>
    </row>
    <row r="30" spans="1:13" ht="14.1" customHeight="1" x14ac:dyDescent="0.3">
      <c r="A30" s="166"/>
      <c r="B30" s="167" t="s">
        <v>354</v>
      </c>
      <c r="C30" s="167"/>
      <c r="D30" s="106"/>
      <c r="E30" s="246"/>
      <c r="F30" s="246"/>
      <c r="G30" s="108"/>
      <c r="H30" s="46"/>
      <c r="I30" s="46"/>
      <c r="J30" s="76"/>
      <c r="K30" s="77"/>
      <c r="L30" s="77"/>
      <c r="M30" s="153"/>
    </row>
    <row r="31" spans="1:13" ht="14.1" customHeight="1" x14ac:dyDescent="0.3">
      <c r="A31" s="166">
        <v>15</v>
      </c>
      <c r="B31" s="66" t="s">
        <v>184</v>
      </c>
      <c r="C31" s="67"/>
      <c r="D31" s="69" t="s">
        <v>59</v>
      </c>
      <c r="E31" s="69"/>
      <c r="F31" s="69"/>
      <c r="G31" s="69"/>
      <c r="H31" s="45">
        <v>36</v>
      </c>
      <c r="I31" s="45">
        <v>39.5</v>
      </c>
      <c r="J31" s="76">
        <v>43</v>
      </c>
      <c r="K31" s="45">
        <v>46</v>
      </c>
      <c r="L31" s="77">
        <v>49</v>
      </c>
      <c r="M31" s="153">
        <v>51.5</v>
      </c>
    </row>
    <row r="32" spans="1:13" ht="14.1" customHeight="1" x14ac:dyDescent="0.3">
      <c r="A32" s="166"/>
      <c r="B32" s="137" t="s">
        <v>166</v>
      </c>
      <c r="C32" s="137"/>
      <c r="D32" s="79" t="s">
        <v>188</v>
      </c>
      <c r="E32" s="80"/>
      <c r="F32" s="80"/>
      <c r="G32" s="81"/>
      <c r="H32" s="46"/>
      <c r="I32" s="46"/>
      <c r="J32" s="76"/>
      <c r="K32" s="46"/>
      <c r="L32" s="77"/>
      <c r="M32" s="153"/>
    </row>
    <row r="33" spans="1:13" s="1" customFormat="1" ht="14.1" customHeight="1" x14ac:dyDescent="0.3">
      <c r="A33" s="166">
        <v>16</v>
      </c>
      <c r="B33" s="97"/>
      <c r="C33" s="98"/>
      <c r="D33" s="246"/>
      <c r="E33" s="246"/>
      <c r="F33" s="246"/>
      <c r="G33" s="246"/>
      <c r="H33" s="94"/>
      <c r="I33" s="94"/>
      <c r="J33" s="48"/>
      <c r="K33" s="46"/>
      <c r="L33" s="46"/>
      <c r="M33" s="156"/>
    </row>
    <row r="34" spans="1:13" s="1" customFormat="1" ht="14.1" customHeight="1" thickBot="1" x14ac:dyDescent="0.35">
      <c r="A34" s="177"/>
      <c r="B34" s="110"/>
      <c r="C34" s="110"/>
      <c r="D34" s="125"/>
      <c r="E34" s="126"/>
      <c r="F34" s="126"/>
      <c r="G34" s="127"/>
      <c r="H34" s="96"/>
      <c r="I34" s="96"/>
      <c r="J34" s="155"/>
      <c r="K34" s="152"/>
      <c r="L34" s="152"/>
      <c r="M34" s="154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</sheetData>
  <mergeCells count="179">
    <mergeCell ref="J3:J4"/>
    <mergeCell ref="B2:C2"/>
    <mergeCell ref="D2:G2"/>
    <mergeCell ref="A3:A4"/>
    <mergeCell ref="B3:C3"/>
    <mergeCell ref="D3:G3"/>
    <mergeCell ref="H3:H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3:I4"/>
    <mergeCell ref="I5:I6"/>
    <mergeCell ref="J5:J6"/>
    <mergeCell ref="K5:K6"/>
    <mergeCell ref="L5:L6"/>
    <mergeCell ref="M5:M6"/>
    <mergeCell ref="B6:C6"/>
    <mergeCell ref="D6:G6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A9:A10"/>
    <mergeCell ref="B9:C9"/>
    <mergeCell ref="D9:G9"/>
    <mergeCell ref="H9:H10"/>
    <mergeCell ref="I9:I10"/>
    <mergeCell ref="J7:J8"/>
    <mergeCell ref="J9:J10"/>
    <mergeCell ref="K9:K10"/>
    <mergeCell ref="L9:L10"/>
    <mergeCell ref="M9:M10"/>
    <mergeCell ref="B10:C10"/>
    <mergeCell ref="D10:G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A13:A14"/>
    <mergeCell ref="B13:C13"/>
    <mergeCell ref="D13:G13"/>
    <mergeCell ref="H13:H14"/>
    <mergeCell ref="I13:I14"/>
    <mergeCell ref="J11:J12"/>
    <mergeCell ref="J13:J14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A17:A18"/>
    <mergeCell ref="B17:C17"/>
    <mergeCell ref="D17:G17"/>
    <mergeCell ref="H17:H18"/>
    <mergeCell ref="I17:I18"/>
    <mergeCell ref="J15:J16"/>
    <mergeCell ref="J17:J18"/>
    <mergeCell ref="K17:K18"/>
    <mergeCell ref="L17:L18"/>
    <mergeCell ref="M17:M18"/>
    <mergeCell ref="B18:C18"/>
    <mergeCell ref="D18:G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A21:A22"/>
    <mergeCell ref="B21:C21"/>
    <mergeCell ref="D21:G21"/>
    <mergeCell ref="H21:H22"/>
    <mergeCell ref="I21:I22"/>
    <mergeCell ref="J19:J20"/>
    <mergeCell ref="J21:J22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A25:A26"/>
    <mergeCell ref="B25:C25"/>
    <mergeCell ref="D25:G25"/>
    <mergeCell ref="H25:H26"/>
    <mergeCell ref="I25:I26"/>
    <mergeCell ref="J23:J24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7:J28"/>
    <mergeCell ref="J29:J30"/>
    <mergeCell ref="K29:K30"/>
    <mergeCell ref="L29:L30"/>
    <mergeCell ref="M29:M30"/>
    <mergeCell ref="B30:C30"/>
    <mergeCell ref="D30:G30"/>
    <mergeCell ref="B32:C32"/>
    <mergeCell ref="D32:G32"/>
    <mergeCell ref="A31:A32"/>
    <mergeCell ref="B31:C31"/>
    <mergeCell ref="D31:G31"/>
    <mergeCell ref="H31:H32"/>
    <mergeCell ref="H33:H34"/>
    <mergeCell ref="I33:I34"/>
    <mergeCell ref="J31:J32"/>
    <mergeCell ref="K31:K32"/>
    <mergeCell ref="L31:L32"/>
    <mergeCell ref="M31:M32"/>
    <mergeCell ref="I31:I32"/>
    <mergeCell ref="A1:M1"/>
    <mergeCell ref="J33:J34"/>
    <mergeCell ref="K33:K34"/>
    <mergeCell ref="L33:L34"/>
    <mergeCell ref="M33:M34"/>
    <mergeCell ref="B34:C34"/>
    <mergeCell ref="D34:G34"/>
    <mergeCell ref="A33:A34"/>
    <mergeCell ref="B33:C33"/>
    <mergeCell ref="D33:G33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4A66-3E30-40B8-A494-4728DCBD7BDA}">
  <sheetPr codeName="Sheet124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212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  <c r="N2" s="10" t="s">
        <v>169</v>
      </c>
    </row>
    <row r="3" spans="1:14" s="1" customFormat="1" ht="14.1" customHeight="1" x14ac:dyDescent="0.3">
      <c r="A3" s="160">
        <v>1</v>
      </c>
      <c r="B3" s="97" t="s">
        <v>106</v>
      </c>
      <c r="C3" s="98"/>
      <c r="D3" s="106" t="s">
        <v>74</v>
      </c>
      <c r="E3" s="246"/>
      <c r="F3" s="246"/>
      <c r="G3" s="108"/>
      <c r="H3" s="94">
        <f>SUM(I3)-3</f>
        <v>45</v>
      </c>
      <c r="I3" s="94">
        <f>SUM(J3)-3</f>
        <v>48</v>
      </c>
      <c r="J3" s="85">
        <v>51</v>
      </c>
      <c r="K3" s="94">
        <f>SUM(J3)+3</f>
        <v>54</v>
      </c>
      <c r="L3" s="94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166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0">
        <v>2</v>
      </c>
      <c r="B5" s="97" t="s">
        <v>121</v>
      </c>
      <c r="C5" s="98"/>
      <c r="D5" s="106"/>
      <c r="E5" s="246"/>
      <c r="F5" s="246"/>
      <c r="G5" s="108"/>
      <c r="H5" s="94"/>
      <c r="I5" s="94"/>
      <c r="J5" s="76"/>
      <c r="K5" s="77"/>
      <c r="L5" s="77"/>
      <c r="M5" s="77"/>
      <c r="N5" s="252"/>
    </row>
    <row r="6" spans="1:14" s="1" customFormat="1" ht="14.1" customHeight="1" x14ac:dyDescent="0.3">
      <c r="A6" s="166"/>
      <c r="B6" s="60" t="s">
        <v>133</v>
      </c>
      <c r="C6" s="61"/>
      <c r="D6" s="62"/>
      <c r="E6" s="63"/>
      <c r="F6" s="63"/>
      <c r="G6" s="64"/>
      <c r="H6" s="46"/>
      <c r="I6" s="46"/>
      <c r="J6" s="76"/>
      <c r="K6" s="77"/>
      <c r="L6" s="77"/>
      <c r="M6" s="77"/>
      <c r="N6" s="252"/>
    </row>
    <row r="7" spans="1:14" s="1" customFormat="1" ht="14.1" customHeight="1" x14ac:dyDescent="0.3">
      <c r="A7" s="160">
        <v>3</v>
      </c>
      <c r="B7" s="66" t="s">
        <v>132</v>
      </c>
      <c r="C7" s="67"/>
      <c r="D7" s="106"/>
      <c r="E7" s="246"/>
      <c r="F7" s="246"/>
      <c r="G7" s="108"/>
      <c r="H7" s="45">
        <f>SUM(I7)-3.5</f>
        <v>64.7</v>
      </c>
      <c r="I7" s="45">
        <f>SUM(J7)-3.5</f>
        <v>68.2</v>
      </c>
      <c r="J7" s="85">
        <v>71.7</v>
      </c>
      <c r="K7" s="94">
        <f>SUM(J7)+3.5</f>
        <v>75.2</v>
      </c>
      <c r="L7" s="94">
        <f>SUM(K7)+3.5</f>
        <v>78.7</v>
      </c>
      <c r="M7" s="94">
        <f>SUM(L7)+3.5</f>
        <v>82.2</v>
      </c>
      <c r="N7" s="253">
        <f>SUM(M7)+3.5</f>
        <v>85.7</v>
      </c>
    </row>
    <row r="8" spans="1:14" s="1" customFormat="1" ht="14.1" customHeight="1" x14ac:dyDescent="0.3">
      <c r="A8" s="166"/>
      <c r="B8" s="60" t="s">
        <v>108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0">
        <v>4</v>
      </c>
      <c r="B9" s="66" t="s">
        <v>12</v>
      </c>
      <c r="C9" s="67"/>
      <c r="D9" s="68" t="s">
        <v>13</v>
      </c>
      <c r="E9" s="69"/>
      <c r="F9" s="69"/>
      <c r="G9" s="70"/>
      <c r="H9" s="45">
        <f>SUM(I9)-4</f>
        <v>68</v>
      </c>
      <c r="I9" s="45">
        <f>SUM(J9)-4</f>
        <v>72</v>
      </c>
      <c r="J9" s="71">
        <v>76</v>
      </c>
      <c r="K9" s="45">
        <f>SUM(J9)+4</f>
        <v>80</v>
      </c>
      <c r="L9" s="45">
        <f>SUM(K9)+4</f>
        <v>84</v>
      </c>
      <c r="M9" s="45">
        <f>SUM(L9)+4</f>
        <v>88</v>
      </c>
      <c r="N9" s="254">
        <f>SUM(M9)+4</f>
        <v>92</v>
      </c>
    </row>
    <row r="10" spans="1:14" s="1" customFormat="1" ht="14.1" customHeight="1" x14ac:dyDescent="0.3">
      <c r="A10" s="166"/>
      <c r="B10" s="60" t="s">
        <v>50</v>
      </c>
      <c r="C10" s="61"/>
      <c r="D10" s="62" t="s">
        <v>76</v>
      </c>
      <c r="E10" s="63"/>
      <c r="F10" s="63"/>
      <c r="G10" s="6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0">
        <v>5</v>
      </c>
      <c r="B11" s="66" t="s">
        <v>109</v>
      </c>
      <c r="C11" s="67"/>
      <c r="D11" s="68"/>
      <c r="E11" s="69"/>
      <c r="F11" s="69"/>
      <c r="G11" s="70"/>
      <c r="H11" s="45">
        <f>SUM(I11)-0.7</f>
        <v>12.700000000000001</v>
      </c>
      <c r="I11" s="45">
        <f>SUM(J11)-0.7</f>
        <v>13.4</v>
      </c>
      <c r="J11" s="71">
        <v>14.1</v>
      </c>
      <c r="K11" s="45">
        <f>SUM(J11)+1.2</f>
        <v>15.299999999999999</v>
      </c>
      <c r="L11" s="45">
        <f>SUM(K11)+0.7</f>
        <v>15.999999999999998</v>
      </c>
      <c r="M11" s="109">
        <f>SUM(L11)+0.7</f>
        <v>16.7</v>
      </c>
      <c r="N11" s="255">
        <f>SUM(M11)+0.7</f>
        <v>17.399999999999999</v>
      </c>
    </row>
    <row r="12" spans="1:14" s="1" customFormat="1" ht="14.1" customHeight="1" x14ac:dyDescent="0.3">
      <c r="A12" s="166"/>
      <c r="B12" s="60" t="s">
        <v>110</v>
      </c>
      <c r="C12" s="61"/>
      <c r="D12" s="73" t="s">
        <v>136</v>
      </c>
      <c r="E12" s="74"/>
      <c r="F12" s="74"/>
      <c r="G12" s="75"/>
      <c r="H12" s="46"/>
      <c r="I12" s="46"/>
      <c r="J12" s="48"/>
      <c r="K12" s="46"/>
      <c r="L12" s="46"/>
      <c r="M12" s="137"/>
      <c r="N12" s="256"/>
    </row>
    <row r="13" spans="1:14" s="1" customFormat="1" ht="14.1" customHeight="1" x14ac:dyDescent="0.3">
      <c r="A13" s="160">
        <v>6</v>
      </c>
      <c r="B13" s="66" t="s">
        <v>10</v>
      </c>
      <c r="C13" s="67"/>
      <c r="D13" s="68" t="s">
        <v>77</v>
      </c>
      <c r="E13" s="69"/>
      <c r="F13" s="69"/>
      <c r="G13" s="70"/>
      <c r="H13" s="45">
        <f>SUM(I13)-7</f>
        <v>50</v>
      </c>
      <c r="I13" s="45">
        <f>SUM(J13)-7</f>
        <v>57</v>
      </c>
      <c r="J13" s="71">
        <v>64</v>
      </c>
      <c r="K13" s="45">
        <f>SUM(J13)+6</f>
        <v>70</v>
      </c>
      <c r="L13" s="45">
        <f>SUM(K13)+6</f>
        <v>76</v>
      </c>
      <c r="M13" s="45">
        <f>SUM(L13)+6</f>
        <v>82</v>
      </c>
      <c r="N13" s="254">
        <f>SUM(M13)+6</f>
        <v>88</v>
      </c>
    </row>
    <row r="14" spans="1:14" s="1" customFormat="1" ht="14.1" customHeight="1" x14ac:dyDescent="0.3">
      <c r="A14" s="166"/>
      <c r="B14" s="60" t="s">
        <v>51</v>
      </c>
      <c r="C14" s="61"/>
      <c r="D14" s="62" t="s">
        <v>78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160">
        <v>7</v>
      </c>
      <c r="B15" s="66" t="s">
        <v>15</v>
      </c>
      <c r="C15" s="67"/>
      <c r="D15" s="68" t="s">
        <v>16</v>
      </c>
      <c r="E15" s="69"/>
      <c r="F15" s="69"/>
      <c r="G15" s="70"/>
      <c r="H15" s="45">
        <f>SUM(I15)-1.8</f>
        <v>35.400000000000006</v>
      </c>
      <c r="I15" s="45">
        <f>SUM(J15)-1.8</f>
        <v>37.200000000000003</v>
      </c>
      <c r="J15" s="71">
        <v>39</v>
      </c>
      <c r="K15" s="45">
        <f>SUM(J15)+1.8</f>
        <v>40.799999999999997</v>
      </c>
      <c r="L15" s="45">
        <f>SUM(K15)+1.8</f>
        <v>42.599999999999994</v>
      </c>
      <c r="M15" s="45">
        <f>SUM(L15)+1.8</f>
        <v>44.399999999999991</v>
      </c>
      <c r="N15" s="254">
        <f>SUM(M15)+1.8</f>
        <v>46.199999999999989</v>
      </c>
    </row>
    <row r="16" spans="1:14" s="1" customFormat="1" ht="14.1" customHeight="1" x14ac:dyDescent="0.3">
      <c r="A16" s="166"/>
      <c r="B16" s="60" t="s">
        <v>52</v>
      </c>
      <c r="C16" s="61"/>
      <c r="D16" s="79" t="s">
        <v>79</v>
      </c>
      <c r="E16" s="80"/>
      <c r="F16" s="80"/>
      <c r="G16" s="81"/>
      <c r="H16" s="46"/>
      <c r="I16" s="46"/>
      <c r="J16" s="48"/>
      <c r="K16" s="46"/>
      <c r="L16" s="46"/>
      <c r="M16" s="46"/>
      <c r="N16" s="251"/>
    </row>
    <row r="17" spans="1:14" s="1" customFormat="1" ht="14.1" customHeight="1" x14ac:dyDescent="0.3">
      <c r="A17" s="160">
        <v>8</v>
      </c>
      <c r="B17" s="66" t="s">
        <v>17</v>
      </c>
      <c r="C17" s="67"/>
      <c r="D17" s="68" t="s">
        <v>14</v>
      </c>
      <c r="E17" s="69"/>
      <c r="F17" s="69"/>
      <c r="G17" s="70"/>
      <c r="H17" s="45">
        <f>SUM(I17)-1.1</f>
        <v>20.399999999999999</v>
      </c>
      <c r="I17" s="45">
        <f>SUM(J17)-1.1</f>
        <v>21.5</v>
      </c>
      <c r="J17" s="71">
        <v>22.6</v>
      </c>
      <c r="K17" s="45">
        <f>SUM(J17)+1.6</f>
        <v>24.200000000000003</v>
      </c>
      <c r="L17" s="45">
        <f>SUM(K17)+1.1</f>
        <v>25.300000000000004</v>
      </c>
      <c r="M17" s="109">
        <f>SUM(L17)+1.1</f>
        <v>26.400000000000006</v>
      </c>
      <c r="N17" s="255">
        <f>SUM(M17)+1.1</f>
        <v>27.500000000000007</v>
      </c>
    </row>
    <row r="18" spans="1:14" s="1" customFormat="1" ht="14.1" customHeight="1" x14ac:dyDescent="0.3">
      <c r="A18" s="166"/>
      <c r="B18" s="60" t="s">
        <v>58</v>
      </c>
      <c r="C18" s="61"/>
      <c r="D18" s="62" t="s">
        <v>80</v>
      </c>
      <c r="E18" s="63"/>
      <c r="F18" s="63"/>
      <c r="G18" s="64"/>
      <c r="H18" s="46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160">
        <v>9</v>
      </c>
      <c r="B19" s="66" t="s">
        <v>18</v>
      </c>
      <c r="C19" s="67"/>
      <c r="D19" s="68" t="s">
        <v>14</v>
      </c>
      <c r="E19" s="69"/>
      <c r="F19" s="69"/>
      <c r="G19" s="70"/>
      <c r="H19" s="45">
        <f>SUM(I19)-1.3</f>
        <v>27.099999999999998</v>
      </c>
      <c r="I19" s="45">
        <f>SUM(J19)-1.3</f>
        <v>28.4</v>
      </c>
      <c r="J19" s="71">
        <v>29.7</v>
      </c>
      <c r="K19" s="45">
        <f>SUM(J19)+1.8</f>
        <v>31.5</v>
      </c>
      <c r="L19" s="45">
        <f>SUM(K19)+1.3</f>
        <v>32.799999999999997</v>
      </c>
      <c r="M19" s="109">
        <f>SUM(L19)+1.3</f>
        <v>34.099999999999994</v>
      </c>
      <c r="N19" s="255">
        <f>SUM(M19)+1.3</f>
        <v>35.399999999999991</v>
      </c>
    </row>
    <row r="20" spans="1:14" s="1" customFormat="1" ht="14.1" customHeight="1" x14ac:dyDescent="0.3">
      <c r="A20" s="166"/>
      <c r="B20" s="60" t="s">
        <v>57</v>
      </c>
      <c r="C20" s="61"/>
      <c r="D20" s="62" t="s">
        <v>80</v>
      </c>
      <c r="E20" s="63"/>
      <c r="F20" s="63"/>
      <c r="G20" s="64"/>
      <c r="H20" s="46"/>
      <c r="I20" s="46"/>
      <c r="J20" s="48"/>
      <c r="K20" s="46"/>
      <c r="L20" s="46"/>
      <c r="M20" s="137"/>
      <c r="N20" s="256"/>
    </row>
    <row r="21" spans="1:14" s="1" customFormat="1" ht="13.5" customHeight="1" x14ac:dyDescent="0.3">
      <c r="A21" s="160">
        <v>10</v>
      </c>
      <c r="B21" s="66" t="s">
        <v>19</v>
      </c>
      <c r="C21" s="67"/>
      <c r="D21" s="68" t="s">
        <v>20</v>
      </c>
      <c r="E21" s="69"/>
      <c r="F21" s="69"/>
      <c r="G21" s="70"/>
      <c r="H21" s="45">
        <f>SUM(I21)-2.6</f>
        <v>42.9</v>
      </c>
      <c r="I21" s="45">
        <f>SUM(J21)-2.6</f>
        <v>45.5</v>
      </c>
      <c r="J21" s="71">
        <v>48.1</v>
      </c>
      <c r="K21" s="45">
        <f>SUM(J21)+2.6</f>
        <v>50.7</v>
      </c>
      <c r="L21" s="45">
        <f>SUM(K21)+2.6</f>
        <v>53.300000000000004</v>
      </c>
      <c r="M21" s="45">
        <f>SUM(L21)+2.6</f>
        <v>55.900000000000006</v>
      </c>
      <c r="N21" s="254">
        <f>SUM(M21)+2.6</f>
        <v>58.500000000000007</v>
      </c>
    </row>
    <row r="22" spans="1:14" s="1" customFormat="1" ht="13.5" customHeight="1" x14ac:dyDescent="0.3">
      <c r="A22" s="166"/>
      <c r="B22" s="60" t="s">
        <v>56</v>
      </c>
      <c r="C22" s="61"/>
      <c r="D22" s="62" t="s">
        <v>81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ht="14.1" customHeight="1" x14ac:dyDescent="0.3">
      <c r="A23" s="160">
        <v>11</v>
      </c>
      <c r="B23" s="66" t="s">
        <v>21</v>
      </c>
      <c r="C23" s="67"/>
      <c r="D23" s="68" t="s">
        <v>22</v>
      </c>
      <c r="E23" s="69"/>
      <c r="F23" s="69"/>
      <c r="G23" s="70"/>
      <c r="H23" s="45">
        <f>SUM(I23)-6</f>
        <v>30.299999999999997</v>
      </c>
      <c r="I23" s="45">
        <f>SUM(J23)-6</f>
        <v>36.299999999999997</v>
      </c>
      <c r="J23" s="71">
        <v>42.3</v>
      </c>
      <c r="K23" s="45">
        <f>SUM(J23)+4.5</f>
        <v>46.8</v>
      </c>
      <c r="L23" s="45">
        <f>SUM(K23)+5</f>
        <v>51.8</v>
      </c>
      <c r="M23" s="45">
        <f>SUM(L23)+5</f>
        <v>56.8</v>
      </c>
      <c r="N23" s="254">
        <f>SUM(M23)+5</f>
        <v>61.8</v>
      </c>
    </row>
    <row r="24" spans="1:14" ht="14.1" customHeight="1" x14ac:dyDescent="0.3">
      <c r="A24" s="166"/>
      <c r="B24" s="60" t="s">
        <v>55</v>
      </c>
      <c r="C24" s="61"/>
      <c r="D24" s="62" t="s">
        <v>82</v>
      </c>
      <c r="E24" s="63"/>
      <c r="F24" s="63"/>
      <c r="G24" s="64"/>
      <c r="H24" s="46"/>
      <c r="I24" s="46"/>
      <c r="J24" s="48"/>
      <c r="K24" s="46"/>
      <c r="L24" s="46"/>
      <c r="M24" s="46"/>
      <c r="N24" s="251"/>
    </row>
    <row r="25" spans="1:14" ht="14.1" customHeight="1" x14ac:dyDescent="0.3">
      <c r="A25" s="160">
        <v>12</v>
      </c>
      <c r="B25" s="66" t="s">
        <v>92</v>
      </c>
      <c r="C25" s="67"/>
      <c r="D25" s="68" t="s">
        <v>59</v>
      </c>
      <c r="E25" s="69"/>
      <c r="F25" s="69"/>
      <c r="G25" s="70"/>
      <c r="H25" s="45">
        <f>SUM(I25)-1.9</f>
        <v>39</v>
      </c>
      <c r="I25" s="45">
        <f>SUM(J25)-1.9</f>
        <v>40.9</v>
      </c>
      <c r="J25" s="71">
        <v>42.8</v>
      </c>
      <c r="K25" s="45">
        <f>SUM(J25)+1.9</f>
        <v>44.699999999999996</v>
      </c>
      <c r="L25" s="45">
        <f>SUM(K25)+1.9</f>
        <v>46.599999999999994</v>
      </c>
      <c r="M25" s="45">
        <f>SUM(L25)+1.9</f>
        <v>48.499999999999993</v>
      </c>
      <c r="N25" s="254">
        <f>SUM(M25)+1.9</f>
        <v>50.399999999999991</v>
      </c>
    </row>
    <row r="26" spans="1:14" ht="14.1" customHeight="1" x14ac:dyDescent="0.3">
      <c r="A26" s="166"/>
      <c r="B26" s="60" t="s">
        <v>93</v>
      </c>
      <c r="C26" s="61"/>
      <c r="D26" s="62" t="s">
        <v>59</v>
      </c>
      <c r="E26" s="63"/>
      <c r="F26" s="63"/>
      <c r="G26" s="64"/>
      <c r="H26" s="46"/>
      <c r="I26" s="46"/>
      <c r="J26" s="48"/>
      <c r="K26" s="46"/>
      <c r="L26" s="46"/>
      <c r="M26" s="46"/>
      <c r="N26" s="251"/>
    </row>
    <row r="27" spans="1:14" ht="14.1" customHeight="1" x14ac:dyDescent="0.3">
      <c r="A27" s="160">
        <v>13</v>
      </c>
      <c r="B27" s="66" t="s">
        <v>94</v>
      </c>
      <c r="C27" s="67"/>
      <c r="D27" s="68" t="s">
        <v>96</v>
      </c>
      <c r="E27" s="69"/>
      <c r="F27" s="69"/>
      <c r="G27" s="70"/>
      <c r="H27" s="45">
        <f>SUM(I27)-3.4</f>
        <v>32</v>
      </c>
      <c r="I27" s="45">
        <f>SUM(J27)-3.4</f>
        <v>35.4</v>
      </c>
      <c r="J27" s="71">
        <v>38.799999999999997</v>
      </c>
      <c r="K27" s="45">
        <f>SUM(J27)+3.3</f>
        <v>42.099999999999994</v>
      </c>
      <c r="L27" s="45">
        <f>SUM(K27)+3</f>
        <v>45.099999999999994</v>
      </c>
      <c r="M27" s="45">
        <f>SUM(L27)+3</f>
        <v>48.099999999999994</v>
      </c>
      <c r="N27" s="254">
        <f>SUM(M27)+3</f>
        <v>51.099999999999994</v>
      </c>
    </row>
    <row r="28" spans="1:14" ht="14.1" customHeight="1" x14ac:dyDescent="0.3">
      <c r="A28" s="166"/>
      <c r="B28" s="60" t="s">
        <v>95</v>
      </c>
      <c r="C28" s="61"/>
      <c r="D28" s="62" t="s">
        <v>131</v>
      </c>
      <c r="E28" s="63"/>
      <c r="F28" s="63"/>
      <c r="G28" s="64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160">
        <v>14</v>
      </c>
      <c r="B29" s="66" t="s">
        <v>83</v>
      </c>
      <c r="C29" s="67"/>
      <c r="D29" s="68" t="s">
        <v>23</v>
      </c>
      <c r="E29" s="69"/>
      <c r="F29" s="69"/>
      <c r="G29" s="70"/>
      <c r="H29" s="45">
        <f>SUM(I29)-0.3</f>
        <v>3.9000000000000004</v>
      </c>
      <c r="I29" s="45">
        <f>SUM(J29)-0.3</f>
        <v>4.2</v>
      </c>
      <c r="J29" s="71">
        <v>4.5</v>
      </c>
      <c r="K29" s="45">
        <f>SUM(J29)+0.3</f>
        <v>4.8</v>
      </c>
      <c r="L29" s="45">
        <f>SUM(K29)+0.3</f>
        <v>5.0999999999999996</v>
      </c>
      <c r="M29" s="45">
        <f>SUM(L29)+0.3</f>
        <v>5.3999999999999995</v>
      </c>
      <c r="N29" s="254">
        <f>SUM(M29)+0.3</f>
        <v>5.6999999999999993</v>
      </c>
    </row>
    <row r="30" spans="1:14" s="1" customFormat="1" ht="14.1" customHeight="1" x14ac:dyDescent="0.3">
      <c r="A30" s="166"/>
      <c r="B30" s="60" t="s">
        <v>54</v>
      </c>
      <c r="C30" s="61"/>
      <c r="D30" s="62" t="s">
        <v>84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160">
        <v>15</v>
      </c>
      <c r="B31" s="66" t="s">
        <v>85</v>
      </c>
      <c r="C31" s="67"/>
      <c r="D31" s="68" t="s">
        <v>24</v>
      </c>
      <c r="E31" s="69"/>
      <c r="F31" s="69"/>
      <c r="G31" s="70"/>
      <c r="H31" s="45">
        <f>SUM(I31)-0.7</f>
        <v>9.1000000000000014</v>
      </c>
      <c r="I31" s="45">
        <f>SUM(J31)-0.7</f>
        <v>9.8000000000000007</v>
      </c>
      <c r="J31" s="71">
        <v>10.5</v>
      </c>
      <c r="K31" s="45">
        <f>SUM(J31)+0.7</f>
        <v>11.2</v>
      </c>
      <c r="L31" s="45">
        <f>SUM(K31)+0.7</f>
        <v>11.899999999999999</v>
      </c>
      <c r="M31" s="45">
        <f>SUM(L31)+0.7</f>
        <v>12.599999999999998</v>
      </c>
      <c r="N31" s="254">
        <f>SUM(M31)+0.7</f>
        <v>13.299999999999997</v>
      </c>
    </row>
    <row r="32" spans="1:14" s="1" customFormat="1" ht="14.1" customHeight="1" x14ac:dyDescent="0.3">
      <c r="A32" s="166"/>
      <c r="B32" s="60" t="s">
        <v>53</v>
      </c>
      <c r="C32" s="61"/>
      <c r="D32" s="62" t="s">
        <v>86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ht="14.1" customHeight="1" x14ac:dyDescent="0.3">
      <c r="A33" s="160">
        <v>16</v>
      </c>
      <c r="B33" s="97" t="s">
        <v>72</v>
      </c>
      <c r="C33" s="98"/>
      <c r="D33" s="134"/>
      <c r="E33" s="135"/>
      <c r="F33" s="135"/>
      <c r="G33" s="136"/>
      <c r="H33" s="45">
        <f>SUM(I33)-0.4</f>
        <v>7.1</v>
      </c>
      <c r="I33" s="45">
        <f>SUM(J33)-0.4</f>
        <v>7.5</v>
      </c>
      <c r="J33" s="71">
        <v>7.9</v>
      </c>
      <c r="K33" s="45">
        <f>SUM(J33)+0.4</f>
        <v>8.3000000000000007</v>
      </c>
      <c r="L33" s="45">
        <f>SUM(K33)+0.4</f>
        <v>8.7000000000000011</v>
      </c>
      <c r="M33" s="45">
        <f>SUM(L33)+0.4</f>
        <v>9.1000000000000014</v>
      </c>
      <c r="N33" s="254">
        <f>SUM(M33)+0.4</f>
        <v>9.5000000000000018</v>
      </c>
    </row>
    <row r="34" spans="1:14" ht="14.1" customHeight="1" x14ac:dyDescent="0.3">
      <c r="A34" s="166"/>
      <c r="B34" s="132" t="s">
        <v>73</v>
      </c>
      <c r="C34" s="133"/>
      <c r="D34" s="79"/>
      <c r="E34" s="80"/>
      <c r="F34" s="80"/>
      <c r="G34" s="81"/>
      <c r="H34" s="46"/>
      <c r="I34" s="46"/>
      <c r="J34" s="48"/>
      <c r="K34" s="46"/>
      <c r="L34" s="46"/>
      <c r="M34" s="46"/>
      <c r="N34" s="251"/>
    </row>
    <row r="35" spans="1:14" ht="14.1" customHeight="1" x14ac:dyDescent="0.3">
      <c r="A35" s="160">
        <v>17</v>
      </c>
      <c r="B35" s="66"/>
      <c r="C35" s="67"/>
      <c r="D35" s="171"/>
      <c r="E35" s="171"/>
      <c r="F35" s="171"/>
      <c r="G35" s="171"/>
      <c r="H35" s="45"/>
      <c r="I35" s="45"/>
      <c r="J35" s="71"/>
      <c r="K35" s="45"/>
      <c r="L35" s="45"/>
      <c r="M35" s="45"/>
      <c r="N35" s="254"/>
    </row>
    <row r="36" spans="1:14" ht="14.1" customHeight="1" x14ac:dyDescent="0.3">
      <c r="A36" s="166"/>
      <c r="B36" s="137"/>
      <c r="C36" s="137"/>
      <c r="D36" s="79"/>
      <c r="E36" s="80"/>
      <c r="F36" s="80"/>
      <c r="G36" s="81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160">
        <v>18</v>
      </c>
      <c r="B37" s="97"/>
      <c r="C37" s="98"/>
      <c r="D37" s="134"/>
      <c r="E37" s="135"/>
      <c r="F37" s="135"/>
      <c r="G37" s="136"/>
      <c r="H37" s="94"/>
      <c r="I37" s="94"/>
      <c r="J37" s="48"/>
      <c r="K37" s="46"/>
      <c r="L37" s="46"/>
      <c r="M37" s="77"/>
      <c r="N37" s="252"/>
    </row>
    <row r="38" spans="1:14" s="1" customFormat="1" ht="14.1" customHeight="1" x14ac:dyDescent="0.3">
      <c r="A38" s="166"/>
      <c r="B38" s="132"/>
      <c r="C38" s="133"/>
      <c r="D38" s="79"/>
      <c r="E38" s="80"/>
      <c r="F38" s="80"/>
      <c r="G38" s="81"/>
      <c r="H38" s="46"/>
      <c r="I38" s="46"/>
      <c r="J38" s="76"/>
      <c r="K38" s="77"/>
      <c r="L38" s="77"/>
      <c r="M38" s="77"/>
      <c r="N38" s="252"/>
    </row>
    <row r="39" spans="1:14" s="1" customFormat="1" ht="14.1" customHeight="1" x14ac:dyDescent="0.3">
      <c r="A39" s="160">
        <v>19</v>
      </c>
      <c r="B39" s="97"/>
      <c r="C39" s="98"/>
      <c r="D39" s="134"/>
      <c r="E39" s="135"/>
      <c r="F39" s="135"/>
      <c r="G39" s="136"/>
      <c r="H39" s="45"/>
      <c r="I39" s="45"/>
      <c r="J39" s="71"/>
      <c r="K39" s="94"/>
      <c r="L39" s="94"/>
      <c r="M39" s="94"/>
      <c r="N39" s="253"/>
    </row>
    <row r="40" spans="1:14" s="1" customFormat="1" ht="14.1" customHeight="1" thickBot="1" x14ac:dyDescent="0.35">
      <c r="A40" s="177"/>
      <c r="B40" s="123"/>
      <c r="C40" s="124"/>
      <c r="D40" s="125"/>
      <c r="E40" s="126"/>
      <c r="F40" s="126"/>
      <c r="G40" s="127"/>
      <c r="H40" s="96"/>
      <c r="I40" s="96"/>
      <c r="J40" s="114"/>
      <c r="K40" s="96"/>
      <c r="L40" s="96"/>
      <c r="M40" s="96"/>
      <c r="N40" s="257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1">
    <mergeCell ref="N37:N38"/>
    <mergeCell ref="N39:N40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DFF-31BD-40F2-85A7-2AF510E4AFF4}">
  <sheetPr codeName="Sheet14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462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43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40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41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40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41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40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94"/>
      <c r="N9" s="241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240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63</v>
      </c>
      <c r="I11" s="45">
        <f>SUM(J11)-3.5</f>
        <v>66.5</v>
      </c>
      <c r="J11" s="85">
        <v>70</v>
      </c>
      <c r="K11" s="94">
        <f>SUM(J11)+3.5</f>
        <v>73.5</v>
      </c>
      <c r="L11" s="94">
        <f>SUM(K11)+3.5</f>
        <v>77</v>
      </c>
      <c r="M11" s="94">
        <f>SUM(L11)+3.5</f>
        <v>80.5</v>
      </c>
      <c r="N11" s="241">
        <f>SUM(M11)+3.5</f>
        <v>84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46"/>
      <c r="N12" s="240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457</v>
      </c>
      <c r="E13" s="69"/>
      <c r="F13" s="69"/>
      <c r="G13" s="70"/>
      <c r="H13" s="45">
        <f>SUM(I13)-4</f>
        <v>66.5</v>
      </c>
      <c r="I13" s="45">
        <f>SUM(J13)-4</f>
        <v>70.5</v>
      </c>
      <c r="J13" s="71">
        <v>74.5</v>
      </c>
      <c r="K13" s="45">
        <f>SUM(J13)+4</f>
        <v>78.5</v>
      </c>
      <c r="L13" s="45">
        <f>SUM(K13)+4</f>
        <v>82.5</v>
      </c>
      <c r="M13" s="45">
        <f>SUM(L13)+4</f>
        <v>86.5</v>
      </c>
      <c r="N13" s="242">
        <f>SUM(M13)+4</f>
        <v>90.5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46"/>
      <c r="N14" s="240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12.700000000000001</v>
      </c>
      <c r="I15" s="45">
        <f>SUM(J15)-0.7</f>
        <v>13.4</v>
      </c>
      <c r="J15" s="71">
        <v>14.1</v>
      </c>
      <c r="K15" s="45">
        <f>SUM(J15)+1.2</f>
        <v>15.299999999999999</v>
      </c>
      <c r="L15" s="45">
        <f>SUM(K15)+0.7</f>
        <v>15.999999999999998</v>
      </c>
      <c r="M15" s="109">
        <f>SUM(L15)+0.7</f>
        <v>16.7</v>
      </c>
      <c r="N15" s="242">
        <f>SUM(M15)+0.7</f>
        <v>17.399999999999999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7"/>
      <c r="N16" s="240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109"/>
      <c r="N17" s="242"/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40"/>
    </row>
    <row r="19" spans="1:14" s="1" customFormat="1" ht="14.1" customHeight="1" x14ac:dyDescent="0.3">
      <c r="A19" s="65">
        <v>9</v>
      </c>
      <c r="B19" s="66" t="s">
        <v>10</v>
      </c>
      <c r="C19" s="67"/>
      <c r="D19" s="68" t="s">
        <v>77</v>
      </c>
      <c r="E19" s="69"/>
      <c r="F19" s="69"/>
      <c r="G19" s="70"/>
      <c r="H19" s="109">
        <f>SUM(I19)-7</f>
        <v>50</v>
      </c>
      <c r="I19" s="45">
        <f>SUM(J19)-7</f>
        <v>57</v>
      </c>
      <c r="J19" s="71">
        <v>64</v>
      </c>
      <c r="K19" s="45">
        <f>SUM(J19)+6</f>
        <v>70</v>
      </c>
      <c r="L19" s="45">
        <f>SUM(K19)+6</f>
        <v>76</v>
      </c>
      <c r="M19" s="45">
        <f>SUM(L19)+6</f>
        <v>82</v>
      </c>
      <c r="N19" s="242">
        <f>SUM(M19)+6</f>
        <v>88</v>
      </c>
    </row>
    <row r="20" spans="1:14" s="1" customFormat="1" ht="14.1" customHeight="1" x14ac:dyDescent="0.3">
      <c r="A20" s="52"/>
      <c r="B20" s="60" t="s">
        <v>51</v>
      </c>
      <c r="C20" s="61"/>
      <c r="D20" s="62" t="s">
        <v>78</v>
      </c>
      <c r="E20" s="63"/>
      <c r="F20" s="63"/>
      <c r="G20" s="64"/>
      <c r="H20" s="137"/>
      <c r="I20" s="46"/>
      <c r="J20" s="48"/>
      <c r="K20" s="46"/>
      <c r="L20" s="46"/>
      <c r="M20" s="46"/>
      <c r="N20" s="240"/>
    </row>
    <row r="21" spans="1:14" s="1" customFormat="1" ht="14.1" customHeight="1" x14ac:dyDescent="0.3">
      <c r="A21" s="65">
        <v>10</v>
      </c>
      <c r="B21" s="66" t="s">
        <v>15</v>
      </c>
      <c r="C21" s="67"/>
      <c r="D21" s="68" t="s">
        <v>16</v>
      </c>
      <c r="E21" s="69"/>
      <c r="F21" s="69"/>
      <c r="G21" s="70"/>
      <c r="H21" s="45">
        <f>SUM(I21)-1.8</f>
        <v>36.400000000000006</v>
      </c>
      <c r="I21" s="45">
        <f>SUM(J21)-1.8</f>
        <v>38.200000000000003</v>
      </c>
      <c r="J21" s="71">
        <v>40</v>
      </c>
      <c r="K21" s="45">
        <f>SUM(J21)+1.8</f>
        <v>41.8</v>
      </c>
      <c r="L21" s="45">
        <f>SUM(K21)+1.8</f>
        <v>43.599999999999994</v>
      </c>
      <c r="M21" s="45">
        <f>SUM(L21)+1.8</f>
        <v>45.399999999999991</v>
      </c>
      <c r="N21" s="242">
        <f>SUM(M21)+1.8</f>
        <v>47.199999999999989</v>
      </c>
    </row>
    <row r="22" spans="1:14" s="1" customFormat="1" ht="14.1" customHeight="1" x14ac:dyDescent="0.3">
      <c r="A22" s="52"/>
      <c r="B22" s="60" t="s">
        <v>52</v>
      </c>
      <c r="C22" s="61"/>
      <c r="D22" s="79" t="s">
        <v>79</v>
      </c>
      <c r="E22" s="80"/>
      <c r="F22" s="80"/>
      <c r="G22" s="81"/>
      <c r="H22" s="46"/>
      <c r="I22" s="46"/>
      <c r="J22" s="48"/>
      <c r="K22" s="46"/>
      <c r="L22" s="46"/>
      <c r="M22" s="46"/>
      <c r="N22" s="240"/>
    </row>
    <row r="23" spans="1:14" s="1" customFormat="1" ht="14.1" customHeight="1" x14ac:dyDescent="0.3">
      <c r="A23" s="65">
        <v>11</v>
      </c>
      <c r="B23" s="66" t="s">
        <v>17</v>
      </c>
      <c r="C23" s="67"/>
      <c r="D23" s="68" t="s">
        <v>14</v>
      </c>
      <c r="E23" s="69"/>
      <c r="F23" s="69"/>
      <c r="G23" s="70"/>
      <c r="H23" s="109">
        <f>SUM(I23)-1.1</f>
        <v>20.399999999999999</v>
      </c>
      <c r="I23" s="45">
        <f>SUM(J23)-1.1</f>
        <v>21.5</v>
      </c>
      <c r="J23" s="71">
        <v>22.6</v>
      </c>
      <c r="K23" s="45">
        <f>SUM(J23)+1.6</f>
        <v>24.200000000000003</v>
      </c>
      <c r="L23" s="45">
        <f>SUM(K23)+1.1</f>
        <v>25.300000000000004</v>
      </c>
      <c r="M23" s="109">
        <f>SUM(L23)+1.1</f>
        <v>26.400000000000006</v>
      </c>
      <c r="N23" s="242">
        <f>SUM(M23)+1.1</f>
        <v>27.500000000000007</v>
      </c>
    </row>
    <row r="24" spans="1:14" s="1" customFormat="1" ht="14.1" customHeight="1" x14ac:dyDescent="0.3">
      <c r="A24" s="52"/>
      <c r="B24" s="60" t="s">
        <v>58</v>
      </c>
      <c r="C24" s="61"/>
      <c r="D24" s="62" t="s">
        <v>80</v>
      </c>
      <c r="E24" s="63"/>
      <c r="F24" s="63"/>
      <c r="G24" s="64"/>
      <c r="H24" s="137"/>
      <c r="I24" s="46"/>
      <c r="J24" s="48"/>
      <c r="K24" s="46"/>
      <c r="L24" s="46"/>
      <c r="M24" s="137"/>
      <c r="N24" s="240"/>
    </row>
    <row r="25" spans="1:14" s="1" customFormat="1" ht="14.1" customHeight="1" x14ac:dyDescent="0.3">
      <c r="A25" s="65">
        <v>12</v>
      </c>
      <c r="B25" s="66" t="s">
        <v>18</v>
      </c>
      <c r="C25" s="67"/>
      <c r="D25" s="68" t="s">
        <v>14</v>
      </c>
      <c r="E25" s="69"/>
      <c r="F25" s="69"/>
      <c r="G25" s="70"/>
      <c r="H25" s="109">
        <f>SUM(I25)-1.3</f>
        <v>27.7</v>
      </c>
      <c r="I25" s="45">
        <f>SUM(J25)-1.3</f>
        <v>29</v>
      </c>
      <c r="J25" s="71">
        <v>30.3</v>
      </c>
      <c r="K25" s="45">
        <f>SUM(J25)+1.8</f>
        <v>32.1</v>
      </c>
      <c r="L25" s="45">
        <f>SUM(K25)+1.3</f>
        <v>33.4</v>
      </c>
      <c r="M25" s="109">
        <f>SUM(L25)+1.3</f>
        <v>34.699999999999996</v>
      </c>
      <c r="N25" s="242">
        <f>SUM(M25)+1.3</f>
        <v>35.999999999999993</v>
      </c>
    </row>
    <row r="26" spans="1:14" s="1" customFormat="1" ht="14.1" customHeight="1" x14ac:dyDescent="0.3">
      <c r="A26" s="52"/>
      <c r="B26" s="60" t="s">
        <v>57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40"/>
    </row>
    <row r="27" spans="1:14" s="1" customFormat="1" ht="14.1" customHeight="1" x14ac:dyDescent="0.3">
      <c r="A27" s="65">
        <v>13</v>
      </c>
      <c r="B27" s="66" t="s">
        <v>19</v>
      </c>
      <c r="C27" s="67"/>
      <c r="D27" s="68" t="s">
        <v>20</v>
      </c>
      <c r="E27" s="69"/>
      <c r="F27" s="69"/>
      <c r="G27" s="70"/>
      <c r="H27" s="45">
        <f>SUM(I27)-2.6</f>
        <v>42.5</v>
      </c>
      <c r="I27" s="45">
        <f>SUM(J27)-2.6</f>
        <v>45.1</v>
      </c>
      <c r="J27" s="71">
        <v>47.7</v>
      </c>
      <c r="K27" s="45">
        <f>SUM(J27)+2.6</f>
        <v>50.300000000000004</v>
      </c>
      <c r="L27" s="45">
        <f>SUM(K27)+2.6</f>
        <v>52.900000000000006</v>
      </c>
      <c r="M27" s="45">
        <f>SUM(L27)+2.6</f>
        <v>55.500000000000007</v>
      </c>
      <c r="N27" s="242">
        <f>SUM(M27)+2.6</f>
        <v>58.100000000000009</v>
      </c>
    </row>
    <row r="28" spans="1:14" s="1" customFormat="1" ht="14.1" customHeight="1" x14ac:dyDescent="0.3">
      <c r="A28" s="52"/>
      <c r="B28" s="60" t="s">
        <v>56</v>
      </c>
      <c r="C28" s="61"/>
      <c r="D28" s="62" t="s">
        <v>81</v>
      </c>
      <c r="E28" s="63"/>
      <c r="F28" s="63"/>
      <c r="G28" s="64"/>
      <c r="H28" s="46"/>
      <c r="I28" s="46"/>
      <c r="J28" s="48"/>
      <c r="K28" s="46"/>
      <c r="L28" s="46"/>
      <c r="M28" s="46"/>
      <c r="N28" s="240"/>
    </row>
    <row r="29" spans="1:14" s="1" customFormat="1" ht="14.1" customHeight="1" x14ac:dyDescent="0.3">
      <c r="A29" s="65">
        <v>14</v>
      </c>
      <c r="B29" s="66" t="s">
        <v>21</v>
      </c>
      <c r="C29" s="67"/>
      <c r="D29" s="68" t="s">
        <v>22</v>
      </c>
      <c r="E29" s="69"/>
      <c r="F29" s="69"/>
      <c r="G29" s="70"/>
      <c r="H29" s="45">
        <f>SUM(I29)-6</f>
        <v>30.299999999999997</v>
      </c>
      <c r="I29" s="45">
        <f>SUM(J29)-6</f>
        <v>36.299999999999997</v>
      </c>
      <c r="J29" s="71">
        <v>42.3</v>
      </c>
      <c r="K29" s="45">
        <f>SUM(J29)+4.5</f>
        <v>46.8</v>
      </c>
      <c r="L29" s="45">
        <f>SUM(K29)+5</f>
        <v>51.8</v>
      </c>
      <c r="M29" s="45">
        <f>SUM(L29)+5</f>
        <v>56.8</v>
      </c>
      <c r="N29" s="242">
        <f>SUM(M29)+5</f>
        <v>61.8</v>
      </c>
    </row>
    <row r="30" spans="1:14" s="1" customFormat="1" ht="14.1" customHeight="1" x14ac:dyDescent="0.3">
      <c r="A30" s="52"/>
      <c r="B30" s="60" t="s">
        <v>55</v>
      </c>
      <c r="C30" s="61"/>
      <c r="D30" s="62" t="s">
        <v>82</v>
      </c>
      <c r="E30" s="63"/>
      <c r="F30" s="63"/>
      <c r="G30" s="64"/>
      <c r="H30" s="46"/>
      <c r="I30" s="46"/>
      <c r="J30" s="48"/>
      <c r="K30" s="46"/>
      <c r="L30" s="46"/>
      <c r="M30" s="46"/>
      <c r="N30" s="240"/>
    </row>
    <row r="31" spans="1:14" s="1" customFormat="1" ht="14.1" customHeight="1" x14ac:dyDescent="0.3">
      <c r="A31" s="65">
        <v>15</v>
      </c>
      <c r="B31" s="66" t="s">
        <v>92</v>
      </c>
      <c r="C31" s="67"/>
      <c r="D31" s="68" t="s">
        <v>59</v>
      </c>
      <c r="E31" s="69"/>
      <c r="F31" s="69"/>
      <c r="G31" s="70"/>
      <c r="H31" s="45">
        <f>SUM(I31)-2</f>
        <v>39</v>
      </c>
      <c r="I31" s="45">
        <f>SUM(J31)-2</f>
        <v>41</v>
      </c>
      <c r="J31" s="71">
        <v>43</v>
      </c>
      <c r="K31" s="45">
        <f>SUM(J31)+2</f>
        <v>45</v>
      </c>
      <c r="L31" s="45">
        <f>SUM(K31)+2</f>
        <v>47</v>
      </c>
      <c r="M31" s="45">
        <f>SUM(L31)+2</f>
        <v>49</v>
      </c>
      <c r="N31" s="121">
        <f>SUM(M31)+2</f>
        <v>51</v>
      </c>
    </row>
    <row r="32" spans="1:14" s="1" customFormat="1" ht="14.1" customHeight="1" x14ac:dyDescent="0.3">
      <c r="A32" s="52"/>
      <c r="B32" s="60" t="s">
        <v>93</v>
      </c>
      <c r="C32" s="61"/>
      <c r="D32" s="62" t="s">
        <v>59</v>
      </c>
      <c r="E32" s="63"/>
      <c r="F32" s="63"/>
      <c r="G32" s="64"/>
      <c r="H32" s="46"/>
      <c r="I32" s="46"/>
      <c r="J32" s="48"/>
      <c r="K32" s="46"/>
      <c r="L32" s="46"/>
      <c r="M32" s="46"/>
      <c r="N32" s="131"/>
    </row>
    <row r="33" spans="1:14" s="1" customFormat="1" ht="14.1" customHeight="1" x14ac:dyDescent="0.3">
      <c r="A33" s="65">
        <v>16</v>
      </c>
      <c r="B33" s="66" t="s">
        <v>94</v>
      </c>
      <c r="C33" s="67"/>
      <c r="D33" s="68" t="s">
        <v>96</v>
      </c>
      <c r="E33" s="69"/>
      <c r="F33" s="69"/>
      <c r="G33" s="70"/>
      <c r="H33" s="45">
        <f>SUM(I33)-3.3</f>
        <v>32.300000000000004</v>
      </c>
      <c r="I33" s="45">
        <f>SUM(J33)-3.3</f>
        <v>35.6</v>
      </c>
      <c r="J33" s="71">
        <v>38.9</v>
      </c>
      <c r="K33" s="45">
        <f>SUM(J33)+3.25</f>
        <v>42.15</v>
      </c>
      <c r="L33" s="45">
        <f>SUM(K33)+2.95</f>
        <v>45.1</v>
      </c>
      <c r="M33" s="45">
        <f>SUM(L33)+2.95</f>
        <v>48.050000000000004</v>
      </c>
      <c r="N33" s="121">
        <f>SUM(M33)+2.95</f>
        <v>51.000000000000007</v>
      </c>
    </row>
    <row r="34" spans="1:14" s="1" customFormat="1" ht="14.1" customHeight="1" x14ac:dyDescent="0.3">
      <c r="A34" s="52"/>
      <c r="B34" s="60" t="s">
        <v>95</v>
      </c>
      <c r="C34" s="61"/>
      <c r="D34" s="62" t="s">
        <v>131</v>
      </c>
      <c r="E34" s="63"/>
      <c r="F34" s="63"/>
      <c r="G34" s="64"/>
      <c r="H34" s="46"/>
      <c r="I34" s="46"/>
      <c r="J34" s="48"/>
      <c r="K34" s="46"/>
      <c r="L34" s="46"/>
      <c r="M34" s="46"/>
      <c r="N34" s="131"/>
    </row>
    <row r="35" spans="1:14" s="1" customFormat="1" ht="14.1" customHeight="1" x14ac:dyDescent="0.3">
      <c r="A35" s="65">
        <v>17</v>
      </c>
      <c r="B35" s="66" t="s">
        <v>456</v>
      </c>
      <c r="C35" s="67"/>
      <c r="D35" s="68"/>
      <c r="E35" s="69"/>
      <c r="F35" s="69"/>
      <c r="G35" s="70"/>
      <c r="H35" s="94">
        <f>SUM(I35)-1</f>
        <v>15.7</v>
      </c>
      <c r="I35" s="94">
        <f>SUM(J35)-1</f>
        <v>16.7</v>
      </c>
      <c r="J35" s="85">
        <v>17.7</v>
      </c>
      <c r="K35" s="94">
        <f>SUM(J35)+1</f>
        <v>18.7</v>
      </c>
      <c r="L35" s="94">
        <f>SUM(K35)+1</f>
        <v>19.7</v>
      </c>
      <c r="M35" s="94">
        <f>SUM(L35)+1</f>
        <v>20.7</v>
      </c>
      <c r="N35" s="139">
        <f>SUM(M35)+1</f>
        <v>21.7</v>
      </c>
    </row>
    <row r="36" spans="1:14" s="1" customFormat="1" ht="14.1" customHeight="1" x14ac:dyDescent="0.3">
      <c r="A36" s="52"/>
      <c r="B36" s="60" t="s">
        <v>455</v>
      </c>
      <c r="C36" s="61"/>
      <c r="D36" s="62" t="s">
        <v>364</v>
      </c>
      <c r="E36" s="63"/>
      <c r="F36" s="63"/>
      <c r="G36" s="64"/>
      <c r="H36" s="46"/>
      <c r="I36" s="46"/>
      <c r="J36" s="48"/>
      <c r="K36" s="46"/>
      <c r="L36" s="46"/>
      <c r="M36" s="46"/>
      <c r="N36" s="131"/>
    </row>
    <row r="37" spans="1:14" s="1" customFormat="1" ht="14.1" customHeight="1" x14ac:dyDescent="0.3">
      <c r="A37" s="65">
        <v>18</v>
      </c>
      <c r="B37" s="66" t="s">
        <v>454</v>
      </c>
      <c r="C37" s="67"/>
      <c r="D37" s="171"/>
      <c r="E37" s="171"/>
      <c r="F37" s="171"/>
      <c r="G37" s="171"/>
      <c r="H37" s="94">
        <f>SUM(I37)-0.5</f>
        <v>8.5</v>
      </c>
      <c r="I37" s="94">
        <f>SUM(J37)-0.5</f>
        <v>9</v>
      </c>
      <c r="J37" s="85">
        <v>9.5</v>
      </c>
      <c r="K37" s="94">
        <f>SUM(J37)+0.5</f>
        <v>10</v>
      </c>
      <c r="L37" s="94">
        <f>SUM(K37)+0.5</f>
        <v>10.5</v>
      </c>
      <c r="M37" s="94">
        <f>SUM(L37)+0.5</f>
        <v>11</v>
      </c>
      <c r="N37" s="241">
        <f>SUM(M37)+0.5</f>
        <v>11.5</v>
      </c>
    </row>
    <row r="38" spans="1:14" s="1" customFormat="1" ht="14.1" customHeight="1" thickBot="1" x14ac:dyDescent="0.35">
      <c r="A38" s="105"/>
      <c r="B38" s="123" t="s">
        <v>453</v>
      </c>
      <c r="C38" s="124"/>
      <c r="D38" s="118" t="s">
        <v>364</v>
      </c>
      <c r="E38" s="119"/>
      <c r="F38" s="119"/>
      <c r="G38" s="120"/>
      <c r="H38" s="96"/>
      <c r="I38" s="96"/>
      <c r="J38" s="114"/>
      <c r="K38" s="96"/>
      <c r="L38" s="96"/>
      <c r="M38" s="96"/>
      <c r="N38" s="258"/>
    </row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19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DA69-ED5B-4335-B59F-18C9ABACAFC8}">
  <sheetPr codeName="Sheet137">
    <tabColor theme="7"/>
    <pageSetUpPr fitToPage="1"/>
  </sheetPr>
  <dimension ref="A1:N49"/>
  <sheetViews>
    <sheetView topLeftCell="A16"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465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94"/>
      <c r="N9" s="253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65</v>
      </c>
      <c r="I11" s="45">
        <f>SUM(J11)-3.5</f>
        <v>68.5</v>
      </c>
      <c r="J11" s="85">
        <v>72</v>
      </c>
      <c r="K11" s="94">
        <f>SUM(J11)+3.5</f>
        <v>75.5</v>
      </c>
      <c r="L11" s="94">
        <f>SUM(K11)+3.5</f>
        <v>79</v>
      </c>
      <c r="M11" s="94">
        <f>SUM(L11)+3.5</f>
        <v>82.5</v>
      </c>
      <c r="N11" s="253">
        <f>SUM(M11)+3.5</f>
        <v>86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457</v>
      </c>
      <c r="E13" s="69"/>
      <c r="F13" s="69"/>
      <c r="G13" s="70"/>
      <c r="H13" s="45">
        <f>SUM(I13)-4</f>
        <v>68.8</v>
      </c>
      <c r="I13" s="45">
        <f>SUM(J13)-4</f>
        <v>72.8</v>
      </c>
      <c r="J13" s="71">
        <v>76.8</v>
      </c>
      <c r="K13" s="45">
        <f>SUM(J13)+4</f>
        <v>80.8</v>
      </c>
      <c r="L13" s="45">
        <f>SUM(K13)+4</f>
        <v>84.8</v>
      </c>
      <c r="M13" s="45">
        <f>SUM(L13)+4</f>
        <v>88.8</v>
      </c>
      <c r="N13" s="254">
        <f>SUM(M13)+4</f>
        <v>92.8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13.3</v>
      </c>
      <c r="I15" s="45">
        <f>SUM(J15)-0.7</f>
        <v>14</v>
      </c>
      <c r="J15" s="71">
        <v>14.7</v>
      </c>
      <c r="K15" s="45">
        <f>SUM(J15)+1.2</f>
        <v>15.899999999999999</v>
      </c>
      <c r="L15" s="45">
        <f>SUM(K15)+0.7</f>
        <v>16.599999999999998</v>
      </c>
      <c r="M15" s="109">
        <f>SUM(L15)+0.7</f>
        <v>17.299999999999997</v>
      </c>
      <c r="N15" s="255">
        <f>SUM(M15)+0.7</f>
        <v>17.999999999999996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109"/>
      <c r="N17" s="255"/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10</v>
      </c>
      <c r="C19" s="67"/>
      <c r="D19" s="68" t="s">
        <v>77</v>
      </c>
      <c r="E19" s="69"/>
      <c r="F19" s="69"/>
      <c r="G19" s="70"/>
      <c r="H19" s="109">
        <f>SUM(I19)-7</f>
        <v>52</v>
      </c>
      <c r="I19" s="45">
        <f>SUM(J19)-7</f>
        <v>59</v>
      </c>
      <c r="J19" s="71">
        <v>66</v>
      </c>
      <c r="K19" s="45">
        <f>SUM(J19)+6</f>
        <v>72</v>
      </c>
      <c r="L19" s="45">
        <f>SUM(K19)+6</f>
        <v>78</v>
      </c>
      <c r="M19" s="45">
        <f>SUM(L19)+6</f>
        <v>84</v>
      </c>
      <c r="N19" s="254">
        <f>SUM(M19)+6</f>
        <v>90</v>
      </c>
    </row>
    <row r="20" spans="1:14" s="1" customFormat="1" ht="14.1" customHeight="1" x14ac:dyDescent="0.3">
      <c r="A20" s="52"/>
      <c r="B20" s="60" t="s">
        <v>51</v>
      </c>
      <c r="C20" s="61"/>
      <c r="D20" s="62" t="s">
        <v>78</v>
      </c>
      <c r="E20" s="63"/>
      <c r="F20" s="63"/>
      <c r="G20" s="64"/>
      <c r="H20" s="137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15</v>
      </c>
      <c r="C21" s="67"/>
      <c r="D21" s="68" t="s">
        <v>16</v>
      </c>
      <c r="E21" s="69"/>
      <c r="F21" s="69"/>
      <c r="G21" s="70"/>
      <c r="H21" s="45">
        <f>SUM(I21)-1.8</f>
        <v>36.400000000000006</v>
      </c>
      <c r="I21" s="45">
        <f>SUM(J21)-1.8</f>
        <v>38.200000000000003</v>
      </c>
      <c r="J21" s="71">
        <v>40</v>
      </c>
      <c r="K21" s="45">
        <f>SUM(J21)+1.8</f>
        <v>41.8</v>
      </c>
      <c r="L21" s="45">
        <f>SUM(K21)+1.8</f>
        <v>43.599999999999994</v>
      </c>
      <c r="M21" s="45">
        <f>SUM(L21)+1.8</f>
        <v>45.399999999999991</v>
      </c>
      <c r="N21" s="254">
        <f>SUM(M21)+1.8</f>
        <v>47.199999999999989</v>
      </c>
    </row>
    <row r="22" spans="1:14" s="1" customFormat="1" ht="14.1" customHeight="1" x14ac:dyDescent="0.3">
      <c r="A22" s="52"/>
      <c r="B22" s="60" t="s">
        <v>52</v>
      </c>
      <c r="C22" s="61"/>
      <c r="D22" s="79" t="s">
        <v>79</v>
      </c>
      <c r="E22" s="80"/>
      <c r="F22" s="80"/>
      <c r="G22" s="81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17</v>
      </c>
      <c r="C23" s="67"/>
      <c r="D23" s="68" t="s">
        <v>14</v>
      </c>
      <c r="E23" s="69"/>
      <c r="F23" s="69"/>
      <c r="G23" s="70"/>
      <c r="H23" s="109">
        <f>SUM(I23)-1.1</f>
        <v>21.099999999999998</v>
      </c>
      <c r="I23" s="45">
        <f>SUM(J23)-1.1</f>
        <v>22.2</v>
      </c>
      <c r="J23" s="71">
        <v>23.3</v>
      </c>
      <c r="K23" s="45">
        <f>SUM(J23)+1.6</f>
        <v>24.900000000000002</v>
      </c>
      <c r="L23" s="45">
        <f>SUM(K23)+1.1</f>
        <v>26.000000000000004</v>
      </c>
      <c r="M23" s="109">
        <f>SUM(L23)+1.1</f>
        <v>27.100000000000005</v>
      </c>
      <c r="N23" s="255">
        <f>SUM(M23)+1.1</f>
        <v>28.200000000000006</v>
      </c>
    </row>
    <row r="24" spans="1:14" s="1" customFormat="1" ht="14.1" customHeight="1" x14ac:dyDescent="0.3">
      <c r="A24" s="52"/>
      <c r="B24" s="60" t="s">
        <v>58</v>
      </c>
      <c r="C24" s="61"/>
      <c r="D24" s="62" t="s">
        <v>80</v>
      </c>
      <c r="E24" s="63"/>
      <c r="F24" s="63"/>
      <c r="G24" s="64"/>
      <c r="H24" s="137"/>
      <c r="I24" s="46"/>
      <c r="J24" s="48"/>
      <c r="K24" s="46"/>
      <c r="L24" s="46"/>
      <c r="M24" s="137"/>
      <c r="N24" s="256"/>
    </row>
    <row r="25" spans="1:14" s="1" customFormat="1" ht="14.1" customHeight="1" x14ac:dyDescent="0.3">
      <c r="A25" s="65">
        <v>12</v>
      </c>
      <c r="B25" s="66" t="s">
        <v>18</v>
      </c>
      <c r="C25" s="67"/>
      <c r="D25" s="68" t="s">
        <v>14</v>
      </c>
      <c r="E25" s="69"/>
      <c r="F25" s="69"/>
      <c r="G25" s="70"/>
      <c r="H25" s="109">
        <f>SUM(I25)-1.3</f>
        <v>28.5</v>
      </c>
      <c r="I25" s="45">
        <f>SUM(J25)-1.3</f>
        <v>29.8</v>
      </c>
      <c r="J25" s="71">
        <v>31.1</v>
      </c>
      <c r="K25" s="45">
        <f>SUM(J25)+1.8</f>
        <v>32.9</v>
      </c>
      <c r="L25" s="45">
        <f>SUM(K25)+1.3</f>
        <v>34.199999999999996</v>
      </c>
      <c r="M25" s="109">
        <f>SUM(L25)+1.3</f>
        <v>35.499999999999993</v>
      </c>
      <c r="N25" s="255">
        <f>SUM(M25)+1.3</f>
        <v>36.79999999999999</v>
      </c>
    </row>
    <row r="26" spans="1:14" s="1" customFormat="1" ht="14.1" customHeight="1" x14ac:dyDescent="0.3">
      <c r="A26" s="52"/>
      <c r="B26" s="60" t="s">
        <v>57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19</v>
      </c>
      <c r="C27" s="67"/>
      <c r="D27" s="68" t="s">
        <v>20</v>
      </c>
      <c r="E27" s="69"/>
      <c r="F27" s="69"/>
      <c r="G27" s="70"/>
      <c r="H27" s="45">
        <f>SUM(I27)-2.7</f>
        <v>43.199999999999996</v>
      </c>
      <c r="I27" s="45">
        <f>SUM(J27)-2.7</f>
        <v>45.9</v>
      </c>
      <c r="J27" s="71">
        <v>48.6</v>
      </c>
      <c r="K27" s="45">
        <f>SUM(J27)+2.6</f>
        <v>51.2</v>
      </c>
      <c r="L27" s="45">
        <f>SUM(K27)+2.6</f>
        <v>53.800000000000004</v>
      </c>
      <c r="M27" s="45">
        <f>SUM(L27)+2.6</f>
        <v>56.400000000000006</v>
      </c>
      <c r="N27" s="254">
        <f>SUM(M27)+2.6</f>
        <v>59.000000000000007</v>
      </c>
    </row>
    <row r="28" spans="1:14" s="1" customFormat="1" ht="14.1" customHeight="1" x14ac:dyDescent="0.3">
      <c r="A28" s="52"/>
      <c r="B28" s="60" t="s">
        <v>56</v>
      </c>
      <c r="C28" s="61"/>
      <c r="D28" s="62" t="s">
        <v>81</v>
      </c>
      <c r="E28" s="63"/>
      <c r="F28" s="63"/>
      <c r="G28" s="64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65">
        <v>14</v>
      </c>
      <c r="B29" s="66" t="s">
        <v>21</v>
      </c>
      <c r="C29" s="67"/>
      <c r="D29" s="68" t="s">
        <v>22</v>
      </c>
      <c r="E29" s="69"/>
      <c r="F29" s="69"/>
      <c r="G29" s="70"/>
      <c r="H29" s="45">
        <f>SUM(I29)-6</f>
        <v>31.6</v>
      </c>
      <c r="I29" s="45">
        <f>SUM(J29)-6</f>
        <v>37.6</v>
      </c>
      <c r="J29" s="71">
        <v>43.6</v>
      </c>
      <c r="K29" s="45">
        <f>SUM(J29)+4.5</f>
        <v>48.1</v>
      </c>
      <c r="L29" s="45">
        <f>SUM(K29)+5</f>
        <v>53.1</v>
      </c>
      <c r="M29" s="45">
        <f>SUM(L29)+5</f>
        <v>58.1</v>
      </c>
      <c r="N29" s="254">
        <f>SUM(M29)+5</f>
        <v>63.1</v>
      </c>
    </row>
    <row r="30" spans="1:14" s="1" customFormat="1" ht="14.1" customHeight="1" x14ac:dyDescent="0.3">
      <c r="A30" s="52"/>
      <c r="B30" s="60" t="s">
        <v>55</v>
      </c>
      <c r="C30" s="61"/>
      <c r="D30" s="62" t="s">
        <v>82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92</v>
      </c>
      <c r="C31" s="67"/>
      <c r="D31" s="68" t="s">
        <v>59</v>
      </c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93</v>
      </c>
      <c r="C32" s="61"/>
      <c r="D32" s="62" t="s">
        <v>59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94</v>
      </c>
      <c r="C33" s="67"/>
      <c r="D33" s="68" t="s">
        <v>96</v>
      </c>
      <c r="E33" s="69"/>
      <c r="F33" s="69"/>
      <c r="G33" s="70"/>
      <c r="H33" s="45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95</v>
      </c>
      <c r="C34" s="61"/>
      <c r="D34" s="62" t="s">
        <v>131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464</v>
      </c>
      <c r="C35" s="67"/>
      <c r="D35" s="68"/>
      <c r="E35" s="69"/>
      <c r="F35" s="69"/>
      <c r="G35" s="70"/>
      <c r="H35" s="94">
        <f>SUM(I35)-0.5</f>
        <v>10</v>
      </c>
      <c r="I35" s="94">
        <f>SUM(J35)-0.5</f>
        <v>10.5</v>
      </c>
      <c r="J35" s="85">
        <v>11</v>
      </c>
      <c r="K35" s="94">
        <f>SUM(J35)+0.5</f>
        <v>11.5</v>
      </c>
      <c r="L35" s="94">
        <f>SUM(K35)+0.5</f>
        <v>12</v>
      </c>
      <c r="M35" s="94">
        <f>SUM(L35)+0.5</f>
        <v>12.5</v>
      </c>
      <c r="N35" s="253">
        <f>SUM(M35)+0.5</f>
        <v>13</v>
      </c>
    </row>
    <row r="36" spans="1:14" s="1" customFormat="1" ht="14.1" customHeight="1" x14ac:dyDescent="0.3">
      <c r="A36" s="52"/>
      <c r="B36" s="60" t="s">
        <v>463</v>
      </c>
      <c r="C36" s="61"/>
      <c r="D36" s="62"/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101</v>
      </c>
      <c r="C37" s="67"/>
      <c r="D37" s="171"/>
      <c r="E37" s="171"/>
      <c r="F37" s="171"/>
      <c r="G37" s="171"/>
      <c r="H37" s="94">
        <f>SUM(I37)-0.5</f>
        <v>9</v>
      </c>
      <c r="I37" s="94">
        <f>SUM(J37)-0.5</f>
        <v>9.5</v>
      </c>
      <c r="J37" s="85">
        <v>10</v>
      </c>
      <c r="K37" s="94">
        <f>SUM(J37)+0.5</f>
        <v>10.5</v>
      </c>
      <c r="L37" s="94">
        <f>SUM(K37)+0.5</f>
        <v>11</v>
      </c>
      <c r="M37" s="94">
        <f>SUM(L37)+0.5</f>
        <v>11.5</v>
      </c>
      <c r="N37" s="253">
        <f>SUM(M37)+0.5</f>
        <v>12</v>
      </c>
    </row>
    <row r="38" spans="1:14" s="1" customFormat="1" ht="14.1" customHeight="1" x14ac:dyDescent="0.3">
      <c r="A38" s="52"/>
      <c r="B38" s="132" t="s">
        <v>100</v>
      </c>
      <c r="C38" s="133"/>
      <c r="D38" s="79"/>
      <c r="E38" s="80"/>
      <c r="F38" s="80"/>
      <c r="G38" s="81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65">
        <v>19</v>
      </c>
      <c r="B39" s="66" t="s">
        <v>99</v>
      </c>
      <c r="C39" s="67"/>
      <c r="D39" s="171"/>
      <c r="E39" s="171"/>
      <c r="F39" s="171"/>
      <c r="G39" s="171"/>
      <c r="H39" s="45">
        <f>SUM(I39)-0.5</f>
        <v>9.5</v>
      </c>
      <c r="I39" s="45">
        <f>SUM(J39)-0.5</f>
        <v>10</v>
      </c>
      <c r="J39" s="71">
        <v>10.5</v>
      </c>
      <c r="K39" s="45">
        <f>SUM(J39)+0.5</f>
        <v>11</v>
      </c>
      <c r="L39" s="45">
        <f>SUM(K39)+0.5</f>
        <v>11.5</v>
      </c>
      <c r="M39" s="45">
        <f>SUM(L39)+0.5</f>
        <v>12</v>
      </c>
      <c r="N39" s="254">
        <f>SUM(M39)+0.5</f>
        <v>12.5</v>
      </c>
    </row>
    <row r="40" spans="1:14" s="1" customFormat="1" ht="14.1" customHeight="1" x14ac:dyDescent="0.3">
      <c r="A40" s="52"/>
      <c r="B40" s="137" t="s">
        <v>98</v>
      </c>
      <c r="C40" s="137"/>
      <c r="D40" s="79"/>
      <c r="E40" s="80"/>
      <c r="F40" s="80"/>
      <c r="G40" s="81"/>
      <c r="H40" s="46"/>
      <c r="I40" s="46"/>
      <c r="J40" s="48"/>
      <c r="K40" s="46"/>
      <c r="L40" s="46"/>
      <c r="M40" s="46"/>
      <c r="N40" s="251"/>
    </row>
    <row r="41" spans="1:14" s="1" customFormat="1" ht="14.1" customHeight="1" x14ac:dyDescent="0.3">
      <c r="A41" s="65">
        <v>20</v>
      </c>
      <c r="B41" s="97" t="s">
        <v>135</v>
      </c>
      <c r="C41" s="98"/>
      <c r="D41" s="106"/>
      <c r="E41" s="107"/>
      <c r="F41" s="107"/>
      <c r="G41" s="108"/>
      <c r="H41" s="167">
        <f>SUM(I41)-3</f>
        <v>77</v>
      </c>
      <c r="I41" s="94">
        <f>SUM(J41)-3</f>
        <v>80</v>
      </c>
      <c r="J41" s="85">
        <v>83</v>
      </c>
      <c r="K41" s="94">
        <f>SUM(J41)+3</f>
        <v>86</v>
      </c>
      <c r="L41" s="94">
        <f>SUM(K41)+3</f>
        <v>89</v>
      </c>
      <c r="M41" s="94">
        <f>SUM(L41)+3</f>
        <v>92</v>
      </c>
      <c r="N41" s="253">
        <f>SUM(M41)+3</f>
        <v>95</v>
      </c>
    </row>
    <row r="42" spans="1:14" s="1" customFormat="1" ht="14.1" customHeight="1" thickBot="1" x14ac:dyDescent="0.35">
      <c r="A42" s="105"/>
      <c r="B42" s="116" t="s">
        <v>450</v>
      </c>
      <c r="C42" s="117"/>
      <c r="D42" s="118"/>
      <c r="E42" s="119"/>
      <c r="F42" s="119"/>
      <c r="G42" s="120"/>
      <c r="H42" s="110"/>
      <c r="I42" s="96"/>
      <c r="J42" s="114"/>
      <c r="K42" s="96"/>
      <c r="L42" s="96"/>
      <c r="M42" s="96"/>
      <c r="N42" s="257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43">
    <mergeCell ref="L41:L42"/>
    <mergeCell ref="M41:M42"/>
    <mergeCell ref="N41:N42"/>
    <mergeCell ref="B42:C42"/>
    <mergeCell ref="D42:G42"/>
    <mergeCell ref="K37:K38"/>
    <mergeCell ref="L37:L38"/>
    <mergeCell ref="M37:M38"/>
    <mergeCell ref="K41:K42"/>
    <mergeCell ref="K39:K40"/>
    <mergeCell ref="A41:A42"/>
    <mergeCell ref="B41:C41"/>
    <mergeCell ref="D41:G41"/>
    <mergeCell ref="H41:H42"/>
    <mergeCell ref="I41:I42"/>
    <mergeCell ref="J41:J42"/>
    <mergeCell ref="B39:C39"/>
    <mergeCell ref="D39:G39"/>
    <mergeCell ref="H39:H40"/>
    <mergeCell ref="I37:I38"/>
    <mergeCell ref="J39:J40"/>
    <mergeCell ref="J37:J38"/>
    <mergeCell ref="B40:C40"/>
    <mergeCell ref="D40:G40"/>
    <mergeCell ref="L39:L40"/>
    <mergeCell ref="M39:M40"/>
    <mergeCell ref="I39:I40"/>
    <mergeCell ref="A37:A38"/>
    <mergeCell ref="B37:C37"/>
    <mergeCell ref="D37:G37"/>
    <mergeCell ref="H37:H38"/>
    <mergeCell ref="B38:C38"/>
    <mergeCell ref="D38:G38"/>
    <mergeCell ref="A39:A40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17:N18"/>
    <mergeCell ref="N19:N20"/>
    <mergeCell ref="N21:N22"/>
    <mergeCell ref="N23:N24"/>
    <mergeCell ref="N3:N4"/>
    <mergeCell ref="N5:N6"/>
    <mergeCell ref="N7:N8"/>
    <mergeCell ref="N9:N10"/>
    <mergeCell ref="N11:N12"/>
    <mergeCell ref="N13:N14"/>
    <mergeCell ref="N37:N38"/>
    <mergeCell ref="N39:N40"/>
    <mergeCell ref="A1:N1"/>
    <mergeCell ref="N25:N26"/>
    <mergeCell ref="N27:N28"/>
    <mergeCell ref="N29:N30"/>
    <mergeCell ref="N31:N32"/>
    <mergeCell ref="N33:N34"/>
    <mergeCell ref="N35:N36"/>
    <mergeCell ref="N15:N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9086-3214-4BB1-861D-FA8CB53C320A}">
  <sheetPr codeName="Sheet129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361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0" t="s">
        <v>63</v>
      </c>
      <c r="I2" s="30" t="s">
        <v>64</v>
      </c>
      <c r="J2" s="7" t="s">
        <v>65</v>
      </c>
      <c r="K2" s="30" t="s">
        <v>66</v>
      </c>
      <c r="L2" s="30" t="s">
        <v>167</v>
      </c>
      <c r="M2" s="30" t="s">
        <v>168</v>
      </c>
      <c r="N2" s="30" t="s">
        <v>169</v>
      </c>
    </row>
    <row r="3" spans="1:14" s="1" customFormat="1" ht="14.1" customHeight="1" x14ac:dyDescent="0.3">
      <c r="A3" s="160">
        <v>1</v>
      </c>
      <c r="B3" s="97" t="s">
        <v>106</v>
      </c>
      <c r="C3" s="98"/>
      <c r="D3" s="106" t="s">
        <v>74</v>
      </c>
      <c r="E3" s="246"/>
      <c r="F3" s="246"/>
      <c r="G3" s="108"/>
      <c r="H3" s="94">
        <f>SUM(I3)-3</f>
        <v>45</v>
      </c>
      <c r="I3" s="94">
        <f>SUM(J3)-3</f>
        <v>48</v>
      </c>
      <c r="J3" s="85">
        <v>51</v>
      </c>
      <c r="K3" s="94">
        <f>SUM(J3)+3</f>
        <v>54</v>
      </c>
      <c r="L3" s="94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166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0">
        <v>2</v>
      </c>
      <c r="B5" s="97" t="s">
        <v>121</v>
      </c>
      <c r="C5" s="98"/>
      <c r="D5" s="106"/>
      <c r="E5" s="246"/>
      <c r="F5" s="246"/>
      <c r="G5" s="108"/>
      <c r="H5" s="94"/>
      <c r="I5" s="94"/>
      <c r="J5" s="76"/>
      <c r="K5" s="77"/>
      <c r="L5" s="77"/>
      <c r="M5" s="77"/>
      <c r="N5" s="252"/>
    </row>
    <row r="6" spans="1:14" s="1" customFormat="1" ht="14.1" customHeight="1" x14ac:dyDescent="0.3">
      <c r="A6" s="166"/>
      <c r="B6" s="60" t="s">
        <v>133</v>
      </c>
      <c r="C6" s="61"/>
      <c r="D6" s="62"/>
      <c r="E6" s="63"/>
      <c r="F6" s="63"/>
      <c r="G6" s="64"/>
      <c r="H6" s="46"/>
      <c r="I6" s="46"/>
      <c r="J6" s="76"/>
      <c r="K6" s="77"/>
      <c r="L6" s="77"/>
      <c r="M6" s="77"/>
      <c r="N6" s="252"/>
    </row>
    <row r="7" spans="1:14" s="1" customFormat="1" ht="14.1" customHeight="1" x14ac:dyDescent="0.3">
      <c r="A7" s="160">
        <v>3</v>
      </c>
      <c r="B7" s="66" t="s">
        <v>132</v>
      </c>
      <c r="C7" s="67"/>
      <c r="D7" s="106"/>
      <c r="E7" s="246"/>
      <c r="F7" s="246"/>
      <c r="G7" s="108"/>
      <c r="H7" s="45">
        <f>SUM(I7)-4.5</f>
        <v>63</v>
      </c>
      <c r="I7" s="45">
        <f>SUM(J7)-4.5</f>
        <v>67.5</v>
      </c>
      <c r="J7" s="85">
        <v>72</v>
      </c>
      <c r="K7" s="94">
        <f>SUM(J7)+4.5</f>
        <v>76.5</v>
      </c>
      <c r="L7" s="94">
        <f>SUM(K7)+4.5</f>
        <v>81</v>
      </c>
      <c r="M7" s="94">
        <f>SUM(L7)+4.5</f>
        <v>85.5</v>
      </c>
      <c r="N7" s="253">
        <f>SUM(M7)+4.5</f>
        <v>90</v>
      </c>
    </row>
    <row r="8" spans="1:14" s="1" customFormat="1" ht="14.1" customHeight="1" x14ac:dyDescent="0.3">
      <c r="A8" s="166"/>
      <c r="B8" s="60" t="s">
        <v>108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0">
        <v>4</v>
      </c>
      <c r="B9" s="66" t="s">
        <v>12</v>
      </c>
      <c r="C9" s="67"/>
      <c r="D9" s="68" t="s">
        <v>13</v>
      </c>
      <c r="E9" s="69"/>
      <c r="F9" s="69"/>
      <c r="G9" s="70"/>
      <c r="H9" s="45">
        <f>SUM(I9)-5</f>
        <v>67.599999999999994</v>
      </c>
      <c r="I9" s="45">
        <f>SUM(J9)-5</f>
        <v>72.599999999999994</v>
      </c>
      <c r="J9" s="71">
        <v>77.599999999999994</v>
      </c>
      <c r="K9" s="45">
        <f>SUM(J9)+5</f>
        <v>82.6</v>
      </c>
      <c r="L9" s="45">
        <f>SUM(K9)+5</f>
        <v>87.6</v>
      </c>
      <c r="M9" s="45">
        <f>SUM(L9)+5</f>
        <v>92.6</v>
      </c>
      <c r="N9" s="254">
        <f>SUM(M9)+5</f>
        <v>97.6</v>
      </c>
    </row>
    <row r="10" spans="1:14" s="1" customFormat="1" ht="14.1" customHeight="1" x14ac:dyDescent="0.3">
      <c r="A10" s="166"/>
      <c r="B10" s="60" t="s">
        <v>50</v>
      </c>
      <c r="C10" s="61"/>
      <c r="D10" s="62" t="s">
        <v>76</v>
      </c>
      <c r="E10" s="63"/>
      <c r="F10" s="63"/>
      <c r="G10" s="6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0">
        <v>5</v>
      </c>
      <c r="B11" s="66" t="s">
        <v>109</v>
      </c>
      <c r="C11" s="67"/>
      <c r="D11" s="68"/>
      <c r="E11" s="69"/>
      <c r="F11" s="69"/>
      <c r="G11" s="70"/>
      <c r="H11" s="45">
        <f>SUM(I11)-0.7</f>
        <v>13.900000000000002</v>
      </c>
      <c r="I11" s="45">
        <f>SUM(J11)-0.7</f>
        <v>14.600000000000001</v>
      </c>
      <c r="J11" s="71">
        <v>15.3</v>
      </c>
      <c r="K11" s="45">
        <f>SUM(J11)+1.2</f>
        <v>16.5</v>
      </c>
      <c r="L11" s="45">
        <f>SUM(K11)+0.7</f>
        <v>17.2</v>
      </c>
      <c r="M11" s="109">
        <f>SUM(L11)+0.7</f>
        <v>17.899999999999999</v>
      </c>
      <c r="N11" s="255">
        <f>SUM(M11)+0.7</f>
        <v>18.599999999999998</v>
      </c>
    </row>
    <row r="12" spans="1:14" s="1" customFormat="1" ht="14.1" customHeight="1" x14ac:dyDescent="0.3">
      <c r="A12" s="166"/>
      <c r="B12" s="60" t="s">
        <v>110</v>
      </c>
      <c r="C12" s="61"/>
      <c r="D12" s="73" t="s">
        <v>136</v>
      </c>
      <c r="E12" s="74"/>
      <c r="F12" s="74"/>
      <c r="G12" s="75"/>
      <c r="H12" s="46"/>
      <c r="I12" s="46"/>
      <c r="J12" s="48"/>
      <c r="K12" s="46"/>
      <c r="L12" s="46"/>
      <c r="M12" s="137"/>
      <c r="N12" s="256"/>
    </row>
    <row r="13" spans="1:14" s="1" customFormat="1" ht="14.1" customHeight="1" x14ac:dyDescent="0.3">
      <c r="A13" s="65">
        <v>6</v>
      </c>
      <c r="B13" s="66" t="s">
        <v>362</v>
      </c>
      <c r="C13" s="67"/>
      <c r="D13" s="68"/>
      <c r="E13" s="69"/>
      <c r="F13" s="69"/>
      <c r="G13" s="70"/>
      <c r="H13" s="45">
        <f>SUM(I13)-0.7</f>
        <v>9.6000000000000014</v>
      </c>
      <c r="I13" s="45">
        <f>SUM(J13)-0.7</f>
        <v>10.3</v>
      </c>
      <c r="J13" s="71">
        <v>11</v>
      </c>
      <c r="K13" s="45">
        <f>SUM(J13)+0.7</f>
        <v>11.7</v>
      </c>
      <c r="L13" s="45">
        <f>SUM(K13)+0.7</f>
        <v>12.399999999999999</v>
      </c>
      <c r="M13" s="109">
        <f>SUM(L13)+0.7</f>
        <v>13.099999999999998</v>
      </c>
      <c r="N13" s="255">
        <f>SUM(M13)+0.7</f>
        <v>13.799999999999997</v>
      </c>
    </row>
    <row r="14" spans="1:14" s="1" customFormat="1" ht="14.1" customHeight="1" x14ac:dyDescent="0.3">
      <c r="A14" s="52"/>
      <c r="B14" s="60" t="s">
        <v>363</v>
      </c>
      <c r="C14" s="61"/>
      <c r="D14" s="73" t="s">
        <v>364</v>
      </c>
      <c r="E14" s="74"/>
      <c r="F14" s="74"/>
      <c r="G14" s="75"/>
      <c r="H14" s="46"/>
      <c r="I14" s="46"/>
      <c r="J14" s="48"/>
      <c r="K14" s="46"/>
      <c r="L14" s="46"/>
      <c r="M14" s="137"/>
      <c r="N14" s="256"/>
    </row>
    <row r="15" spans="1:14" s="1" customFormat="1" ht="14.1" customHeight="1" x14ac:dyDescent="0.3">
      <c r="A15" s="160">
        <v>7</v>
      </c>
      <c r="B15" s="66" t="s">
        <v>10</v>
      </c>
      <c r="C15" s="67"/>
      <c r="D15" s="68" t="s">
        <v>77</v>
      </c>
      <c r="E15" s="69"/>
      <c r="F15" s="69"/>
      <c r="G15" s="70"/>
      <c r="H15" s="45">
        <f>SUM(I15)-7</f>
        <v>51</v>
      </c>
      <c r="I15" s="45">
        <f>SUM(J15)-7</f>
        <v>58</v>
      </c>
      <c r="J15" s="71">
        <v>65</v>
      </c>
      <c r="K15" s="45">
        <f>SUM(J15)+6</f>
        <v>71</v>
      </c>
      <c r="L15" s="45">
        <f>SUM(K15)+6</f>
        <v>77</v>
      </c>
      <c r="M15" s="45">
        <f>SUM(L15)+6</f>
        <v>83</v>
      </c>
      <c r="N15" s="254">
        <f>SUM(M15)+6</f>
        <v>89</v>
      </c>
    </row>
    <row r="16" spans="1:14" s="1" customFormat="1" ht="14.1" customHeight="1" x14ac:dyDescent="0.3">
      <c r="A16" s="166"/>
      <c r="B16" s="60" t="s">
        <v>51</v>
      </c>
      <c r="C16" s="61"/>
      <c r="D16" s="62" t="s">
        <v>78</v>
      </c>
      <c r="E16" s="63"/>
      <c r="F16" s="63"/>
      <c r="G16" s="64"/>
      <c r="H16" s="46"/>
      <c r="I16" s="46"/>
      <c r="J16" s="48"/>
      <c r="K16" s="46"/>
      <c r="L16" s="46"/>
      <c r="M16" s="46"/>
      <c r="N16" s="251"/>
    </row>
    <row r="17" spans="1:14" s="1" customFormat="1" ht="14.1" customHeight="1" x14ac:dyDescent="0.3">
      <c r="A17" s="160">
        <v>8</v>
      </c>
      <c r="B17" s="66" t="s">
        <v>15</v>
      </c>
      <c r="C17" s="67"/>
      <c r="D17" s="68" t="s">
        <v>16</v>
      </c>
      <c r="E17" s="69"/>
      <c r="F17" s="69"/>
      <c r="G17" s="70"/>
      <c r="H17" s="45">
        <f>SUM(I17)-2</f>
        <v>35</v>
      </c>
      <c r="I17" s="45">
        <f>SUM(J17)-2</f>
        <v>37</v>
      </c>
      <c r="J17" s="71">
        <v>39</v>
      </c>
      <c r="K17" s="45">
        <f>SUM(J17)+2</f>
        <v>41</v>
      </c>
      <c r="L17" s="45">
        <f>SUM(K17)+2</f>
        <v>43</v>
      </c>
      <c r="M17" s="45">
        <f>SUM(L17)+2</f>
        <v>45</v>
      </c>
      <c r="N17" s="254">
        <f>SUM(M17)+2</f>
        <v>47</v>
      </c>
    </row>
    <row r="18" spans="1:14" s="1" customFormat="1" ht="14.1" customHeight="1" x14ac:dyDescent="0.3">
      <c r="A18" s="166"/>
      <c r="B18" s="60" t="s">
        <v>52</v>
      </c>
      <c r="C18" s="61"/>
      <c r="D18" s="79" t="s">
        <v>79</v>
      </c>
      <c r="E18" s="80"/>
      <c r="F18" s="80"/>
      <c r="G18" s="81"/>
      <c r="H18" s="46"/>
      <c r="I18" s="46"/>
      <c r="J18" s="48"/>
      <c r="K18" s="46"/>
      <c r="L18" s="46"/>
      <c r="M18" s="46"/>
      <c r="N18" s="251"/>
    </row>
    <row r="19" spans="1:14" s="1" customFormat="1" ht="14.1" customHeight="1" x14ac:dyDescent="0.3">
      <c r="A19" s="160">
        <v>9</v>
      </c>
      <c r="B19" s="66" t="s">
        <v>17</v>
      </c>
      <c r="C19" s="67"/>
      <c r="D19" s="68" t="s">
        <v>14</v>
      </c>
      <c r="E19" s="69"/>
      <c r="F19" s="69"/>
      <c r="G19" s="70"/>
      <c r="H19" s="45">
        <f>SUM(I19)-1.1</f>
        <v>20.799999999999997</v>
      </c>
      <c r="I19" s="45">
        <f>SUM(J19)-1.1</f>
        <v>21.9</v>
      </c>
      <c r="J19" s="71">
        <v>23</v>
      </c>
      <c r="K19" s="45">
        <f>SUM(J19)+1.6</f>
        <v>24.6</v>
      </c>
      <c r="L19" s="45">
        <f>SUM(K19)+1.1</f>
        <v>25.700000000000003</v>
      </c>
      <c r="M19" s="109">
        <f>SUM(L19)+1.1</f>
        <v>26.800000000000004</v>
      </c>
      <c r="N19" s="255">
        <f>SUM(M19)+1.1</f>
        <v>27.900000000000006</v>
      </c>
    </row>
    <row r="20" spans="1:14" s="1" customFormat="1" ht="14.1" customHeight="1" x14ac:dyDescent="0.3">
      <c r="A20" s="166"/>
      <c r="B20" s="60" t="s">
        <v>58</v>
      </c>
      <c r="C20" s="61"/>
      <c r="D20" s="62" t="s">
        <v>80</v>
      </c>
      <c r="E20" s="63"/>
      <c r="F20" s="63"/>
      <c r="G20" s="64"/>
      <c r="H20" s="46"/>
      <c r="I20" s="46"/>
      <c r="J20" s="48"/>
      <c r="K20" s="46"/>
      <c r="L20" s="46"/>
      <c r="M20" s="137"/>
      <c r="N20" s="256"/>
    </row>
    <row r="21" spans="1:14" s="1" customFormat="1" ht="13.5" customHeight="1" x14ac:dyDescent="0.3">
      <c r="A21" s="160">
        <v>10</v>
      </c>
      <c r="B21" s="66" t="s">
        <v>18</v>
      </c>
      <c r="C21" s="67"/>
      <c r="D21" s="68" t="s">
        <v>14</v>
      </c>
      <c r="E21" s="69"/>
      <c r="F21" s="69"/>
      <c r="G21" s="70"/>
      <c r="H21" s="45">
        <f>SUM(I21)-1.3</f>
        <v>28.4</v>
      </c>
      <c r="I21" s="45">
        <f>SUM(J21)-1.3</f>
        <v>29.7</v>
      </c>
      <c r="J21" s="71">
        <v>31</v>
      </c>
      <c r="K21" s="45">
        <f>SUM(J21)+1.8</f>
        <v>32.799999999999997</v>
      </c>
      <c r="L21" s="45">
        <f>SUM(K21)+1.3</f>
        <v>34.099999999999994</v>
      </c>
      <c r="M21" s="109">
        <f>SUM(L21)+1.3</f>
        <v>35.399999999999991</v>
      </c>
      <c r="N21" s="255">
        <f>SUM(M21)+1.3</f>
        <v>36.699999999999989</v>
      </c>
    </row>
    <row r="22" spans="1:14" s="1" customFormat="1" ht="13.5" customHeight="1" x14ac:dyDescent="0.3">
      <c r="A22" s="166"/>
      <c r="B22" s="60" t="s">
        <v>57</v>
      </c>
      <c r="C22" s="61"/>
      <c r="D22" s="62" t="s">
        <v>80</v>
      </c>
      <c r="E22" s="63"/>
      <c r="F22" s="63"/>
      <c r="G22" s="64"/>
      <c r="H22" s="46"/>
      <c r="I22" s="46"/>
      <c r="J22" s="48"/>
      <c r="K22" s="46"/>
      <c r="L22" s="46"/>
      <c r="M22" s="137"/>
      <c r="N22" s="256"/>
    </row>
    <row r="23" spans="1:14" ht="14.1" customHeight="1" x14ac:dyDescent="0.3">
      <c r="A23" s="160">
        <v>11</v>
      </c>
      <c r="B23" s="66" t="s">
        <v>19</v>
      </c>
      <c r="C23" s="67"/>
      <c r="D23" s="68" t="s">
        <v>20</v>
      </c>
      <c r="E23" s="69"/>
      <c r="F23" s="69"/>
      <c r="G23" s="70"/>
      <c r="H23" s="45">
        <f>SUM(I23)-3.1</f>
        <v>42.099999999999994</v>
      </c>
      <c r="I23" s="45">
        <f>SUM(J23)-3.1</f>
        <v>45.199999999999996</v>
      </c>
      <c r="J23" s="71">
        <v>48.3</v>
      </c>
      <c r="K23" s="45">
        <f>SUM(J23)+3</f>
        <v>51.3</v>
      </c>
      <c r="L23" s="45">
        <f>SUM(K23)+3.1</f>
        <v>54.4</v>
      </c>
      <c r="M23" s="45">
        <f>SUM(L23)+3.1</f>
        <v>57.5</v>
      </c>
      <c r="N23" s="254">
        <f>SUM(M23)+3.1</f>
        <v>60.6</v>
      </c>
    </row>
    <row r="24" spans="1:14" ht="14.1" customHeight="1" x14ac:dyDescent="0.3">
      <c r="A24" s="166"/>
      <c r="B24" s="60" t="s">
        <v>56</v>
      </c>
      <c r="C24" s="61"/>
      <c r="D24" s="62" t="s">
        <v>81</v>
      </c>
      <c r="E24" s="63"/>
      <c r="F24" s="63"/>
      <c r="G24" s="64"/>
      <c r="H24" s="46"/>
      <c r="I24" s="46"/>
      <c r="J24" s="48"/>
      <c r="K24" s="46"/>
      <c r="L24" s="46"/>
      <c r="M24" s="46"/>
      <c r="N24" s="251"/>
    </row>
    <row r="25" spans="1:14" ht="14.1" customHeight="1" x14ac:dyDescent="0.3">
      <c r="A25" s="160">
        <v>12</v>
      </c>
      <c r="B25" s="66" t="s">
        <v>21</v>
      </c>
      <c r="C25" s="67"/>
      <c r="D25" s="68" t="s">
        <v>22</v>
      </c>
      <c r="E25" s="69"/>
      <c r="F25" s="69"/>
      <c r="G25" s="70"/>
      <c r="H25" s="45">
        <f>SUM(I25)-6</f>
        <v>31.1</v>
      </c>
      <c r="I25" s="45">
        <f>SUM(J25)-6</f>
        <v>37.1</v>
      </c>
      <c r="J25" s="71">
        <v>43.1</v>
      </c>
      <c r="K25" s="45">
        <f>SUM(J25)+4.5</f>
        <v>47.6</v>
      </c>
      <c r="L25" s="45">
        <f>SUM(K25)+5</f>
        <v>52.6</v>
      </c>
      <c r="M25" s="45">
        <f>SUM(L25)+5</f>
        <v>57.6</v>
      </c>
      <c r="N25" s="254">
        <f>SUM(M25)+5</f>
        <v>62.6</v>
      </c>
    </row>
    <row r="26" spans="1:14" ht="14.1" customHeight="1" x14ac:dyDescent="0.3">
      <c r="A26" s="166"/>
      <c r="B26" s="60" t="s">
        <v>55</v>
      </c>
      <c r="C26" s="61"/>
      <c r="D26" s="62" t="s">
        <v>82</v>
      </c>
      <c r="E26" s="63"/>
      <c r="F26" s="63"/>
      <c r="G26" s="64"/>
      <c r="H26" s="46"/>
      <c r="I26" s="46"/>
      <c r="J26" s="48"/>
      <c r="K26" s="46"/>
      <c r="L26" s="46"/>
      <c r="M26" s="46"/>
      <c r="N26" s="251"/>
    </row>
    <row r="27" spans="1:14" ht="14.1" customHeight="1" x14ac:dyDescent="0.3">
      <c r="A27" s="160">
        <v>13</v>
      </c>
      <c r="B27" s="66" t="s">
        <v>92</v>
      </c>
      <c r="C27" s="67"/>
      <c r="D27" s="68" t="s">
        <v>59</v>
      </c>
      <c r="E27" s="69"/>
      <c r="F27" s="69"/>
      <c r="G27" s="70"/>
      <c r="H27" s="45">
        <f>SUM(I27)-2.2</f>
        <v>38.299999999999997</v>
      </c>
      <c r="I27" s="45">
        <f>SUM(J27)-2.2</f>
        <v>40.5</v>
      </c>
      <c r="J27" s="71">
        <v>42.7</v>
      </c>
      <c r="K27" s="45">
        <f>SUM(J27)+2.2</f>
        <v>44.900000000000006</v>
      </c>
      <c r="L27" s="45">
        <f>SUM(K27)+2.2</f>
        <v>47.100000000000009</v>
      </c>
      <c r="M27" s="45">
        <f>SUM(L27)+2.2</f>
        <v>49.300000000000011</v>
      </c>
      <c r="N27" s="254">
        <f>SUM(M27)+2.2</f>
        <v>51.500000000000014</v>
      </c>
    </row>
    <row r="28" spans="1:14" ht="14.1" customHeight="1" x14ac:dyDescent="0.3">
      <c r="A28" s="166"/>
      <c r="B28" s="60" t="s">
        <v>93</v>
      </c>
      <c r="C28" s="61"/>
      <c r="D28" s="62" t="s">
        <v>59</v>
      </c>
      <c r="E28" s="63"/>
      <c r="F28" s="63"/>
      <c r="G28" s="64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160">
        <v>14</v>
      </c>
      <c r="B29" s="66" t="s">
        <v>94</v>
      </c>
      <c r="C29" s="67"/>
      <c r="D29" s="68" t="s">
        <v>96</v>
      </c>
      <c r="E29" s="69"/>
      <c r="F29" s="69"/>
      <c r="G29" s="70"/>
      <c r="H29" s="45">
        <f>SUM(I29)-3.4</f>
        <v>32.700000000000003</v>
      </c>
      <c r="I29" s="45">
        <f>SUM(J29)-3.4</f>
        <v>36.1</v>
      </c>
      <c r="J29" s="71">
        <v>39.5</v>
      </c>
      <c r="K29" s="45">
        <f>SUM(J29)+3.3</f>
        <v>42.8</v>
      </c>
      <c r="L29" s="45">
        <f>SUM(K29)+3</f>
        <v>45.8</v>
      </c>
      <c r="M29" s="45">
        <f>SUM(L29)+3</f>
        <v>48.8</v>
      </c>
      <c r="N29" s="254">
        <f>SUM(M29)+3</f>
        <v>51.8</v>
      </c>
    </row>
    <row r="30" spans="1:14" s="1" customFormat="1" ht="14.1" customHeight="1" x14ac:dyDescent="0.3">
      <c r="A30" s="166"/>
      <c r="B30" s="60" t="s">
        <v>95</v>
      </c>
      <c r="C30" s="61"/>
      <c r="D30" s="62" t="s">
        <v>131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160">
        <v>15</v>
      </c>
      <c r="B31" s="66" t="s">
        <v>83</v>
      </c>
      <c r="C31" s="67"/>
      <c r="D31" s="68" t="s">
        <v>23</v>
      </c>
      <c r="E31" s="69"/>
      <c r="F31" s="69"/>
      <c r="G31" s="70"/>
      <c r="H31" s="45">
        <f>SUM(I31)-0.2</f>
        <v>4.0999999999999996</v>
      </c>
      <c r="I31" s="45">
        <f>SUM(J31)-0.2</f>
        <v>4.3</v>
      </c>
      <c r="J31" s="71">
        <v>4.5</v>
      </c>
      <c r="K31" s="45">
        <f>SUM(J31)+0.2</f>
        <v>4.7</v>
      </c>
      <c r="L31" s="45">
        <f>SUM(K31)+0.2</f>
        <v>4.9000000000000004</v>
      </c>
      <c r="M31" s="45">
        <f>SUM(L31)+0.2</f>
        <v>5.1000000000000005</v>
      </c>
      <c r="N31" s="254">
        <f>SUM(M31)+0.2</f>
        <v>5.3000000000000007</v>
      </c>
    </row>
    <row r="32" spans="1:14" s="1" customFormat="1" ht="14.1" customHeight="1" x14ac:dyDescent="0.3">
      <c r="A32" s="166"/>
      <c r="B32" s="60" t="s">
        <v>54</v>
      </c>
      <c r="C32" s="61"/>
      <c r="D32" s="62" t="s">
        <v>84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ht="14.1" customHeight="1" x14ac:dyDescent="0.3">
      <c r="A33" s="160">
        <v>16</v>
      </c>
      <c r="B33" s="66" t="s">
        <v>85</v>
      </c>
      <c r="C33" s="67"/>
      <c r="D33" s="68" t="s">
        <v>24</v>
      </c>
      <c r="E33" s="69"/>
      <c r="F33" s="69"/>
      <c r="G33" s="70"/>
      <c r="H33" s="45">
        <f>SUM(I33)-0.6</f>
        <v>9.3000000000000007</v>
      </c>
      <c r="I33" s="45">
        <f>SUM(J33)-0.6</f>
        <v>9.9</v>
      </c>
      <c r="J33" s="71">
        <v>10.5</v>
      </c>
      <c r="K33" s="45">
        <f>SUM(J33)+0.6</f>
        <v>11.1</v>
      </c>
      <c r="L33" s="45">
        <f>SUM(K33)+0.6</f>
        <v>11.7</v>
      </c>
      <c r="M33" s="45">
        <f>SUM(L33)+0.6</f>
        <v>12.299999999999999</v>
      </c>
      <c r="N33" s="254">
        <f>SUM(M33)+0.6</f>
        <v>12.899999999999999</v>
      </c>
    </row>
    <row r="34" spans="1:14" ht="14.1" customHeight="1" x14ac:dyDescent="0.3">
      <c r="A34" s="166"/>
      <c r="B34" s="60" t="s">
        <v>53</v>
      </c>
      <c r="C34" s="61"/>
      <c r="D34" s="62" t="s">
        <v>86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ht="14.1" customHeight="1" x14ac:dyDescent="0.3">
      <c r="A35" s="160">
        <v>17</v>
      </c>
      <c r="B35" s="66" t="s">
        <v>101</v>
      </c>
      <c r="C35" s="67"/>
      <c r="D35" s="171"/>
      <c r="E35" s="171"/>
      <c r="F35" s="171"/>
      <c r="G35" s="171"/>
      <c r="H35" s="45">
        <f>SUM(I35)-0.5</f>
        <v>10.5</v>
      </c>
      <c r="I35" s="45">
        <f>SUM(J35)-0.5</f>
        <v>11</v>
      </c>
      <c r="J35" s="71">
        <v>11.5</v>
      </c>
      <c r="K35" s="45">
        <f>SUM(J35)+0.5</f>
        <v>12</v>
      </c>
      <c r="L35" s="45">
        <f>SUM(K35)+0.5</f>
        <v>12.5</v>
      </c>
      <c r="M35" s="45">
        <f>SUM(L35)+0.5</f>
        <v>13</v>
      </c>
      <c r="N35" s="254">
        <f>SUM(M35)+0.5</f>
        <v>13.5</v>
      </c>
    </row>
    <row r="36" spans="1:14" ht="14.1" customHeight="1" x14ac:dyDescent="0.3">
      <c r="A36" s="166"/>
      <c r="B36" s="132" t="s">
        <v>100</v>
      </c>
      <c r="C36" s="133"/>
      <c r="D36" s="79"/>
      <c r="E36" s="80"/>
      <c r="F36" s="80"/>
      <c r="G36" s="81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160">
        <v>18</v>
      </c>
      <c r="B37" s="66" t="s">
        <v>99</v>
      </c>
      <c r="C37" s="67"/>
      <c r="D37" s="171"/>
      <c r="E37" s="171"/>
      <c r="F37" s="171"/>
      <c r="G37" s="171"/>
      <c r="H37" s="45">
        <f>SUM(I37)-0.5</f>
        <v>10.5</v>
      </c>
      <c r="I37" s="45">
        <f>SUM(J37)-0.5</f>
        <v>11</v>
      </c>
      <c r="J37" s="71">
        <v>11.5</v>
      </c>
      <c r="K37" s="45">
        <f>SUM(J37)+0.5</f>
        <v>12</v>
      </c>
      <c r="L37" s="45">
        <f>SUM(K37)+0.5</f>
        <v>12.5</v>
      </c>
      <c r="M37" s="45">
        <f>SUM(L37)+0.5</f>
        <v>13</v>
      </c>
      <c r="N37" s="254">
        <f>SUM(M37)+0.5</f>
        <v>13.5</v>
      </c>
    </row>
    <row r="38" spans="1:14" s="1" customFormat="1" ht="14.1" customHeight="1" x14ac:dyDescent="0.3">
      <c r="A38" s="166"/>
      <c r="B38" s="137" t="s">
        <v>98</v>
      </c>
      <c r="C38" s="137"/>
      <c r="D38" s="79"/>
      <c r="E38" s="80"/>
      <c r="F38" s="80"/>
      <c r="G38" s="81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160">
        <v>19</v>
      </c>
      <c r="B39" s="97"/>
      <c r="C39" s="98"/>
      <c r="D39" s="134"/>
      <c r="E39" s="135"/>
      <c r="F39" s="135"/>
      <c r="G39" s="136"/>
      <c r="H39" s="94"/>
      <c r="I39" s="94"/>
      <c r="J39" s="48"/>
      <c r="K39" s="46"/>
      <c r="L39" s="46"/>
      <c r="M39" s="77"/>
      <c r="N39" s="252"/>
    </row>
    <row r="40" spans="1:14" s="1" customFormat="1" ht="14.1" customHeight="1" x14ac:dyDescent="0.3">
      <c r="A40" s="166"/>
      <c r="B40" s="132"/>
      <c r="C40" s="133"/>
      <c r="D40" s="79"/>
      <c r="E40" s="80"/>
      <c r="F40" s="80"/>
      <c r="G40" s="81"/>
      <c r="H40" s="46"/>
      <c r="I40" s="46"/>
      <c r="J40" s="76"/>
      <c r="K40" s="77"/>
      <c r="L40" s="77"/>
      <c r="M40" s="77"/>
      <c r="N40" s="252"/>
    </row>
    <row r="41" spans="1:14" ht="14.1" customHeight="1" x14ac:dyDescent="0.3">
      <c r="A41" s="160">
        <v>20</v>
      </c>
      <c r="B41" s="97"/>
      <c r="C41" s="98"/>
      <c r="D41" s="134"/>
      <c r="E41" s="135"/>
      <c r="F41" s="135"/>
      <c r="G41" s="136"/>
      <c r="H41" s="45"/>
      <c r="I41" s="45"/>
      <c r="J41" s="71"/>
      <c r="K41" s="94"/>
      <c r="L41" s="94"/>
      <c r="M41" s="94"/>
      <c r="N41" s="253"/>
    </row>
    <row r="42" spans="1:14" ht="14.1" customHeight="1" thickBot="1" x14ac:dyDescent="0.35">
      <c r="A42" s="177"/>
      <c r="B42" s="123"/>
      <c r="C42" s="124"/>
      <c r="D42" s="125"/>
      <c r="E42" s="126"/>
      <c r="F42" s="126"/>
      <c r="G42" s="127"/>
      <c r="H42" s="96"/>
      <c r="I42" s="96"/>
      <c r="J42" s="114"/>
      <c r="K42" s="96"/>
      <c r="L42" s="96"/>
      <c r="M42" s="96"/>
      <c r="N42" s="257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43"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7786-0367-415D-88E0-C6A4DD5CD37A}">
  <sheetPr codeName="Sheet10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361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94"/>
      <c r="N9" s="253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63</v>
      </c>
      <c r="I11" s="45">
        <f>SUM(J11)-4.5</f>
        <v>67.5</v>
      </c>
      <c r="J11" s="85">
        <v>72</v>
      </c>
      <c r="K11" s="94">
        <f>SUM(J11)+4.5</f>
        <v>76.5</v>
      </c>
      <c r="L11" s="94">
        <f>SUM(K11)+4.5</f>
        <v>81</v>
      </c>
      <c r="M11" s="94">
        <f>SUM(L11)+4.5</f>
        <v>85.5</v>
      </c>
      <c r="N11" s="253">
        <f>SUM(M11)+4.5</f>
        <v>90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66</v>
      </c>
      <c r="I13" s="45">
        <f>SUM(J13)-5</f>
        <v>71</v>
      </c>
      <c r="J13" s="71">
        <v>76</v>
      </c>
      <c r="K13" s="45">
        <f>SUM(J13)+5</f>
        <v>81</v>
      </c>
      <c r="L13" s="45">
        <f>SUM(K13)+5</f>
        <v>86</v>
      </c>
      <c r="M13" s="45">
        <f>SUM(L13)+5</f>
        <v>91</v>
      </c>
      <c r="N13" s="254">
        <f>SUM(M13)+5</f>
        <v>96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9.6000000000000014</v>
      </c>
      <c r="I15" s="45">
        <f>SUM(J15)-0.7</f>
        <v>10.3</v>
      </c>
      <c r="J15" s="71">
        <v>11</v>
      </c>
      <c r="K15" s="45">
        <f>SUM(J15)+0.7</f>
        <v>11.7</v>
      </c>
      <c r="L15" s="45">
        <f>SUM(K15)+0.7</f>
        <v>12.399999999999999</v>
      </c>
      <c r="M15" s="109">
        <f>SUM(L15)+0.7</f>
        <v>13.099999999999998</v>
      </c>
      <c r="N15" s="255">
        <f>SUM(M15)+0.7</f>
        <v>13.799999999999997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9.6000000000000014</v>
      </c>
      <c r="I17" s="45">
        <f>SUM(J17)-0.7</f>
        <v>10.3</v>
      </c>
      <c r="J17" s="71">
        <v>11</v>
      </c>
      <c r="K17" s="45">
        <f>SUM(J17)+0.7</f>
        <v>11.7</v>
      </c>
      <c r="L17" s="45">
        <f>SUM(K17)+0.7</f>
        <v>12.399999999999999</v>
      </c>
      <c r="M17" s="109">
        <f>SUM(L17)+0.7</f>
        <v>13.099999999999998</v>
      </c>
      <c r="N17" s="255">
        <f>SUM(M17)+0.7</f>
        <v>13.799999999999997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50</v>
      </c>
      <c r="I21" s="45">
        <f>SUM(J21)-7</f>
        <v>57</v>
      </c>
      <c r="J21" s="71">
        <v>64</v>
      </c>
      <c r="K21" s="45">
        <f>SUM(J21)+6</f>
        <v>70</v>
      </c>
      <c r="L21" s="45">
        <f>SUM(K21)+6</f>
        <v>76</v>
      </c>
      <c r="M21" s="45">
        <f>SUM(L21)+6</f>
        <v>82</v>
      </c>
      <c r="N21" s="254">
        <f>SUM(M21)+6</f>
        <v>88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SUM(I23)-1.8</f>
        <v>35.400000000000006</v>
      </c>
      <c r="I23" s="45">
        <f>SUM(J23)-1.8</f>
        <v>37.200000000000003</v>
      </c>
      <c r="J23" s="71">
        <v>39</v>
      </c>
      <c r="K23" s="45">
        <f>SUM(J23)+1.8</f>
        <v>40.799999999999997</v>
      </c>
      <c r="L23" s="45">
        <f>SUM(K23)+1.8</f>
        <v>42.599999999999994</v>
      </c>
      <c r="M23" s="45">
        <f>SUM(L23)+1.8</f>
        <v>44.399999999999991</v>
      </c>
      <c r="N23" s="87">
        <f>SUM(M23)+1.8</f>
        <v>46.199999999999989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20.799999999999997</v>
      </c>
      <c r="I25" s="45">
        <f>SUM(J25)-1.1</f>
        <v>21.9</v>
      </c>
      <c r="J25" s="71">
        <v>23</v>
      </c>
      <c r="K25" s="45">
        <f>SUM(J25)+1.6</f>
        <v>24.6</v>
      </c>
      <c r="L25" s="45">
        <f>SUM(K25)+1.1</f>
        <v>25.700000000000003</v>
      </c>
      <c r="M25" s="109">
        <f>SUM(L25)+1.1</f>
        <v>26.800000000000004</v>
      </c>
      <c r="N25" s="255">
        <f>SUM(M25)+1.1</f>
        <v>27.900000000000006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28.4</v>
      </c>
      <c r="I27" s="45">
        <f>SUM(J27)-1.3</f>
        <v>29.7</v>
      </c>
      <c r="J27" s="71">
        <v>31</v>
      </c>
      <c r="K27" s="45">
        <f>SUM(J27)+1.8</f>
        <v>32.799999999999997</v>
      </c>
      <c r="L27" s="45">
        <f>SUM(K27)+1.3</f>
        <v>34.099999999999994</v>
      </c>
      <c r="M27" s="109">
        <f>SUM(L27)+1.3</f>
        <v>35.399999999999991</v>
      </c>
      <c r="N27" s="255">
        <f>SUM(M27)+1.3</f>
        <v>36.699999999999989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SUM(I37)-0.3</f>
        <v>3.9000000000000004</v>
      </c>
      <c r="I37" s="45">
        <f>SUM(J37)-0.3</f>
        <v>4.2</v>
      </c>
      <c r="J37" s="76">
        <v>4.5</v>
      </c>
      <c r="K37" s="77">
        <f>SUM(J37)+0.3</f>
        <v>4.8</v>
      </c>
      <c r="L37" s="77">
        <f>SUM(K37)+0.3</f>
        <v>5.0999999999999996</v>
      </c>
      <c r="M37" s="173">
        <f>SUM(L37)+0.3</f>
        <v>5.3999999999999995</v>
      </c>
      <c r="N37" s="262">
        <f>SUM(M37)+0.3</f>
        <v>5.6999999999999993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73"/>
      <c r="N38" s="262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SUM(I39)-0.7</f>
        <v>9.6000000000000014</v>
      </c>
      <c r="I39" s="45">
        <f>SUM(J39)-0.7</f>
        <v>10.3</v>
      </c>
      <c r="J39" s="71">
        <v>11</v>
      </c>
      <c r="K39" s="45">
        <f>SUM(J39)+0.7</f>
        <v>11.7</v>
      </c>
      <c r="L39" s="45">
        <f>SUM(K39)+0.7</f>
        <v>12.399999999999999</v>
      </c>
      <c r="M39" s="45">
        <f>SUM(L39)+0.7</f>
        <v>13.099999999999998</v>
      </c>
      <c r="N39" s="254">
        <f>SUM(M39)+0.7</f>
        <v>13.799999999999997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251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10.5</v>
      </c>
      <c r="I41" s="45">
        <f>SUM(J41)-0.5</f>
        <v>11</v>
      </c>
      <c r="J41" s="71">
        <v>11.5</v>
      </c>
      <c r="K41" s="45">
        <f>SUM(J41)+0.5</f>
        <v>12</v>
      </c>
      <c r="L41" s="45">
        <f>SUM(K41)+0.5</f>
        <v>12.5</v>
      </c>
      <c r="M41" s="45">
        <f>SUM(L41)+0.5</f>
        <v>13</v>
      </c>
      <c r="N41" s="254">
        <f>SUM(M41)+0.5</f>
        <v>13.5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10.5</v>
      </c>
      <c r="I43" s="45">
        <f>SUM(J43)-0.5</f>
        <v>11</v>
      </c>
      <c r="J43" s="71">
        <v>11.5</v>
      </c>
      <c r="K43" s="45">
        <f>SUM(J43)+0.5</f>
        <v>12</v>
      </c>
      <c r="L43" s="45">
        <f>SUM(K43)+0.5</f>
        <v>12.5</v>
      </c>
      <c r="M43" s="45">
        <f>SUM(L43)+0.5</f>
        <v>13</v>
      </c>
      <c r="N43" s="254">
        <f>SUM(M43)+0.5</f>
        <v>13.5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257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N39:N40"/>
    <mergeCell ref="N41:N42"/>
    <mergeCell ref="N43:N44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0CCE-8E3B-4AAA-9A49-AFB418F37B7F}">
  <sheetPr codeName="Sheet98">
    <tabColor theme="7"/>
    <pageSetUpPr fitToPage="1"/>
  </sheetPr>
  <dimension ref="A1:N51"/>
  <sheetViews>
    <sheetView topLeftCell="A4"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471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94"/>
      <c r="N9" s="253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64.400000000000006</v>
      </c>
      <c r="I11" s="45">
        <f>SUM(J11)-3.5</f>
        <v>67.900000000000006</v>
      </c>
      <c r="J11" s="85">
        <v>71.400000000000006</v>
      </c>
      <c r="K11" s="94">
        <f>SUM(J11)+3.5</f>
        <v>74.900000000000006</v>
      </c>
      <c r="L11" s="94">
        <f>SUM(K11)+3.5</f>
        <v>78.400000000000006</v>
      </c>
      <c r="M11" s="94">
        <f>SUM(L11)+3.5</f>
        <v>81.900000000000006</v>
      </c>
      <c r="N11" s="253">
        <f>SUM(M11)+3.5</f>
        <v>85.4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</f>
        <v>67.8</v>
      </c>
      <c r="I13" s="45">
        <f>SUM(J13)-4</f>
        <v>71.8</v>
      </c>
      <c r="J13" s="71">
        <v>75.8</v>
      </c>
      <c r="K13" s="45">
        <f>SUM(J13)+4</f>
        <v>79.8</v>
      </c>
      <c r="L13" s="45">
        <f>SUM(K13)+4</f>
        <v>83.8</v>
      </c>
      <c r="M13" s="45">
        <f>SUM(L13)+4</f>
        <v>87.8</v>
      </c>
      <c r="N13" s="254">
        <f>SUM(M13)+4</f>
        <v>91.8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12.700000000000001</v>
      </c>
      <c r="I15" s="45">
        <f>SUM(J15)-0.7</f>
        <v>13.4</v>
      </c>
      <c r="J15" s="71">
        <v>14.1</v>
      </c>
      <c r="K15" s="45">
        <f>SUM(J15)+1.2</f>
        <v>15.299999999999999</v>
      </c>
      <c r="L15" s="45">
        <f>SUM(K15)+0.7</f>
        <v>15.999999999999998</v>
      </c>
      <c r="M15" s="109">
        <f>SUM(L15)+0.7</f>
        <v>16.7</v>
      </c>
      <c r="N15" s="255">
        <f>SUM(M15)+0.7</f>
        <v>17.399999999999999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109"/>
      <c r="N17" s="255"/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/>
      <c r="I19" s="45"/>
      <c r="J19" s="71"/>
      <c r="K19" s="45"/>
      <c r="L19" s="45"/>
      <c r="M19" s="45"/>
      <c r="N19" s="254"/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52</v>
      </c>
      <c r="I21" s="45">
        <f>SUM(J21)-7</f>
        <v>59</v>
      </c>
      <c r="J21" s="71">
        <v>66</v>
      </c>
      <c r="K21" s="45">
        <f>SUM(J21)+6</f>
        <v>72</v>
      </c>
      <c r="L21" s="45">
        <f>SUM(K21)+6</f>
        <v>78</v>
      </c>
      <c r="M21" s="45">
        <f>SUM(L21)+6</f>
        <v>84</v>
      </c>
      <c r="N21" s="254">
        <f>SUM(M21)+6</f>
        <v>90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SUM(I23)-1.8</f>
        <v>32.400000000000006</v>
      </c>
      <c r="I23" s="45">
        <f>SUM(J23)-1.8</f>
        <v>34.200000000000003</v>
      </c>
      <c r="J23" s="71">
        <v>36</v>
      </c>
      <c r="K23" s="45">
        <f>SUM(J23)+1.8</f>
        <v>37.799999999999997</v>
      </c>
      <c r="L23" s="45">
        <f>SUM(K23)+1.8</f>
        <v>39.599999999999994</v>
      </c>
      <c r="M23" s="45">
        <f>SUM(L23)+1.8</f>
        <v>41.399999999999991</v>
      </c>
      <c r="N23" s="254">
        <f>SUM(M23)+1.8</f>
        <v>43.199999999999989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251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20.399999999999999</v>
      </c>
      <c r="I25" s="45">
        <f>SUM(J25)-1.1</f>
        <v>21.5</v>
      </c>
      <c r="J25" s="71">
        <v>22.6</v>
      </c>
      <c r="K25" s="45">
        <f>SUM(J25)+1.6</f>
        <v>24.200000000000003</v>
      </c>
      <c r="L25" s="45">
        <f>SUM(K25)+1.1</f>
        <v>25.300000000000004</v>
      </c>
      <c r="M25" s="109">
        <f>SUM(L25)+1.1</f>
        <v>26.400000000000006</v>
      </c>
      <c r="N25" s="255">
        <f>SUM(M25)+1.1</f>
        <v>27.500000000000007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27.7</v>
      </c>
      <c r="I27" s="45">
        <f>SUM(J27)-1.3</f>
        <v>29</v>
      </c>
      <c r="J27" s="71">
        <v>30.3</v>
      </c>
      <c r="K27" s="45">
        <f>SUM(J27)+1.8</f>
        <v>32.1</v>
      </c>
      <c r="L27" s="45">
        <f>SUM(K27)+1.3</f>
        <v>33.4</v>
      </c>
      <c r="M27" s="109">
        <f>SUM(L27)+1.3</f>
        <v>34.699999999999996</v>
      </c>
      <c r="N27" s="255">
        <f>SUM(M27)+1.3</f>
        <v>35.999999999999993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SUM(I29)-2.7</f>
        <v>42.599999999999994</v>
      </c>
      <c r="I29" s="45">
        <f>SUM(J29)-2.7</f>
        <v>45.3</v>
      </c>
      <c r="J29" s="71">
        <v>48</v>
      </c>
      <c r="K29" s="45">
        <f>SUM(J29)+2.6</f>
        <v>50.6</v>
      </c>
      <c r="L29" s="45">
        <f>SUM(K29)+2.6</f>
        <v>53.2</v>
      </c>
      <c r="M29" s="45">
        <f>SUM(L29)+2.6</f>
        <v>55.800000000000004</v>
      </c>
      <c r="N29" s="254">
        <f>SUM(M29)+2.6</f>
        <v>58.400000000000006</v>
      </c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32.4</v>
      </c>
      <c r="I31" s="45">
        <f>SUM(J31)-6</f>
        <v>38.4</v>
      </c>
      <c r="J31" s="71">
        <v>44.4</v>
      </c>
      <c r="K31" s="45">
        <f>SUM(J31)+4.5</f>
        <v>48.9</v>
      </c>
      <c r="L31" s="45">
        <f>SUM(K31)+5</f>
        <v>53.9</v>
      </c>
      <c r="M31" s="45">
        <f>SUM(L31)+5</f>
        <v>58.9</v>
      </c>
      <c r="N31" s="254">
        <f>SUM(M31)+5</f>
        <v>63.9</v>
      </c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SUM(I33)-2.1</f>
        <v>38</v>
      </c>
      <c r="I33" s="45">
        <f>SUM(J33)-2.1</f>
        <v>40.1</v>
      </c>
      <c r="J33" s="71">
        <v>42.2</v>
      </c>
      <c r="K33" s="45">
        <f>SUM(J33)+2.1</f>
        <v>44.300000000000004</v>
      </c>
      <c r="L33" s="45">
        <f>SUM(K33)+2.1</f>
        <v>46.400000000000006</v>
      </c>
      <c r="M33" s="45">
        <f>SUM(L33)+2.1</f>
        <v>48.500000000000007</v>
      </c>
      <c r="N33" s="254">
        <f>SUM(M33)+2.1</f>
        <v>50.600000000000009</v>
      </c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SUM(I35)-3.3</f>
        <v>32.300000000000004</v>
      </c>
      <c r="I35" s="45">
        <f>SUM(J35)-3.3</f>
        <v>35.6</v>
      </c>
      <c r="J35" s="71">
        <v>38.9</v>
      </c>
      <c r="K35" s="45">
        <f>SUM(J35)+3.2</f>
        <v>42.1</v>
      </c>
      <c r="L35" s="45">
        <f>SUM(K35)+2.9</f>
        <v>45</v>
      </c>
      <c r="M35" s="45">
        <f>SUM(L35)+2.9</f>
        <v>47.9</v>
      </c>
      <c r="N35" s="254">
        <f>SUM(M35)+2.9</f>
        <v>50.8</v>
      </c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SUM(I37)-0.3</f>
        <v>3.9000000000000004</v>
      </c>
      <c r="I37" s="45">
        <f>SUM(J37)-0.3</f>
        <v>4.2</v>
      </c>
      <c r="J37" s="76">
        <v>4.5</v>
      </c>
      <c r="K37" s="77">
        <f>SUM(J37)+0.3</f>
        <v>4.8</v>
      </c>
      <c r="L37" s="77">
        <f>SUM(K37)+0.3</f>
        <v>5.0999999999999996</v>
      </c>
      <c r="M37" s="173">
        <f>SUM(L37)+0.3</f>
        <v>5.3999999999999995</v>
      </c>
      <c r="N37" s="262">
        <f>SUM(M37)+0.3</f>
        <v>5.6999999999999993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73"/>
      <c r="N38" s="262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SUM(I39)-0.7</f>
        <v>9.1000000000000014</v>
      </c>
      <c r="I39" s="45">
        <f>SUM(J39)-0.7</f>
        <v>9.8000000000000007</v>
      </c>
      <c r="J39" s="71">
        <v>10.5</v>
      </c>
      <c r="K39" s="45">
        <f>SUM(J39)+0.7</f>
        <v>11.2</v>
      </c>
      <c r="L39" s="45">
        <f>SUM(K39)+0.7</f>
        <v>11.899999999999999</v>
      </c>
      <c r="M39" s="45">
        <f>SUM(L39)+0.7</f>
        <v>12.599999999999998</v>
      </c>
      <c r="N39" s="254">
        <f>SUM(M39)+0.7</f>
        <v>13.299999999999997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251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11</v>
      </c>
      <c r="I41" s="45">
        <f>SUM(J41)-0.5</f>
        <v>11.5</v>
      </c>
      <c r="J41" s="71">
        <v>12</v>
      </c>
      <c r="K41" s="45">
        <f>SUM(J41)+0.5</f>
        <v>12.5</v>
      </c>
      <c r="L41" s="45">
        <f>SUM(K41)+0.5</f>
        <v>13</v>
      </c>
      <c r="M41" s="45">
        <f>SUM(L41)+0.5</f>
        <v>13.5</v>
      </c>
      <c r="N41" s="254">
        <f>SUM(M41)+0.5</f>
        <v>14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12</v>
      </c>
      <c r="I43" s="45">
        <f>SUM(J43)-0.5</f>
        <v>12.5</v>
      </c>
      <c r="J43" s="71">
        <v>13</v>
      </c>
      <c r="K43" s="45">
        <f>SUM(J43)+0.5</f>
        <v>13.5</v>
      </c>
      <c r="L43" s="45">
        <f>SUM(K43)+0.5</f>
        <v>14</v>
      </c>
      <c r="M43" s="45">
        <f>SUM(L43)+0.5</f>
        <v>14.5</v>
      </c>
      <c r="N43" s="254">
        <f>SUM(M43)+0.5</f>
        <v>15</v>
      </c>
    </row>
    <row r="44" spans="1:14" s="1" customFormat="1" ht="14.1" customHeight="1" x14ac:dyDescent="0.3">
      <c r="A44" s="52"/>
      <c r="B44" s="137" t="s">
        <v>98</v>
      </c>
      <c r="C44" s="137"/>
      <c r="D44" s="79"/>
      <c r="E44" s="80"/>
      <c r="F44" s="80"/>
      <c r="G44" s="81"/>
      <c r="H44" s="46"/>
      <c r="I44" s="46"/>
      <c r="J44" s="48"/>
      <c r="K44" s="46"/>
      <c r="L44" s="46"/>
      <c r="M44" s="46"/>
      <c r="N44" s="251"/>
    </row>
    <row r="45" spans="1:14" s="1" customFormat="1" ht="14.1" customHeight="1" x14ac:dyDescent="0.3">
      <c r="A45" s="65">
        <v>22</v>
      </c>
      <c r="B45" s="97" t="s">
        <v>470</v>
      </c>
      <c r="C45" s="98"/>
      <c r="D45" s="237"/>
      <c r="E45" s="237"/>
      <c r="F45" s="237"/>
      <c r="G45" s="237"/>
      <c r="H45" s="167">
        <f>SUM(I45)-3</f>
        <v>81</v>
      </c>
      <c r="I45" s="94">
        <f>SUM(J45)-3</f>
        <v>84</v>
      </c>
      <c r="J45" s="85">
        <v>87</v>
      </c>
      <c r="K45" s="94">
        <f>SUM(J45)+3</f>
        <v>90</v>
      </c>
      <c r="L45" s="94">
        <f>SUM(K45)+3</f>
        <v>93</v>
      </c>
      <c r="M45" s="94">
        <f>SUM(L45)+3</f>
        <v>96</v>
      </c>
      <c r="N45" s="253">
        <f>SUM(M45)+3</f>
        <v>99</v>
      </c>
    </row>
    <row r="46" spans="1:14" s="1" customFormat="1" ht="14.1" customHeight="1" thickBot="1" x14ac:dyDescent="0.35">
      <c r="A46" s="105"/>
      <c r="B46" s="110" t="s">
        <v>191</v>
      </c>
      <c r="C46" s="110"/>
      <c r="D46" s="125"/>
      <c r="E46" s="126"/>
      <c r="F46" s="126"/>
      <c r="G46" s="127"/>
      <c r="H46" s="110"/>
      <c r="I46" s="96"/>
      <c r="J46" s="114"/>
      <c r="K46" s="96"/>
      <c r="L46" s="96"/>
      <c r="M46" s="96"/>
      <c r="N46" s="257"/>
    </row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67">
    <mergeCell ref="I45:I46"/>
    <mergeCell ref="B46:C46"/>
    <mergeCell ref="D46:G46"/>
    <mergeCell ref="A45:A46"/>
    <mergeCell ref="B45:C45"/>
    <mergeCell ref="D45:G45"/>
    <mergeCell ref="H45:H46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C793-0574-4509-BC87-A27ABB0B3C08}">
  <sheetPr codeName="Sheet99">
    <tabColor theme="7"/>
    <pageSetUpPr fitToPage="1"/>
  </sheetPr>
  <dimension ref="A1:M51"/>
  <sheetViews>
    <sheetView topLeftCell="A7"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476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150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131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139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131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139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131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139"/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65</v>
      </c>
      <c r="I11" s="45">
        <f>SUM(J11)-3.5</f>
        <v>68.5</v>
      </c>
      <c r="J11" s="85">
        <v>72</v>
      </c>
      <c r="K11" s="94">
        <f>SUM(J11)+3.5</f>
        <v>75.5</v>
      </c>
      <c r="L11" s="94">
        <f>SUM(K11)+3.5</f>
        <v>79</v>
      </c>
      <c r="M11" s="139">
        <f>SUM(L11)+3.5</f>
        <v>82.5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</f>
        <v>67.8</v>
      </c>
      <c r="I13" s="45">
        <f>SUM(J13)-4</f>
        <v>71.8</v>
      </c>
      <c r="J13" s="71">
        <v>75.8</v>
      </c>
      <c r="K13" s="45">
        <f>SUM(J13)+4</f>
        <v>79.8</v>
      </c>
      <c r="L13" s="45">
        <f>SUM(K13)+4</f>
        <v>83.8</v>
      </c>
      <c r="M13" s="121">
        <f>SUM(L13)+4</f>
        <v>87.8</v>
      </c>
    </row>
    <row r="14" spans="1:13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131"/>
    </row>
    <row r="15" spans="1:13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12.700000000000001</v>
      </c>
      <c r="I15" s="45">
        <f>SUM(J15)-0.7</f>
        <v>13.4</v>
      </c>
      <c r="J15" s="71">
        <v>14.1</v>
      </c>
      <c r="K15" s="45">
        <f>SUM(J15)+1.2</f>
        <v>15.299999999999999</v>
      </c>
      <c r="L15" s="45">
        <f>SUM(K15)+0.7</f>
        <v>15.999999999999998</v>
      </c>
      <c r="M15" s="121">
        <f>SUM(L15)+0.7</f>
        <v>16.7</v>
      </c>
    </row>
    <row r="16" spans="1:13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1"/>
    </row>
    <row r="17" spans="1:13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121"/>
    </row>
    <row r="18" spans="1:13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1"/>
    </row>
    <row r="19" spans="1:13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/>
      <c r="I19" s="45"/>
      <c r="J19" s="71"/>
      <c r="K19" s="45"/>
      <c r="L19" s="45"/>
      <c r="M19" s="121"/>
    </row>
    <row r="20" spans="1:13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53</v>
      </c>
      <c r="I21" s="45">
        <f>SUM(J21)-7</f>
        <v>60</v>
      </c>
      <c r="J21" s="71">
        <v>67</v>
      </c>
      <c r="K21" s="45">
        <f>SUM(J21)+6</f>
        <v>73</v>
      </c>
      <c r="L21" s="45">
        <f>SUM(K21)+6</f>
        <v>79</v>
      </c>
      <c r="M21" s="121">
        <f>SUM(L21)+6</f>
        <v>85</v>
      </c>
    </row>
    <row r="22" spans="1:13" s="1" customFormat="1" ht="14.1" customHeight="1" x14ac:dyDescent="0.3">
      <c r="A22" s="52"/>
      <c r="B22" s="60" t="s">
        <v>475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131"/>
    </row>
    <row r="23" spans="1:13" s="1" customFormat="1" ht="14.1" customHeight="1" x14ac:dyDescent="0.3">
      <c r="A23" s="65">
        <v>11</v>
      </c>
      <c r="B23" s="66" t="s">
        <v>474</v>
      </c>
      <c r="C23" s="67"/>
      <c r="D23" s="68"/>
      <c r="E23" s="69"/>
      <c r="F23" s="69"/>
      <c r="G23" s="70"/>
      <c r="H23" s="45">
        <f>SUM(I23)-1</f>
        <v>20</v>
      </c>
      <c r="I23" s="45">
        <f>SUM(J23)-1</f>
        <v>21</v>
      </c>
      <c r="J23" s="71">
        <v>22</v>
      </c>
      <c r="K23" s="45">
        <f>SUM(J23)+1</f>
        <v>23</v>
      </c>
      <c r="L23" s="45">
        <f>SUM(K23)+1</f>
        <v>24</v>
      </c>
      <c r="M23" s="121">
        <f>SUM(L23)+1</f>
        <v>25</v>
      </c>
    </row>
    <row r="24" spans="1:13" s="1" customFormat="1" ht="14.1" customHeight="1" x14ac:dyDescent="0.3">
      <c r="A24" s="52"/>
      <c r="B24" s="60" t="s">
        <v>473</v>
      </c>
      <c r="C24" s="61"/>
      <c r="D24" s="79"/>
      <c r="E24" s="80"/>
      <c r="F24" s="80"/>
      <c r="G24" s="81"/>
      <c r="H24" s="46"/>
      <c r="I24" s="46"/>
      <c r="J24" s="48"/>
      <c r="K24" s="46"/>
      <c r="L24" s="46"/>
      <c r="M24" s="131"/>
    </row>
    <row r="25" spans="1:13" s="1" customFormat="1" ht="14.1" customHeight="1" x14ac:dyDescent="0.3">
      <c r="A25" s="65">
        <v>12</v>
      </c>
      <c r="B25" s="66" t="s">
        <v>15</v>
      </c>
      <c r="C25" s="67"/>
      <c r="D25" s="68" t="s">
        <v>16</v>
      </c>
      <c r="E25" s="69"/>
      <c r="F25" s="69"/>
      <c r="G25" s="70"/>
      <c r="H25" s="45">
        <f>SUM(I25)-1.8</f>
        <v>32.400000000000006</v>
      </c>
      <c r="I25" s="45">
        <f>SUM(J25)-1.8</f>
        <v>34.200000000000003</v>
      </c>
      <c r="J25" s="71">
        <v>36</v>
      </c>
      <c r="K25" s="45">
        <f>SUM(J25)+1.8</f>
        <v>37.799999999999997</v>
      </c>
      <c r="L25" s="45">
        <f>SUM(K25)+1.8</f>
        <v>39.599999999999994</v>
      </c>
      <c r="M25" s="121">
        <f>SUM(L25)+1.8</f>
        <v>41.399999999999991</v>
      </c>
    </row>
    <row r="26" spans="1:13" s="1" customFormat="1" ht="14.1" customHeight="1" x14ac:dyDescent="0.3">
      <c r="A26" s="52"/>
      <c r="B26" s="60" t="s">
        <v>52</v>
      </c>
      <c r="C26" s="61"/>
      <c r="D26" s="79" t="s">
        <v>79</v>
      </c>
      <c r="E26" s="80"/>
      <c r="F26" s="80"/>
      <c r="G26" s="81"/>
      <c r="H26" s="46"/>
      <c r="I26" s="46"/>
      <c r="J26" s="48"/>
      <c r="K26" s="46"/>
      <c r="L26" s="46"/>
      <c r="M26" s="131"/>
    </row>
    <row r="27" spans="1:13" s="1" customFormat="1" ht="14.1" customHeight="1" x14ac:dyDescent="0.3">
      <c r="A27" s="65">
        <v>13</v>
      </c>
      <c r="B27" s="66" t="s">
        <v>17</v>
      </c>
      <c r="C27" s="67"/>
      <c r="D27" s="68" t="s">
        <v>14</v>
      </c>
      <c r="E27" s="69"/>
      <c r="F27" s="69"/>
      <c r="G27" s="70"/>
      <c r="H27" s="109">
        <f>SUM(I27)-1.1</f>
        <v>20.399999999999999</v>
      </c>
      <c r="I27" s="45">
        <f>SUM(J27)-1.1</f>
        <v>21.5</v>
      </c>
      <c r="J27" s="71">
        <v>22.6</v>
      </c>
      <c r="K27" s="45">
        <f>SUM(J27)+1.6</f>
        <v>24.200000000000003</v>
      </c>
      <c r="L27" s="45">
        <f>SUM(K27)+1.1</f>
        <v>25.300000000000004</v>
      </c>
      <c r="M27" s="121">
        <f>SUM(L27)+1.1</f>
        <v>26.400000000000006</v>
      </c>
    </row>
    <row r="28" spans="1:13" s="1" customFormat="1" ht="14.1" customHeight="1" x14ac:dyDescent="0.3">
      <c r="A28" s="52"/>
      <c r="B28" s="60" t="s">
        <v>58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1"/>
    </row>
    <row r="29" spans="1:13" s="1" customFormat="1" ht="14.1" customHeight="1" x14ac:dyDescent="0.3">
      <c r="A29" s="65">
        <v>14</v>
      </c>
      <c r="B29" s="66" t="s">
        <v>18</v>
      </c>
      <c r="C29" s="67"/>
      <c r="D29" s="68" t="s">
        <v>14</v>
      </c>
      <c r="E29" s="69"/>
      <c r="F29" s="69"/>
      <c r="G29" s="70"/>
      <c r="H29" s="109">
        <f>SUM(I29)-1.3</f>
        <v>27.7</v>
      </c>
      <c r="I29" s="45">
        <f>SUM(J29)-1.3</f>
        <v>29</v>
      </c>
      <c r="J29" s="71">
        <v>30.3</v>
      </c>
      <c r="K29" s="45">
        <f>SUM(J29)+1.8</f>
        <v>32.1</v>
      </c>
      <c r="L29" s="45">
        <f>SUM(K29)+1.3</f>
        <v>33.4</v>
      </c>
      <c r="M29" s="121">
        <f>SUM(L29)+1.3</f>
        <v>34.699999999999996</v>
      </c>
    </row>
    <row r="30" spans="1:13" s="1" customFormat="1" ht="14.1" customHeight="1" x14ac:dyDescent="0.3">
      <c r="A30" s="52"/>
      <c r="B30" s="60" t="s">
        <v>57</v>
      </c>
      <c r="C30" s="61"/>
      <c r="D30" s="62" t="s">
        <v>80</v>
      </c>
      <c r="E30" s="63"/>
      <c r="F30" s="63"/>
      <c r="G30" s="64"/>
      <c r="H30" s="137"/>
      <c r="I30" s="46"/>
      <c r="J30" s="48"/>
      <c r="K30" s="46"/>
      <c r="L30" s="46"/>
      <c r="M30" s="131"/>
    </row>
    <row r="31" spans="1:13" s="1" customFormat="1" ht="14.1" customHeight="1" x14ac:dyDescent="0.3">
      <c r="A31" s="65">
        <v>15</v>
      </c>
      <c r="B31" s="66" t="s">
        <v>19</v>
      </c>
      <c r="C31" s="67"/>
      <c r="D31" s="68" t="s">
        <v>20</v>
      </c>
      <c r="E31" s="69"/>
      <c r="F31" s="69"/>
      <c r="G31" s="70"/>
      <c r="H31" s="45">
        <f>SUM(I31)-2.7</f>
        <v>42.399999999999991</v>
      </c>
      <c r="I31" s="45">
        <f>SUM(J31)-2.7</f>
        <v>45.099999999999994</v>
      </c>
      <c r="J31" s="71">
        <v>47.8</v>
      </c>
      <c r="K31" s="45">
        <f>SUM(J31)+2.6</f>
        <v>50.4</v>
      </c>
      <c r="L31" s="45">
        <f>SUM(K31)+2.6</f>
        <v>53</v>
      </c>
      <c r="M31" s="121">
        <f>SUM(L31)+2.6</f>
        <v>55.6</v>
      </c>
    </row>
    <row r="32" spans="1:13" s="1" customFormat="1" ht="14.1" customHeight="1" x14ac:dyDescent="0.3">
      <c r="A32" s="52"/>
      <c r="B32" s="60" t="s">
        <v>56</v>
      </c>
      <c r="C32" s="61"/>
      <c r="D32" s="62" t="s">
        <v>81</v>
      </c>
      <c r="E32" s="63"/>
      <c r="F32" s="63"/>
      <c r="G32" s="64"/>
      <c r="H32" s="46"/>
      <c r="I32" s="46"/>
      <c r="J32" s="48"/>
      <c r="K32" s="46"/>
      <c r="L32" s="46"/>
      <c r="M32" s="131"/>
    </row>
    <row r="33" spans="1:13" s="1" customFormat="1" ht="14.1" customHeight="1" x14ac:dyDescent="0.3">
      <c r="A33" s="65">
        <v>16</v>
      </c>
      <c r="B33" s="66" t="s">
        <v>21</v>
      </c>
      <c r="C33" s="67"/>
      <c r="D33" s="68" t="s">
        <v>22</v>
      </c>
      <c r="E33" s="69"/>
      <c r="F33" s="69"/>
      <c r="G33" s="70"/>
      <c r="H33" s="45">
        <f>SUM(I33)-6</f>
        <v>33.4</v>
      </c>
      <c r="I33" s="45">
        <f>SUM(J33)-6</f>
        <v>39.4</v>
      </c>
      <c r="J33" s="71">
        <v>45.4</v>
      </c>
      <c r="K33" s="45">
        <f>SUM(J33)+4.5</f>
        <v>49.9</v>
      </c>
      <c r="L33" s="45">
        <f>SUM(K33)+5</f>
        <v>54.9</v>
      </c>
      <c r="M33" s="121">
        <f>SUM(L33)+5</f>
        <v>59.9</v>
      </c>
    </row>
    <row r="34" spans="1:13" s="1" customFormat="1" ht="14.1" customHeight="1" x14ac:dyDescent="0.3">
      <c r="A34" s="52"/>
      <c r="B34" s="60" t="s">
        <v>472</v>
      </c>
      <c r="C34" s="61"/>
      <c r="D34" s="62" t="s">
        <v>82</v>
      </c>
      <c r="E34" s="63"/>
      <c r="F34" s="63"/>
      <c r="G34" s="64"/>
      <c r="H34" s="46"/>
      <c r="I34" s="46"/>
      <c r="J34" s="48"/>
      <c r="K34" s="46"/>
      <c r="L34" s="46"/>
      <c r="M34" s="131"/>
    </row>
    <row r="35" spans="1:13" s="1" customFormat="1" ht="14.1" customHeight="1" x14ac:dyDescent="0.3">
      <c r="A35" s="65">
        <v>17</v>
      </c>
      <c r="B35" s="66" t="s">
        <v>92</v>
      </c>
      <c r="C35" s="67"/>
      <c r="D35" s="68" t="s">
        <v>59</v>
      </c>
      <c r="E35" s="69"/>
      <c r="F35" s="69"/>
      <c r="G35" s="70"/>
      <c r="H35" s="45">
        <f>SUM(I35)-2.1</f>
        <v>37.599999999999994</v>
      </c>
      <c r="I35" s="45">
        <f>SUM(J35)-2.1</f>
        <v>39.699999999999996</v>
      </c>
      <c r="J35" s="71">
        <v>41.8</v>
      </c>
      <c r="K35" s="45">
        <f>SUM(J35)+2.1</f>
        <v>43.9</v>
      </c>
      <c r="L35" s="45">
        <f>SUM(K35)+2.1</f>
        <v>46</v>
      </c>
      <c r="M35" s="121">
        <f>SUM(L35)+2.1</f>
        <v>48.1</v>
      </c>
    </row>
    <row r="36" spans="1:13" s="1" customFormat="1" ht="14.1" customHeight="1" x14ac:dyDescent="0.3">
      <c r="A36" s="52"/>
      <c r="B36" s="60" t="s">
        <v>93</v>
      </c>
      <c r="C36" s="61"/>
      <c r="D36" s="62" t="s">
        <v>59</v>
      </c>
      <c r="E36" s="63"/>
      <c r="F36" s="63"/>
      <c r="G36" s="64"/>
      <c r="H36" s="46"/>
      <c r="I36" s="46"/>
      <c r="J36" s="48"/>
      <c r="K36" s="46"/>
      <c r="L36" s="46"/>
      <c r="M36" s="131"/>
    </row>
    <row r="37" spans="1:13" s="1" customFormat="1" ht="14.1" customHeight="1" x14ac:dyDescent="0.3">
      <c r="A37" s="65">
        <v>18</v>
      </c>
      <c r="B37" s="66" t="s">
        <v>94</v>
      </c>
      <c r="C37" s="67"/>
      <c r="D37" s="68" t="s">
        <v>96</v>
      </c>
      <c r="E37" s="69"/>
      <c r="F37" s="69"/>
      <c r="G37" s="70"/>
      <c r="H37" s="45">
        <f>SUM(I37)-3.3</f>
        <v>32.300000000000004</v>
      </c>
      <c r="I37" s="45">
        <f>SUM(J37)-3.3</f>
        <v>35.6</v>
      </c>
      <c r="J37" s="71">
        <v>38.9</v>
      </c>
      <c r="K37" s="45">
        <f>SUM(J37)+3.2</f>
        <v>42.1</v>
      </c>
      <c r="L37" s="45">
        <f>SUM(K37)+2.9</f>
        <v>45</v>
      </c>
      <c r="M37" s="121">
        <f>SUM(L37)+2.9</f>
        <v>47.9</v>
      </c>
    </row>
    <row r="38" spans="1:13" s="1" customFormat="1" ht="14.1" customHeight="1" x14ac:dyDescent="0.3">
      <c r="A38" s="52"/>
      <c r="B38" s="60" t="s">
        <v>95</v>
      </c>
      <c r="C38" s="61"/>
      <c r="D38" s="62" t="s">
        <v>131</v>
      </c>
      <c r="E38" s="63"/>
      <c r="F38" s="63"/>
      <c r="G38" s="64"/>
      <c r="H38" s="46"/>
      <c r="I38" s="46"/>
      <c r="J38" s="48"/>
      <c r="K38" s="46"/>
      <c r="L38" s="46"/>
      <c r="M38" s="131"/>
    </row>
    <row r="39" spans="1:13" s="1" customFormat="1" ht="14.1" customHeight="1" x14ac:dyDescent="0.3">
      <c r="A39" s="65">
        <v>19</v>
      </c>
      <c r="B39" s="66" t="s">
        <v>83</v>
      </c>
      <c r="C39" s="67"/>
      <c r="D39" s="68" t="s">
        <v>23</v>
      </c>
      <c r="E39" s="69"/>
      <c r="F39" s="69"/>
      <c r="G39" s="70"/>
      <c r="H39" s="45">
        <f>SUM(I39)-0.3</f>
        <v>3.9000000000000004</v>
      </c>
      <c r="I39" s="45">
        <f>SUM(J39)-0.3</f>
        <v>4.2</v>
      </c>
      <c r="J39" s="76">
        <v>4.5</v>
      </c>
      <c r="K39" s="77">
        <f>SUM(J39)+0.3</f>
        <v>4.8</v>
      </c>
      <c r="L39" s="77">
        <f>SUM(K39)+0.3</f>
        <v>5.0999999999999996</v>
      </c>
      <c r="M39" s="161">
        <f>SUM(L39)+0.3</f>
        <v>5.3999999999999995</v>
      </c>
    </row>
    <row r="40" spans="1:13" s="1" customFormat="1" ht="14.1" customHeight="1" x14ac:dyDescent="0.3">
      <c r="A40" s="52"/>
      <c r="B40" s="60" t="s">
        <v>54</v>
      </c>
      <c r="C40" s="61"/>
      <c r="D40" s="62" t="s">
        <v>84</v>
      </c>
      <c r="E40" s="63"/>
      <c r="F40" s="63"/>
      <c r="G40" s="64"/>
      <c r="H40" s="46"/>
      <c r="I40" s="46"/>
      <c r="J40" s="76"/>
      <c r="K40" s="77"/>
      <c r="L40" s="77"/>
      <c r="M40" s="161"/>
    </row>
    <row r="41" spans="1:13" s="1" customFormat="1" ht="14.1" customHeight="1" x14ac:dyDescent="0.3">
      <c r="A41" s="65">
        <v>20</v>
      </c>
      <c r="B41" s="66" t="s">
        <v>85</v>
      </c>
      <c r="C41" s="67"/>
      <c r="D41" s="68" t="s">
        <v>24</v>
      </c>
      <c r="E41" s="69"/>
      <c r="F41" s="69"/>
      <c r="G41" s="70"/>
      <c r="H41" s="45">
        <f>SUM(I41)-0.7</f>
        <v>9.1000000000000014</v>
      </c>
      <c r="I41" s="45">
        <f>SUM(J41)-0.7</f>
        <v>9.8000000000000007</v>
      </c>
      <c r="J41" s="71">
        <v>10.5</v>
      </c>
      <c r="K41" s="45">
        <f>SUM(J41)+0.7</f>
        <v>11.2</v>
      </c>
      <c r="L41" s="45">
        <f>SUM(K41)+0.7</f>
        <v>11.899999999999999</v>
      </c>
      <c r="M41" s="121">
        <f>SUM(L41)+0.7</f>
        <v>12.599999999999998</v>
      </c>
    </row>
    <row r="42" spans="1:13" s="1" customFormat="1" ht="14.1" customHeight="1" x14ac:dyDescent="0.3">
      <c r="A42" s="52"/>
      <c r="B42" s="60" t="s">
        <v>53</v>
      </c>
      <c r="C42" s="61"/>
      <c r="D42" s="62" t="s">
        <v>86</v>
      </c>
      <c r="E42" s="63"/>
      <c r="F42" s="63"/>
      <c r="G42" s="64"/>
      <c r="H42" s="46"/>
      <c r="I42" s="46"/>
      <c r="J42" s="48"/>
      <c r="K42" s="46"/>
      <c r="L42" s="46"/>
      <c r="M42" s="131"/>
    </row>
    <row r="43" spans="1:13" s="1" customFormat="1" ht="14.1" customHeight="1" x14ac:dyDescent="0.3">
      <c r="A43" s="65">
        <v>21</v>
      </c>
      <c r="B43" s="66" t="s">
        <v>101</v>
      </c>
      <c r="C43" s="67"/>
      <c r="D43" s="171"/>
      <c r="E43" s="171"/>
      <c r="F43" s="171"/>
      <c r="G43" s="171"/>
      <c r="H43" s="45">
        <f>SUM(I43)-0.5</f>
        <v>10</v>
      </c>
      <c r="I43" s="45">
        <f>SUM(J43)-0.5</f>
        <v>10.5</v>
      </c>
      <c r="J43" s="71">
        <v>11</v>
      </c>
      <c r="K43" s="45">
        <f>SUM(J43)+0.5</f>
        <v>11.5</v>
      </c>
      <c r="L43" s="45">
        <f>SUM(K43)+0.5</f>
        <v>12</v>
      </c>
      <c r="M43" s="121">
        <f>SUM(L43)+0.5</f>
        <v>12.5</v>
      </c>
    </row>
    <row r="44" spans="1:13" s="1" customFormat="1" ht="14.1" customHeight="1" x14ac:dyDescent="0.3">
      <c r="A44" s="52"/>
      <c r="B44" s="132" t="s">
        <v>100</v>
      </c>
      <c r="C44" s="133"/>
      <c r="D44" s="79"/>
      <c r="E44" s="80"/>
      <c r="F44" s="80"/>
      <c r="G44" s="81"/>
      <c r="H44" s="46"/>
      <c r="I44" s="46"/>
      <c r="J44" s="48"/>
      <c r="K44" s="46"/>
      <c r="L44" s="46"/>
      <c r="M44" s="131"/>
    </row>
    <row r="45" spans="1:13" s="1" customFormat="1" ht="14.1" customHeight="1" x14ac:dyDescent="0.3">
      <c r="A45" s="65">
        <v>22</v>
      </c>
      <c r="B45" s="66" t="s">
        <v>99</v>
      </c>
      <c r="C45" s="67"/>
      <c r="D45" s="171"/>
      <c r="E45" s="171"/>
      <c r="F45" s="171"/>
      <c r="G45" s="171"/>
      <c r="H45" s="45">
        <f>SUM(I45)-0.5</f>
        <v>11.5</v>
      </c>
      <c r="I45" s="45">
        <f>SUM(J45)-0.5</f>
        <v>12</v>
      </c>
      <c r="J45" s="71">
        <v>12.5</v>
      </c>
      <c r="K45" s="45">
        <f>SUM(J45)+0.5</f>
        <v>13</v>
      </c>
      <c r="L45" s="45">
        <f>SUM(K45)+0.5</f>
        <v>13.5</v>
      </c>
      <c r="M45" s="121">
        <f>SUM(L45)+0.5</f>
        <v>14</v>
      </c>
    </row>
    <row r="46" spans="1:13" s="1" customFormat="1" ht="14.1" customHeight="1" thickBot="1" x14ac:dyDescent="0.35">
      <c r="A46" s="105"/>
      <c r="B46" s="110" t="s">
        <v>98</v>
      </c>
      <c r="C46" s="110"/>
      <c r="D46" s="125"/>
      <c r="E46" s="126"/>
      <c r="F46" s="126"/>
      <c r="G46" s="127"/>
      <c r="H46" s="96"/>
      <c r="I46" s="96"/>
      <c r="J46" s="114"/>
      <c r="K46" s="96"/>
      <c r="L46" s="96"/>
      <c r="M46" s="122"/>
    </row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45">
    <mergeCell ref="J23:J24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45:J46"/>
    <mergeCell ref="A45:A46"/>
    <mergeCell ref="B45:C45"/>
    <mergeCell ref="D45:G45"/>
    <mergeCell ref="H45:H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8A08-D824-4168-814A-59245D2F658D}">
  <sheetPr codeName="Sheet89">
    <tabColor theme="7"/>
    <pageSetUpPr fitToPage="1"/>
  </sheetPr>
  <dimension ref="A1:M55"/>
  <sheetViews>
    <sheetView topLeftCell="A12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485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157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156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245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156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245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156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245">
        <f>SUM(L9)+2.2</f>
        <v>47.600000000000009</v>
      </c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61</v>
      </c>
      <c r="I11" s="45">
        <f>SUM(J11)-4.5</f>
        <v>65.5</v>
      </c>
      <c r="J11" s="85">
        <v>70</v>
      </c>
      <c r="K11" s="94">
        <f>SUM(J11)+4.5</f>
        <v>74.5</v>
      </c>
      <c r="L11" s="94">
        <f>SUM(K11)+4.5</f>
        <v>79</v>
      </c>
      <c r="M11" s="245">
        <f>SUM(L11)+4.5</f>
        <v>83.5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156"/>
    </row>
    <row r="13" spans="1:13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65</v>
      </c>
      <c r="I13" s="45">
        <f>SUM(J13)-5</f>
        <v>70</v>
      </c>
      <c r="J13" s="71">
        <v>75</v>
      </c>
      <c r="K13" s="45">
        <f>SUM(J13)+5</f>
        <v>80</v>
      </c>
      <c r="L13" s="45">
        <f>SUM(K13)+5</f>
        <v>85</v>
      </c>
      <c r="M13" s="87">
        <f>SUM(L13)+5</f>
        <v>90</v>
      </c>
    </row>
    <row r="14" spans="1:13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156"/>
    </row>
    <row r="15" spans="1:13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10.100000000000001</v>
      </c>
      <c r="I15" s="45">
        <f>SUM(J15)-0.7</f>
        <v>10.8</v>
      </c>
      <c r="J15" s="71">
        <v>11.5</v>
      </c>
      <c r="K15" s="45">
        <f>SUM(J15)+0.7</f>
        <v>12.2</v>
      </c>
      <c r="L15" s="45">
        <f>SUM(K15)+0.7</f>
        <v>12.899999999999999</v>
      </c>
      <c r="M15" s="72">
        <f>SUM(L15)+0.7</f>
        <v>13.599999999999998</v>
      </c>
    </row>
    <row r="16" spans="1:13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59"/>
    </row>
    <row r="17" spans="1:13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10.100000000000001</v>
      </c>
      <c r="I17" s="45">
        <f>SUM(J17)-0.7</f>
        <v>10.8</v>
      </c>
      <c r="J17" s="71">
        <v>11.5</v>
      </c>
      <c r="K17" s="45">
        <f>SUM(J17)+0.7</f>
        <v>12.2</v>
      </c>
      <c r="L17" s="45">
        <f>SUM(K17)+0.7</f>
        <v>12.899999999999999</v>
      </c>
      <c r="M17" s="72">
        <f>SUM(L17)+0.7</f>
        <v>13.599999999999998</v>
      </c>
    </row>
    <row r="18" spans="1:13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59"/>
    </row>
    <row r="19" spans="1:13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87">
        <f>SUM(L19)+0</f>
        <v>3.3</v>
      </c>
    </row>
    <row r="20" spans="1:13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52</v>
      </c>
      <c r="I21" s="45">
        <f>SUM(J21)-7</f>
        <v>59</v>
      </c>
      <c r="J21" s="71">
        <v>66</v>
      </c>
      <c r="K21" s="45">
        <f>SUM(J21)+6</f>
        <v>72</v>
      </c>
      <c r="L21" s="45">
        <f>SUM(K21)+6</f>
        <v>78</v>
      </c>
      <c r="M21" s="87">
        <f>SUM(L21)+6</f>
        <v>84</v>
      </c>
    </row>
    <row r="22" spans="1:13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SUM(I23)-2</f>
        <v>36</v>
      </c>
      <c r="I23" s="45">
        <f>SUM(J23)-2</f>
        <v>38</v>
      </c>
      <c r="J23" s="71">
        <v>40</v>
      </c>
      <c r="K23" s="45">
        <f>SUM(J23)+2</f>
        <v>42</v>
      </c>
      <c r="L23" s="45">
        <f>SUM(K23)+2</f>
        <v>44</v>
      </c>
      <c r="M23" s="87">
        <f>SUM(L23)+2</f>
        <v>46</v>
      </c>
    </row>
    <row r="24" spans="1:13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21.299999999999997</v>
      </c>
      <c r="I25" s="45">
        <f>SUM(J25)-1.1</f>
        <v>22.4</v>
      </c>
      <c r="J25" s="71">
        <v>23.5</v>
      </c>
      <c r="K25" s="45">
        <f>SUM(J25)+1.6</f>
        <v>25.1</v>
      </c>
      <c r="L25" s="45">
        <f>SUM(K25)+1.1</f>
        <v>26.200000000000003</v>
      </c>
      <c r="M25" s="72">
        <f>SUM(L25)+1.1</f>
        <v>27.300000000000004</v>
      </c>
    </row>
    <row r="26" spans="1:13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59"/>
    </row>
    <row r="27" spans="1:13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27.9</v>
      </c>
      <c r="I27" s="45">
        <f>SUM(J27)-1.3</f>
        <v>29.2</v>
      </c>
      <c r="J27" s="71">
        <v>30.5</v>
      </c>
      <c r="K27" s="45">
        <f>SUM(J27)+1.8</f>
        <v>32.299999999999997</v>
      </c>
      <c r="L27" s="45">
        <f>SUM(K27)+1.3</f>
        <v>33.599999999999994</v>
      </c>
      <c r="M27" s="72">
        <f>SUM(L27)+1.3</f>
        <v>34.899999999999991</v>
      </c>
    </row>
    <row r="28" spans="1:13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59"/>
    </row>
    <row r="29" spans="1:13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87"/>
    </row>
    <row r="30" spans="1:13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87"/>
    </row>
    <row r="32" spans="1:13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87"/>
    </row>
    <row r="34" spans="1:13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87"/>
    </row>
    <row r="36" spans="1:13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SUM(I37)-0.5</f>
        <v>7.5</v>
      </c>
      <c r="I37" s="45">
        <f>SUM(J37)-0.5</f>
        <v>8</v>
      </c>
      <c r="J37" s="76">
        <v>8.5</v>
      </c>
      <c r="K37" s="77">
        <f>SUM(J37)+0.5</f>
        <v>9</v>
      </c>
      <c r="L37" s="77">
        <f>SUM(K37)+0.5</f>
        <v>9.5</v>
      </c>
      <c r="M37" s="153">
        <f>SUM(L37)+0.5</f>
        <v>10</v>
      </c>
    </row>
    <row r="38" spans="1:13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53"/>
    </row>
    <row r="39" spans="1:13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SUM(I39)-0.3</f>
        <v>6.4</v>
      </c>
      <c r="I39" s="45">
        <f>SUM(J39)-0.3</f>
        <v>6.7</v>
      </c>
      <c r="J39" s="71">
        <v>7</v>
      </c>
      <c r="K39" s="45">
        <f>SUM(J39)+0.3</f>
        <v>7.3</v>
      </c>
      <c r="L39" s="45">
        <f>SUM(K39)+0.3</f>
        <v>7.6</v>
      </c>
      <c r="M39" s="87">
        <f>SUM(L39)+0.3</f>
        <v>7.8999999999999995</v>
      </c>
    </row>
    <row r="40" spans="1:13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156"/>
    </row>
    <row r="41" spans="1:13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87">
        <f>SUM(L41)+0.5</f>
        <v>12.5</v>
      </c>
    </row>
    <row r="42" spans="1:13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SUM(I43)-0.6</f>
        <v>11.8</v>
      </c>
      <c r="I43" s="45">
        <f>SUM(J43)-0.6</f>
        <v>12.4</v>
      </c>
      <c r="J43" s="71">
        <v>13</v>
      </c>
      <c r="K43" s="45">
        <f>SUM(J43)+0.6</f>
        <v>13.6</v>
      </c>
      <c r="L43" s="45">
        <f>SUM(K43)+0.6</f>
        <v>14.2</v>
      </c>
      <c r="M43" s="87">
        <f>SUM(L43)+0.6</f>
        <v>14.799999999999999</v>
      </c>
    </row>
    <row r="44" spans="1:13" s="1" customFormat="1" ht="14.1" customHeight="1" x14ac:dyDescent="0.3">
      <c r="A44" s="52"/>
      <c r="B44" s="137" t="s">
        <v>98</v>
      </c>
      <c r="C44" s="137"/>
      <c r="D44" s="79"/>
      <c r="E44" s="80"/>
      <c r="F44" s="80"/>
      <c r="G44" s="81"/>
      <c r="H44" s="46"/>
      <c r="I44" s="46"/>
      <c r="J44" s="48"/>
      <c r="K44" s="46"/>
      <c r="L44" s="46"/>
      <c r="M44" s="156"/>
    </row>
    <row r="45" spans="1:13" s="1" customFormat="1" ht="14.1" customHeight="1" x14ac:dyDescent="0.3">
      <c r="A45" s="65">
        <v>22</v>
      </c>
      <c r="B45" s="97" t="s">
        <v>484</v>
      </c>
      <c r="C45" s="98"/>
      <c r="D45" s="237"/>
      <c r="E45" s="237"/>
      <c r="F45" s="237"/>
      <c r="G45" s="237"/>
      <c r="H45" s="45">
        <f>SUM(I45)-0.6</f>
        <v>12.3</v>
      </c>
      <c r="I45" s="45">
        <f>SUM(J45)-0.6</f>
        <v>12.9</v>
      </c>
      <c r="J45" s="71">
        <v>13.5</v>
      </c>
      <c r="K45" s="45">
        <f>SUM(J45)+0.6</f>
        <v>14.1</v>
      </c>
      <c r="L45" s="45">
        <f>SUM(K45)+0.6</f>
        <v>14.7</v>
      </c>
      <c r="M45" s="87">
        <f>SUM(L45)+0.6</f>
        <v>15.299999999999999</v>
      </c>
    </row>
    <row r="46" spans="1:13" s="1" customFormat="1" ht="14.1" customHeight="1" x14ac:dyDescent="0.3">
      <c r="A46" s="52"/>
      <c r="B46" s="132" t="s">
        <v>483</v>
      </c>
      <c r="C46" s="133"/>
      <c r="D46" s="79"/>
      <c r="E46" s="80"/>
      <c r="F46" s="80"/>
      <c r="G46" s="81"/>
      <c r="H46" s="46"/>
      <c r="I46" s="46"/>
      <c r="J46" s="48"/>
      <c r="K46" s="46"/>
      <c r="L46" s="46"/>
      <c r="M46" s="156"/>
    </row>
    <row r="47" spans="1:13" s="1" customFormat="1" ht="14.1" customHeight="1" x14ac:dyDescent="0.3">
      <c r="A47" s="65">
        <v>23</v>
      </c>
      <c r="B47" s="66" t="s">
        <v>482</v>
      </c>
      <c r="C47" s="67"/>
      <c r="D47" s="171"/>
      <c r="E47" s="171"/>
      <c r="F47" s="171"/>
      <c r="G47" s="171"/>
      <c r="H47" s="45">
        <f>SUM(I47)-0.2</f>
        <v>4.0999999999999996</v>
      </c>
      <c r="I47" s="45">
        <f>SUM(J47)-0.2</f>
        <v>4.3</v>
      </c>
      <c r="J47" s="71">
        <v>4.5</v>
      </c>
      <c r="K47" s="45">
        <f>SUM(J47)+0.2</f>
        <v>4.7</v>
      </c>
      <c r="L47" s="45">
        <f>SUM(K47)+0.2</f>
        <v>4.9000000000000004</v>
      </c>
      <c r="M47" s="87">
        <f>SUM(L47)+0.2</f>
        <v>5.1000000000000005</v>
      </c>
    </row>
    <row r="48" spans="1:13" s="1" customFormat="1" ht="14.1" customHeight="1" x14ac:dyDescent="0.3">
      <c r="A48" s="52"/>
      <c r="B48" s="137" t="s">
        <v>481</v>
      </c>
      <c r="C48" s="137"/>
      <c r="D48" s="79"/>
      <c r="E48" s="80"/>
      <c r="F48" s="80"/>
      <c r="G48" s="81"/>
      <c r="H48" s="46"/>
      <c r="I48" s="46"/>
      <c r="J48" s="48"/>
      <c r="K48" s="46"/>
      <c r="L48" s="46"/>
      <c r="M48" s="156"/>
    </row>
    <row r="49" spans="1:13" s="1" customFormat="1" ht="14.1" customHeight="1" x14ac:dyDescent="0.3">
      <c r="A49" s="65">
        <v>24</v>
      </c>
      <c r="B49" s="97" t="s">
        <v>480</v>
      </c>
      <c r="C49" s="98"/>
      <c r="D49" s="237"/>
      <c r="E49" s="237"/>
      <c r="F49" s="237"/>
      <c r="G49" s="237"/>
      <c r="H49" s="45">
        <f>SUM(I49)-0.6</f>
        <v>11.8</v>
      </c>
      <c r="I49" s="45">
        <f>SUM(J49)-0.6</f>
        <v>12.4</v>
      </c>
      <c r="J49" s="71">
        <v>13</v>
      </c>
      <c r="K49" s="45">
        <f>SUM(J49)+0.6</f>
        <v>13.6</v>
      </c>
      <c r="L49" s="45">
        <f>SUM(K49)+0.6</f>
        <v>14.2</v>
      </c>
      <c r="M49" s="87">
        <f>SUM(L49)+0.6</f>
        <v>14.799999999999999</v>
      </c>
    </row>
    <row r="50" spans="1:13" s="1" customFormat="1" ht="14.1" customHeight="1" x14ac:dyDescent="0.3">
      <c r="A50" s="52"/>
      <c r="B50" s="132" t="s">
        <v>479</v>
      </c>
      <c r="C50" s="133"/>
      <c r="D50" s="79"/>
      <c r="E50" s="80"/>
      <c r="F50" s="80"/>
      <c r="G50" s="81"/>
      <c r="H50" s="46"/>
      <c r="I50" s="46"/>
      <c r="J50" s="48"/>
      <c r="K50" s="46"/>
      <c r="L50" s="46"/>
      <c r="M50" s="156"/>
    </row>
    <row r="51" spans="1:13" s="1" customFormat="1" ht="14.1" customHeight="1" x14ac:dyDescent="0.3">
      <c r="A51" s="65">
        <v>25</v>
      </c>
      <c r="B51" s="66" t="s">
        <v>478</v>
      </c>
      <c r="C51" s="67"/>
      <c r="D51" s="171"/>
      <c r="E51" s="171"/>
      <c r="F51" s="171"/>
      <c r="G51" s="171"/>
      <c r="H51" s="94">
        <f>SUM(I51)-0.5</f>
        <v>10.5</v>
      </c>
      <c r="I51" s="94">
        <f>SUM(J51)-0.5</f>
        <v>11</v>
      </c>
      <c r="J51" s="85">
        <v>11.5</v>
      </c>
      <c r="K51" s="94">
        <f>SUM(J51)+0.5</f>
        <v>12</v>
      </c>
      <c r="L51" s="94">
        <f>SUM(K51)+0.5</f>
        <v>12.5</v>
      </c>
      <c r="M51" s="245">
        <f>SUM(L51)+0.5</f>
        <v>13</v>
      </c>
    </row>
    <row r="52" spans="1:13" s="1" customFormat="1" ht="14.1" customHeight="1" thickBot="1" x14ac:dyDescent="0.35">
      <c r="A52" s="105"/>
      <c r="B52" s="110" t="s">
        <v>477</v>
      </c>
      <c r="C52" s="110"/>
      <c r="D52" s="125"/>
      <c r="E52" s="126"/>
      <c r="F52" s="126"/>
      <c r="G52" s="127"/>
      <c r="H52" s="96"/>
      <c r="I52" s="96"/>
      <c r="J52" s="114"/>
      <c r="K52" s="96"/>
      <c r="L52" s="96"/>
      <c r="M52" s="158"/>
    </row>
    <row r="53" spans="1:13" ht="14.1" customHeight="1" x14ac:dyDescent="0.3"/>
    <row r="54" spans="1:13" ht="14.1" customHeight="1" x14ac:dyDescent="0.3"/>
    <row r="55" spans="1:13" ht="14.1" customHeight="1" x14ac:dyDescent="0.3"/>
  </sheetData>
  <mergeCells count="278"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9:J50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L7:L8"/>
    <mergeCell ref="M7:M8"/>
    <mergeCell ref="D7:G7"/>
    <mergeCell ref="H7:H8"/>
    <mergeCell ref="J7:J8"/>
    <mergeCell ref="J5:J6"/>
    <mergeCell ref="K5:K6"/>
    <mergeCell ref="B8:C8"/>
    <mergeCell ref="D8:G8"/>
    <mergeCell ref="A7:A8"/>
    <mergeCell ref="B6:C6"/>
    <mergeCell ref="D6:G6"/>
    <mergeCell ref="K7:K8"/>
    <mergeCell ref="M9:M10"/>
    <mergeCell ref="B10:C10"/>
    <mergeCell ref="D10:G10"/>
    <mergeCell ref="L5:L6"/>
    <mergeCell ref="I7:I8"/>
    <mergeCell ref="A9:A10"/>
    <mergeCell ref="B9:C9"/>
    <mergeCell ref="D9:G9"/>
    <mergeCell ref="H9:H10"/>
    <mergeCell ref="I9:I10"/>
    <mergeCell ref="K11:K12"/>
    <mergeCell ref="L11:L12"/>
    <mergeCell ref="M11:M12"/>
    <mergeCell ref="B12:C12"/>
    <mergeCell ref="D12:G12"/>
    <mergeCell ref="B7:C7"/>
    <mergeCell ref="J9:J10"/>
    <mergeCell ref="J11:J12"/>
    <mergeCell ref="K9:K10"/>
    <mergeCell ref="L9:L10"/>
    <mergeCell ref="A11:A12"/>
    <mergeCell ref="B11:C11"/>
    <mergeCell ref="D11:G11"/>
    <mergeCell ref="H11:H12"/>
    <mergeCell ref="I11:I12"/>
    <mergeCell ref="A13:A14"/>
    <mergeCell ref="B13:C13"/>
    <mergeCell ref="D13:G13"/>
    <mergeCell ref="H13:H14"/>
    <mergeCell ref="I13:I14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J41:J42"/>
    <mergeCell ref="J43:J44"/>
    <mergeCell ref="K41:K42"/>
    <mergeCell ref="L41:L42"/>
    <mergeCell ref="A43:A44"/>
    <mergeCell ref="D43:G43"/>
    <mergeCell ref="H43:H44"/>
    <mergeCell ref="M41:M42"/>
    <mergeCell ref="B42:C42"/>
    <mergeCell ref="D42:G42"/>
    <mergeCell ref="K43:K44"/>
    <mergeCell ref="L43:L44"/>
    <mergeCell ref="M43:M44"/>
    <mergeCell ref="I43:I44"/>
    <mergeCell ref="B44:C44"/>
    <mergeCell ref="D44:G44"/>
    <mergeCell ref="B43:C43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D777-0F53-4252-BE5D-E2DE6312166F}">
  <sheetPr codeName="Sheet125">
    <tabColor theme="7"/>
    <pageSetUpPr fitToPage="1"/>
  </sheetPr>
  <dimension ref="A1:N51"/>
  <sheetViews>
    <sheetView zoomScale="110" zoomScaleNormal="110" workbookViewId="0">
      <selection activeCell="K11" sqref="K11:K12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246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21" t="s">
        <v>63</v>
      </c>
      <c r="I2" s="21" t="s">
        <v>64</v>
      </c>
      <c r="J2" s="7" t="s">
        <v>65</v>
      </c>
      <c r="K2" s="21" t="s">
        <v>66</v>
      </c>
      <c r="L2" s="21" t="s">
        <v>167</v>
      </c>
      <c r="M2" s="21" t="s">
        <v>168</v>
      </c>
      <c r="N2" s="21" t="s">
        <v>169</v>
      </c>
    </row>
    <row r="3" spans="1:14" s="1" customFormat="1" ht="14.1" customHeight="1" x14ac:dyDescent="0.3">
      <c r="A3" s="160">
        <v>1</v>
      </c>
      <c r="B3" s="97" t="s">
        <v>106</v>
      </c>
      <c r="C3" s="98"/>
      <c r="D3" s="106" t="s">
        <v>74</v>
      </c>
      <c r="E3" s="246"/>
      <c r="F3" s="246"/>
      <c r="G3" s="108"/>
      <c r="H3" s="94">
        <f>SUM(I3)-3</f>
        <v>45</v>
      </c>
      <c r="I3" s="94">
        <f>SUM(J3)-3</f>
        <v>48</v>
      </c>
      <c r="J3" s="85">
        <v>51</v>
      </c>
      <c r="K3" s="94">
        <f>SUM(J3)+3</f>
        <v>54</v>
      </c>
      <c r="L3" s="94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166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0">
        <v>2</v>
      </c>
      <c r="B5" s="97" t="s">
        <v>121</v>
      </c>
      <c r="C5" s="98"/>
      <c r="D5" s="106"/>
      <c r="E5" s="246"/>
      <c r="F5" s="246"/>
      <c r="G5" s="108"/>
      <c r="H5" s="94"/>
      <c r="I5" s="94"/>
      <c r="J5" s="76"/>
      <c r="K5" s="77"/>
      <c r="L5" s="77"/>
      <c r="M5" s="77"/>
      <c r="N5" s="252"/>
    </row>
    <row r="6" spans="1:14" s="1" customFormat="1" ht="14.1" customHeight="1" x14ac:dyDescent="0.3">
      <c r="A6" s="166"/>
      <c r="B6" s="60" t="s">
        <v>133</v>
      </c>
      <c r="C6" s="61"/>
      <c r="D6" s="62"/>
      <c r="E6" s="63"/>
      <c r="F6" s="63"/>
      <c r="G6" s="64"/>
      <c r="H6" s="46"/>
      <c r="I6" s="46"/>
      <c r="J6" s="76"/>
      <c r="K6" s="77"/>
      <c r="L6" s="77"/>
      <c r="M6" s="77"/>
      <c r="N6" s="252"/>
    </row>
    <row r="7" spans="1:14" s="1" customFormat="1" ht="14.1" customHeight="1" x14ac:dyDescent="0.3">
      <c r="A7" s="160">
        <v>3</v>
      </c>
      <c r="B7" s="66" t="s">
        <v>132</v>
      </c>
      <c r="C7" s="67"/>
      <c r="D7" s="106"/>
      <c r="E7" s="246"/>
      <c r="F7" s="246"/>
      <c r="G7" s="108"/>
      <c r="H7" s="45">
        <f>SUM(I7)-3.5</f>
        <v>63</v>
      </c>
      <c r="I7" s="45">
        <f>SUM(J7)-3.5</f>
        <v>66.5</v>
      </c>
      <c r="J7" s="85">
        <v>70</v>
      </c>
      <c r="K7" s="94">
        <f>SUM(J7)+3.5</f>
        <v>73.5</v>
      </c>
      <c r="L7" s="94">
        <f>SUM(K7)+3.5</f>
        <v>77</v>
      </c>
      <c r="M7" s="94">
        <f>SUM(L7)+3.5</f>
        <v>80.5</v>
      </c>
      <c r="N7" s="253">
        <f>SUM(M7)+3.5</f>
        <v>84</v>
      </c>
    </row>
    <row r="8" spans="1:14" s="1" customFormat="1" ht="14.1" customHeight="1" x14ac:dyDescent="0.3">
      <c r="A8" s="166"/>
      <c r="B8" s="60" t="s">
        <v>108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0">
        <v>4</v>
      </c>
      <c r="B9" s="66" t="s">
        <v>12</v>
      </c>
      <c r="C9" s="67"/>
      <c r="D9" s="68" t="s">
        <v>13</v>
      </c>
      <c r="E9" s="69"/>
      <c r="F9" s="69"/>
      <c r="G9" s="70"/>
      <c r="H9" s="45">
        <f>SUM(I9)-4</f>
        <v>68</v>
      </c>
      <c r="I9" s="45">
        <f>SUM(J9)-4</f>
        <v>72</v>
      </c>
      <c r="J9" s="71">
        <v>76</v>
      </c>
      <c r="K9" s="45">
        <f>SUM(J9)+4</f>
        <v>80</v>
      </c>
      <c r="L9" s="45">
        <f>SUM(K9)+4</f>
        <v>84</v>
      </c>
      <c r="M9" s="45">
        <f>SUM(L9)+4</f>
        <v>88</v>
      </c>
      <c r="N9" s="254">
        <f>SUM(M9)+4</f>
        <v>92</v>
      </c>
    </row>
    <row r="10" spans="1:14" s="1" customFormat="1" ht="14.1" customHeight="1" x14ac:dyDescent="0.3">
      <c r="A10" s="166"/>
      <c r="B10" s="60" t="s">
        <v>50</v>
      </c>
      <c r="C10" s="61"/>
      <c r="D10" s="62" t="s">
        <v>76</v>
      </c>
      <c r="E10" s="63"/>
      <c r="F10" s="63"/>
      <c r="G10" s="6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0">
        <v>5</v>
      </c>
      <c r="B11" s="66" t="s">
        <v>109</v>
      </c>
      <c r="C11" s="67"/>
      <c r="D11" s="68"/>
      <c r="E11" s="69"/>
      <c r="F11" s="69"/>
      <c r="G11" s="70"/>
      <c r="H11" s="45">
        <f>SUM(I11)-0.7</f>
        <v>12.700000000000001</v>
      </c>
      <c r="I11" s="45">
        <f>SUM(J11)-0.7</f>
        <v>13.4</v>
      </c>
      <c r="J11" s="71">
        <v>14.1</v>
      </c>
      <c r="K11" s="45">
        <f>SUM(J11)+1.2</f>
        <v>15.299999999999999</v>
      </c>
      <c r="L11" s="45">
        <f>SUM(K11)+0.7</f>
        <v>15.999999999999998</v>
      </c>
      <c r="M11" s="109">
        <f>SUM(L11)+0.7</f>
        <v>16.7</v>
      </c>
      <c r="N11" s="255">
        <f>SUM(M11)+0.7</f>
        <v>17.399999999999999</v>
      </c>
    </row>
    <row r="12" spans="1:14" s="1" customFormat="1" ht="14.1" customHeight="1" x14ac:dyDescent="0.3">
      <c r="A12" s="166"/>
      <c r="B12" s="60" t="s">
        <v>110</v>
      </c>
      <c r="C12" s="61"/>
      <c r="D12" s="73" t="s">
        <v>136</v>
      </c>
      <c r="E12" s="74"/>
      <c r="F12" s="74"/>
      <c r="G12" s="75"/>
      <c r="H12" s="46"/>
      <c r="I12" s="46"/>
      <c r="J12" s="48"/>
      <c r="K12" s="46"/>
      <c r="L12" s="46"/>
      <c r="M12" s="137"/>
      <c r="N12" s="256"/>
    </row>
    <row r="13" spans="1:14" s="1" customFormat="1" ht="14.1" customHeight="1" x14ac:dyDescent="0.3">
      <c r="A13" s="160">
        <v>6</v>
      </c>
      <c r="B13" s="66" t="s">
        <v>10</v>
      </c>
      <c r="C13" s="67"/>
      <c r="D13" s="68" t="s">
        <v>77</v>
      </c>
      <c r="E13" s="69"/>
      <c r="F13" s="69"/>
      <c r="G13" s="70"/>
      <c r="H13" s="45">
        <f>SUM(I13)-7</f>
        <v>50</v>
      </c>
      <c r="I13" s="45">
        <f>SUM(J13)-7</f>
        <v>57</v>
      </c>
      <c r="J13" s="71">
        <v>64</v>
      </c>
      <c r="K13" s="45">
        <f>SUM(J13)+6</f>
        <v>70</v>
      </c>
      <c r="L13" s="45">
        <f>SUM(K13)+6</f>
        <v>76</v>
      </c>
      <c r="M13" s="45">
        <f>SUM(L13)+6</f>
        <v>82</v>
      </c>
      <c r="N13" s="254">
        <f>SUM(M13)+6</f>
        <v>88</v>
      </c>
    </row>
    <row r="14" spans="1:14" s="1" customFormat="1" ht="14.1" customHeight="1" x14ac:dyDescent="0.3">
      <c r="A14" s="166"/>
      <c r="B14" s="60" t="s">
        <v>51</v>
      </c>
      <c r="C14" s="61"/>
      <c r="D14" s="62" t="s">
        <v>78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160">
        <v>7</v>
      </c>
      <c r="B15" s="66" t="s">
        <v>15</v>
      </c>
      <c r="C15" s="67"/>
      <c r="D15" s="68" t="s">
        <v>16</v>
      </c>
      <c r="E15" s="69"/>
      <c r="F15" s="69"/>
      <c r="G15" s="70"/>
      <c r="H15" s="45">
        <f>SUM(I15)-2</f>
        <v>35</v>
      </c>
      <c r="I15" s="45">
        <f>SUM(J15)-2</f>
        <v>37</v>
      </c>
      <c r="J15" s="71">
        <v>39</v>
      </c>
      <c r="K15" s="45">
        <f>SUM(J15)+2</f>
        <v>41</v>
      </c>
      <c r="L15" s="45">
        <f>SUM(K15)+2</f>
        <v>43</v>
      </c>
      <c r="M15" s="45">
        <f>SUM(L15)+2</f>
        <v>45</v>
      </c>
      <c r="N15" s="254">
        <f>SUM(M15)+2</f>
        <v>47</v>
      </c>
    </row>
    <row r="16" spans="1:14" s="1" customFormat="1" ht="14.1" customHeight="1" x14ac:dyDescent="0.3">
      <c r="A16" s="166"/>
      <c r="B16" s="60" t="s">
        <v>52</v>
      </c>
      <c r="C16" s="61"/>
      <c r="D16" s="79" t="s">
        <v>79</v>
      </c>
      <c r="E16" s="80"/>
      <c r="F16" s="80"/>
      <c r="G16" s="81"/>
      <c r="H16" s="46"/>
      <c r="I16" s="46"/>
      <c r="J16" s="48"/>
      <c r="K16" s="46"/>
      <c r="L16" s="46"/>
      <c r="M16" s="46"/>
      <c r="N16" s="251"/>
    </row>
    <row r="17" spans="1:14" s="1" customFormat="1" ht="14.1" customHeight="1" x14ac:dyDescent="0.3">
      <c r="A17" s="160">
        <v>8</v>
      </c>
      <c r="B17" s="66" t="s">
        <v>17</v>
      </c>
      <c r="C17" s="67"/>
      <c r="D17" s="68" t="s">
        <v>14</v>
      </c>
      <c r="E17" s="69"/>
      <c r="F17" s="69"/>
      <c r="G17" s="70"/>
      <c r="H17" s="45">
        <f>SUM(I17)-1.1</f>
        <v>20.399999999999999</v>
      </c>
      <c r="I17" s="45">
        <f>SUM(J17)-1.1</f>
        <v>21.5</v>
      </c>
      <c r="J17" s="71">
        <v>22.6</v>
      </c>
      <c r="K17" s="45">
        <f>SUM(J17)+1.6</f>
        <v>24.200000000000003</v>
      </c>
      <c r="L17" s="45">
        <f>SUM(K17)+1.1</f>
        <v>25.300000000000004</v>
      </c>
      <c r="M17" s="109">
        <f>SUM(L17)+1.1</f>
        <v>26.400000000000006</v>
      </c>
      <c r="N17" s="255">
        <f>SUM(M17)+1.1</f>
        <v>27.500000000000007</v>
      </c>
    </row>
    <row r="18" spans="1:14" s="1" customFormat="1" ht="14.1" customHeight="1" x14ac:dyDescent="0.3">
      <c r="A18" s="166"/>
      <c r="B18" s="60" t="s">
        <v>58</v>
      </c>
      <c r="C18" s="61"/>
      <c r="D18" s="62" t="s">
        <v>80</v>
      </c>
      <c r="E18" s="63"/>
      <c r="F18" s="63"/>
      <c r="G18" s="64"/>
      <c r="H18" s="46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160">
        <v>9</v>
      </c>
      <c r="B19" s="66" t="s">
        <v>18</v>
      </c>
      <c r="C19" s="67"/>
      <c r="D19" s="68" t="s">
        <v>14</v>
      </c>
      <c r="E19" s="69"/>
      <c r="F19" s="69"/>
      <c r="G19" s="70"/>
      <c r="H19" s="45">
        <f>SUM(I19)-1.3</f>
        <v>27.7</v>
      </c>
      <c r="I19" s="45">
        <f>SUM(J19)-1.3</f>
        <v>29</v>
      </c>
      <c r="J19" s="71">
        <v>30.3</v>
      </c>
      <c r="K19" s="45">
        <f>SUM(J19)+1.8</f>
        <v>32.1</v>
      </c>
      <c r="L19" s="45">
        <f>SUM(K19)+1.3</f>
        <v>33.4</v>
      </c>
      <c r="M19" s="109">
        <f>SUM(L19)+1.3</f>
        <v>34.699999999999996</v>
      </c>
      <c r="N19" s="255">
        <f>SUM(M19)+1.3</f>
        <v>35.999999999999993</v>
      </c>
    </row>
    <row r="20" spans="1:14" s="1" customFormat="1" ht="14.1" customHeight="1" x14ac:dyDescent="0.3">
      <c r="A20" s="166"/>
      <c r="B20" s="60" t="s">
        <v>57</v>
      </c>
      <c r="C20" s="61"/>
      <c r="D20" s="62" t="s">
        <v>80</v>
      </c>
      <c r="E20" s="63"/>
      <c r="F20" s="63"/>
      <c r="G20" s="64"/>
      <c r="H20" s="46"/>
      <c r="I20" s="46"/>
      <c r="J20" s="48"/>
      <c r="K20" s="46"/>
      <c r="L20" s="46"/>
      <c r="M20" s="137"/>
      <c r="N20" s="256"/>
    </row>
    <row r="21" spans="1:14" s="1" customFormat="1" ht="13.5" customHeight="1" x14ac:dyDescent="0.3">
      <c r="A21" s="160">
        <v>10</v>
      </c>
      <c r="B21" s="66" t="s">
        <v>19</v>
      </c>
      <c r="C21" s="67"/>
      <c r="D21" s="68" t="s">
        <v>20</v>
      </c>
      <c r="E21" s="69"/>
      <c r="F21" s="69"/>
      <c r="G21" s="70"/>
      <c r="H21" s="45">
        <f>SUM(I21)-2.8</f>
        <v>42.7</v>
      </c>
      <c r="I21" s="45">
        <f>SUM(J21)-2.7</f>
        <v>45.5</v>
      </c>
      <c r="J21" s="71">
        <v>48.2</v>
      </c>
      <c r="K21" s="45">
        <f>SUM(J21)+2.7</f>
        <v>50.900000000000006</v>
      </c>
      <c r="L21" s="45">
        <f>SUM(K21)+2.7</f>
        <v>53.600000000000009</v>
      </c>
      <c r="M21" s="45">
        <f>SUM(L21)+2.6</f>
        <v>56.20000000000001</v>
      </c>
      <c r="N21" s="254">
        <f>SUM(M21)+2.6</f>
        <v>58.800000000000011</v>
      </c>
    </row>
    <row r="22" spans="1:14" s="1" customFormat="1" ht="13.5" customHeight="1" x14ac:dyDescent="0.3">
      <c r="A22" s="166"/>
      <c r="B22" s="60" t="s">
        <v>56</v>
      </c>
      <c r="C22" s="61"/>
      <c r="D22" s="62" t="s">
        <v>81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ht="14.1" customHeight="1" x14ac:dyDescent="0.3">
      <c r="A23" s="160">
        <v>11</v>
      </c>
      <c r="B23" s="66" t="s">
        <v>21</v>
      </c>
      <c r="C23" s="67"/>
      <c r="D23" s="68" t="s">
        <v>22</v>
      </c>
      <c r="E23" s="69"/>
      <c r="F23" s="69"/>
      <c r="G23" s="70"/>
      <c r="H23" s="45">
        <f>SUM(I23)-6</f>
        <v>30.4</v>
      </c>
      <c r="I23" s="45">
        <f>SUM(J23)-6</f>
        <v>36.4</v>
      </c>
      <c r="J23" s="71">
        <v>42.4</v>
      </c>
      <c r="K23" s="45">
        <f>SUM(J23)+4.5</f>
        <v>46.9</v>
      </c>
      <c r="L23" s="45">
        <f>SUM(K23)+5</f>
        <v>51.9</v>
      </c>
      <c r="M23" s="45">
        <f>SUM(L23)+5</f>
        <v>56.9</v>
      </c>
      <c r="N23" s="254">
        <f>SUM(M23)+5</f>
        <v>61.9</v>
      </c>
    </row>
    <row r="24" spans="1:14" ht="14.1" customHeight="1" x14ac:dyDescent="0.3">
      <c r="A24" s="166"/>
      <c r="B24" s="60" t="s">
        <v>55</v>
      </c>
      <c r="C24" s="61"/>
      <c r="D24" s="62" t="s">
        <v>82</v>
      </c>
      <c r="E24" s="63"/>
      <c r="F24" s="63"/>
      <c r="G24" s="64"/>
      <c r="H24" s="46"/>
      <c r="I24" s="46"/>
      <c r="J24" s="48"/>
      <c r="K24" s="46"/>
      <c r="L24" s="46"/>
      <c r="M24" s="46"/>
      <c r="N24" s="251"/>
    </row>
    <row r="25" spans="1:14" ht="14.1" customHeight="1" x14ac:dyDescent="0.3">
      <c r="A25" s="160">
        <v>12</v>
      </c>
      <c r="B25" s="66" t="s">
        <v>92</v>
      </c>
      <c r="C25" s="67"/>
      <c r="D25" s="68" t="s">
        <v>59</v>
      </c>
      <c r="E25" s="69"/>
      <c r="F25" s="69"/>
      <c r="G25" s="70"/>
      <c r="H25" s="45">
        <f>SUM(I25)-2.2</f>
        <v>38.599999999999994</v>
      </c>
      <c r="I25" s="45">
        <f>SUM(J25)-2.2</f>
        <v>40.799999999999997</v>
      </c>
      <c r="J25" s="71">
        <v>43</v>
      </c>
      <c r="K25" s="45">
        <f>SUM(J25)+2.2</f>
        <v>45.2</v>
      </c>
      <c r="L25" s="45">
        <f>SUM(K25)+2.2</f>
        <v>47.400000000000006</v>
      </c>
      <c r="M25" s="45">
        <f>SUM(L25)+2.2</f>
        <v>49.600000000000009</v>
      </c>
      <c r="N25" s="254">
        <f>SUM(M25)+2.2</f>
        <v>51.800000000000011</v>
      </c>
    </row>
    <row r="26" spans="1:14" ht="14.1" customHeight="1" x14ac:dyDescent="0.3">
      <c r="A26" s="166"/>
      <c r="B26" s="60" t="s">
        <v>93</v>
      </c>
      <c r="C26" s="61"/>
      <c r="D26" s="62" t="s">
        <v>59</v>
      </c>
      <c r="E26" s="63"/>
      <c r="F26" s="63"/>
      <c r="G26" s="64"/>
      <c r="H26" s="46"/>
      <c r="I26" s="46"/>
      <c r="J26" s="48"/>
      <c r="K26" s="46"/>
      <c r="L26" s="46"/>
      <c r="M26" s="46"/>
      <c r="N26" s="251"/>
    </row>
    <row r="27" spans="1:14" ht="14.1" customHeight="1" x14ac:dyDescent="0.3">
      <c r="A27" s="160">
        <v>13</v>
      </c>
      <c r="B27" s="66" t="s">
        <v>94</v>
      </c>
      <c r="C27" s="67"/>
      <c r="D27" s="68" t="s">
        <v>96</v>
      </c>
      <c r="E27" s="69"/>
      <c r="F27" s="69"/>
      <c r="G27" s="70"/>
      <c r="H27" s="45">
        <f>SUM(I27)-3.4</f>
        <v>32</v>
      </c>
      <c r="I27" s="45">
        <f>SUM(J27)-3.4</f>
        <v>35.4</v>
      </c>
      <c r="J27" s="71">
        <v>38.799999999999997</v>
      </c>
      <c r="K27" s="45">
        <f>SUM(J27)+3.3</f>
        <v>42.099999999999994</v>
      </c>
      <c r="L27" s="45">
        <f>SUM(K27)+3</f>
        <v>45.099999999999994</v>
      </c>
      <c r="M27" s="45">
        <f>SUM(L27)+3</f>
        <v>48.099999999999994</v>
      </c>
      <c r="N27" s="254">
        <f>SUM(M27)+3</f>
        <v>51.099999999999994</v>
      </c>
    </row>
    <row r="28" spans="1:14" ht="14.1" customHeight="1" x14ac:dyDescent="0.3">
      <c r="A28" s="166"/>
      <c r="B28" s="60" t="s">
        <v>95</v>
      </c>
      <c r="C28" s="61"/>
      <c r="D28" s="62" t="s">
        <v>131</v>
      </c>
      <c r="E28" s="63"/>
      <c r="F28" s="63"/>
      <c r="G28" s="64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160">
        <v>14</v>
      </c>
      <c r="B29" s="66" t="s">
        <v>83</v>
      </c>
      <c r="C29" s="67"/>
      <c r="D29" s="68" t="s">
        <v>23</v>
      </c>
      <c r="E29" s="69"/>
      <c r="F29" s="69"/>
      <c r="G29" s="70"/>
      <c r="H29" s="45">
        <f>SUM(I29)-0.3</f>
        <v>3.9000000000000004</v>
      </c>
      <c r="I29" s="45">
        <f>SUM(J29)-0.3</f>
        <v>4.2</v>
      </c>
      <c r="J29" s="71">
        <v>4.5</v>
      </c>
      <c r="K29" s="45">
        <f>SUM(J29)+0.3</f>
        <v>4.8</v>
      </c>
      <c r="L29" s="45">
        <f>SUM(K29)+0.3</f>
        <v>5.0999999999999996</v>
      </c>
      <c r="M29" s="45">
        <f>SUM(L29)+0.3</f>
        <v>5.3999999999999995</v>
      </c>
      <c r="N29" s="254">
        <f>SUM(M29)+0.3</f>
        <v>5.6999999999999993</v>
      </c>
    </row>
    <row r="30" spans="1:14" s="1" customFormat="1" ht="14.1" customHeight="1" x14ac:dyDescent="0.3">
      <c r="A30" s="166"/>
      <c r="B30" s="60" t="s">
        <v>54</v>
      </c>
      <c r="C30" s="61"/>
      <c r="D30" s="62" t="s">
        <v>84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160">
        <v>15</v>
      </c>
      <c r="B31" s="66" t="s">
        <v>85</v>
      </c>
      <c r="C31" s="67"/>
      <c r="D31" s="68" t="s">
        <v>24</v>
      </c>
      <c r="E31" s="69"/>
      <c r="F31" s="69"/>
      <c r="G31" s="70"/>
      <c r="H31" s="45">
        <f>SUM(I31)-0.7</f>
        <v>9.1000000000000014</v>
      </c>
      <c r="I31" s="45">
        <f>SUM(J31)-0.7</f>
        <v>9.8000000000000007</v>
      </c>
      <c r="J31" s="71">
        <v>10.5</v>
      </c>
      <c r="K31" s="45">
        <f>SUM(J31)+0.7</f>
        <v>11.2</v>
      </c>
      <c r="L31" s="45">
        <f>SUM(K31)+0.7</f>
        <v>11.899999999999999</v>
      </c>
      <c r="M31" s="45">
        <f>SUM(L31)+0.7</f>
        <v>12.599999999999998</v>
      </c>
      <c r="N31" s="254">
        <f>SUM(M31)+0.7</f>
        <v>13.299999999999997</v>
      </c>
    </row>
    <row r="32" spans="1:14" s="1" customFormat="1" ht="14.1" customHeight="1" x14ac:dyDescent="0.3">
      <c r="A32" s="166"/>
      <c r="B32" s="60" t="s">
        <v>53</v>
      </c>
      <c r="C32" s="61"/>
      <c r="D32" s="62" t="s">
        <v>86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ht="14.1" customHeight="1" x14ac:dyDescent="0.3">
      <c r="A33" s="160">
        <v>16</v>
      </c>
      <c r="B33" s="66" t="s">
        <v>101</v>
      </c>
      <c r="C33" s="67"/>
      <c r="D33" s="171"/>
      <c r="E33" s="171"/>
      <c r="F33" s="171"/>
      <c r="G33" s="171"/>
      <c r="H33" s="45">
        <f>SUM(I33)-0.5</f>
        <v>11</v>
      </c>
      <c r="I33" s="45">
        <f>SUM(J33)-0.5</f>
        <v>11.5</v>
      </c>
      <c r="J33" s="71">
        <v>12</v>
      </c>
      <c r="K33" s="45">
        <f>SUM(J33)+0.5</f>
        <v>12.5</v>
      </c>
      <c r="L33" s="45">
        <f>SUM(K33)+0.5</f>
        <v>13</v>
      </c>
      <c r="M33" s="45">
        <f>SUM(L33)+0.5</f>
        <v>13.5</v>
      </c>
      <c r="N33" s="254">
        <f>SUM(M33)+0.5</f>
        <v>14</v>
      </c>
    </row>
    <row r="34" spans="1:14" ht="14.1" customHeight="1" x14ac:dyDescent="0.3">
      <c r="A34" s="166"/>
      <c r="B34" s="132" t="s">
        <v>100</v>
      </c>
      <c r="C34" s="133"/>
      <c r="D34" s="79"/>
      <c r="E34" s="80"/>
      <c r="F34" s="80"/>
      <c r="G34" s="81"/>
      <c r="H34" s="46"/>
      <c r="I34" s="46"/>
      <c r="J34" s="48"/>
      <c r="K34" s="46"/>
      <c r="L34" s="46"/>
      <c r="M34" s="46"/>
      <c r="N34" s="251"/>
    </row>
    <row r="35" spans="1:14" ht="14.1" customHeight="1" x14ac:dyDescent="0.3">
      <c r="A35" s="160">
        <v>17</v>
      </c>
      <c r="B35" s="66" t="s">
        <v>99</v>
      </c>
      <c r="C35" s="67"/>
      <c r="D35" s="171"/>
      <c r="E35" s="171"/>
      <c r="F35" s="171"/>
      <c r="G35" s="171"/>
      <c r="H35" s="45">
        <f>SUM(I35)-0.5</f>
        <v>11</v>
      </c>
      <c r="I35" s="45">
        <f>SUM(J35)-0.5</f>
        <v>11.5</v>
      </c>
      <c r="J35" s="71">
        <v>12</v>
      </c>
      <c r="K35" s="45">
        <f>SUM(J35)+0.5</f>
        <v>12.5</v>
      </c>
      <c r="L35" s="45">
        <f>SUM(K35)+0.5</f>
        <v>13</v>
      </c>
      <c r="M35" s="45">
        <f>SUM(L35)+0.5</f>
        <v>13.5</v>
      </c>
      <c r="N35" s="254">
        <f>SUM(M35)+0.5</f>
        <v>14</v>
      </c>
    </row>
    <row r="36" spans="1:14" ht="14.1" customHeight="1" x14ac:dyDescent="0.3">
      <c r="A36" s="166"/>
      <c r="B36" s="137" t="s">
        <v>98</v>
      </c>
      <c r="C36" s="137"/>
      <c r="D36" s="79"/>
      <c r="E36" s="80"/>
      <c r="F36" s="80"/>
      <c r="G36" s="81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160">
        <v>18</v>
      </c>
      <c r="B37" s="97"/>
      <c r="C37" s="98"/>
      <c r="D37" s="134"/>
      <c r="E37" s="135"/>
      <c r="F37" s="135"/>
      <c r="G37" s="136"/>
      <c r="H37" s="94"/>
      <c r="I37" s="94"/>
      <c r="J37" s="48"/>
      <c r="K37" s="46"/>
      <c r="L37" s="46"/>
      <c r="M37" s="77"/>
      <c r="N37" s="252"/>
    </row>
    <row r="38" spans="1:14" s="1" customFormat="1" ht="14.1" customHeight="1" x14ac:dyDescent="0.3">
      <c r="A38" s="166"/>
      <c r="B38" s="132"/>
      <c r="C38" s="133"/>
      <c r="D38" s="79"/>
      <c r="E38" s="80"/>
      <c r="F38" s="80"/>
      <c r="G38" s="81"/>
      <c r="H38" s="46"/>
      <c r="I38" s="46"/>
      <c r="J38" s="76"/>
      <c r="K38" s="77"/>
      <c r="L38" s="77"/>
      <c r="M38" s="77"/>
      <c r="N38" s="252"/>
    </row>
    <row r="39" spans="1:14" s="1" customFormat="1" ht="14.1" customHeight="1" x14ac:dyDescent="0.3">
      <c r="A39" s="160">
        <v>19</v>
      </c>
      <c r="B39" s="97"/>
      <c r="C39" s="98"/>
      <c r="D39" s="134"/>
      <c r="E39" s="135"/>
      <c r="F39" s="135"/>
      <c r="G39" s="136"/>
      <c r="H39" s="45"/>
      <c r="I39" s="45"/>
      <c r="J39" s="71"/>
      <c r="K39" s="94"/>
      <c r="L39" s="94"/>
      <c r="M39" s="94"/>
      <c r="N39" s="253"/>
    </row>
    <row r="40" spans="1:14" s="1" customFormat="1" ht="14.1" customHeight="1" thickBot="1" x14ac:dyDescent="0.35">
      <c r="A40" s="177"/>
      <c r="B40" s="123"/>
      <c r="C40" s="124"/>
      <c r="D40" s="125"/>
      <c r="E40" s="126"/>
      <c r="F40" s="126"/>
      <c r="G40" s="127"/>
      <c r="H40" s="96"/>
      <c r="I40" s="96"/>
      <c r="J40" s="114"/>
      <c r="K40" s="96"/>
      <c r="L40" s="96"/>
      <c r="M40" s="96"/>
      <c r="N40" s="257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31"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FB65-33B7-43E5-879A-BC8097B76FC9}">
  <sheetPr codeName="Sheet11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487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94"/>
      <c r="N9" s="253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64.2</v>
      </c>
      <c r="I11" s="45">
        <f>SUM(J11)-3.5</f>
        <v>67.7</v>
      </c>
      <c r="J11" s="85">
        <v>71.2</v>
      </c>
      <c r="K11" s="94">
        <f>SUM(J11)+3.5</f>
        <v>74.7</v>
      </c>
      <c r="L11" s="94">
        <f>SUM(K11)+3.5</f>
        <v>78.2</v>
      </c>
      <c r="M11" s="94">
        <f>SUM(L11)+3.5</f>
        <v>81.7</v>
      </c>
      <c r="N11" s="253">
        <f>SUM(M11)+3.5</f>
        <v>85.2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</f>
        <v>67</v>
      </c>
      <c r="I13" s="45">
        <f>SUM(J13)-4</f>
        <v>71</v>
      </c>
      <c r="J13" s="71">
        <v>75</v>
      </c>
      <c r="K13" s="45">
        <f>SUM(J13)+4</f>
        <v>79</v>
      </c>
      <c r="L13" s="45">
        <f>SUM(K13)+4</f>
        <v>83</v>
      </c>
      <c r="M13" s="45">
        <f>SUM(L13)+4</f>
        <v>87</v>
      </c>
      <c r="N13" s="254">
        <f>SUM(M13)+4</f>
        <v>91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12.8</v>
      </c>
      <c r="I15" s="45">
        <f>SUM(J15)-0.7</f>
        <v>13.5</v>
      </c>
      <c r="J15" s="71">
        <v>14.2</v>
      </c>
      <c r="K15" s="45">
        <f>SUM(J15)+1.2</f>
        <v>15.399999999999999</v>
      </c>
      <c r="L15" s="45">
        <f>SUM(K15)+0.7</f>
        <v>16.099999999999998</v>
      </c>
      <c r="M15" s="109">
        <f>SUM(L15)+0.7</f>
        <v>16.799999999999997</v>
      </c>
      <c r="N15" s="255">
        <f>SUM(M15)+0.7</f>
        <v>17.499999999999996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9.6000000000000014</v>
      </c>
      <c r="I17" s="45">
        <f>SUM(J17)-0.7</f>
        <v>10.3</v>
      </c>
      <c r="J17" s="71">
        <v>11</v>
      </c>
      <c r="K17" s="45">
        <f>SUM(J17)+0.7</f>
        <v>11.7</v>
      </c>
      <c r="L17" s="45">
        <f>SUM(K17)+0.7</f>
        <v>12.399999999999999</v>
      </c>
      <c r="M17" s="109">
        <f>SUM(L17)+0.7</f>
        <v>13.099999999999998</v>
      </c>
      <c r="N17" s="255">
        <f>SUM(M17)+0.7</f>
        <v>13.799999999999997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54</v>
      </c>
      <c r="I21" s="45">
        <f>SUM(J21)-7</f>
        <v>61</v>
      </c>
      <c r="J21" s="71">
        <v>68</v>
      </c>
      <c r="K21" s="45">
        <f>SUM(J21)+6</f>
        <v>74</v>
      </c>
      <c r="L21" s="45">
        <f>SUM(K21)+6</f>
        <v>80</v>
      </c>
      <c r="M21" s="45">
        <f>SUM(L21)+6</f>
        <v>86</v>
      </c>
      <c r="N21" s="254">
        <f>SUM(M21)+6</f>
        <v>92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486</v>
      </c>
      <c r="C23" s="67"/>
      <c r="D23" s="68"/>
      <c r="E23" s="69"/>
      <c r="F23" s="69"/>
      <c r="G23" s="70"/>
      <c r="H23" s="45">
        <f>SUM(I23)-1</f>
        <v>20</v>
      </c>
      <c r="I23" s="45">
        <f>SUM(J23)-1</f>
        <v>21</v>
      </c>
      <c r="J23" s="71">
        <v>22</v>
      </c>
      <c r="K23" s="45">
        <f>SUM(J23)+1</f>
        <v>23</v>
      </c>
      <c r="L23" s="45">
        <f>SUM(K23)+1</f>
        <v>24</v>
      </c>
      <c r="M23" s="45">
        <f>SUM(L23)+1</f>
        <v>25</v>
      </c>
      <c r="N23" s="254">
        <f>SUM(M23)+1</f>
        <v>26</v>
      </c>
    </row>
    <row r="24" spans="1:14" s="1" customFormat="1" ht="14.1" customHeight="1" x14ac:dyDescent="0.3">
      <c r="A24" s="52"/>
      <c r="B24" s="60" t="s">
        <v>473</v>
      </c>
      <c r="C24" s="61"/>
      <c r="D24" s="79"/>
      <c r="E24" s="80"/>
      <c r="F24" s="80"/>
      <c r="G24" s="81"/>
      <c r="H24" s="46"/>
      <c r="I24" s="46"/>
      <c r="J24" s="48"/>
      <c r="K24" s="46"/>
      <c r="L24" s="46"/>
      <c r="M24" s="46"/>
      <c r="N24" s="251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21.099999999999998</v>
      </c>
      <c r="I25" s="45">
        <f>SUM(J25)-1.1</f>
        <v>22.2</v>
      </c>
      <c r="J25" s="71">
        <v>23.3</v>
      </c>
      <c r="K25" s="45">
        <f>SUM(J25)+1.6</f>
        <v>24.900000000000002</v>
      </c>
      <c r="L25" s="45">
        <f>SUM(K25)+1.1</f>
        <v>26.000000000000004</v>
      </c>
      <c r="M25" s="109">
        <f>SUM(L25)+1.1</f>
        <v>27.100000000000005</v>
      </c>
      <c r="N25" s="255">
        <f>SUM(M25)+1.1</f>
        <v>28.200000000000006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27.2</v>
      </c>
      <c r="I27" s="45">
        <f>SUM(J27)-1.3</f>
        <v>28.5</v>
      </c>
      <c r="J27" s="71">
        <v>29.8</v>
      </c>
      <c r="K27" s="45">
        <f>SUM(J27)+1.8</f>
        <v>31.6</v>
      </c>
      <c r="L27" s="45">
        <f>SUM(K27)+1.3</f>
        <v>32.9</v>
      </c>
      <c r="M27" s="109">
        <f>SUM(L27)+1.3</f>
        <v>34.199999999999996</v>
      </c>
      <c r="N27" s="255">
        <f>SUM(M27)+1.3</f>
        <v>35.499999999999993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SUM(I29)-2.7</f>
        <v>42.499999999999993</v>
      </c>
      <c r="I29" s="45">
        <f>SUM(J29)-2.7</f>
        <v>45.199999999999996</v>
      </c>
      <c r="J29" s="71">
        <v>47.9</v>
      </c>
      <c r="K29" s="45">
        <f>SUM(J29)+2.6</f>
        <v>50.5</v>
      </c>
      <c r="L29" s="45">
        <f>SUM(K29)+2.6</f>
        <v>53.1</v>
      </c>
      <c r="M29" s="45">
        <f>SUM(L29)+2.6</f>
        <v>55.7</v>
      </c>
      <c r="N29" s="254">
        <f>SUM(M29)+2.6</f>
        <v>58.300000000000004</v>
      </c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34</v>
      </c>
      <c r="I31" s="45">
        <f>SUM(J31)-6</f>
        <v>40</v>
      </c>
      <c r="J31" s="71">
        <v>46</v>
      </c>
      <c r="K31" s="45">
        <f>SUM(J31)+4.5</f>
        <v>50.5</v>
      </c>
      <c r="L31" s="45">
        <f>SUM(K31)+5</f>
        <v>55.5</v>
      </c>
      <c r="M31" s="45">
        <f>SUM(L31)+5</f>
        <v>60.5</v>
      </c>
      <c r="N31" s="254">
        <f>SUM(M31)+5</f>
        <v>65.5</v>
      </c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SUM(I33)-2</f>
        <v>38.200000000000003</v>
      </c>
      <c r="I33" s="45">
        <f>SUM(J33)-2</f>
        <v>40.200000000000003</v>
      </c>
      <c r="J33" s="71">
        <v>42.2</v>
      </c>
      <c r="K33" s="45">
        <f>SUM(J33)+2</f>
        <v>44.2</v>
      </c>
      <c r="L33" s="45">
        <f>SUM(K33)+2</f>
        <v>46.2</v>
      </c>
      <c r="M33" s="45">
        <f>SUM(L33)+2</f>
        <v>48.2</v>
      </c>
      <c r="N33" s="254">
        <f>SUM(M33)+2</f>
        <v>50.2</v>
      </c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SUM(I35)-3.3</f>
        <v>33.800000000000004</v>
      </c>
      <c r="I35" s="45">
        <f>SUM(J35)-3.4</f>
        <v>37.1</v>
      </c>
      <c r="J35" s="71">
        <v>40.5</v>
      </c>
      <c r="K35" s="45">
        <f>SUM(J35)+3.3</f>
        <v>43.8</v>
      </c>
      <c r="L35" s="45">
        <f>SUM(K35)+3</f>
        <v>46.8</v>
      </c>
      <c r="M35" s="45">
        <f>SUM(L35)+3</f>
        <v>49.8</v>
      </c>
      <c r="N35" s="254">
        <f>SUM(M35)+3</f>
        <v>52.8</v>
      </c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SUM(I37)-0.2</f>
        <v>4.0999999999999996</v>
      </c>
      <c r="I37" s="45">
        <f>SUM(J37)-0.2</f>
        <v>4.3</v>
      </c>
      <c r="J37" s="76">
        <v>4.5</v>
      </c>
      <c r="K37" s="77">
        <f>SUM(J37)+0.2</f>
        <v>4.7</v>
      </c>
      <c r="L37" s="77">
        <f>SUM(K37)+0.2</f>
        <v>4.9000000000000004</v>
      </c>
      <c r="M37" s="77">
        <f>SUM(L37)+0.2</f>
        <v>5.1000000000000005</v>
      </c>
      <c r="N37" s="252">
        <f>SUM(M37)+0.2</f>
        <v>5.3000000000000007</v>
      </c>
    </row>
    <row r="38" spans="1:14" s="1" customFormat="1" ht="14.1" customHeight="1" x14ac:dyDescent="0.3">
      <c r="A38" s="52"/>
      <c r="B38" s="60" t="s">
        <v>208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77"/>
      <c r="N38" s="252"/>
    </row>
    <row r="39" spans="1:14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SUM(I39)-0.6</f>
        <v>9.3000000000000007</v>
      </c>
      <c r="I39" s="45">
        <f>SUM(J39)-0.6</f>
        <v>9.9</v>
      </c>
      <c r="J39" s="71">
        <v>10.5</v>
      </c>
      <c r="K39" s="45">
        <f>SUM(J39)+0.6</f>
        <v>11.1</v>
      </c>
      <c r="L39" s="45">
        <f>SUM(K39)+0.6</f>
        <v>11.7</v>
      </c>
      <c r="M39" s="45">
        <f>SUM(L39)+0.6</f>
        <v>12.299999999999999</v>
      </c>
      <c r="N39" s="254">
        <f>SUM(M39)+0.6</f>
        <v>12.899999999999999</v>
      </c>
    </row>
    <row r="40" spans="1:14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251"/>
    </row>
    <row r="41" spans="1:14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10.5</v>
      </c>
      <c r="I41" s="45">
        <f>SUM(J41)-0.5</f>
        <v>11</v>
      </c>
      <c r="J41" s="71">
        <v>11.5</v>
      </c>
      <c r="K41" s="45">
        <f>SUM(J41)+0.5</f>
        <v>12</v>
      </c>
      <c r="L41" s="45">
        <f>SUM(K41)+0.5</f>
        <v>12.5</v>
      </c>
      <c r="M41" s="45">
        <f>SUM(L41)+0.5</f>
        <v>13</v>
      </c>
      <c r="N41" s="254">
        <f>SUM(M41)+0.5</f>
        <v>13.5</v>
      </c>
    </row>
    <row r="42" spans="1:14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10.5</v>
      </c>
      <c r="I43" s="45">
        <f>SUM(J43)-0.5</f>
        <v>11</v>
      </c>
      <c r="J43" s="71">
        <v>11.5</v>
      </c>
      <c r="K43" s="45">
        <f>SUM(J43)+0.5</f>
        <v>12</v>
      </c>
      <c r="L43" s="45">
        <f>SUM(K43)+0.5</f>
        <v>12.5</v>
      </c>
      <c r="M43" s="45">
        <f>SUM(L43)+0.5</f>
        <v>13</v>
      </c>
      <c r="N43" s="254">
        <f>SUM(M43)+0.5</f>
        <v>13.5</v>
      </c>
    </row>
    <row r="44" spans="1:14" ht="14.1" customHeight="1" x14ac:dyDescent="0.3">
      <c r="A44" s="52"/>
      <c r="B44" s="137" t="s">
        <v>98</v>
      </c>
      <c r="C44" s="137"/>
      <c r="D44" s="79"/>
      <c r="E44" s="80"/>
      <c r="F44" s="80"/>
      <c r="G44" s="81"/>
      <c r="H44" s="46"/>
      <c r="I44" s="46"/>
      <c r="J44" s="48"/>
      <c r="K44" s="46"/>
      <c r="L44" s="46"/>
      <c r="M44" s="46"/>
      <c r="N44" s="251"/>
    </row>
    <row r="45" spans="1:14" s="1" customFormat="1" ht="14.1" customHeight="1" x14ac:dyDescent="0.3">
      <c r="A45" s="65">
        <v>22</v>
      </c>
      <c r="B45" s="97" t="s">
        <v>135</v>
      </c>
      <c r="C45" s="98"/>
      <c r="D45" s="106"/>
      <c r="E45" s="107"/>
      <c r="F45" s="107"/>
      <c r="G45" s="108"/>
      <c r="H45" s="167">
        <f>SUM(I45)-3</f>
        <v>77</v>
      </c>
      <c r="I45" s="94">
        <f>SUM(J45)-3</f>
        <v>80</v>
      </c>
      <c r="J45" s="85">
        <v>83</v>
      </c>
      <c r="K45" s="94">
        <f>SUM(J45)+3</f>
        <v>86</v>
      </c>
      <c r="L45" s="94">
        <f>SUM(K45)+3</f>
        <v>89</v>
      </c>
      <c r="M45" s="94">
        <f>SUM(L45)+3</f>
        <v>92</v>
      </c>
      <c r="N45" s="253">
        <f>SUM(M45)+3</f>
        <v>95</v>
      </c>
    </row>
    <row r="46" spans="1:14" s="1" customFormat="1" ht="14.1" customHeight="1" thickBot="1" x14ac:dyDescent="0.35">
      <c r="A46" s="105"/>
      <c r="B46" s="116" t="s">
        <v>450</v>
      </c>
      <c r="C46" s="117"/>
      <c r="D46" s="118"/>
      <c r="E46" s="119"/>
      <c r="F46" s="119"/>
      <c r="G46" s="120"/>
      <c r="H46" s="110"/>
      <c r="I46" s="96"/>
      <c r="J46" s="114"/>
      <c r="K46" s="96"/>
      <c r="L46" s="96"/>
      <c r="M46" s="96"/>
      <c r="N46" s="257"/>
    </row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67"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67BC-4908-446C-A561-AD585AA17532}">
  <sheetPr codeName="Sheet112">
    <tabColor theme="7"/>
    <pageSetUpPr fitToPage="1"/>
  </sheetPr>
  <dimension ref="A1:M57"/>
  <sheetViews>
    <sheetView topLeftCell="A13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493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157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156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245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156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245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156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245"/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62</v>
      </c>
      <c r="I11" s="45">
        <f>SUM(J11)-3.5</f>
        <v>65.5</v>
      </c>
      <c r="J11" s="85">
        <v>69</v>
      </c>
      <c r="K11" s="94">
        <f>SUM(J11)+3.5</f>
        <v>72.5</v>
      </c>
      <c r="L11" s="94">
        <f>SUM(K11)+3.5</f>
        <v>76</v>
      </c>
      <c r="M11" s="245">
        <f>SUM(L11)+3.5</f>
        <v>79.5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</f>
        <v>67.5</v>
      </c>
      <c r="I13" s="45">
        <f>SUM(J13)-4</f>
        <v>71.5</v>
      </c>
      <c r="J13" s="71">
        <v>75.5</v>
      </c>
      <c r="K13" s="45">
        <f>SUM(J13)+4</f>
        <v>79.5</v>
      </c>
      <c r="L13" s="45">
        <f>SUM(K13)+4</f>
        <v>83.5</v>
      </c>
      <c r="M13" s="87">
        <f>SUM(L13)+4</f>
        <v>87.5</v>
      </c>
    </row>
    <row r="14" spans="1:13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13.200000000000001</v>
      </c>
      <c r="I15" s="45">
        <f>SUM(J15)-0.7</f>
        <v>13.9</v>
      </c>
      <c r="J15" s="71">
        <v>14.6</v>
      </c>
      <c r="K15" s="45">
        <f>SUM(J15)+1.2</f>
        <v>15.799999999999999</v>
      </c>
      <c r="L15" s="45">
        <f>SUM(K15)+0.7</f>
        <v>16.5</v>
      </c>
      <c r="M15" s="72">
        <f>SUM(L15)+0.7</f>
        <v>17.2</v>
      </c>
    </row>
    <row r="16" spans="1:13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59"/>
    </row>
    <row r="17" spans="1:13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72"/>
    </row>
    <row r="18" spans="1:13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59"/>
    </row>
    <row r="19" spans="1:13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/>
      <c r="I19" s="45"/>
      <c r="J19" s="71"/>
      <c r="K19" s="45"/>
      <c r="L19" s="45"/>
      <c r="M19" s="87"/>
    </row>
    <row r="20" spans="1:13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50.5</v>
      </c>
      <c r="I21" s="45">
        <f>SUM(J21)-7</f>
        <v>57.5</v>
      </c>
      <c r="J21" s="71">
        <v>64.5</v>
      </c>
      <c r="K21" s="45">
        <f>SUM(J21)+6</f>
        <v>70.5</v>
      </c>
      <c r="L21" s="45">
        <f>SUM(K21)+6</f>
        <v>76.5</v>
      </c>
      <c r="M21" s="87">
        <f>SUM(L21)+6</f>
        <v>82.5</v>
      </c>
    </row>
    <row r="22" spans="1:13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SUM(I23)-1.8</f>
        <v>36.400000000000006</v>
      </c>
      <c r="I23" s="45">
        <f>SUM(J23)-1.8</f>
        <v>38.200000000000003</v>
      </c>
      <c r="J23" s="71">
        <v>40</v>
      </c>
      <c r="K23" s="45">
        <f>SUM(J23)+1.8</f>
        <v>41.8</v>
      </c>
      <c r="L23" s="45">
        <f>SUM(K23)+1.8</f>
        <v>43.599999999999994</v>
      </c>
      <c r="M23" s="87">
        <f>SUM(L23)+1.8</f>
        <v>45.399999999999991</v>
      </c>
    </row>
    <row r="24" spans="1:13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20.999999999999996</v>
      </c>
      <c r="I25" s="45">
        <f>SUM(J25)-1.1</f>
        <v>22.099999999999998</v>
      </c>
      <c r="J25" s="71">
        <v>23.2</v>
      </c>
      <c r="K25" s="45">
        <f>SUM(J25)+1.6</f>
        <v>24.8</v>
      </c>
      <c r="L25" s="45">
        <f>SUM(K25)+1.1</f>
        <v>25.900000000000002</v>
      </c>
      <c r="M25" s="72">
        <f>SUM(L25)+1.1</f>
        <v>27.000000000000004</v>
      </c>
    </row>
    <row r="26" spans="1:13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59"/>
    </row>
    <row r="27" spans="1:13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28</v>
      </c>
      <c r="I27" s="45">
        <f>SUM(J27)-1.3</f>
        <v>29.3</v>
      </c>
      <c r="J27" s="71">
        <v>30.6</v>
      </c>
      <c r="K27" s="45">
        <f>SUM(J27)+1.8</f>
        <v>32.4</v>
      </c>
      <c r="L27" s="45">
        <f>SUM(K27)+1.3</f>
        <v>33.699999999999996</v>
      </c>
      <c r="M27" s="72">
        <f>SUM(L27)+1.3</f>
        <v>34.999999999999993</v>
      </c>
    </row>
    <row r="28" spans="1:13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59"/>
    </row>
    <row r="29" spans="1:13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SUM(I29)-2.8</f>
        <v>42.4</v>
      </c>
      <c r="I29" s="45">
        <f>SUM(J29)-2.7</f>
        <v>45.199999999999996</v>
      </c>
      <c r="J29" s="71">
        <v>47.9</v>
      </c>
      <c r="K29" s="45">
        <f>SUM(J29)+2.6</f>
        <v>50.5</v>
      </c>
      <c r="L29" s="45">
        <f>SUM(K29)+2.6</f>
        <v>53.1</v>
      </c>
      <c r="M29" s="87">
        <f>SUM(L29)+2.6</f>
        <v>55.7</v>
      </c>
    </row>
    <row r="30" spans="1:13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30.299999999999997</v>
      </c>
      <c r="I31" s="45">
        <f>SUM(J31)-6</f>
        <v>36.299999999999997</v>
      </c>
      <c r="J31" s="71">
        <v>42.3</v>
      </c>
      <c r="K31" s="45">
        <f>SUM(J31)+4.5</f>
        <v>46.8</v>
      </c>
      <c r="L31" s="45">
        <f>SUM(K31)+5</f>
        <v>51.8</v>
      </c>
      <c r="M31" s="87">
        <f>SUM(L31)+5</f>
        <v>56.8</v>
      </c>
    </row>
    <row r="32" spans="1:13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SUM(I33)-2</f>
        <v>38.200000000000003</v>
      </c>
      <c r="I33" s="45">
        <f>SUM(J33)-2</f>
        <v>40.200000000000003</v>
      </c>
      <c r="J33" s="71">
        <v>42.2</v>
      </c>
      <c r="K33" s="45">
        <f>SUM(J33)+2</f>
        <v>44.2</v>
      </c>
      <c r="L33" s="45">
        <f>SUM(K33)+2</f>
        <v>46.2</v>
      </c>
      <c r="M33" s="87">
        <f>SUM(L33)+2</f>
        <v>48.2</v>
      </c>
    </row>
    <row r="34" spans="1:13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SUM(I35)-3.4</f>
        <v>32.5</v>
      </c>
      <c r="I35" s="45">
        <f>SUM(J35)-3.4</f>
        <v>35.9</v>
      </c>
      <c r="J35" s="71">
        <v>39.299999999999997</v>
      </c>
      <c r="K35" s="45">
        <f>SUM(J35)+3.3</f>
        <v>42.599999999999994</v>
      </c>
      <c r="L35" s="45">
        <f>SUM(K35)+3</f>
        <v>45.599999999999994</v>
      </c>
      <c r="M35" s="87">
        <f>SUM(L35)+3</f>
        <v>48.599999999999994</v>
      </c>
    </row>
    <row r="36" spans="1:13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SUM(I37)-0.2</f>
        <v>4.1999999999999993</v>
      </c>
      <c r="I37" s="45">
        <f>SUM(J37)-0.2</f>
        <v>4.3999999999999995</v>
      </c>
      <c r="J37" s="76">
        <v>4.5999999999999996</v>
      </c>
      <c r="K37" s="77">
        <f>SUM(J37)+0.2</f>
        <v>4.8</v>
      </c>
      <c r="L37" s="77">
        <f>SUM(K37)+0.2</f>
        <v>5</v>
      </c>
      <c r="M37" s="153">
        <f>SUM(L37)+0.2</f>
        <v>5.2</v>
      </c>
    </row>
    <row r="38" spans="1:13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53"/>
    </row>
    <row r="39" spans="1:13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SUM(I39)-0.6</f>
        <v>10.200000000000001</v>
      </c>
      <c r="I39" s="45">
        <f>SUM(J39)-0.6</f>
        <v>10.8</v>
      </c>
      <c r="J39" s="71">
        <v>11.4</v>
      </c>
      <c r="K39" s="45">
        <f>SUM(J39)+0.6</f>
        <v>12</v>
      </c>
      <c r="L39" s="45">
        <f>SUM(K39)+0.6</f>
        <v>12.6</v>
      </c>
      <c r="M39" s="87">
        <f>SUM(L39)+0.6</f>
        <v>13.2</v>
      </c>
    </row>
    <row r="40" spans="1:13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156"/>
    </row>
    <row r="41" spans="1:13" s="1" customFormat="1" ht="14.1" customHeight="1" x14ac:dyDescent="0.3">
      <c r="A41" s="65">
        <v>20</v>
      </c>
      <c r="B41" s="66" t="s">
        <v>492</v>
      </c>
      <c r="C41" s="67"/>
      <c r="D41" s="171"/>
      <c r="E41" s="171"/>
      <c r="F41" s="171"/>
      <c r="G41" s="171"/>
      <c r="H41" s="45">
        <f>SUM(I41)-0.5</f>
        <v>12.4</v>
      </c>
      <c r="I41" s="45">
        <f>SUM(J41)-0.5</f>
        <v>12.9</v>
      </c>
      <c r="J41" s="71">
        <v>13.4</v>
      </c>
      <c r="K41" s="45">
        <f>SUM(J41)+0.5</f>
        <v>13.9</v>
      </c>
      <c r="L41" s="45">
        <f>SUM(K41)+0.5</f>
        <v>14.4</v>
      </c>
      <c r="M41" s="87">
        <f>SUM(L41)+0.5</f>
        <v>14.9</v>
      </c>
    </row>
    <row r="42" spans="1:13" s="1" customFormat="1" ht="14.1" customHeight="1" x14ac:dyDescent="0.3">
      <c r="A42" s="52"/>
      <c r="B42" s="132" t="s">
        <v>483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65">
        <v>21</v>
      </c>
      <c r="B43" s="66" t="s">
        <v>491</v>
      </c>
      <c r="C43" s="67"/>
      <c r="D43" s="171"/>
      <c r="E43" s="171"/>
      <c r="F43" s="171"/>
      <c r="G43" s="171"/>
      <c r="H43" s="45">
        <f>SUM(I43)-0.2</f>
        <v>4.0999999999999996</v>
      </c>
      <c r="I43" s="45">
        <f>SUM(J43)-0.2</f>
        <v>4.3</v>
      </c>
      <c r="J43" s="71">
        <v>4.5</v>
      </c>
      <c r="K43" s="45">
        <f>SUM(J43)+0.2</f>
        <v>4.7</v>
      </c>
      <c r="L43" s="45">
        <f>SUM(K43)+0.2</f>
        <v>4.9000000000000004</v>
      </c>
      <c r="M43" s="87">
        <f>SUM(L43)+0.2</f>
        <v>5.1000000000000005</v>
      </c>
    </row>
    <row r="44" spans="1:13" s="1" customFormat="1" ht="14.1" customHeight="1" x14ac:dyDescent="0.3">
      <c r="A44" s="52"/>
      <c r="B44" s="137" t="s">
        <v>481</v>
      </c>
      <c r="C44" s="137"/>
      <c r="D44" s="79"/>
      <c r="E44" s="80"/>
      <c r="F44" s="80"/>
      <c r="G44" s="81"/>
      <c r="H44" s="46"/>
      <c r="I44" s="46"/>
      <c r="J44" s="48"/>
      <c r="K44" s="46"/>
      <c r="L44" s="46"/>
      <c r="M44" s="156"/>
    </row>
    <row r="45" spans="1:13" s="1" customFormat="1" ht="14.1" customHeight="1" x14ac:dyDescent="0.3">
      <c r="A45" s="65">
        <v>22</v>
      </c>
      <c r="B45" s="66" t="s">
        <v>491</v>
      </c>
      <c r="C45" s="67"/>
      <c r="D45" s="171"/>
      <c r="E45" s="171"/>
      <c r="F45" s="171"/>
      <c r="G45" s="171"/>
      <c r="H45" s="45">
        <f>SUM(I45)-0.2</f>
        <v>3.3999999999999995</v>
      </c>
      <c r="I45" s="45">
        <f>SUM(J45)-0.2</f>
        <v>3.5999999999999996</v>
      </c>
      <c r="J45" s="71">
        <v>3.8</v>
      </c>
      <c r="K45" s="45">
        <f>SUM(J45)+0.2</f>
        <v>4</v>
      </c>
      <c r="L45" s="45">
        <f>SUM(K45)+0.2</f>
        <v>4.2</v>
      </c>
      <c r="M45" s="87">
        <f>SUM(L45)+0.2</f>
        <v>4.4000000000000004</v>
      </c>
    </row>
    <row r="46" spans="1:13" s="1" customFormat="1" ht="14.1" customHeight="1" x14ac:dyDescent="0.3">
      <c r="A46" s="52"/>
      <c r="B46" s="137" t="s">
        <v>481</v>
      </c>
      <c r="C46" s="137"/>
      <c r="D46" s="73" t="s">
        <v>488</v>
      </c>
      <c r="E46" s="74"/>
      <c r="F46" s="74"/>
      <c r="G46" s="75"/>
      <c r="H46" s="46"/>
      <c r="I46" s="46"/>
      <c r="J46" s="48"/>
      <c r="K46" s="46"/>
      <c r="L46" s="46"/>
      <c r="M46" s="156"/>
    </row>
    <row r="47" spans="1:13" s="1" customFormat="1" ht="14.1" customHeight="1" x14ac:dyDescent="0.3">
      <c r="A47" s="65">
        <v>23</v>
      </c>
      <c r="B47" s="66" t="s">
        <v>480</v>
      </c>
      <c r="C47" s="67"/>
      <c r="D47" s="171"/>
      <c r="E47" s="171"/>
      <c r="F47" s="171"/>
      <c r="G47" s="171"/>
      <c r="H47" s="45">
        <f>SUM(I47)-0.5</f>
        <v>12</v>
      </c>
      <c r="I47" s="45">
        <f>SUM(J47)-0.5</f>
        <v>12.5</v>
      </c>
      <c r="J47" s="71">
        <v>13</v>
      </c>
      <c r="K47" s="45">
        <f>SUM(J47)+0.5</f>
        <v>13.5</v>
      </c>
      <c r="L47" s="45">
        <f>SUM(K47)+0.5</f>
        <v>14</v>
      </c>
      <c r="M47" s="87">
        <f>SUM(L47)+0.5</f>
        <v>14.5</v>
      </c>
    </row>
    <row r="48" spans="1:13" s="1" customFormat="1" ht="14.1" customHeight="1" x14ac:dyDescent="0.3">
      <c r="A48" s="52"/>
      <c r="B48" s="132" t="s">
        <v>479</v>
      </c>
      <c r="C48" s="133"/>
      <c r="D48" s="79"/>
      <c r="E48" s="80"/>
      <c r="F48" s="80"/>
      <c r="G48" s="81"/>
      <c r="H48" s="46"/>
      <c r="I48" s="46"/>
      <c r="J48" s="48"/>
      <c r="K48" s="46"/>
      <c r="L48" s="46"/>
      <c r="M48" s="156"/>
    </row>
    <row r="49" spans="1:13" s="1" customFormat="1" ht="14.1" customHeight="1" x14ac:dyDescent="0.3">
      <c r="A49" s="65">
        <v>24</v>
      </c>
      <c r="B49" s="66" t="s">
        <v>478</v>
      </c>
      <c r="C49" s="67"/>
      <c r="D49" s="171"/>
      <c r="E49" s="171"/>
      <c r="F49" s="171"/>
      <c r="G49" s="171"/>
      <c r="H49" s="45">
        <f>SUM(I49)-0.5</f>
        <v>12</v>
      </c>
      <c r="I49" s="45">
        <f>SUM(J49)-0.5</f>
        <v>12.5</v>
      </c>
      <c r="J49" s="71">
        <v>13</v>
      </c>
      <c r="K49" s="45">
        <f>SUM(J49)+0.5</f>
        <v>13.5</v>
      </c>
      <c r="L49" s="45">
        <f>SUM(K49)+0.5</f>
        <v>14</v>
      </c>
      <c r="M49" s="87">
        <f>SUM(L49)+0.5</f>
        <v>14.5</v>
      </c>
    </row>
    <row r="50" spans="1:13" s="1" customFormat="1" ht="14.1" customHeight="1" x14ac:dyDescent="0.3">
      <c r="A50" s="52"/>
      <c r="B50" s="137" t="s">
        <v>477</v>
      </c>
      <c r="C50" s="137"/>
      <c r="D50" s="79"/>
      <c r="E50" s="80"/>
      <c r="F50" s="80"/>
      <c r="G50" s="81"/>
      <c r="H50" s="46"/>
      <c r="I50" s="46"/>
      <c r="J50" s="48"/>
      <c r="K50" s="46"/>
      <c r="L50" s="46"/>
      <c r="M50" s="156"/>
    </row>
    <row r="51" spans="1:13" s="1" customFormat="1" ht="14.1" customHeight="1" x14ac:dyDescent="0.3">
      <c r="A51" s="65">
        <v>25</v>
      </c>
      <c r="B51" s="66" t="s">
        <v>490</v>
      </c>
      <c r="C51" s="67"/>
      <c r="D51" s="171"/>
      <c r="E51" s="171"/>
      <c r="F51" s="171"/>
      <c r="G51" s="171"/>
      <c r="H51" s="45">
        <f>SUM(I51)-0.4</f>
        <v>9.1999999999999993</v>
      </c>
      <c r="I51" s="45">
        <f>SUM(J51)-0.4</f>
        <v>9.6</v>
      </c>
      <c r="J51" s="71">
        <v>10</v>
      </c>
      <c r="K51" s="45">
        <f>SUM(J51)+0.4</f>
        <v>10.4</v>
      </c>
      <c r="L51" s="45">
        <f>SUM(K51)+0.4</f>
        <v>10.8</v>
      </c>
      <c r="M51" s="87">
        <f>SUM(L51)+0.4</f>
        <v>11.200000000000001</v>
      </c>
    </row>
    <row r="52" spans="1:13" s="1" customFormat="1" ht="14.1" customHeight="1" x14ac:dyDescent="0.3">
      <c r="A52" s="52"/>
      <c r="B52" s="137" t="s">
        <v>489</v>
      </c>
      <c r="C52" s="137"/>
      <c r="D52" s="79"/>
      <c r="E52" s="80"/>
      <c r="F52" s="80"/>
      <c r="G52" s="81"/>
      <c r="H52" s="46"/>
      <c r="I52" s="46"/>
      <c r="J52" s="48"/>
      <c r="K52" s="46"/>
      <c r="L52" s="46"/>
      <c r="M52" s="156"/>
    </row>
    <row r="53" spans="1:13" s="1" customFormat="1" ht="14.1" customHeight="1" x14ac:dyDescent="0.3">
      <c r="A53" s="65">
        <v>26</v>
      </c>
      <c r="B53" s="66" t="s">
        <v>478</v>
      </c>
      <c r="C53" s="67"/>
      <c r="D53" s="171"/>
      <c r="E53" s="171"/>
      <c r="F53" s="171"/>
      <c r="G53" s="171"/>
      <c r="H53" s="45">
        <f>SUM(I53)-0.4</f>
        <v>10.7</v>
      </c>
      <c r="I53" s="45">
        <f>SUM(J53)-0.4</f>
        <v>11.1</v>
      </c>
      <c r="J53" s="71">
        <v>11.5</v>
      </c>
      <c r="K53" s="45">
        <f>SUM(J53)+0.4</f>
        <v>11.9</v>
      </c>
      <c r="L53" s="45">
        <f>SUM(K53)+0.4</f>
        <v>12.3</v>
      </c>
      <c r="M53" s="87">
        <f>SUM(L53)+0.4</f>
        <v>12.700000000000001</v>
      </c>
    </row>
    <row r="54" spans="1:13" s="1" customFormat="1" ht="14.1" customHeight="1" thickBot="1" x14ac:dyDescent="0.35">
      <c r="A54" s="105"/>
      <c r="B54" s="110" t="s">
        <v>477</v>
      </c>
      <c r="C54" s="110"/>
      <c r="D54" s="231" t="s">
        <v>488</v>
      </c>
      <c r="E54" s="232"/>
      <c r="F54" s="232"/>
      <c r="G54" s="233"/>
      <c r="H54" s="96"/>
      <c r="I54" s="96"/>
      <c r="J54" s="114"/>
      <c r="K54" s="96"/>
      <c r="L54" s="96"/>
      <c r="M54" s="158"/>
    </row>
    <row r="55" spans="1:13" ht="14.1" customHeight="1" x14ac:dyDescent="0.3"/>
    <row r="56" spans="1:13" ht="14.1" customHeight="1" x14ac:dyDescent="0.3"/>
    <row r="57" spans="1:13" ht="14.1" customHeight="1" x14ac:dyDescent="0.3"/>
  </sheetData>
  <mergeCells count="28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A37:A38"/>
    <mergeCell ref="B37:C37"/>
    <mergeCell ref="D37:G37"/>
    <mergeCell ref="H37:H38"/>
    <mergeCell ref="I37:I38"/>
    <mergeCell ref="A31:A32"/>
    <mergeCell ref="B31:C31"/>
    <mergeCell ref="A35:A36"/>
    <mergeCell ref="K33:K34"/>
    <mergeCell ref="L33:L34"/>
    <mergeCell ref="I35:I36"/>
    <mergeCell ref="K37:K38"/>
    <mergeCell ref="L37:L38"/>
    <mergeCell ref="B36:C36"/>
    <mergeCell ref="D36:G36"/>
    <mergeCell ref="B35:C35"/>
    <mergeCell ref="J37:J38"/>
    <mergeCell ref="A39:A40"/>
    <mergeCell ref="B39:C39"/>
    <mergeCell ref="D39:G39"/>
    <mergeCell ref="H39:H40"/>
    <mergeCell ref="L41:L42"/>
    <mergeCell ref="A41:A42"/>
    <mergeCell ref="B41:C41"/>
    <mergeCell ref="D41:G41"/>
    <mergeCell ref="H41:H42"/>
    <mergeCell ref="K41:K42"/>
    <mergeCell ref="M37:M38"/>
    <mergeCell ref="B38:C38"/>
    <mergeCell ref="D38:G38"/>
    <mergeCell ref="K39:K40"/>
    <mergeCell ref="L39:L40"/>
    <mergeCell ref="M39:M40"/>
    <mergeCell ref="I39:I40"/>
    <mergeCell ref="B40:C40"/>
    <mergeCell ref="D40:G40"/>
    <mergeCell ref="J39:J40"/>
    <mergeCell ref="M41:M42"/>
    <mergeCell ref="B42:C42"/>
    <mergeCell ref="J41:J42"/>
    <mergeCell ref="D42:G42"/>
    <mergeCell ref="I41:I42"/>
    <mergeCell ref="M43:M44"/>
    <mergeCell ref="D47:G47"/>
    <mergeCell ref="H47:H48"/>
    <mergeCell ref="A47:A48"/>
    <mergeCell ref="J47:J48"/>
    <mergeCell ref="L47:L48"/>
    <mergeCell ref="M47:M48"/>
    <mergeCell ref="B48:C48"/>
    <mergeCell ref="D48:G48"/>
    <mergeCell ref="A53:A54"/>
    <mergeCell ref="J53:J54"/>
    <mergeCell ref="K53:K54"/>
    <mergeCell ref="L53:L54"/>
    <mergeCell ref="H49:H50"/>
    <mergeCell ref="A49:A50"/>
    <mergeCell ref="B49:C49"/>
    <mergeCell ref="D51:G51"/>
    <mergeCell ref="B53:C53"/>
    <mergeCell ref="D53:G53"/>
    <mergeCell ref="M53:M54"/>
    <mergeCell ref="I45:I46"/>
    <mergeCell ref="L43:L44"/>
    <mergeCell ref="H53:H54"/>
    <mergeCell ref="I53:I54"/>
    <mergeCell ref="B54:C54"/>
    <mergeCell ref="D54:G54"/>
    <mergeCell ref="K49:K50"/>
    <mergeCell ref="L49:L50"/>
    <mergeCell ref="D49:G49"/>
    <mergeCell ref="A43:A44"/>
    <mergeCell ref="B43:C43"/>
    <mergeCell ref="D43:G43"/>
    <mergeCell ref="H43:H44"/>
    <mergeCell ref="I43:I44"/>
    <mergeCell ref="B52:C52"/>
    <mergeCell ref="D52:G52"/>
    <mergeCell ref="H51:H52"/>
    <mergeCell ref="I49:I50"/>
    <mergeCell ref="B47:C47"/>
    <mergeCell ref="B45:C45"/>
    <mergeCell ref="B46:C46"/>
    <mergeCell ref="D46:G46"/>
    <mergeCell ref="J43:J44"/>
    <mergeCell ref="K43:K44"/>
    <mergeCell ref="B44:C44"/>
    <mergeCell ref="D44:G44"/>
    <mergeCell ref="A51:A52"/>
    <mergeCell ref="B51:C51"/>
    <mergeCell ref="K45:K46"/>
    <mergeCell ref="B50:C50"/>
    <mergeCell ref="D50:G50"/>
    <mergeCell ref="K47:K48"/>
    <mergeCell ref="I47:I48"/>
    <mergeCell ref="J45:J46"/>
    <mergeCell ref="K51:K52"/>
    <mergeCell ref="A45:A46"/>
    <mergeCell ref="L51:L52"/>
    <mergeCell ref="M51:M52"/>
    <mergeCell ref="L45:L46"/>
    <mergeCell ref="M45:M46"/>
    <mergeCell ref="D45:G45"/>
    <mergeCell ref="H45:H46"/>
    <mergeCell ref="J51:J52"/>
    <mergeCell ref="I51:I52"/>
    <mergeCell ref="J49:J50"/>
    <mergeCell ref="M49:M5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CC9B-C98C-4E04-8070-551D341F46F0}">
  <sheetPr codeName="Sheet102">
    <tabColor theme="7"/>
    <pageSetUpPr fitToPage="1"/>
  </sheetPr>
  <dimension ref="A1:N51"/>
  <sheetViews>
    <sheetView topLeftCell="A7" zoomScale="110" zoomScaleNormal="110" workbookViewId="0">
      <selection activeCell="N35" sqref="N35:N3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496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94"/>
      <c r="N9" s="253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63</v>
      </c>
      <c r="I11" s="45">
        <f>SUM(J11)-3.5</f>
        <v>66.5</v>
      </c>
      <c r="J11" s="85">
        <v>70</v>
      </c>
      <c r="K11" s="94">
        <f>SUM(J11)+3.5</f>
        <v>73.5</v>
      </c>
      <c r="L11" s="94">
        <f>SUM(K11)+3.5</f>
        <v>77</v>
      </c>
      <c r="M11" s="94">
        <f>SUM(L11)+3.5</f>
        <v>80.5</v>
      </c>
      <c r="N11" s="253">
        <f>SUM(M11)+3.5</f>
        <v>84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SUM(I13)-4.4</f>
        <v>71.899999999999991</v>
      </c>
      <c r="I13" s="45">
        <f>SUM(J13)-4.4</f>
        <v>76.3</v>
      </c>
      <c r="J13" s="71">
        <v>80.7</v>
      </c>
      <c r="K13" s="45">
        <f>SUM(J13)+4.4</f>
        <v>85.100000000000009</v>
      </c>
      <c r="L13" s="45">
        <f>SUM(K13)+4.4</f>
        <v>89.500000000000014</v>
      </c>
      <c r="M13" s="45">
        <f>SUM(L13)+4.4</f>
        <v>93.90000000000002</v>
      </c>
      <c r="N13" s="254">
        <f>SUM(M13)+4.4</f>
        <v>98.300000000000026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12.400000000000002</v>
      </c>
      <c r="I15" s="45">
        <f>SUM(J15)-0.7</f>
        <v>13.100000000000001</v>
      </c>
      <c r="J15" s="71">
        <v>13.8</v>
      </c>
      <c r="K15" s="45">
        <f>SUM(J15)+1.2</f>
        <v>15</v>
      </c>
      <c r="L15" s="45">
        <f>SUM(K15)+0.7</f>
        <v>15.7</v>
      </c>
      <c r="M15" s="109">
        <f>SUM(L15)+0.7</f>
        <v>16.399999999999999</v>
      </c>
      <c r="N15" s="255">
        <f>SUM(M15)+0.7</f>
        <v>17.099999999999998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109"/>
      <c r="N17" s="255"/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/>
      <c r="I19" s="45"/>
      <c r="J19" s="71"/>
      <c r="K19" s="45"/>
      <c r="L19" s="45"/>
      <c r="M19" s="45"/>
      <c r="N19" s="254"/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53</v>
      </c>
      <c r="I21" s="45">
        <f>SUM(J21)-7</f>
        <v>60</v>
      </c>
      <c r="J21" s="71">
        <v>67</v>
      </c>
      <c r="K21" s="45">
        <f>SUM(J21)+6</f>
        <v>73</v>
      </c>
      <c r="L21" s="45">
        <f>SUM(K21)+6</f>
        <v>79</v>
      </c>
      <c r="M21" s="45">
        <f>SUM(L21)+6</f>
        <v>85</v>
      </c>
      <c r="N21" s="254">
        <f>SUM(M21)+6</f>
        <v>91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ht="14.1" customHeight="1" x14ac:dyDescent="0.3">
      <c r="A23" s="65">
        <v>11</v>
      </c>
      <c r="B23" s="66" t="s">
        <v>486</v>
      </c>
      <c r="C23" s="67"/>
      <c r="D23" s="68"/>
      <c r="E23" s="69"/>
      <c r="F23" s="69"/>
      <c r="G23" s="70"/>
      <c r="H23" s="45">
        <f>SUM(I23)-1</f>
        <v>21</v>
      </c>
      <c r="I23" s="45">
        <f>SUM(J23)-1</f>
        <v>22</v>
      </c>
      <c r="J23" s="71">
        <v>23</v>
      </c>
      <c r="K23" s="45">
        <f>SUM(J23)+1</f>
        <v>24</v>
      </c>
      <c r="L23" s="45">
        <f>SUM(K23)+1</f>
        <v>25</v>
      </c>
      <c r="M23" s="45">
        <f>SUM(L23)+1</f>
        <v>26</v>
      </c>
      <c r="N23" s="87">
        <f>SUM(M23)+1</f>
        <v>27</v>
      </c>
    </row>
    <row r="24" spans="1:14" ht="14.1" customHeight="1" x14ac:dyDescent="0.3">
      <c r="A24" s="52"/>
      <c r="B24" s="60" t="s">
        <v>473</v>
      </c>
      <c r="C24" s="61"/>
      <c r="D24" s="79"/>
      <c r="E24" s="80"/>
      <c r="F24" s="80"/>
      <c r="G24" s="81"/>
      <c r="H24" s="46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21.799999999999997</v>
      </c>
      <c r="I25" s="45">
        <f>SUM(J25)-1.1</f>
        <v>22.9</v>
      </c>
      <c r="J25" s="71">
        <v>24</v>
      </c>
      <c r="K25" s="45">
        <f>SUM(J25)+1.6</f>
        <v>25.6</v>
      </c>
      <c r="L25" s="45">
        <f>SUM(K25)+1.1</f>
        <v>26.700000000000003</v>
      </c>
      <c r="M25" s="109">
        <f>SUM(L25)+1.1</f>
        <v>27.800000000000004</v>
      </c>
      <c r="N25" s="255">
        <f>SUM(M25)+1.1</f>
        <v>28.900000000000006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28.099999999999998</v>
      </c>
      <c r="I27" s="45">
        <f>SUM(J27)-1.3</f>
        <v>29.4</v>
      </c>
      <c r="J27" s="71">
        <v>30.7</v>
      </c>
      <c r="K27" s="45">
        <f>SUM(J27)+1.8</f>
        <v>32.5</v>
      </c>
      <c r="L27" s="45">
        <f>SUM(K27)+1.3</f>
        <v>33.799999999999997</v>
      </c>
      <c r="M27" s="109">
        <f>SUM(L27)+1.3</f>
        <v>35.099999999999994</v>
      </c>
      <c r="N27" s="255">
        <f>SUM(M27)+1.3</f>
        <v>36.399999999999991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SUM(I29)-3</f>
        <v>43.8</v>
      </c>
      <c r="I29" s="45">
        <f>SUM(J29)-3</f>
        <v>46.8</v>
      </c>
      <c r="J29" s="71">
        <v>49.8</v>
      </c>
      <c r="K29" s="45">
        <f>SUM(J29)+2.9</f>
        <v>52.699999999999996</v>
      </c>
      <c r="L29" s="45">
        <f>SUM(K29)+2.9</f>
        <v>55.599999999999994</v>
      </c>
      <c r="M29" s="45">
        <f>SUM(L29)+2.8</f>
        <v>58.399999999999991</v>
      </c>
      <c r="N29" s="87">
        <f>SUM(M29)+2.8</f>
        <v>61.199999999999989</v>
      </c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156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32.5</v>
      </c>
      <c r="I31" s="45">
        <f>SUM(J31)-6</f>
        <v>38.5</v>
      </c>
      <c r="J31" s="71">
        <v>44.5</v>
      </c>
      <c r="K31" s="45">
        <f>SUM(J31)+4.5</f>
        <v>49</v>
      </c>
      <c r="L31" s="45">
        <f>SUM(K31)+5</f>
        <v>54</v>
      </c>
      <c r="M31" s="45">
        <f>SUM(L31)+5</f>
        <v>59</v>
      </c>
      <c r="N31" s="254">
        <f>SUM(M31)+5</f>
        <v>64</v>
      </c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SUM(I33)-2.2</f>
        <v>38.199999999999996</v>
      </c>
      <c r="I33" s="45">
        <f>SUM(J33)-2.2</f>
        <v>40.4</v>
      </c>
      <c r="J33" s="71">
        <v>42.6</v>
      </c>
      <c r="K33" s="45">
        <f>SUM(J33)+2.2</f>
        <v>44.800000000000004</v>
      </c>
      <c r="L33" s="45">
        <f>SUM(K33)+2.2</f>
        <v>47.000000000000007</v>
      </c>
      <c r="M33" s="45">
        <f>SUM(L33)+2.2</f>
        <v>49.20000000000001</v>
      </c>
      <c r="N33" s="87">
        <f>SUM(M33)+2.2</f>
        <v>51.400000000000013</v>
      </c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156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SUM(I35)-3.3</f>
        <v>33.400000000000006</v>
      </c>
      <c r="I35" s="45">
        <f>SUM(J35)-3.3</f>
        <v>36.700000000000003</v>
      </c>
      <c r="J35" s="71">
        <v>40</v>
      </c>
      <c r="K35" s="45">
        <f>SUM(J35)+3.3</f>
        <v>43.3</v>
      </c>
      <c r="L35" s="45">
        <f>SUM(K35)+3</f>
        <v>46.3</v>
      </c>
      <c r="M35" s="45">
        <f>SUM(L35)+3</f>
        <v>49.3</v>
      </c>
      <c r="N35" s="87">
        <f>SUM(M35)+3</f>
        <v>52.3</v>
      </c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156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SUM(I37)-0.3</f>
        <v>3.9000000000000004</v>
      </c>
      <c r="I37" s="45">
        <f>SUM(J37)-0.3</f>
        <v>4.2</v>
      </c>
      <c r="J37" s="76">
        <v>4.5</v>
      </c>
      <c r="K37" s="77">
        <f>SUM(J37)+0.3</f>
        <v>4.8</v>
      </c>
      <c r="L37" s="77">
        <f>SUM(K37)+0.3</f>
        <v>5.0999999999999996</v>
      </c>
      <c r="M37" s="173">
        <f>SUM(L37)+0.3</f>
        <v>5.3999999999999995</v>
      </c>
      <c r="N37" s="262">
        <f>SUM(M37)+0.3</f>
        <v>5.6999999999999993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73"/>
      <c r="N38" s="262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SUM(I39)-0.7</f>
        <v>9.1000000000000014</v>
      </c>
      <c r="I39" s="45">
        <f>SUM(J39)-0.7</f>
        <v>9.8000000000000007</v>
      </c>
      <c r="J39" s="71">
        <v>10.5</v>
      </c>
      <c r="K39" s="45">
        <f>SUM(J39)+0.7</f>
        <v>11.2</v>
      </c>
      <c r="L39" s="45">
        <f>SUM(K39)+0.7</f>
        <v>11.899999999999999</v>
      </c>
      <c r="M39" s="45">
        <f>SUM(L39)+0.7</f>
        <v>12.599999999999998</v>
      </c>
      <c r="N39" s="254">
        <f>SUM(M39)+0.7</f>
        <v>13.299999999999997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251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/>
      <c r="I41" s="45"/>
      <c r="J41" s="71"/>
      <c r="K41" s="45"/>
      <c r="L41" s="45"/>
      <c r="M41" s="45"/>
      <c r="N41" s="254"/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/>
      <c r="I43" s="45"/>
      <c r="J43" s="71"/>
      <c r="K43" s="45"/>
      <c r="L43" s="45"/>
      <c r="M43" s="45"/>
      <c r="N43" s="254"/>
    </row>
    <row r="44" spans="1:14" s="1" customFormat="1" ht="14.1" customHeight="1" x14ac:dyDescent="0.3">
      <c r="A44" s="52"/>
      <c r="B44" s="137" t="s">
        <v>98</v>
      </c>
      <c r="C44" s="137"/>
      <c r="D44" s="79"/>
      <c r="E44" s="80"/>
      <c r="F44" s="80"/>
      <c r="G44" s="81"/>
      <c r="H44" s="46"/>
      <c r="I44" s="46"/>
      <c r="J44" s="48"/>
      <c r="K44" s="46"/>
      <c r="L44" s="46"/>
      <c r="M44" s="46"/>
      <c r="N44" s="251"/>
    </row>
    <row r="45" spans="1:14" s="1" customFormat="1" ht="14.1" customHeight="1" x14ac:dyDescent="0.3">
      <c r="A45" s="65">
        <v>22</v>
      </c>
      <c r="B45" s="66" t="s">
        <v>470</v>
      </c>
      <c r="C45" s="67"/>
      <c r="D45" s="171"/>
      <c r="E45" s="171"/>
      <c r="F45" s="171"/>
      <c r="G45" s="171"/>
      <c r="H45" s="109">
        <f>SUM(I45)-3</f>
        <v>77</v>
      </c>
      <c r="I45" s="45">
        <f>SUM(J45)-3</f>
        <v>80</v>
      </c>
      <c r="J45" s="71">
        <v>83</v>
      </c>
      <c r="K45" s="45">
        <f>SUM(J45)+3</f>
        <v>86</v>
      </c>
      <c r="L45" s="45">
        <f>SUM(K45)+3</f>
        <v>89</v>
      </c>
      <c r="M45" s="45">
        <f>SUM(L45)+3</f>
        <v>92</v>
      </c>
      <c r="N45" s="254">
        <f>SUM(M45)+3</f>
        <v>95</v>
      </c>
    </row>
    <row r="46" spans="1:14" s="1" customFormat="1" ht="14.1" customHeight="1" x14ac:dyDescent="0.3">
      <c r="A46" s="52"/>
      <c r="B46" s="137" t="s">
        <v>191</v>
      </c>
      <c r="C46" s="137"/>
      <c r="D46" s="79"/>
      <c r="E46" s="80"/>
      <c r="F46" s="80"/>
      <c r="G46" s="81"/>
      <c r="H46" s="137"/>
      <c r="I46" s="46"/>
      <c r="J46" s="48"/>
      <c r="K46" s="46"/>
      <c r="L46" s="46"/>
      <c r="M46" s="46"/>
      <c r="N46" s="251"/>
    </row>
    <row r="47" spans="1:14" s="1" customFormat="1" ht="14.1" customHeight="1" x14ac:dyDescent="0.3">
      <c r="A47" s="65">
        <v>23</v>
      </c>
      <c r="B47" s="97" t="s">
        <v>495</v>
      </c>
      <c r="C47" s="98"/>
      <c r="D47" s="237"/>
      <c r="E47" s="237"/>
      <c r="F47" s="237"/>
      <c r="G47" s="237"/>
      <c r="H47" s="94">
        <f>SUM(I47)-0.4</f>
        <v>7.1999999999999993</v>
      </c>
      <c r="I47" s="94">
        <f>SUM(J47)-0.4</f>
        <v>7.6</v>
      </c>
      <c r="J47" s="85">
        <v>8</v>
      </c>
      <c r="K47" s="94">
        <f>SUM(J47)+0.4</f>
        <v>8.4</v>
      </c>
      <c r="L47" s="94">
        <f>SUM(K47)+0.4</f>
        <v>8.8000000000000007</v>
      </c>
      <c r="M47" s="94">
        <f>SUM(L47)+0.4</f>
        <v>9.2000000000000011</v>
      </c>
      <c r="N47" s="245">
        <f>SUM(M47)+0.4</f>
        <v>9.6000000000000014</v>
      </c>
    </row>
    <row r="48" spans="1:14" s="1" customFormat="1" ht="14.1" customHeight="1" thickBot="1" x14ac:dyDescent="0.35">
      <c r="A48" s="105"/>
      <c r="B48" s="110" t="s">
        <v>494</v>
      </c>
      <c r="C48" s="110"/>
      <c r="D48" s="125"/>
      <c r="E48" s="126"/>
      <c r="F48" s="126"/>
      <c r="G48" s="127"/>
      <c r="H48" s="96"/>
      <c r="I48" s="96"/>
      <c r="J48" s="114"/>
      <c r="K48" s="96"/>
      <c r="L48" s="96"/>
      <c r="M48" s="96"/>
      <c r="N48" s="158"/>
    </row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79"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N37:N38"/>
    <mergeCell ref="N39:N40"/>
    <mergeCell ref="N41:N42"/>
    <mergeCell ref="N43:N44"/>
    <mergeCell ref="N45:N46"/>
    <mergeCell ref="A1:N1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K45:K46"/>
    <mergeCell ref="L45:L46"/>
    <mergeCell ref="M45:M46"/>
    <mergeCell ref="B46:C46"/>
    <mergeCell ref="D46:G46"/>
    <mergeCell ref="N3:N4"/>
    <mergeCell ref="N5:N6"/>
    <mergeCell ref="N7:N8"/>
    <mergeCell ref="N9:N10"/>
    <mergeCell ref="N11:N12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2314-0362-45C1-BC30-67177BC8B374}">
  <sheetPr codeName="Sheet106">
    <tabColor theme="7"/>
    <pageSetUpPr fitToPage="1"/>
  </sheetPr>
  <dimension ref="A1:N51"/>
  <sheetViews>
    <sheetView topLeftCell="A7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497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263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235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263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235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263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235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263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45">
        <f>SUM(L9)+2.2</f>
        <v>47.600000000000009</v>
      </c>
      <c r="N9" s="87">
        <f>SUM(M9)+2.2</f>
        <v>49.800000000000011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235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263">
        <f>SUM(I11)-4.5</f>
        <v>55</v>
      </c>
      <c r="I11" s="45">
        <f>SUM(J11)-4.5</f>
        <v>59.5</v>
      </c>
      <c r="J11" s="85">
        <v>64</v>
      </c>
      <c r="K11" s="94">
        <f>SUM(J11)+4.5</f>
        <v>68.5</v>
      </c>
      <c r="L11" s="94">
        <f>SUM(K11)+4.5</f>
        <v>73</v>
      </c>
      <c r="M11" s="94">
        <f>SUM(L11)+4.5</f>
        <v>77.5</v>
      </c>
      <c r="N11" s="253">
        <f>SUM(M11)+4.5</f>
        <v>82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235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263">
        <f>SUM(I13)-5</f>
        <v>62</v>
      </c>
      <c r="I13" s="45">
        <f>SUM(J13)-5</f>
        <v>67</v>
      </c>
      <c r="J13" s="71">
        <v>72</v>
      </c>
      <c r="K13" s="45">
        <f>SUM(J13)+5</f>
        <v>77</v>
      </c>
      <c r="L13" s="45">
        <f>SUM(K13)+5</f>
        <v>82</v>
      </c>
      <c r="M13" s="45">
        <f>SUM(L13)+5</f>
        <v>87</v>
      </c>
      <c r="N13" s="254">
        <f>SUM(M13)+5</f>
        <v>92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235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263">
        <f>SUM(I15)-0.7</f>
        <v>9.6000000000000014</v>
      </c>
      <c r="I15" s="45">
        <f>SUM(J15)-0.7</f>
        <v>10.3</v>
      </c>
      <c r="J15" s="71">
        <v>11</v>
      </c>
      <c r="K15" s="45">
        <f>SUM(J15)+0.7</f>
        <v>11.7</v>
      </c>
      <c r="L15" s="45">
        <f>SUM(K15)+0.7</f>
        <v>12.399999999999999</v>
      </c>
      <c r="M15" s="109">
        <f>SUM(L15)+0.7</f>
        <v>13.099999999999998</v>
      </c>
      <c r="N15" s="255">
        <f>SUM(M15)+0.7</f>
        <v>13.799999999999997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235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263">
        <f>SUM(I17)-0.7</f>
        <v>9.6000000000000014</v>
      </c>
      <c r="I17" s="45">
        <f>SUM(J17)-0.7</f>
        <v>10.3</v>
      </c>
      <c r="J17" s="71">
        <v>11</v>
      </c>
      <c r="K17" s="45">
        <f>SUM(J17)+0.7</f>
        <v>11.7</v>
      </c>
      <c r="L17" s="45">
        <f>SUM(K17)+0.7</f>
        <v>12.399999999999999</v>
      </c>
      <c r="M17" s="109">
        <f>SUM(L17)+0.7</f>
        <v>13.099999999999998</v>
      </c>
      <c r="N17" s="255">
        <f>SUM(M17)+0.7</f>
        <v>13.799999999999997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235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263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235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263">
        <f>SUM(I21)-7</f>
        <v>50</v>
      </c>
      <c r="I21" s="45">
        <f>SUM(J21)-7</f>
        <v>57</v>
      </c>
      <c r="J21" s="71">
        <v>64</v>
      </c>
      <c r="K21" s="45">
        <f>SUM(J21)+6</f>
        <v>70</v>
      </c>
      <c r="L21" s="45">
        <f>SUM(K21)+6</f>
        <v>76</v>
      </c>
      <c r="M21" s="45">
        <f>SUM(L21)+6</f>
        <v>82</v>
      </c>
      <c r="N21" s="254">
        <f>SUM(M21)+6</f>
        <v>88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235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263">
        <f>SUM(I23)-1.8</f>
        <v>33.400000000000006</v>
      </c>
      <c r="I23" s="45">
        <f>SUM(J23)-1.8</f>
        <v>35.200000000000003</v>
      </c>
      <c r="J23" s="71">
        <v>37</v>
      </c>
      <c r="K23" s="45">
        <f>SUM(J23)+1.8</f>
        <v>38.799999999999997</v>
      </c>
      <c r="L23" s="45">
        <f>SUM(K23)+1.8</f>
        <v>40.599999999999994</v>
      </c>
      <c r="M23" s="45">
        <f>SUM(L23)+1.8</f>
        <v>42.399999999999991</v>
      </c>
      <c r="N23" s="87">
        <f>SUM(M23)+1.8</f>
        <v>44.199999999999989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235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263">
        <f>SUM(I25)-1.1</f>
        <v>21.299999999999997</v>
      </c>
      <c r="I25" s="45">
        <f>SUM(J25)-1.1</f>
        <v>22.4</v>
      </c>
      <c r="J25" s="71">
        <v>23.5</v>
      </c>
      <c r="K25" s="45">
        <f>SUM(J25)+1.6</f>
        <v>25.1</v>
      </c>
      <c r="L25" s="45">
        <f>SUM(K25)+1.1</f>
        <v>26.200000000000003</v>
      </c>
      <c r="M25" s="109">
        <f>SUM(L25)+1.1</f>
        <v>27.300000000000004</v>
      </c>
      <c r="N25" s="255">
        <f>SUM(M25)+1.1</f>
        <v>28.400000000000006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235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263">
        <f>SUM(I27)-1.3</f>
        <v>28.4</v>
      </c>
      <c r="I27" s="45">
        <f>SUM(J27)-1.3</f>
        <v>29.7</v>
      </c>
      <c r="J27" s="71">
        <v>31</v>
      </c>
      <c r="K27" s="45">
        <f>SUM(J27)+1.8</f>
        <v>32.799999999999997</v>
      </c>
      <c r="L27" s="45">
        <f>SUM(K27)+1.3</f>
        <v>34.099999999999994</v>
      </c>
      <c r="M27" s="109">
        <f>SUM(L27)+1.3</f>
        <v>35.399999999999991</v>
      </c>
      <c r="N27" s="255">
        <f>SUM(M27)+1.3</f>
        <v>36.699999999999989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235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263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235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263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235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263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235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263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235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263">
        <f>SUM(I37)-0.5</f>
        <v>9</v>
      </c>
      <c r="I37" s="45">
        <f>SUM(J37)-0.5</f>
        <v>9.5</v>
      </c>
      <c r="J37" s="71">
        <v>10</v>
      </c>
      <c r="K37" s="45">
        <f>SUM(J37)+0.5</f>
        <v>10.5</v>
      </c>
      <c r="L37" s="45">
        <f>SUM(K37)+0.5</f>
        <v>11</v>
      </c>
      <c r="M37" s="45">
        <f>SUM(L37)+0.5</f>
        <v>11.5</v>
      </c>
      <c r="N37" s="254">
        <f>SUM(M37)+0.5</f>
        <v>12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235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263">
        <f>SUM(I39)-0.5</f>
        <v>9.5</v>
      </c>
      <c r="I39" s="45">
        <f>SUM(J39)-0.5</f>
        <v>10</v>
      </c>
      <c r="J39" s="71">
        <v>10.5</v>
      </c>
      <c r="K39" s="45">
        <f>SUM(J39)+0.5</f>
        <v>11</v>
      </c>
      <c r="L39" s="45">
        <f>SUM(K39)+0.5</f>
        <v>11.5</v>
      </c>
      <c r="M39" s="45">
        <f>SUM(L39)+0.5</f>
        <v>12</v>
      </c>
      <c r="N39" s="254">
        <f>SUM(M39)+0.5</f>
        <v>12.5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235"/>
      <c r="I40" s="46"/>
      <c r="J40" s="48"/>
      <c r="K40" s="46"/>
      <c r="L40" s="46"/>
      <c r="M40" s="46"/>
      <c r="N40" s="251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263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45">
        <f>SUM(L41)+0.5</f>
        <v>12.5</v>
      </c>
      <c r="N41" s="254">
        <f>SUM(M41)+0.5</f>
        <v>13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235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263">
        <f>SUM(I43)-0.6</f>
        <v>11.3</v>
      </c>
      <c r="I43" s="45">
        <f>SUM(J43)-0.6</f>
        <v>11.9</v>
      </c>
      <c r="J43" s="71">
        <v>12.5</v>
      </c>
      <c r="K43" s="45">
        <f>SUM(J43)+0.6</f>
        <v>13.1</v>
      </c>
      <c r="L43" s="45">
        <f>SUM(K43)+0.6</f>
        <v>13.7</v>
      </c>
      <c r="M43" s="45">
        <f>SUM(L43)+0.6</f>
        <v>14.299999999999999</v>
      </c>
      <c r="N43" s="87">
        <f>SUM(M43)+0.6</f>
        <v>14.899999999999999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264"/>
      <c r="I44" s="96"/>
      <c r="J44" s="114"/>
      <c r="K44" s="96"/>
      <c r="L44" s="96"/>
      <c r="M44" s="96"/>
      <c r="N44" s="158"/>
    </row>
    <row r="45" spans="1:14" ht="14.1" customHeight="1" x14ac:dyDescent="0.3">
      <c r="H45" s="34"/>
    </row>
    <row r="46" spans="1:14" ht="14.1" customHeight="1" x14ac:dyDescent="0.3">
      <c r="H46" s="34"/>
    </row>
    <row r="47" spans="1:14" ht="14.1" customHeight="1" x14ac:dyDescent="0.3">
      <c r="H47" s="34"/>
    </row>
    <row r="48" spans="1:14" ht="14.1" customHeight="1" x14ac:dyDescent="0.3">
      <c r="H48" s="34"/>
    </row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4F5B-69AB-4EB4-BAED-E4ADDC991B7D}">
  <sheetPr codeName="Sheet101">
    <tabColor theme="7"/>
    <pageSetUpPr fitToPage="1"/>
  </sheetPr>
  <dimension ref="A1:N51"/>
  <sheetViews>
    <sheetView topLeftCell="A7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498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45">
        <f>SUM(L9)+2.2</f>
        <v>47.600000000000009</v>
      </c>
      <c r="N9" s="87">
        <f>SUM(M9)+2.2</f>
        <v>49.800000000000011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63</v>
      </c>
      <c r="I11" s="45">
        <f>SUM(J11)-4.5</f>
        <v>67.5</v>
      </c>
      <c r="J11" s="85">
        <v>72</v>
      </c>
      <c r="K11" s="94">
        <f>SUM(J11)+4.5</f>
        <v>76.5</v>
      </c>
      <c r="L11" s="94">
        <f>SUM(K11)+4.5</f>
        <v>81</v>
      </c>
      <c r="M11" s="94">
        <f>SUM(L11)+4.5</f>
        <v>85.5</v>
      </c>
      <c r="N11" s="253">
        <f>SUM(M11)+4.5</f>
        <v>90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65</v>
      </c>
      <c r="I13" s="45">
        <f>SUM(J13)-5</f>
        <v>70</v>
      </c>
      <c r="J13" s="71">
        <v>75</v>
      </c>
      <c r="K13" s="45">
        <f>SUM(J13)+5</f>
        <v>80</v>
      </c>
      <c r="L13" s="45">
        <f>SUM(K13)+5</f>
        <v>85</v>
      </c>
      <c r="M13" s="45">
        <f>SUM(L13)+5</f>
        <v>90</v>
      </c>
      <c r="N13" s="254">
        <f>SUM(M13)+5</f>
        <v>95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9.1000000000000014</v>
      </c>
      <c r="I15" s="45">
        <f>SUM(J15)-0.7</f>
        <v>9.8000000000000007</v>
      </c>
      <c r="J15" s="71">
        <v>10.5</v>
      </c>
      <c r="K15" s="45">
        <f>SUM(J15)+0.7</f>
        <v>11.2</v>
      </c>
      <c r="L15" s="45">
        <f>SUM(K15)+0.7</f>
        <v>11.899999999999999</v>
      </c>
      <c r="M15" s="109">
        <f>SUM(L15)+0.7</f>
        <v>12.599999999999998</v>
      </c>
      <c r="N15" s="255">
        <f>SUM(M15)+0.7</f>
        <v>13.299999999999997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9.1000000000000014</v>
      </c>
      <c r="I17" s="45">
        <f>SUM(J17)-0.7</f>
        <v>9.8000000000000007</v>
      </c>
      <c r="J17" s="71">
        <v>10.5</v>
      </c>
      <c r="K17" s="45">
        <f>SUM(J17)+0.7</f>
        <v>11.2</v>
      </c>
      <c r="L17" s="45">
        <f>SUM(K17)+0.7</f>
        <v>11.899999999999999</v>
      </c>
      <c r="M17" s="109">
        <f>SUM(L17)+0.7</f>
        <v>12.599999999999998</v>
      </c>
      <c r="N17" s="255">
        <f>SUM(M17)+0.7</f>
        <v>13.299999999999997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50</v>
      </c>
      <c r="I21" s="45">
        <f>SUM(J21)-7</f>
        <v>57</v>
      </c>
      <c r="J21" s="71">
        <v>64</v>
      </c>
      <c r="K21" s="45">
        <f>SUM(J21)+6</f>
        <v>70</v>
      </c>
      <c r="L21" s="45">
        <f>SUM(K21)+6</f>
        <v>76</v>
      </c>
      <c r="M21" s="45">
        <f>SUM(L21)+6</f>
        <v>82</v>
      </c>
      <c r="N21" s="254">
        <f>SUM(M21)+6</f>
        <v>88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SUM(I23)-2</f>
        <v>36</v>
      </c>
      <c r="I23" s="45">
        <f>SUM(J23)-2</f>
        <v>38</v>
      </c>
      <c r="J23" s="71">
        <v>40</v>
      </c>
      <c r="K23" s="45">
        <f>SUM(J23)+2</f>
        <v>42</v>
      </c>
      <c r="L23" s="45">
        <f>SUM(K23)+2</f>
        <v>44</v>
      </c>
      <c r="M23" s="45">
        <f>SUM(L23)+2</f>
        <v>46</v>
      </c>
      <c r="N23" s="87">
        <f>SUM(M23)+2</f>
        <v>48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19.799999999999997</v>
      </c>
      <c r="I25" s="45">
        <f>SUM(J25)-1.1</f>
        <v>20.9</v>
      </c>
      <c r="J25" s="71">
        <v>22</v>
      </c>
      <c r="K25" s="45">
        <f>SUM(J25)+1.6</f>
        <v>23.6</v>
      </c>
      <c r="L25" s="45">
        <f>SUM(K25)+1.1</f>
        <v>24.700000000000003</v>
      </c>
      <c r="M25" s="109">
        <f>SUM(L25)+1.1</f>
        <v>25.800000000000004</v>
      </c>
      <c r="N25" s="255">
        <f>SUM(M25)+1.1</f>
        <v>26.900000000000006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26.4</v>
      </c>
      <c r="I27" s="45">
        <f>SUM(J27)-1.3</f>
        <v>27.7</v>
      </c>
      <c r="J27" s="71">
        <v>29</v>
      </c>
      <c r="K27" s="45">
        <f>SUM(J27)+1.8</f>
        <v>30.8</v>
      </c>
      <c r="L27" s="45">
        <f>SUM(K27)+1.3</f>
        <v>32.1</v>
      </c>
      <c r="M27" s="109">
        <f>SUM(L27)+1.3</f>
        <v>33.4</v>
      </c>
      <c r="N27" s="255">
        <f>SUM(M27)+1.3</f>
        <v>34.699999999999996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SUM(I37)-0.6</f>
        <v>7.3000000000000007</v>
      </c>
      <c r="I37" s="45">
        <f>SUM(J37)-0.6</f>
        <v>7.9</v>
      </c>
      <c r="J37" s="76">
        <v>8.5</v>
      </c>
      <c r="K37" s="77">
        <f>SUM(J37)+0.6</f>
        <v>9.1</v>
      </c>
      <c r="L37" s="77">
        <f>SUM(K37)+0.6</f>
        <v>9.6999999999999993</v>
      </c>
      <c r="M37" s="77">
        <f>SUM(L37)+0.6</f>
        <v>10.299999999999999</v>
      </c>
      <c r="N37" s="153">
        <f>SUM(M37)+0.6</f>
        <v>10.899999999999999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77"/>
      <c r="N38" s="153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SUM(I39)-0.4</f>
        <v>5.1999999999999993</v>
      </c>
      <c r="I39" s="45">
        <f>SUM(J39)-0.4</f>
        <v>5.6</v>
      </c>
      <c r="J39" s="71">
        <v>6</v>
      </c>
      <c r="K39" s="45">
        <f>SUM(J39)+0.4</f>
        <v>6.4</v>
      </c>
      <c r="L39" s="45">
        <f>SUM(K39)+0.4</f>
        <v>6.8000000000000007</v>
      </c>
      <c r="M39" s="45">
        <f>SUM(L39)+0.4</f>
        <v>7.2000000000000011</v>
      </c>
      <c r="N39" s="87">
        <f>SUM(M39)+0.4</f>
        <v>7.6000000000000014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156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45">
        <f>SUM(L41)+0.5</f>
        <v>12.5</v>
      </c>
      <c r="N41" s="254">
        <f>SUM(M41)+0.5</f>
        <v>13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10.5</v>
      </c>
      <c r="I43" s="45">
        <f>SUM(J43)-0.5</f>
        <v>11</v>
      </c>
      <c r="J43" s="71">
        <v>11.5</v>
      </c>
      <c r="K43" s="45">
        <f>SUM(J43)+0.5</f>
        <v>12</v>
      </c>
      <c r="L43" s="45">
        <f>SUM(K43)+0.5</f>
        <v>12.5</v>
      </c>
      <c r="M43" s="45">
        <f>SUM(L43)+0.5</f>
        <v>13</v>
      </c>
      <c r="N43" s="254">
        <f>SUM(M43)+0.5</f>
        <v>13.5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257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44C-81BB-45D6-A293-653516A6C34B}">
  <sheetPr codeName="Sheet103">
    <tabColor theme="7"/>
    <pageSetUpPr fitToPage="1"/>
  </sheetPr>
  <dimension ref="A1:N51"/>
  <sheetViews>
    <sheetView topLeftCell="A10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499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43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40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41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40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41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40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45">
        <f>SUM(L9)+2.2</f>
        <v>47.600000000000009</v>
      </c>
      <c r="N9" s="121">
        <f>SUM(M9)+2.2</f>
        <v>49.800000000000011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13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57</v>
      </c>
      <c r="I11" s="45">
        <f>SUM(J11)-4.5</f>
        <v>61.5</v>
      </c>
      <c r="J11" s="85">
        <v>66</v>
      </c>
      <c r="K11" s="94">
        <f>SUM(J11)+4.5</f>
        <v>70.5</v>
      </c>
      <c r="L11" s="94">
        <f>SUM(K11)+4.5</f>
        <v>75</v>
      </c>
      <c r="M11" s="94">
        <f>SUM(L11)+4.5</f>
        <v>79.5</v>
      </c>
      <c r="N11" s="241">
        <f>SUM(M11)+4.5</f>
        <v>84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40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66</v>
      </c>
      <c r="I13" s="45">
        <f>SUM(J13)-5</f>
        <v>71</v>
      </c>
      <c r="J13" s="71">
        <v>76</v>
      </c>
      <c r="K13" s="45">
        <f>SUM(J13)+5</f>
        <v>81</v>
      </c>
      <c r="L13" s="45">
        <f>SUM(K13)+5</f>
        <v>86</v>
      </c>
      <c r="M13" s="45">
        <f>SUM(L13)+5</f>
        <v>91</v>
      </c>
      <c r="N13" s="242">
        <f>SUM(M13)+5</f>
        <v>96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46"/>
      <c r="N14" s="240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9.6000000000000014</v>
      </c>
      <c r="I15" s="45">
        <f>SUM(J15)-0.7</f>
        <v>10.3</v>
      </c>
      <c r="J15" s="71">
        <v>11</v>
      </c>
      <c r="K15" s="45">
        <f>SUM(J15)+0.7</f>
        <v>11.7</v>
      </c>
      <c r="L15" s="45">
        <f>SUM(K15)+0.7</f>
        <v>12.399999999999999</v>
      </c>
      <c r="M15" s="109">
        <f>SUM(L15)+0.7</f>
        <v>13.099999999999998</v>
      </c>
      <c r="N15" s="242">
        <f>SUM(M15)+0.7</f>
        <v>13.799999999999997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137"/>
      <c r="N16" s="240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9.6000000000000014</v>
      </c>
      <c r="I17" s="45">
        <f>SUM(J17)-0.7</f>
        <v>10.3</v>
      </c>
      <c r="J17" s="71">
        <v>11</v>
      </c>
      <c r="K17" s="45">
        <f>SUM(J17)+0.7</f>
        <v>11.7</v>
      </c>
      <c r="L17" s="45">
        <f>SUM(K17)+0.7</f>
        <v>12.399999999999999</v>
      </c>
      <c r="M17" s="109">
        <f>SUM(L17)+0.7</f>
        <v>13.099999999999998</v>
      </c>
      <c r="N17" s="242">
        <f>SUM(M17)+0.7</f>
        <v>13.799999999999997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40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42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40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52</v>
      </c>
      <c r="I21" s="45">
        <f>SUM(J21)-7</f>
        <v>59</v>
      </c>
      <c r="J21" s="71">
        <v>66</v>
      </c>
      <c r="K21" s="45">
        <f>SUM(J21)+6</f>
        <v>72</v>
      </c>
      <c r="L21" s="45">
        <f>SUM(K21)+6</f>
        <v>78</v>
      </c>
      <c r="M21" s="45">
        <f>SUM(L21)+6</f>
        <v>84</v>
      </c>
      <c r="N21" s="242">
        <f>SUM(M21)+6</f>
        <v>90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40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SUM(I23)-1.6</f>
        <v>28.799999999999997</v>
      </c>
      <c r="I23" s="45">
        <f>SUM(J23)-1.6</f>
        <v>30.4</v>
      </c>
      <c r="J23" s="71">
        <v>32</v>
      </c>
      <c r="K23" s="45">
        <f>SUM(J23)+1.6</f>
        <v>33.6</v>
      </c>
      <c r="L23" s="45">
        <f>SUM(K23)+1.6</f>
        <v>35.200000000000003</v>
      </c>
      <c r="M23" s="45">
        <f>SUM(L23)+1.6</f>
        <v>36.800000000000004</v>
      </c>
      <c r="N23" s="121">
        <f>SUM(M23)+1.6</f>
        <v>38.400000000000006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31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20.799999999999997</v>
      </c>
      <c r="I25" s="45">
        <f>SUM(J25)-1.1</f>
        <v>21.9</v>
      </c>
      <c r="J25" s="71">
        <v>23</v>
      </c>
      <c r="K25" s="45">
        <f>SUM(J25)+1.6</f>
        <v>24.6</v>
      </c>
      <c r="L25" s="45">
        <f>SUM(K25)+1.1</f>
        <v>25.700000000000003</v>
      </c>
      <c r="M25" s="109">
        <f>SUM(L25)+1.1</f>
        <v>26.800000000000004</v>
      </c>
      <c r="N25" s="242">
        <f>SUM(M25)+1.1</f>
        <v>27.900000000000006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40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28.9</v>
      </c>
      <c r="I27" s="45">
        <f>SUM(J27)-1.3</f>
        <v>30.2</v>
      </c>
      <c r="J27" s="71">
        <v>31.5</v>
      </c>
      <c r="K27" s="45">
        <f>SUM(J27)+1.8</f>
        <v>33.299999999999997</v>
      </c>
      <c r="L27" s="45">
        <f>SUM(K27)+1.3</f>
        <v>34.599999999999994</v>
      </c>
      <c r="M27" s="109">
        <f>SUM(L27)+1.3</f>
        <v>35.899999999999991</v>
      </c>
      <c r="N27" s="242">
        <f>SUM(M27)+1.3</f>
        <v>37.199999999999989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40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45"/>
      <c r="N29" s="242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40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45"/>
      <c r="N31" s="242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40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45"/>
      <c r="N33" s="242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40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45"/>
      <c r="N35" s="242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40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SUM(I37)-0.3</f>
        <v>3.4000000000000004</v>
      </c>
      <c r="I37" s="45">
        <f>SUM(J37)-0.3</f>
        <v>3.7</v>
      </c>
      <c r="J37" s="76">
        <v>4</v>
      </c>
      <c r="K37" s="77">
        <f>SUM(J37)+0.3</f>
        <v>4.3</v>
      </c>
      <c r="L37" s="77">
        <f>SUM(K37)+0.3</f>
        <v>4.5999999999999996</v>
      </c>
      <c r="M37" s="173">
        <f>SUM(L37)+0.3</f>
        <v>4.8999999999999995</v>
      </c>
      <c r="N37" s="238">
        <f>SUM(M37)+0.3</f>
        <v>5.1999999999999993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73"/>
      <c r="N38" s="238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SUM(I39)-0.7</f>
        <v>9.1000000000000014</v>
      </c>
      <c r="I39" s="45">
        <f>SUM(J39)-0.7</f>
        <v>9.8000000000000007</v>
      </c>
      <c r="J39" s="71">
        <v>10.5</v>
      </c>
      <c r="K39" s="45">
        <f>SUM(J39)+0.7</f>
        <v>11.2</v>
      </c>
      <c r="L39" s="45">
        <f>SUM(K39)+0.7</f>
        <v>11.899999999999999</v>
      </c>
      <c r="M39" s="45">
        <f>SUM(L39)+0.7</f>
        <v>12.599999999999998</v>
      </c>
      <c r="N39" s="242">
        <f>SUM(M39)+0.7</f>
        <v>13.299999999999997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240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45">
        <f>SUM(L41)+0.5</f>
        <v>12.5</v>
      </c>
      <c r="N41" s="242">
        <f>SUM(M41)+0.5</f>
        <v>13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40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SUM(I43)-0.6</f>
        <v>12.3</v>
      </c>
      <c r="I43" s="45">
        <f>SUM(J43)-0.6</f>
        <v>12.9</v>
      </c>
      <c r="J43" s="71">
        <v>13.5</v>
      </c>
      <c r="K43" s="45">
        <f>SUM(J43)+0.6</f>
        <v>14.1</v>
      </c>
      <c r="L43" s="45">
        <f>SUM(K43)+0.6</f>
        <v>14.7</v>
      </c>
      <c r="M43" s="45">
        <f>SUM(L43)+0.6</f>
        <v>15.299999999999999</v>
      </c>
      <c r="N43" s="121">
        <f>SUM(M43)+0.6</f>
        <v>15.899999999999999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122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FD0D-BACA-4088-9304-AB0F21A837E0}">
  <sheetPr codeName="Sheet127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307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22" t="s">
        <v>63</v>
      </c>
      <c r="I2" s="22" t="s">
        <v>64</v>
      </c>
      <c r="J2" s="7" t="s">
        <v>65</v>
      </c>
      <c r="K2" s="22" t="s">
        <v>66</v>
      </c>
      <c r="L2" s="22" t="s">
        <v>167</v>
      </c>
      <c r="M2" s="22" t="s">
        <v>168</v>
      </c>
      <c r="N2" s="22" t="s">
        <v>169</v>
      </c>
    </row>
    <row r="3" spans="1:14" s="1" customFormat="1" ht="14.1" customHeight="1" x14ac:dyDescent="0.3">
      <c r="A3" s="160">
        <v>1</v>
      </c>
      <c r="B3" s="97" t="s">
        <v>106</v>
      </c>
      <c r="C3" s="98"/>
      <c r="D3" s="106" t="s">
        <v>74</v>
      </c>
      <c r="E3" s="246"/>
      <c r="F3" s="246"/>
      <c r="G3" s="108"/>
      <c r="H3" s="94">
        <f>SUM(I3)-3</f>
        <v>45</v>
      </c>
      <c r="I3" s="94">
        <f>SUM(J3)-3</f>
        <v>48</v>
      </c>
      <c r="J3" s="85">
        <v>51</v>
      </c>
      <c r="K3" s="94">
        <f>SUM(J3)+3</f>
        <v>54</v>
      </c>
      <c r="L3" s="94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166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0">
        <v>2</v>
      </c>
      <c r="B5" s="97" t="s">
        <v>121</v>
      </c>
      <c r="C5" s="98"/>
      <c r="D5" s="106"/>
      <c r="E5" s="246"/>
      <c r="F5" s="246"/>
      <c r="G5" s="108"/>
      <c r="H5" s="94"/>
      <c r="I5" s="94"/>
      <c r="J5" s="76"/>
      <c r="K5" s="77"/>
      <c r="L5" s="77"/>
      <c r="M5" s="77"/>
      <c r="N5" s="252"/>
    </row>
    <row r="6" spans="1:14" s="1" customFormat="1" ht="14.1" customHeight="1" x14ac:dyDescent="0.3">
      <c r="A6" s="166"/>
      <c r="B6" s="60" t="s">
        <v>133</v>
      </c>
      <c r="C6" s="61"/>
      <c r="D6" s="62"/>
      <c r="E6" s="63"/>
      <c r="F6" s="63"/>
      <c r="G6" s="64"/>
      <c r="H6" s="46"/>
      <c r="I6" s="46"/>
      <c r="J6" s="76"/>
      <c r="K6" s="77"/>
      <c r="L6" s="77"/>
      <c r="M6" s="77"/>
      <c r="N6" s="252"/>
    </row>
    <row r="7" spans="1:14" s="1" customFormat="1" ht="14.1" customHeight="1" x14ac:dyDescent="0.3">
      <c r="A7" s="160">
        <v>3</v>
      </c>
      <c r="B7" s="66" t="s">
        <v>132</v>
      </c>
      <c r="C7" s="67"/>
      <c r="D7" s="106"/>
      <c r="E7" s="246"/>
      <c r="F7" s="246"/>
      <c r="G7" s="108"/>
      <c r="H7" s="45">
        <f>SUM(I7)-3.5</f>
        <v>63</v>
      </c>
      <c r="I7" s="45">
        <f>SUM(J7)-3.5</f>
        <v>66.5</v>
      </c>
      <c r="J7" s="85">
        <v>70</v>
      </c>
      <c r="K7" s="94">
        <f>SUM(J7)+3.5</f>
        <v>73.5</v>
      </c>
      <c r="L7" s="94">
        <f>SUM(K7)+3.5</f>
        <v>77</v>
      </c>
      <c r="M7" s="94">
        <f>SUM(L7)+3.5</f>
        <v>80.5</v>
      </c>
      <c r="N7" s="253">
        <f>SUM(M7)+3.5</f>
        <v>84</v>
      </c>
    </row>
    <row r="8" spans="1:14" s="1" customFormat="1" ht="14.1" customHeight="1" x14ac:dyDescent="0.3">
      <c r="A8" s="166"/>
      <c r="B8" s="60" t="s">
        <v>108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0">
        <v>4</v>
      </c>
      <c r="B9" s="66" t="s">
        <v>12</v>
      </c>
      <c r="C9" s="67"/>
      <c r="D9" s="68" t="s">
        <v>13</v>
      </c>
      <c r="E9" s="69"/>
      <c r="F9" s="69"/>
      <c r="G9" s="70"/>
      <c r="H9" s="45">
        <f>SUM(I9)-4</f>
        <v>68</v>
      </c>
      <c r="I9" s="45">
        <f>SUM(J9)-4</f>
        <v>72</v>
      </c>
      <c r="J9" s="71">
        <v>76</v>
      </c>
      <c r="K9" s="45">
        <f>SUM(J9)+4</f>
        <v>80</v>
      </c>
      <c r="L9" s="45">
        <f>SUM(K9)+4</f>
        <v>84</v>
      </c>
      <c r="M9" s="45">
        <f>SUM(L9)+4</f>
        <v>88</v>
      </c>
      <c r="N9" s="254">
        <f>SUM(M9)+4</f>
        <v>92</v>
      </c>
    </row>
    <row r="10" spans="1:14" s="1" customFormat="1" ht="14.1" customHeight="1" x14ac:dyDescent="0.3">
      <c r="A10" s="166"/>
      <c r="B10" s="60" t="s">
        <v>50</v>
      </c>
      <c r="C10" s="61"/>
      <c r="D10" s="62" t="s">
        <v>76</v>
      </c>
      <c r="E10" s="63"/>
      <c r="F10" s="63"/>
      <c r="G10" s="6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0">
        <v>5</v>
      </c>
      <c r="B11" s="66" t="s">
        <v>109</v>
      </c>
      <c r="C11" s="67"/>
      <c r="D11" s="68"/>
      <c r="E11" s="69"/>
      <c r="F11" s="69"/>
      <c r="G11" s="70"/>
      <c r="H11" s="45">
        <f>SUM(I11)-0.7</f>
        <v>12.900000000000002</v>
      </c>
      <c r="I11" s="45">
        <f>SUM(J11)-0.7</f>
        <v>13.600000000000001</v>
      </c>
      <c r="J11" s="71">
        <v>14.3</v>
      </c>
      <c r="K11" s="45">
        <f>SUM(J11)+1.2</f>
        <v>15.5</v>
      </c>
      <c r="L11" s="45">
        <f>SUM(K11)+0.7</f>
        <v>16.2</v>
      </c>
      <c r="M11" s="109">
        <f>SUM(L11)+0.7</f>
        <v>16.899999999999999</v>
      </c>
      <c r="N11" s="255">
        <f>SUM(M11)+0.7</f>
        <v>17.599999999999998</v>
      </c>
    </row>
    <row r="12" spans="1:14" s="1" customFormat="1" ht="14.1" customHeight="1" x14ac:dyDescent="0.3">
      <c r="A12" s="166"/>
      <c r="B12" s="60" t="s">
        <v>110</v>
      </c>
      <c r="C12" s="61"/>
      <c r="D12" s="73" t="s">
        <v>136</v>
      </c>
      <c r="E12" s="74"/>
      <c r="F12" s="74"/>
      <c r="G12" s="75"/>
      <c r="H12" s="46"/>
      <c r="I12" s="46"/>
      <c r="J12" s="48"/>
      <c r="K12" s="46"/>
      <c r="L12" s="46"/>
      <c r="M12" s="137"/>
      <c r="N12" s="256"/>
    </row>
    <row r="13" spans="1:14" s="1" customFormat="1" ht="14.1" customHeight="1" x14ac:dyDescent="0.3">
      <c r="A13" s="160">
        <v>6</v>
      </c>
      <c r="B13" s="66" t="s">
        <v>10</v>
      </c>
      <c r="C13" s="67"/>
      <c r="D13" s="68" t="s">
        <v>77</v>
      </c>
      <c r="E13" s="69"/>
      <c r="F13" s="69"/>
      <c r="G13" s="70"/>
      <c r="H13" s="45">
        <f>SUM(I13)-7</f>
        <v>53</v>
      </c>
      <c r="I13" s="45">
        <f>SUM(J13)-7</f>
        <v>60</v>
      </c>
      <c r="J13" s="71">
        <v>67</v>
      </c>
      <c r="K13" s="45">
        <f>SUM(J13)+6</f>
        <v>73</v>
      </c>
      <c r="L13" s="45">
        <f>SUM(K13)+6</f>
        <v>79</v>
      </c>
      <c r="M13" s="45">
        <f>SUM(L13)+6</f>
        <v>85</v>
      </c>
      <c r="N13" s="254">
        <f>SUM(M13)+6</f>
        <v>91</v>
      </c>
    </row>
    <row r="14" spans="1:14" s="1" customFormat="1" ht="14.1" customHeight="1" x14ac:dyDescent="0.3">
      <c r="A14" s="166"/>
      <c r="B14" s="60" t="s">
        <v>51</v>
      </c>
      <c r="C14" s="61"/>
      <c r="D14" s="62" t="s">
        <v>78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160">
        <v>7</v>
      </c>
      <c r="B15" s="66" t="s">
        <v>304</v>
      </c>
      <c r="C15" s="67"/>
      <c r="D15" s="68"/>
      <c r="E15" s="69"/>
      <c r="F15" s="69"/>
      <c r="G15" s="70"/>
      <c r="H15" s="45">
        <f>SUM(I15)-1</f>
        <v>20</v>
      </c>
      <c r="I15" s="45">
        <f>SUM(J15)-1</f>
        <v>21</v>
      </c>
      <c r="J15" s="71">
        <v>22</v>
      </c>
      <c r="K15" s="45">
        <f>SUM(J15)+1</f>
        <v>23</v>
      </c>
      <c r="L15" s="45">
        <f>SUM(K15)+1</f>
        <v>24</v>
      </c>
      <c r="M15" s="45">
        <f>SUM(L15)+1</f>
        <v>25</v>
      </c>
      <c r="N15" s="254">
        <f>SUM(M15)+1</f>
        <v>26</v>
      </c>
    </row>
    <row r="16" spans="1:14" s="1" customFormat="1" ht="14.1" customHeight="1" x14ac:dyDescent="0.3">
      <c r="A16" s="166"/>
      <c r="B16" s="60" t="s">
        <v>305</v>
      </c>
      <c r="C16" s="61"/>
      <c r="D16" s="79" t="s">
        <v>306</v>
      </c>
      <c r="E16" s="80"/>
      <c r="F16" s="80"/>
      <c r="G16" s="81"/>
      <c r="H16" s="46"/>
      <c r="I16" s="46"/>
      <c r="J16" s="48"/>
      <c r="K16" s="46"/>
      <c r="L16" s="46"/>
      <c r="M16" s="46"/>
      <c r="N16" s="251"/>
    </row>
    <row r="17" spans="1:14" s="1" customFormat="1" ht="14.1" customHeight="1" x14ac:dyDescent="0.3">
      <c r="A17" s="160">
        <v>8</v>
      </c>
      <c r="B17" s="66" t="s">
        <v>17</v>
      </c>
      <c r="C17" s="67"/>
      <c r="D17" s="68" t="s">
        <v>14</v>
      </c>
      <c r="E17" s="69"/>
      <c r="F17" s="69"/>
      <c r="G17" s="70"/>
      <c r="H17" s="45">
        <f>SUM(I17)-1.1</f>
        <v>20.999999999999996</v>
      </c>
      <c r="I17" s="45">
        <f>SUM(J17)-1.1</f>
        <v>22.099999999999998</v>
      </c>
      <c r="J17" s="71">
        <v>23.2</v>
      </c>
      <c r="K17" s="45">
        <f>SUM(J17)+1.6</f>
        <v>24.8</v>
      </c>
      <c r="L17" s="45">
        <f>SUM(K17)+1.1</f>
        <v>25.900000000000002</v>
      </c>
      <c r="M17" s="109">
        <f>SUM(L17)+1.1</f>
        <v>27.000000000000004</v>
      </c>
      <c r="N17" s="255">
        <f>SUM(M17)+1.1</f>
        <v>28.100000000000005</v>
      </c>
    </row>
    <row r="18" spans="1:14" s="1" customFormat="1" ht="14.1" customHeight="1" x14ac:dyDescent="0.3">
      <c r="A18" s="166"/>
      <c r="B18" s="60" t="s">
        <v>58</v>
      </c>
      <c r="C18" s="61"/>
      <c r="D18" s="62" t="s">
        <v>80</v>
      </c>
      <c r="E18" s="63"/>
      <c r="F18" s="63"/>
      <c r="G18" s="64"/>
      <c r="H18" s="46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160">
        <v>9</v>
      </c>
      <c r="B19" s="66" t="s">
        <v>18</v>
      </c>
      <c r="C19" s="67"/>
      <c r="D19" s="68" t="s">
        <v>14</v>
      </c>
      <c r="E19" s="69"/>
      <c r="F19" s="69"/>
      <c r="G19" s="70"/>
      <c r="H19" s="45">
        <f>SUM(I19)-1.3</f>
        <v>27.299999999999997</v>
      </c>
      <c r="I19" s="45">
        <f>SUM(J19)-1.3</f>
        <v>28.599999999999998</v>
      </c>
      <c r="J19" s="71">
        <v>29.9</v>
      </c>
      <c r="K19" s="45">
        <f>SUM(J19)+1.8</f>
        <v>31.7</v>
      </c>
      <c r="L19" s="45">
        <f>SUM(K19)+1.3</f>
        <v>33</v>
      </c>
      <c r="M19" s="109">
        <f>SUM(L19)+1.3</f>
        <v>34.299999999999997</v>
      </c>
      <c r="N19" s="255">
        <f>SUM(M19)+1.3</f>
        <v>35.599999999999994</v>
      </c>
    </row>
    <row r="20" spans="1:14" s="1" customFormat="1" ht="14.1" customHeight="1" x14ac:dyDescent="0.3">
      <c r="A20" s="166"/>
      <c r="B20" s="60" t="s">
        <v>57</v>
      </c>
      <c r="C20" s="61"/>
      <c r="D20" s="62" t="s">
        <v>80</v>
      </c>
      <c r="E20" s="63"/>
      <c r="F20" s="63"/>
      <c r="G20" s="64"/>
      <c r="H20" s="46"/>
      <c r="I20" s="46"/>
      <c r="J20" s="48"/>
      <c r="K20" s="46"/>
      <c r="L20" s="46"/>
      <c r="M20" s="137"/>
      <c r="N20" s="256"/>
    </row>
    <row r="21" spans="1:14" s="1" customFormat="1" ht="13.5" customHeight="1" x14ac:dyDescent="0.3">
      <c r="A21" s="160">
        <v>10</v>
      </c>
      <c r="B21" s="66" t="s">
        <v>19</v>
      </c>
      <c r="C21" s="67"/>
      <c r="D21" s="68" t="s">
        <v>20</v>
      </c>
      <c r="E21" s="69"/>
      <c r="F21" s="69"/>
      <c r="G21" s="70"/>
      <c r="H21" s="45">
        <f>SUM(I21)-2.7</f>
        <v>42.599999999999994</v>
      </c>
      <c r="I21" s="45">
        <f>SUM(J21)-2.7</f>
        <v>45.3</v>
      </c>
      <c r="J21" s="71">
        <v>48</v>
      </c>
      <c r="K21" s="45">
        <f>SUM(J21)+2.6</f>
        <v>50.6</v>
      </c>
      <c r="L21" s="45">
        <f>SUM(K21)+2.6</f>
        <v>53.2</v>
      </c>
      <c r="M21" s="45">
        <f>SUM(L21)+2.6</f>
        <v>55.800000000000004</v>
      </c>
      <c r="N21" s="254">
        <f>SUM(M21)+2.6</f>
        <v>58.400000000000006</v>
      </c>
    </row>
    <row r="22" spans="1:14" s="1" customFormat="1" ht="13.5" customHeight="1" x14ac:dyDescent="0.3">
      <c r="A22" s="166"/>
      <c r="B22" s="60" t="s">
        <v>56</v>
      </c>
      <c r="C22" s="61"/>
      <c r="D22" s="62" t="s">
        <v>81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ht="14.1" customHeight="1" x14ac:dyDescent="0.3">
      <c r="A23" s="160">
        <v>11</v>
      </c>
      <c r="B23" s="66" t="s">
        <v>21</v>
      </c>
      <c r="C23" s="67"/>
      <c r="D23" s="68" t="s">
        <v>22</v>
      </c>
      <c r="E23" s="69"/>
      <c r="F23" s="69"/>
      <c r="G23" s="70"/>
      <c r="H23" s="45">
        <f>SUM(I23)-6</f>
        <v>32.700000000000003</v>
      </c>
      <c r="I23" s="45">
        <f>SUM(J23)-6</f>
        <v>38.700000000000003</v>
      </c>
      <c r="J23" s="71">
        <v>44.7</v>
      </c>
      <c r="K23" s="45">
        <f>SUM(J23)+4.5</f>
        <v>49.2</v>
      </c>
      <c r="L23" s="45">
        <f>SUM(K23)+5</f>
        <v>54.2</v>
      </c>
      <c r="M23" s="45">
        <f>SUM(L23)+5</f>
        <v>59.2</v>
      </c>
      <c r="N23" s="254">
        <f>SUM(M23)+5</f>
        <v>64.2</v>
      </c>
    </row>
    <row r="24" spans="1:14" ht="14.1" customHeight="1" x14ac:dyDescent="0.3">
      <c r="A24" s="166"/>
      <c r="B24" s="60" t="s">
        <v>55</v>
      </c>
      <c r="C24" s="61"/>
      <c r="D24" s="62" t="s">
        <v>82</v>
      </c>
      <c r="E24" s="63"/>
      <c r="F24" s="63"/>
      <c r="G24" s="64"/>
      <c r="H24" s="46"/>
      <c r="I24" s="46"/>
      <c r="J24" s="48"/>
      <c r="K24" s="46"/>
      <c r="L24" s="46"/>
      <c r="M24" s="46"/>
      <c r="N24" s="251"/>
    </row>
    <row r="25" spans="1:14" ht="14.1" customHeight="1" x14ac:dyDescent="0.3">
      <c r="A25" s="160">
        <v>12</v>
      </c>
      <c r="B25" s="66" t="s">
        <v>92</v>
      </c>
      <c r="C25" s="67"/>
      <c r="D25" s="68" t="s">
        <v>59</v>
      </c>
      <c r="E25" s="69"/>
      <c r="F25" s="69"/>
      <c r="G25" s="70"/>
      <c r="H25" s="45">
        <f>SUM(I25)-2</f>
        <v>37.799999999999997</v>
      </c>
      <c r="I25" s="45">
        <f>SUM(J25)-2</f>
        <v>39.799999999999997</v>
      </c>
      <c r="J25" s="71">
        <v>41.8</v>
      </c>
      <c r="K25" s="45">
        <f>SUM(J25)+2</f>
        <v>43.8</v>
      </c>
      <c r="L25" s="45">
        <f>SUM(K25)+2</f>
        <v>45.8</v>
      </c>
      <c r="M25" s="45">
        <f>SUM(L25)+2</f>
        <v>47.8</v>
      </c>
      <c r="N25" s="254">
        <f>SUM(M25)+2</f>
        <v>49.8</v>
      </c>
    </row>
    <row r="26" spans="1:14" ht="14.1" customHeight="1" x14ac:dyDescent="0.3">
      <c r="A26" s="166"/>
      <c r="B26" s="60" t="s">
        <v>93</v>
      </c>
      <c r="C26" s="61"/>
      <c r="D26" s="62" t="s">
        <v>59</v>
      </c>
      <c r="E26" s="63"/>
      <c r="F26" s="63"/>
      <c r="G26" s="64"/>
      <c r="H26" s="46"/>
      <c r="I26" s="46"/>
      <c r="J26" s="48"/>
      <c r="K26" s="46"/>
      <c r="L26" s="46"/>
      <c r="M26" s="46"/>
      <c r="N26" s="251"/>
    </row>
    <row r="27" spans="1:14" ht="14.1" customHeight="1" x14ac:dyDescent="0.3">
      <c r="A27" s="160">
        <v>13</v>
      </c>
      <c r="B27" s="66" t="s">
        <v>94</v>
      </c>
      <c r="C27" s="67"/>
      <c r="D27" s="68" t="s">
        <v>96</v>
      </c>
      <c r="E27" s="69"/>
      <c r="F27" s="69"/>
      <c r="G27" s="70"/>
      <c r="H27" s="45">
        <f>SUM(I27)-3.5</f>
        <v>33.9</v>
      </c>
      <c r="I27" s="45">
        <f>SUM(J27)-3.5</f>
        <v>37.4</v>
      </c>
      <c r="J27" s="71">
        <v>40.9</v>
      </c>
      <c r="K27" s="45">
        <f>SUM(J27)+3.4</f>
        <v>44.3</v>
      </c>
      <c r="L27" s="45">
        <f>SUM(K27)+3.1</f>
        <v>47.4</v>
      </c>
      <c r="M27" s="45">
        <f>SUM(L27)+3.1</f>
        <v>50.5</v>
      </c>
      <c r="N27" s="254">
        <f>SUM(M27)+3</f>
        <v>53.5</v>
      </c>
    </row>
    <row r="28" spans="1:14" ht="14.1" customHeight="1" x14ac:dyDescent="0.3">
      <c r="A28" s="166"/>
      <c r="B28" s="60" t="s">
        <v>95</v>
      </c>
      <c r="C28" s="61"/>
      <c r="D28" s="62" t="s">
        <v>131</v>
      </c>
      <c r="E28" s="63"/>
      <c r="F28" s="63"/>
      <c r="G28" s="64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160">
        <v>14</v>
      </c>
      <c r="B29" s="66" t="s">
        <v>83</v>
      </c>
      <c r="C29" s="67"/>
      <c r="D29" s="68"/>
      <c r="E29" s="69"/>
      <c r="F29" s="69"/>
      <c r="G29" s="70"/>
      <c r="H29" s="45">
        <f>SUM(I29)-0.5</f>
        <v>10</v>
      </c>
      <c r="I29" s="45">
        <f>SUM(J29)-0.5</f>
        <v>10.5</v>
      </c>
      <c r="J29" s="71">
        <v>11</v>
      </c>
      <c r="K29" s="45">
        <f>SUM(J29)+0.5</f>
        <v>11.5</v>
      </c>
      <c r="L29" s="45">
        <f>SUM(K29)+0.5</f>
        <v>12</v>
      </c>
      <c r="M29" s="45">
        <f>SUM(L29)+0.5</f>
        <v>12.5</v>
      </c>
      <c r="N29" s="254">
        <f>SUM(M29)+0.5</f>
        <v>13</v>
      </c>
    </row>
    <row r="30" spans="1:14" s="1" customFormat="1" ht="14.1" customHeight="1" x14ac:dyDescent="0.3">
      <c r="A30" s="166"/>
      <c r="B30" s="60" t="s">
        <v>54</v>
      </c>
      <c r="C30" s="61"/>
      <c r="D30" s="62"/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160">
        <v>15</v>
      </c>
      <c r="B31" s="66" t="s">
        <v>85</v>
      </c>
      <c r="C31" s="67"/>
      <c r="D31" s="68"/>
      <c r="E31" s="69"/>
      <c r="F31" s="69"/>
      <c r="G31" s="70"/>
      <c r="H31" s="45">
        <f>SUM(I31)-0.5</f>
        <v>10.5</v>
      </c>
      <c r="I31" s="45">
        <f>SUM(J31)-0.5</f>
        <v>11</v>
      </c>
      <c r="J31" s="71">
        <v>11.5</v>
      </c>
      <c r="K31" s="45">
        <f>SUM(J31)+0.5</f>
        <v>12</v>
      </c>
      <c r="L31" s="45">
        <f>SUM(K31)+0.5</f>
        <v>12.5</v>
      </c>
      <c r="M31" s="45">
        <f>SUM(L31)+0.5</f>
        <v>13</v>
      </c>
      <c r="N31" s="254">
        <f>SUM(M31)+0.5</f>
        <v>13.5</v>
      </c>
    </row>
    <row r="32" spans="1:14" s="1" customFormat="1" ht="14.1" customHeight="1" x14ac:dyDescent="0.3">
      <c r="A32" s="166"/>
      <c r="B32" s="60" t="s">
        <v>53</v>
      </c>
      <c r="C32" s="61"/>
      <c r="D32" s="62"/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ht="14.1" customHeight="1" x14ac:dyDescent="0.3">
      <c r="A33" s="160">
        <v>16</v>
      </c>
      <c r="B33" s="97" t="s">
        <v>308</v>
      </c>
      <c r="C33" s="98"/>
      <c r="D33" s="134"/>
      <c r="E33" s="135"/>
      <c r="F33" s="135"/>
      <c r="G33" s="136"/>
      <c r="H33" s="45">
        <f>SUM(I33)-3</f>
        <v>75</v>
      </c>
      <c r="I33" s="45">
        <f>SUM(J33)-3</f>
        <v>78</v>
      </c>
      <c r="J33" s="71">
        <v>81</v>
      </c>
      <c r="K33" s="45">
        <f>SUM(J33)+7</f>
        <v>88</v>
      </c>
      <c r="L33" s="45">
        <f>SUM(K33)+3</f>
        <v>91</v>
      </c>
      <c r="M33" s="45">
        <f>SUM(L33)+3</f>
        <v>94</v>
      </c>
      <c r="N33" s="254">
        <f>SUM(M33)+3</f>
        <v>97</v>
      </c>
    </row>
    <row r="34" spans="1:14" ht="14.1" customHeight="1" x14ac:dyDescent="0.3">
      <c r="A34" s="166"/>
      <c r="B34" s="132" t="s">
        <v>309</v>
      </c>
      <c r="C34" s="133"/>
      <c r="D34" s="79" t="s">
        <v>310</v>
      </c>
      <c r="E34" s="80"/>
      <c r="F34" s="80"/>
      <c r="G34" s="81"/>
      <c r="H34" s="46"/>
      <c r="I34" s="46"/>
      <c r="J34" s="48"/>
      <c r="K34" s="46"/>
      <c r="L34" s="46"/>
      <c r="M34" s="46"/>
      <c r="N34" s="251"/>
    </row>
    <row r="35" spans="1:14" ht="14.1" customHeight="1" x14ac:dyDescent="0.3">
      <c r="A35" s="160">
        <v>17</v>
      </c>
      <c r="B35" s="66"/>
      <c r="C35" s="67"/>
      <c r="D35" s="171"/>
      <c r="E35" s="171"/>
      <c r="F35" s="171"/>
      <c r="G35" s="171"/>
      <c r="H35" s="45"/>
      <c r="I35" s="45"/>
      <c r="J35" s="71"/>
      <c r="K35" s="45"/>
      <c r="L35" s="45"/>
      <c r="M35" s="45"/>
      <c r="N35" s="254"/>
    </row>
    <row r="36" spans="1:14" ht="14.1" customHeight="1" x14ac:dyDescent="0.3">
      <c r="A36" s="166"/>
      <c r="B36" s="137"/>
      <c r="C36" s="137"/>
      <c r="D36" s="79"/>
      <c r="E36" s="80"/>
      <c r="F36" s="80"/>
      <c r="G36" s="81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160">
        <v>18</v>
      </c>
      <c r="B37" s="97"/>
      <c r="C37" s="98"/>
      <c r="D37" s="134"/>
      <c r="E37" s="135"/>
      <c r="F37" s="135"/>
      <c r="G37" s="136"/>
      <c r="H37" s="94"/>
      <c r="I37" s="94"/>
      <c r="J37" s="48"/>
      <c r="K37" s="46"/>
      <c r="L37" s="46"/>
      <c r="M37" s="77"/>
      <c r="N37" s="252"/>
    </row>
    <row r="38" spans="1:14" s="1" customFormat="1" ht="14.1" customHeight="1" x14ac:dyDescent="0.3">
      <c r="A38" s="166"/>
      <c r="B38" s="132"/>
      <c r="C38" s="133"/>
      <c r="D38" s="79"/>
      <c r="E38" s="80"/>
      <c r="F38" s="80"/>
      <c r="G38" s="81"/>
      <c r="H38" s="46"/>
      <c r="I38" s="46"/>
      <c r="J38" s="76"/>
      <c r="K38" s="77"/>
      <c r="L38" s="77"/>
      <c r="M38" s="77"/>
      <c r="N38" s="252"/>
    </row>
    <row r="39" spans="1:14" s="1" customFormat="1" ht="14.1" customHeight="1" x14ac:dyDescent="0.3">
      <c r="A39" s="160">
        <v>19</v>
      </c>
      <c r="B39" s="97"/>
      <c r="C39" s="98"/>
      <c r="D39" s="134"/>
      <c r="E39" s="135"/>
      <c r="F39" s="135"/>
      <c r="G39" s="136"/>
      <c r="H39" s="45"/>
      <c r="I39" s="45"/>
      <c r="J39" s="71"/>
      <c r="K39" s="94"/>
      <c r="L39" s="94"/>
      <c r="M39" s="94"/>
      <c r="N39" s="253"/>
    </row>
    <row r="40" spans="1:14" s="1" customFormat="1" ht="14.1" customHeight="1" thickBot="1" x14ac:dyDescent="0.35">
      <c r="A40" s="177"/>
      <c r="B40" s="123"/>
      <c r="C40" s="124"/>
      <c r="D40" s="125"/>
      <c r="E40" s="126"/>
      <c r="F40" s="126"/>
      <c r="G40" s="127"/>
      <c r="H40" s="96"/>
      <c r="I40" s="96"/>
      <c r="J40" s="114"/>
      <c r="K40" s="96"/>
      <c r="L40" s="96"/>
      <c r="M40" s="96"/>
      <c r="N40" s="257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1"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AD71-CBD5-4B6D-916F-E914448D451F}">
  <sheetPr codeName="Sheet105">
    <tabColor theme="7"/>
    <pageSetUpPr fitToPage="1"/>
  </sheetPr>
  <dimension ref="A1:N51"/>
  <sheetViews>
    <sheetView topLeftCell="A10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500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263">
        <f>SUM(I3)-3</f>
        <v>47</v>
      </c>
      <c r="I3" s="45">
        <f>SUM(J3)-3</f>
        <v>50</v>
      </c>
      <c r="J3" s="47">
        <v>53</v>
      </c>
      <c r="K3" s="49">
        <f>SUM(J3)+3</f>
        <v>56</v>
      </c>
      <c r="L3" s="49">
        <f>SUM(K3)+3</f>
        <v>59</v>
      </c>
      <c r="M3" s="49">
        <f>SUM(L3)+3</f>
        <v>62</v>
      </c>
      <c r="N3" s="250">
        <f>SUM(M3)+3</f>
        <v>65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235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263">
        <f>SUM(I5)-1.25</f>
        <v>12.5</v>
      </c>
      <c r="I5" s="45">
        <f>SUM(J5)-1.25</f>
        <v>13.75</v>
      </c>
      <c r="J5" s="85">
        <v>15</v>
      </c>
      <c r="K5" s="94">
        <f>SUM(J5)+1.25</f>
        <v>16.25</v>
      </c>
      <c r="L5" s="94">
        <f>SUM(K5)+1.25</f>
        <v>17.5</v>
      </c>
      <c r="M5" s="94">
        <f>SUM(L5)+1.25</f>
        <v>18.75</v>
      </c>
      <c r="N5" s="245">
        <f>SUM(M5)+1.25</f>
        <v>20</v>
      </c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235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263">
        <f>SUM(I7)-1.75</f>
        <v>34.5</v>
      </c>
      <c r="I7" s="45">
        <f>SUM(J7)-1.75</f>
        <v>36.25</v>
      </c>
      <c r="J7" s="85">
        <v>38</v>
      </c>
      <c r="K7" s="94">
        <f>SUM(J7)+1.75</f>
        <v>39.75</v>
      </c>
      <c r="L7" s="94">
        <f>SUM(K7)+1.75</f>
        <v>41.5</v>
      </c>
      <c r="M7" s="94">
        <f>SUM(L7)+1.75</f>
        <v>43.25</v>
      </c>
      <c r="N7" s="245">
        <f>SUM(M7)+1.75</f>
        <v>45</v>
      </c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235"/>
      <c r="I8" s="46"/>
      <c r="J8" s="48"/>
      <c r="K8" s="46"/>
      <c r="L8" s="46"/>
      <c r="M8" s="46"/>
      <c r="N8" s="156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263">
        <f>SUM(I9)-1.75</f>
        <v>36.5</v>
      </c>
      <c r="I9" s="45">
        <f>SUM(J9)-1.75</f>
        <v>38.25</v>
      </c>
      <c r="J9" s="85">
        <v>40</v>
      </c>
      <c r="K9" s="94">
        <f>SUM(J9)+1.75</f>
        <v>41.75</v>
      </c>
      <c r="L9" s="94">
        <f>SUM(K9)+1.75</f>
        <v>43.5</v>
      </c>
      <c r="M9" s="94">
        <f>SUM(L9)+1.75</f>
        <v>45.25</v>
      </c>
      <c r="N9" s="245">
        <f>SUM(M9)+1.75</f>
        <v>47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235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263">
        <f>SUM(I11)-4.5</f>
        <v>61</v>
      </c>
      <c r="I11" s="45">
        <f>SUM(J11)-4.5</f>
        <v>65.5</v>
      </c>
      <c r="J11" s="85">
        <v>70</v>
      </c>
      <c r="K11" s="94">
        <f>SUM(J11)+4.5</f>
        <v>74.5</v>
      </c>
      <c r="L11" s="94">
        <f>SUM(K11)+4.5</f>
        <v>79</v>
      </c>
      <c r="M11" s="94">
        <f>SUM(L11)+4.5</f>
        <v>83.5</v>
      </c>
      <c r="N11" s="253">
        <f>SUM(M11)+4.5</f>
        <v>88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235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263">
        <f>SUM(I13)-5</f>
        <v>65</v>
      </c>
      <c r="I13" s="45">
        <f>SUM(J13)-5</f>
        <v>70</v>
      </c>
      <c r="J13" s="71">
        <v>75</v>
      </c>
      <c r="K13" s="45">
        <f>SUM(J13)+5</f>
        <v>80</v>
      </c>
      <c r="L13" s="45">
        <f>SUM(K13)+5</f>
        <v>85</v>
      </c>
      <c r="M13" s="45">
        <f>SUM(L13)+5</f>
        <v>90</v>
      </c>
      <c r="N13" s="254">
        <f>SUM(M13)+5</f>
        <v>95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235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263">
        <f>SUM(I15)-0.7</f>
        <v>9.6000000000000014</v>
      </c>
      <c r="I15" s="45">
        <f>SUM(J15)-0.7</f>
        <v>10.3</v>
      </c>
      <c r="J15" s="71">
        <v>11</v>
      </c>
      <c r="K15" s="45">
        <f>SUM(J15)+0.7</f>
        <v>11.7</v>
      </c>
      <c r="L15" s="45">
        <f>SUM(K15)+0.7</f>
        <v>12.399999999999999</v>
      </c>
      <c r="M15" s="109">
        <f>SUM(L15)+0.7</f>
        <v>13.099999999999998</v>
      </c>
      <c r="N15" s="255">
        <f>SUM(M15)+0.7</f>
        <v>13.799999999999997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235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263">
        <f>SUM(I17)-0.7</f>
        <v>9.6000000000000014</v>
      </c>
      <c r="I17" s="45">
        <f>SUM(J17)-0.7</f>
        <v>10.3</v>
      </c>
      <c r="J17" s="71">
        <v>11</v>
      </c>
      <c r="K17" s="45">
        <f>SUM(J17)+0.7</f>
        <v>11.7</v>
      </c>
      <c r="L17" s="45">
        <f>SUM(K17)+0.7</f>
        <v>12.399999999999999</v>
      </c>
      <c r="M17" s="109">
        <f>SUM(L17)+0.7</f>
        <v>13.099999999999998</v>
      </c>
      <c r="N17" s="255">
        <f>SUM(M17)+0.7</f>
        <v>13.799999999999997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235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263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235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263">
        <f>SUM(I21)-7</f>
        <v>52</v>
      </c>
      <c r="I21" s="45">
        <f>SUM(J21)-7</f>
        <v>59</v>
      </c>
      <c r="J21" s="71">
        <v>66</v>
      </c>
      <c r="K21" s="45">
        <f>SUM(J21)+6</f>
        <v>72</v>
      </c>
      <c r="L21" s="45">
        <f>SUM(K21)+6</f>
        <v>78</v>
      </c>
      <c r="M21" s="45">
        <f>SUM(L21)+6</f>
        <v>84</v>
      </c>
      <c r="N21" s="254">
        <f>SUM(M21)+6</f>
        <v>90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235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263">
        <f>SUM(I23)-1.8</f>
        <v>32.400000000000006</v>
      </c>
      <c r="I23" s="45">
        <f>SUM(J23)-1.8</f>
        <v>34.200000000000003</v>
      </c>
      <c r="J23" s="71">
        <v>36</v>
      </c>
      <c r="K23" s="45">
        <f>SUM(J23)+1.8</f>
        <v>37.799999999999997</v>
      </c>
      <c r="L23" s="45">
        <f>SUM(K23)+1.8</f>
        <v>39.599999999999994</v>
      </c>
      <c r="M23" s="45">
        <f>SUM(L23)+1.8</f>
        <v>41.399999999999991</v>
      </c>
      <c r="N23" s="87">
        <f>SUM(M23)+1.8</f>
        <v>43.199999999999989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235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263">
        <f>SUM(I25)-1.1</f>
        <v>21.299999999999997</v>
      </c>
      <c r="I25" s="45">
        <f>SUM(J25)-1.1</f>
        <v>22.4</v>
      </c>
      <c r="J25" s="71">
        <v>23.5</v>
      </c>
      <c r="K25" s="45">
        <f>SUM(J25)+1.6</f>
        <v>25.1</v>
      </c>
      <c r="L25" s="45">
        <f>SUM(K25)+1.1</f>
        <v>26.200000000000003</v>
      </c>
      <c r="M25" s="109">
        <f>SUM(L25)+1.1</f>
        <v>27.300000000000004</v>
      </c>
      <c r="N25" s="255">
        <f>SUM(M25)+1.1</f>
        <v>28.400000000000006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235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263">
        <f>SUM(I27)-1.3</f>
        <v>27.9</v>
      </c>
      <c r="I27" s="45">
        <f>SUM(J27)-1.3</f>
        <v>29.2</v>
      </c>
      <c r="J27" s="71">
        <v>30.5</v>
      </c>
      <c r="K27" s="45">
        <f>SUM(J27)+1.8</f>
        <v>32.299999999999997</v>
      </c>
      <c r="L27" s="45">
        <f>SUM(K27)+1.3</f>
        <v>33.599999999999994</v>
      </c>
      <c r="M27" s="109">
        <f>SUM(L27)+1.3</f>
        <v>34.899999999999991</v>
      </c>
      <c r="N27" s="255">
        <f>SUM(M27)+1.3</f>
        <v>36.199999999999989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235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263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235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263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235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263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235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263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235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263">
        <f>SUM(I37)-0.5</f>
        <v>8</v>
      </c>
      <c r="I37" s="45">
        <f>SUM(J37)-0.5</f>
        <v>8.5</v>
      </c>
      <c r="J37" s="71">
        <v>9</v>
      </c>
      <c r="K37" s="45">
        <f>SUM(J37)+0.5</f>
        <v>9.5</v>
      </c>
      <c r="L37" s="45">
        <f>SUM(K37)+0.5</f>
        <v>10</v>
      </c>
      <c r="M37" s="45">
        <f>SUM(L37)+0.5</f>
        <v>10.5</v>
      </c>
      <c r="N37" s="254">
        <f>SUM(M37)+0.5</f>
        <v>11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235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263">
        <f>SUM(I39)-0.3</f>
        <v>4.9000000000000004</v>
      </c>
      <c r="I39" s="45">
        <f>SUM(J39)-0.3</f>
        <v>5.2</v>
      </c>
      <c r="J39" s="71">
        <v>5.5</v>
      </c>
      <c r="K39" s="45">
        <f>SUM(J39)+0.3</f>
        <v>5.8</v>
      </c>
      <c r="L39" s="45">
        <f>SUM(K39)+0.3</f>
        <v>6.1</v>
      </c>
      <c r="M39" s="45">
        <f>SUM(L39)+0.3</f>
        <v>6.3999999999999995</v>
      </c>
      <c r="N39" s="87">
        <f>SUM(M39)+0.3</f>
        <v>6.6999999999999993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235"/>
      <c r="I40" s="46"/>
      <c r="J40" s="48"/>
      <c r="K40" s="46"/>
      <c r="L40" s="46"/>
      <c r="M40" s="46"/>
      <c r="N40" s="156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263">
        <f>SUM(I41)-0.5</f>
        <v>10.5</v>
      </c>
      <c r="I41" s="45">
        <f>SUM(J41)-0.5</f>
        <v>11</v>
      </c>
      <c r="J41" s="71">
        <v>11.5</v>
      </c>
      <c r="K41" s="45">
        <f>SUM(J41)+0.5</f>
        <v>12</v>
      </c>
      <c r="L41" s="45">
        <f>SUM(K41)+0.5</f>
        <v>12.5</v>
      </c>
      <c r="M41" s="45">
        <f>SUM(L41)+0.5</f>
        <v>13</v>
      </c>
      <c r="N41" s="254">
        <f>SUM(M41)+0.5</f>
        <v>13.5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235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263">
        <f>SUM(I43)-0.5</f>
        <v>10</v>
      </c>
      <c r="I43" s="45">
        <f>SUM(J43)-0.5</f>
        <v>10.5</v>
      </c>
      <c r="J43" s="71">
        <v>11</v>
      </c>
      <c r="K43" s="45">
        <f>SUM(J43)+0.5</f>
        <v>11.5</v>
      </c>
      <c r="L43" s="45">
        <f>SUM(K43)+0.5</f>
        <v>12</v>
      </c>
      <c r="M43" s="45">
        <f>SUM(L43)+0.5</f>
        <v>12.5</v>
      </c>
      <c r="N43" s="254">
        <f>SUM(M43)+0.5</f>
        <v>13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264"/>
      <c r="I44" s="96"/>
      <c r="J44" s="114"/>
      <c r="K44" s="96"/>
      <c r="L44" s="96"/>
      <c r="M44" s="96"/>
      <c r="N44" s="257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DC3E-135D-46F1-A1FB-A38C90B7C74F}">
  <sheetPr codeName="Sheet104">
    <tabColor theme="7"/>
    <pageSetUpPr fitToPage="1"/>
  </sheetPr>
  <dimension ref="A1:N51"/>
  <sheetViews>
    <sheetView topLeftCell="A4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501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45">
        <f>SUM(L9)+2.2</f>
        <v>47.600000000000009</v>
      </c>
      <c r="N9" s="87">
        <f>SUM(M9)+2.2</f>
        <v>49.800000000000011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61</v>
      </c>
      <c r="I11" s="45">
        <f>SUM(J11)-4.5</f>
        <v>65.5</v>
      </c>
      <c r="J11" s="85">
        <v>70</v>
      </c>
      <c r="K11" s="94">
        <f>SUM(J11)+4.5</f>
        <v>74.5</v>
      </c>
      <c r="L11" s="94">
        <f>SUM(K11)+4.5</f>
        <v>79</v>
      </c>
      <c r="M11" s="94">
        <f>SUM(L11)+4.5</f>
        <v>83.5</v>
      </c>
      <c r="N11" s="253">
        <f>SUM(M11)+4.5</f>
        <v>88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66</v>
      </c>
      <c r="I13" s="45">
        <f>SUM(J13)-5</f>
        <v>71</v>
      </c>
      <c r="J13" s="71">
        <v>76</v>
      </c>
      <c r="K13" s="45">
        <f>SUM(J13)+5</f>
        <v>81</v>
      </c>
      <c r="L13" s="45">
        <f>SUM(K13)+5</f>
        <v>86</v>
      </c>
      <c r="M13" s="45">
        <f>SUM(L13)+5</f>
        <v>91</v>
      </c>
      <c r="N13" s="254">
        <f>SUM(M13)+5</f>
        <v>96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10.100000000000001</v>
      </c>
      <c r="I15" s="45">
        <f>SUM(J15)-0.7</f>
        <v>10.8</v>
      </c>
      <c r="J15" s="71">
        <v>11.5</v>
      </c>
      <c r="K15" s="45">
        <f>SUM(J15)+0.7</f>
        <v>12.2</v>
      </c>
      <c r="L15" s="45">
        <f>SUM(K15)+0.7</f>
        <v>12.899999999999999</v>
      </c>
      <c r="M15" s="109">
        <f>SUM(L15)+0.7</f>
        <v>13.599999999999998</v>
      </c>
      <c r="N15" s="255">
        <f>SUM(M15)+0.7</f>
        <v>14.299999999999997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10.100000000000001</v>
      </c>
      <c r="I17" s="45">
        <f>SUM(J17)-0.7</f>
        <v>10.8</v>
      </c>
      <c r="J17" s="71">
        <v>11.5</v>
      </c>
      <c r="K17" s="45">
        <f>SUM(J17)+0.7</f>
        <v>12.2</v>
      </c>
      <c r="L17" s="45">
        <f>SUM(K17)+0.7</f>
        <v>12.899999999999999</v>
      </c>
      <c r="M17" s="109">
        <f>SUM(L17)+0.7</f>
        <v>13.599999999999998</v>
      </c>
      <c r="N17" s="255">
        <f>SUM(M17)+0.7</f>
        <v>14.299999999999997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52</v>
      </c>
      <c r="I21" s="45">
        <f>SUM(J21)-7</f>
        <v>59</v>
      </c>
      <c r="J21" s="71">
        <v>66</v>
      </c>
      <c r="K21" s="45">
        <f>SUM(J21)+6</f>
        <v>72</v>
      </c>
      <c r="L21" s="45">
        <f>SUM(K21)+6</f>
        <v>78</v>
      </c>
      <c r="M21" s="45">
        <f>SUM(L21)+6</f>
        <v>84</v>
      </c>
      <c r="N21" s="254">
        <f>SUM(M21)+6</f>
        <v>90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SUM(I23)-1.8</f>
        <v>33.400000000000006</v>
      </c>
      <c r="I23" s="45">
        <f>SUM(J23)-1.8</f>
        <v>35.200000000000003</v>
      </c>
      <c r="J23" s="71">
        <v>37</v>
      </c>
      <c r="K23" s="45">
        <f>SUM(J23)+1.8</f>
        <v>38.799999999999997</v>
      </c>
      <c r="L23" s="45">
        <f>SUM(K23)+1.8</f>
        <v>40.599999999999994</v>
      </c>
      <c r="M23" s="45">
        <f>SUM(L23)+1.8</f>
        <v>42.399999999999991</v>
      </c>
      <c r="N23" s="87">
        <f>SUM(M23)+1.8</f>
        <v>44.199999999999989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21.599999999999998</v>
      </c>
      <c r="I25" s="45">
        <f>SUM(J25)-1.1</f>
        <v>22.7</v>
      </c>
      <c r="J25" s="71">
        <v>23.8</v>
      </c>
      <c r="K25" s="45">
        <f>SUM(J25)+1.6</f>
        <v>25.400000000000002</v>
      </c>
      <c r="L25" s="45">
        <f>SUM(K25)+1.1</f>
        <v>26.500000000000004</v>
      </c>
      <c r="M25" s="109">
        <f>SUM(L25)+1.1</f>
        <v>27.600000000000005</v>
      </c>
      <c r="N25" s="255">
        <f>SUM(M25)+1.1</f>
        <v>28.700000000000006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27.9</v>
      </c>
      <c r="I27" s="45">
        <f>SUM(J27)-1.3</f>
        <v>29.2</v>
      </c>
      <c r="J27" s="71">
        <v>30.5</v>
      </c>
      <c r="K27" s="45">
        <f>SUM(J27)+1.8</f>
        <v>32.299999999999997</v>
      </c>
      <c r="L27" s="45">
        <f>SUM(K27)+1.3</f>
        <v>33.599999999999994</v>
      </c>
      <c r="M27" s="109">
        <f>SUM(L27)+1.3</f>
        <v>34.899999999999991</v>
      </c>
      <c r="N27" s="255">
        <f>SUM(M27)+1.3</f>
        <v>36.199999999999989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SUM(I37)-0.5</f>
        <v>7</v>
      </c>
      <c r="I37" s="45">
        <f>SUM(J37)-0.5</f>
        <v>7.5</v>
      </c>
      <c r="J37" s="71">
        <v>8</v>
      </c>
      <c r="K37" s="45">
        <f>SUM(J37)+0.5</f>
        <v>8.5</v>
      </c>
      <c r="L37" s="45">
        <f>SUM(K37)+0.5</f>
        <v>9</v>
      </c>
      <c r="M37" s="45">
        <f>SUM(L37)+0.5</f>
        <v>9.5</v>
      </c>
      <c r="N37" s="254">
        <f>SUM(M37)+0.5</f>
        <v>10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SUM(I39)-0.3</f>
        <v>5.9</v>
      </c>
      <c r="I39" s="45">
        <f>SUM(J39)-0.3</f>
        <v>6.2</v>
      </c>
      <c r="J39" s="71">
        <v>6.5</v>
      </c>
      <c r="K39" s="45">
        <f>SUM(J39)+0.3</f>
        <v>6.8</v>
      </c>
      <c r="L39" s="45">
        <f>SUM(K39)+0.3</f>
        <v>7.1</v>
      </c>
      <c r="M39" s="45">
        <f>SUM(L39)+0.3</f>
        <v>7.3999999999999995</v>
      </c>
      <c r="N39" s="87">
        <f>SUM(M39)+0.3</f>
        <v>7.6999999999999993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156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10.5</v>
      </c>
      <c r="I41" s="45">
        <f>SUM(J41)-0.5</f>
        <v>11</v>
      </c>
      <c r="J41" s="71">
        <v>11.5</v>
      </c>
      <c r="K41" s="45">
        <f>SUM(J41)+0.5</f>
        <v>12</v>
      </c>
      <c r="L41" s="45">
        <f>SUM(K41)+0.5</f>
        <v>12.5</v>
      </c>
      <c r="M41" s="45">
        <f>SUM(L41)+0.5</f>
        <v>13</v>
      </c>
      <c r="N41" s="254">
        <f>SUM(M41)+0.5</f>
        <v>13.5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11</v>
      </c>
      <c r="I43" s="45">
        <f>SUM(J43)-0.5</f>
        <v>11.5</v>
      </c>
      <c r="J43" s="71">
        <v>12</v>
      </c>
      <c r="K43" s="45">
        <f>SUM(J43)+0.5</f>
        <v>12.5</v>
      </c>
      <c r="L43" s="45">
        <f>SUM(K43)+0.5</f>
        <v>13</v>
      </c>
      <c r="M43" s="45">
        <f>SUM(L43)+0.5</f>
        <v>13.5</v>
      </c>
      <c r="N43" s="254">
        <f>SUM(M43)+0.5</f>
        <v>14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257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4D27-3A02-426F-AA3E-AC4F60846F5B}">
  <sheetPr codeName="Sheet109">
    <tabColor theme="7"/>
    <pageSetUpPr fitToPage="1"/>
  </sheetPr>
  <dimension ref="A1:O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111" t="s">
        <v>505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5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3" t="s">
        <v>168</v>
      </c>
      <c r="O2" s="33" t="s">
        <v>169</v>
      </c>
    </row>
    <row r="3" spans="1:15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SUM(I3)-2</f>
        <v>43</v>
      </c>
      <c r="I3" s="109">
        <f>SUM(J3)-3</f>
        <v>45</v>
      </c>
      <c r="J3" s="45">
        <f>SUM(K3)-3</f>
        <v>48</v>
      </c>
      <c r="K3" s="47">
        <v>51</v>
      </c>
      <c r="L3" s="49">
        <f>SUM(K3)+3</f>
        <v>54</v>
      </c>
      <c r="M3" s="49">
        <f>SUM(L3)+3</f>
        <v>57</v>
      </c>
      <c r="N3" s="49">
        <f>SUM(M3)+3</f>
        <v>60</v>
      </c>
      <c r="O3" s="250">
        <f>SUM(N3)+3</f>
        <v>63</v>
      </c>
    </row>
    <row r="4" spans="1:15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137"/>
      <c r="J4" s="46"/>
      <c r="K4" s="48"/>
      <c r="L4" s="46"/>
      <c r="M4" s="46"/>
      <c r="N4" s="46"/>
      <c r="O4" s="251"/>
    </row>
    <row r="5" spans="1:15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109"/>
      <c r="J5" s="45"/>
      <c r="K5" s="85"/>
      <c r="L5" s="94"/>
      <c r="M5" s="94"/>
      <c r="N5" s="94"/>
      <c r="O5" s="253"/>
    </row>
    <row r="6" spans="1:15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137"/>
      <c r="J6" s="46"/>
      <c r="K6" s="48"/>
      <c r="L6" s="46"/>
      <c r="M6" s="46"/>
      <c r="N6" s="46"/>
      <c r="O6" s="251"/>
    </row>
    <row r="7" spans="1:15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109"/>
      <c r="J7" s="45"/>
      <c r="K7" s="85"/>
      <c r="L7" s="94"/>
      <c r="M7" s="94"/>
      <c r="N7" s="94"/>
      <c r="O7" s="253"/>
    </row>
    <row r="8" spans="1:15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137"/>
      <c r="J8" s="46"/>
      <c r="K8" s="48"/>
      <c r="L8" s="46"/>
      <c r="M8" s="46"/>
      <c r="N8" s="46"/>
      <c r="O8" s="251"/>
    </row>
    <row r="9" spans="1:15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45"/>
      <c r="K9" s="85"/>
      <c r="L9" s="94"/>
      <c r="M9" s="94"/>
      <c r="N9" s="94"/>
      <c r="O9" s="253"/>
    </row>
    <row r="10" spans="1:15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6"/>
      <c r="K10" s="48"/>
      <c r="L10" s="46"/>
      <c r="M10" s="46"/>
      <c r="N10" s="46"/>
      <c r="O10" s="251"/>
    </row>
    <row r="11" spans="1:15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61.400000000000006</v>
      </c>
      <c r="I11" s="45">
        <f>SUM(J11)-3.5</f>
        <v>64.900000000000006</v>
      </c>
      <c r="J11" s="45">
        <f>SUM(K11)-3.5</f>
        <v>68.400000000000006</v>
      </c>
      <c r="K11" s="85">
        <v>71.900000000000006</v>
      </c>
      <c r="L11" s="94">
        <f>SUM(K11)+3.5</f>
        <v>75.400000000000006</v>
      </c>
      <c r="M11" s="94">
        <f>SUM(L11)+3.5</f>
        <v>78.900000000000006</v>
      </c>
      <c r="N11" s="94">
        <f>SUM(M11)+3.5</f>
        <v>82.4</v>
      </c>
      <c r="O11" s="253">
        <f>SUM(N11)+3.5</f>
        <v>85.9</v>
      </c>
    </row>
    <row r="12" spans="1:15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6"/>
      <c r="K12" s="48"/>
      <c r="L12" s="46"/>
      <c r="M12" s="46"/>
      <c r="N12" s="46"/>
      <c r="O12" s="251"/>
    </row>
    <row r="13" spans="1:15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</f>
        <v>64</v>
      </c>
      <c r="I13" s="45">
        <f>SUM(J13)-4</f>
        <v>68</v>
      </c>
      <c r="J13" s="45">
        <f>SUM(K13)-4</f>
        <v>72</v>
      </c>
      <c r="K13" s="71">
        <v>76</v>
      </c>
      <c r="L13" s="45">
        <f>SUM(K13)+4</f>
        <v>80</v>
      </c>
      <c r="M13" s="45">
        <f>SUM(L13)+4</f>
        <v>84</v>
      </c>
      <c r="N13" s="45">
        <f>SUM(M13)+4</f>
        <v>88</v>
      </c>
      <c r="O13" s="254">
        <f>SUM(N13)+4</f>
        <v>92</v>
      </c>
    </row>
    <row r="14" spans="1:15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6"/>
      <c r="K14" s="48"/>
      <c r="L14" s="46"/>
      <c r="M14" s="46"/>
      <c r="N14" s="46"/>
      <c r="O14" s="251"/>
    </row>
    <row r="15" spans="1:15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13.000000000000002</v>
      </c>
      <c r="I15" s="109">
        <f>SUM(J15)-0.7</f>
        <v>13.700000000000001</v>
      </c>
      <c r="J15" s="45">
        <f>SUM(K15)-0.7</f>
        <v>14.4</v>
      </c>
      <c r="K15" s="71">
        <v>15.1</v>
      </c>
      <c r="L15" s="45">
        <f>SUM(K15)+1.2</f>
        <v>16.3</v>
      </c>
      <c r="M15" s="45">
        <f>SUM(L15)+0.7</f>
        <v>17</v>
      </c>
      <c r="N15" s="109">
        <f>SUM(M15)+0.7</f>
        <v>17.7</v>
      </c>
      <c r="O15" s="255">
        <f>SUM(N15)+0.7</f>
        <v>18.399999999999999</v>
      </c>
    </row>
    <row r="16" spans="1:15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137"/>
      <c r="J16" s="46"/>
      <c r="K16" s="48"/>
      <c r="L16" s="46"/>
      <c r="M16" s="46"/>
      <c r="N16" s="137"/>
      <c r="O16" s="256"/>
    </row>
    <row r="17" spans="1:15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109"/>
      <c r="J17" s="45"/>
      <c r="K17" s="71"/>
      <c r="L17" s="45"/>
      <c r="M17" s="45"/>
      <c r="N17" s="109"/>
      <c r="O17" s="255"/>
    </row>
    <row r="18" spans="1:15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137"/>
      <c r="J18" s="46"/>
      <c r="K18" s="48"/>
      <c r="L18" s="46"/>
      <c r="M18" s="46"/>
      <c r="N18" s="137"/>
      <c r="O18" s="256"/>
    </row>
    <row r="19" spans="1:15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/>
      <c r="I19" s="45"/>
      <c r="J19" s="45"/>
      <c r="K19" s="71"/>
      <c r="L19" s="45"/>
      <c r="M19" s="45"/>
      <c r="N19" s="45"/>
      <c r="O19" s="254"/>
    </row>
    <row r="20" spans="1:15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6"/>
      <c r="K20" s="48"/>
      <c r="L20" s="46"/>
      <c r="M20" s="46"/>
      <c r="N20" s="46"/>
      <c r="O20" s="251"/>
    </row>
    <row r="21" spans="1:15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45.5</v>
      </c>
      <c r="I21" s="45">
        <f>SUM(J21)-7</f>
        <v>52.5</v>
      </c>
      <c r="J21" s="45">
        <f>SUM(K21)-7</f>
        <v>59.5</v>
      </c>
      <c r="K21" s="71">
        <v>66.5</v>
      </c>
      <c r="L21" s="45">
        <f>SUM(K21)+6</f>
        <v>72.5</v>
      </c>
      <c r="M21" s="45">
        <f>SUM(L21)+6</f>
        <v>78.5</v>
      </c>
      <c r="N21" s="45">
        <f>SUM(M21)+6</f>
        <v>84.5</v>
      </c>
      <c r="O21" s="254">
        <f>SUM(N21)+6</f>
        <v>90.5</v>
      </c>
    </row>
    <row r="22" spans="1:15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6"/>
      <c r="K22" s="48"/>
      <c r="L22" s="46"/>
      <c r="M22" s="46"/>
      <c r="N22" s="46"/>
      <c r="O22" s="251"/>
    </row>
    <row r="23" spans="1:15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SUM(I23)-2</f>
        <v>34</v>
      </c>
      <c r="I23" s="45">
        <f>SUM(J23)-2</f>
        <v>36</v>
      </c>
      <c r="J23" s="45">
        <f>SUM(K23)-2</f>
        <v>38</v>
      </c>
      <c r="K23" s="71">
        <v>40</v>
      </c>
      <c r="L23" s="45">
        <f>SUM(K23)+2</f>
        <v>42</v>
      </c>
      <c r="M23" s="45">
        <f>SUM(L23)+2</f>
        <v>44</v>
      </c>
      <c r="N23" s="45">
        <f>SUM(M23)+2</f>
        <v>46</v>
      </c>
      <c r="O23" s="254">
        <f>SUM(N23)+2</f>
        <v>48</v>
      </c>
    </row>
    <row r="24" spans="1:15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6"/>
      <c r="K24" s="48"/>
      <c r="L24" s="46"/>
      <c r="M24" s="46"/>
      <c r="N24" s="46"/>
      <c r="O24" s="251"/>
    </row>
    <row r="25" spans="1:15" s="1" customFormat="1" ht="14.1" customHeight="1" x14ac:dyDescent="0.3">
      <c r="A25" s="65">
        <v>12</v>
      </c>
      <c r="B25" s="66" t="s">
        <v>504</v>
      </c>
      <c r="C25" s="67"/>
      <c r="D25" s="68"/>
      <c r="E25" s="69"/>
      <c r="F25" s="69"/>
      <c r="G25" s="70"/>
      <c r="H25" s="45">
        <f>SUM(I25)-2</f>
        <v>48.5</v>
      </c>
      <c r="I25" s="45">
        <f>SUM(J25)-2</f>
        <v>50.5</v>
      </c>
      <c r="J25" s="45">
        <f>SUM(K25)-2</f>
        <v>52.5</v>
      </c>
      <c r="K25" s="71">
        <v>54.5</v>
      </c>
      <c r="L25" s="45">
        <f>SUM(K25)+2</f>
        <v>56.5</v>
      </c>
      <c r="M25" s="45">
        <f>SUM(L25)+2</f>
        <v>58.5</v>
      </c>
      <c r="N25" s="45">
        <f>SUM(M25)+2</f>
        <v>60.5</v>
      </c>
      <c r="O25" s="254">
        <f>SUM(N25)+2</f>
        <v>62.5</v>
      </c>
    </row>
    <row r="26" spans="1:15" s="1" customFormat="1" ht="14.1" customHeight="1" x14ac:dyDescent="0.3">
      <c r="A26" s="52"/>
      <c r="B26" s="60" t="s">
        <v>503</v>
      </c>
      <c r="C26" s="61"/>
      <c r="D26" s="79"/>
      <c r="E26" s="80"/>
      <c r="F26" s="80"/>
      <c r="G26" s="81"/>
      <c r="H26" s="46"/>
      <c r="I26" s="46"/>
      <c r="J26" s="46"/>
      <c r="K26" s="48"/>
      <c r="L26" s="46"/>
      <c r="M26" s="46"/>
      <c r="N26" s="46"/>
      <c r="O26" s="251"/>
    </row>
    <row r="27" spans="1:15" s="1" customFormat="1" ht="14.1" customHeight="1" x14ac:dyDescent="0.3">
      <c r="A27" s="65">
        <v>13</v>
      </c>
      <c r="B27" s="66" t="s">
        <v>17</v>
      </c>
      <c r="C27" s="67"/>
      <c r="D27" s="68" t="s">
        <v>14</v>
      </c>
      <c r="E27" s="69"/>
      <c r="F27" s="69"/>
      <c r="G27" s="70"/>
      <c r="H27" s="109">
        <f>SUM(I27)-1.1</f>
        <v>20.299999999999997</v>
      </c>
      <c r="I27" s="109">
        <f>SUM(J27)-1.1</f>
        <v>21.4</v>
      </c>
      <c r="J27" s="45">
        <f>SUM(K27)-1.1</f>
        <v>22.5</v>
      </c>
      <c r="K27" s="71">
        <v>23.6</v>
      </c>
      <c r="L27" s="45">
        <f>SUM(K27)+1.6</f>
        <v>25.200000000000003</v>
      </c>
      <c r="M27" s="45">
        <f>SUM(L27)+1.1</f>
        <v>26.300000000000004</v>
      </c>
      <c r="N27" s="109">
        <f>SUM(M27)+1.1</f>
        <v>27.400000000000006</v>
      </c>
      <c r="O27" s="255">
        <f>SUM(N27)+1.1</f>
        <v>28.500000000000007</v>
      </c>
    </row>
    <row r="28" spans="1:15" s="1" customFormat="1" ht="14.1" customHeight="1" x14ac:dyDescent="0.3">
      <c r="A28" s="52"/>
      <c r="B28" s="60" t="s">
        <v>58</v>
      </c>
      <c r="C28" s="61"/>
      <c r="D28" s="62" t="s">
        <v>80</v>
      </c>
      <c r="E28" s="63"/>
      <c r="F28" s="63"/>
      <c r="G28" s="64"/>
      <c r="H28" s="137"/>
      <c r="I28" s="137"/>
      <c r="J28" s="46"/>
      <c r="K28" s="48"/>
      <c r="L28" s="46"/>
      <c r="M28" s="46"/>
      <c r="N28" s="137"/>
      <c r="O28" s="256"/>
    </row>
    <row r="29" spans="1:15" s="1" customFormat="1" ht="14.1" customHeight="1" x14ac:dyDescent="0.3">
      <c r="A29" s="65">
        <v>14</v>
      </c>
      <c r="B29" s="66" t="s">
        <v>18</v>
      </c>
      <c r="C29" s="67"/>
      <c r="D29" s="68" t="s">
        <v>14</v>
      </c>
      <c r="E29" s="69"/>
      <c r="F29" s="69"/>
      <c r="G29" s="70"/>
      <c r="H29" s="109">
        <f>SUM(I29)-1.3</f>
        <v>27.9</v>
      </c>
      <c r="I29" s="109">
        <f>SUM(J29)-1.3</f>
        <v>29.2</v>
      </c>
      <c r="J29" s="45">
        <f>SUM(K29)-1.3</f>
        <v>30.5</v>
      </c>
      <c r="K29" s="71">
        <v>31.8</v>
      </c>
      <c r="L29" s="45">
        <f>SUM(K29)+1.8</f>
        <v>33.6</v>
      </c>
      <c r="M29" s="45">
        <f>SUM(L29)+1.3</f>
        <v>34.9</v>
      </c>
      <c r="N29" s="109">
        <f>SUM(M29)+1.3</f>
        <v>36.199999999999996</v>
      </c>
      <c r="O29" s="255">
        <f>SUM(N29)+1.3</f>
        <v>37.499999999999993</v>
      </c>
    </row>
    <row r="30" spans="1:15" s="1" customFormat="1" ht="14.1" customHeight="1" x14ac:dyDescent="0.3">
      <c r="A30" s="52"/>
      <c r="B30" s="60" t="s">
        <v>57</v>
      </c>
      <c r="C30" s="61"/>
      <c r="D30" s="62" t="s">
        <v>80</v>
      </c>
      <c r="E30" s="63"/>
      <c r="F30" s="63"/>
      <c r="G30" s="64"/>
      <c r="H30" s="137"/>
      <c r="I30" s="137"/>
      <c r="J30" s="46"/>
      <c r="K30" s="48"/>
      <c r="L30" s="46"/>
      <c r="M30" s="46"/>
      <c r="N30" s="137"/>
      <c r="O30" s="256"/>
    </row>
    <row r="31" spans="1:15" s="1" customFormat="1" ht="14.1" customHeight="1" x14ac:dyDescent="0.3">
      <c r="A31" s="65">
        <v>15</v>
      </c>
      <c r="B31" s="66" t="s">
        <v>19</v>
      </c>
      <c r="C31" s="67"/>
      <c r="D31" s="68" t="s">
        <v>20</v>
      </c>
      <c r="E31" s="69"/>
      <c r="F31" s="69"/>
      <c r="G31" s="70"/>
      <c r="H31" s="45">
        <f>SUM(I31)-2.7</f>
        <v>40.399999999999991</v>
      </c>
      <c r="I31" s="45">
        <f>SUM(J31)-2.7</f>
        <v>43.099999999999994</v>
      </c>
      <c r="J31" s="45">
        <f>SUM(K31)-2.7</f>
        <v>45.8</v>
      </c>
      <c r="K31" s="71">
        <v>48.5</v>
      </c>
      <c r="L31" s="45">
        <f>SUM(K31)+2.6</f>
        <v>51.1</v>
      </c>
      <c r="M31" s="45">
        <f>SUM(L31)+2.6</f>
        <v>53.7</v>
      </c>
      <c r="N31" s="45">
        <f>SUM(M31)+2.6</f>
        <v>56.300000000000004</v>
      </c>
      <c r="O31" s="254">
        <f>SUM(N31)+2.6</f>
        <v>58.900000000000006</v>
      </c>
    </row>
    <row r="32" spans="1:15" s="1" customFormat="1" ht="14.1" customHeight="1" x14ac:dyDescent="0.3">
      <c r="A32" s="52"/>
      <c r="B32" s="60" t="s">
        <v>56</v>
      </c>
      <c r="C32" s="61"/>
      <c r="D32" s="62" t="s">
        <v>81</v>
      </c>
      <c r="E32" s="63"/>
      <c r="F32" s="63"/>
      <c r="G32" s="64"/>
      <c r="H32" s="46"/>
      <c r="I32" s="46"/>
      <c r="J32" s="46"/>
      <c r="K32" s="48"/>
      <c r="L32" s="46"/>
      <c r="M32" s="46"/>
      <c r="N32" s="46"/>
      <c r="O32" s="251"/>
    </row>
    <row r="33" spans="1:15" s="1" customFormat="1" ht="14.1" customHeight="1" x14ac:dyDescent="0.3">
      <c r="A33" s="65">
        <v>16</v>
      </c>
      <c r="B33" s="66" t="s">
        <v>21</v>
      </c>
      <c r="C33" s="67"/>
      <c r="D33" s="68" t="s">
        <v>22</v>
      </c>
      <c r="E33" s="69"/>
      <c r="F33" s="69"/>
      <c r="G33" s="70"/>
      <c r="H33" s="45">
        <f>SUM(I33)-6</f>
        <v>25.799999999999997</v>
      </c>
      <c r="I33" s="45">
        <f>SUM(J33)-6</f>
        <v>31.799999999999997</v>
      </c>
      <c r="J33" s="45">
        <f>SUM(K33)-6</f>
        <v>37.799999999999997</v>
      </c>
      <c r="K33" s="71">
        <v>43.8</v>
      </c>
      <c r="L33" s="45">
        <f>SUM(K33)+4.5</f>
        <v>48.3</v>
      </c>
      <c r="M33" s="45">
        <f>SUM(L33)+5</f>
        <v>53.3</v>
      </c>
      <c r="N33" s="45">
        <f>SUM(M33)+5</f>
        <v>58.3</v>
      </c>
      <c r="O33" s="254">
        <f>SUM(N33)+5</f>
        <v>63.3</v>
      </c>
    </row>
    <row r="34" spans="1:15" s="1" customFormat="1" ht="14.1" customHeight="1" x14ac:dyDescent="0.3">
      <c r="A34" s="52"/>
      <c r="B34" s="60" t="s">
        <v>55</v>
      </c>
      <c r="C34" s="61"/>
      <c r="D34" s="62" t="s">
        <v>82</v>
      </c>
      <c r="E34" s="63"/>
      <c r="F34" s="63"/>
      <c r="G34" s="64"/>
      <c r="H34" s="46"/>
      <c r="I34" s="46"/>
      <c r="J34" s="46"/>
      <c r="K34" s="48"/>
      <c r="L34" s="46"/>
      <c r="M34" s="46"/>
      <c r="N34" s="46"/>
      <c r="O34" s="251"/>
    </row>
    <row r="35" spans="1:15" s="1" customFormat="1" ht="14.1" customHeight="1" x14ac:dyDescent="0.3">
      <c r="A35" s="65">
        <v>17</v>
      </c>
      <c r="B35" s="66" t="s">
        <v>92</v>
      </c>
      <c r="C35" s="67"/>
      <c r="D35" s="68" t="s">
        <v>59</v>
      </c>
      <c r="E35" s="69"/>
      <c r="F35" s="69"/>
      <c r="G35" s="70"/>
      <c r="H35" s="45">
        <f>SUM(I35)-2.1</f>
        <v>36.799999999999997</v>
      </c>
      <c r="I35" s="45">
        <f>SUM(J35)-2.1</f>
        <v>38.9</v>
      </c>
      <c r="J35" s="45">
        <f>SUM(K35)-2.1</f>
        <v>41</v>
      </c>
      <c r="K35" s="71">
        <v>43.1</v>
      </c>
      <c r="L35" s="45">
        <f>SUM(K35)+2.1</f>
        <v>45.2</v>
      </c>
      <c r="M35" s="45">
        <f>SUM(L35)+2.1</f>
        <v>47.300000000000004</v>
      </c>
      <c r="N35" s="45">
        <f>SUM(M35)+2.1</f>
        <v>49.400000000000006</v>
      </c>
      <c r="O35" s="254">
        <f>SUM(N35)+2.1</f>
        <v>51.500000000000007</v>
      </c>
    </row>
    <row r="36" spans="1:15" s="1" customFormat="1" ht="14.1" customHeight="1" x14ac:dyDescent="0.3">
      <c r="A36" s="52"/>
      <c r="B36" s="60" t="s">
        <v>93</v>
      </c>
      <c r="C36" s="61"/>
      <c r="D36" s="62" t="s">
        <v>59</v>
      </c>
      <c r="E36" s="63"/>
      <c r="F36" s="63"/>
      <c r="G36" s="64"/>
      <c r="H36" s="46"/>
      <c r="I36" s="46"/>
      <c r="J36" s="46"/>
      <c r="K36" s="48"/>
      <c r="L36" s="46"/>
      <c r="M36" s="46"/>
      <c r="N36" s="46"/>
      <c r="O36" s="251"/>
    </row>
    <row r="37" spans="1:15" s="1" customFormat="1" ht="14.1" customHeight="1" x14ac:dyDescent="0.3">
      <c r="A37" s="65">
        <v>18</v>
      </c>
      <c r="B37" s="66" t="s">
        <v>94</v>
      </c>
      <c r="C37" s="67"/>
      <c r="D37" s="68" t="s">
        <v>96</v>
      </c>
      <c r="E37" s="69"/>
      <c r="F37" s="69"/>
      <c r="G37" s="70"/>
      <c r="H37" s="45">
        <f>SUM(I37)-3.3</f>
        <v>30.000000000000004</v>
      </c>
      <c r="I37" s="45">
        <f>SUM(J37)-3.3</f>
        <v>33.300000000000004</v>
      </c>
      <c r="J37" s="45">
        <f>SUM(K37)-3.3</f>
        <v>36.6</v>
      </c>
      <c r="K37" s="71">
        <v>39.9</v>
      </c>
      <c r="L37" s="45">
        <f>SUM(K37)+3.3</f>
        <v>43.199999999999996</v>
      </c>
      <c r="M37" s="45">
        <f>SUM(L37)+3</f>
        <v>46.199999999999996</v>
      </c>
      <c r="N37" s="45">
        <f>SUM(M37)+3</f>
        <v>49.199999999999996</v>
      </c>
      <c r="O37" s="254">
        <f>SUM(N37)+3</f>
        <v>52.199999999999996</v>
      </c>
    </row>
    <row r="38" spans="1:15" s="1" customFormat="1" ht="14.1" customHeight="1" x14ac:dyDescent="0.3">
      <c r="A38" s="52"/>
      <c r="B38" s="60" t="s">
        <v>95</v>
      </c>
      <c r="C38" s="61"/>
      <c r="D38" s="62" t="s">
        <v>131</v>
      </c>
      <c r="E38" s="63"/>
      <c r="F38" s="63"/>
      <c r="G38" s="64"/>
      <c r="H38" s="46"/>
      <c r="I38" s="46"/>
      <c r="J38" s="46"/>
      <c r="K38" s="48"/>
      <c r="L38" s="46"/>
      <c r="M38" s="46"/>
      <c r="N38" s="46"/>
      <c r="O38" s="251"/>
    </row>
    <row r="39" spans="1:15" s="1" customFormat="1" ht="14.1" customHeight="1" x14ac:dyDescent="0.3">
      <c r="A39" s="65">
        <v>19</v>
      </c>
      <c r="B39" s="66" t="s">
        <v>464</v>
      </c>
      <c r="C39" s="67"/>
      <c r="D39" s="68"/>
      <c r="E39" s="69"/>
      <c r="F39" s="69"/>
      <c r="G39" s="70"/>
      <c r="H39" s="45">
        <f>SUM(I39)-0.5</f>
        <v>10</v>
      </c>
      <c r="I39" s="45">
        <f>SUM(J39)-0.5</f>
        <v>10.5</v>
      </c>
      <c r="J39" s="45">
        <f>SUM(K39)-0.5</f>
        <v>11</v>
      </c>
      <c r="K39" s="71">
        <v>11.5</v>
      </c>
      <c r="L39" s="45">
        <f>SUM(K39)+0.5</f>
        <v>12</v>
      </c>
      <c r="M39" s="45">
        <f>SUM(L39)+0.5</f>
        <v>12.5</v>
      </c>
      <c r="N39" s="45">
        <f>SUM(M39)+0.5</f>
        <v>13</v>
      </c>
      <c r="O39" s="254">
        <f>SUM(N39)+0.5</f>
        <v>13.5</v>
      </c>
    </row>
    <row r="40" spans="1:15" s="1" customFormat="1" ht="14.1" customHeight="1" thickBot="1" x14ac:dyDescent="0.35">
      <c r="A40" s="105"/>
      <c r="B40" s="116" t="s">
        <v>502</v>
      </c>
      <c r="C40" s="117"/>
      <c r="D40" s="118"/>
      <c r="E40" s="119"/>
      <c r="F40" s="119"/>
      <c r="G40" s="120"/>
      <c r="H40" s="96"/>
      <c r="I40" s="96"/>
      <c r="J40" s="96"/>
      <c r="K40" s="114"/>
      <c r="L40" s="96"/>
      <c r="M40" s="96"/>
      <c r="N40" s="96"/>
      <c r="O40" s="257"/>
    </row>
    <row r="41" spans="1:15" ht="14.1" customHeight="1" x14ac:dyDescent="0.3"/>
    <row r="42" spans="1:15" ht="14.1" customHeight="1" x14ac:dyDescent="0.3"/>
    <row r="43" spans="1:15" ht="14.1" customHeight="1" x14ac:dyDescent="0.3"/>
    <row r="44" spans="1:15" ht="14.1" customHeight="1" x14ac:dyDescent="0.3"/>
    <row r="45" spans="1:15" ht="14.1" customHeight="1" x14ac:dyDescent="0.3"/>
    <row r="46" spans="1:15" ht="14.1" customHeight="1" x14ac:dyDescent="0.3"/>
    <row r="47" spans="1:15" ht="14.1" customHeight="1" x14ac:dyDescent="0.3"/>
    <row r="48" spans="1:15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0">
    <mergeCell ref="H39:H40"/>
    <mergeCell ref="H5:H6"/>
    <mergeCell ref="H7:H8"/>
    <mergeCell ref="H9:H10"/>
    <mergeCell ref="H11:H12"/>
    <mergeCell ref="H13:H14"/>
    <mergeCell ref="H15:H16"/>
    <mergeCell ref="O39:O40"/>
    <mergeCell ref="A1:O1"/>
    <mergeCell ref="O27:O28"/>
    <mergeCell ref="O29:O30"/>
    <mergeCell ref="O31:O32"/>
    <mergeCell ref="O33:O34"/>
    <mergeCell ref="O35:O36"/>
    <mergeCell ref="O37:O38"/>
    <mergeCell ref="O15:O16"/>
    <mergeCell ref="O17:O18"/>
    <mergeCell ref="O19:O20"/>
    <mergeCell ref="O21:O22"/>
    <mergeCell ref="O23:O24"/>
    <mergeCell ref="O25:O26"/>
    <mergeCell ref="O3:O4"/>
    <mergeCell ref="O5:O6"/>
    <mergeCell ref="O7:O8"/>
    <mergeCell ref="O9:O10"/>
    <mergeCell ref="O11:O12"/>
    <mergeCell ref="O13:O14"/>
    <mergeCell ref="K25:K26"/>
    <mergeCell ref="L25:L26"/>
    <mergeCell ref="M25:M26"/>
    <mergeCell ref="N25:N26"/>
    <mergeCell ref="B26:C26"/>
    <mergeCell ref="D26:G26"/>
    <mergeCell ref="H25:H26"/>
    <mergeCell ref="A25:A26"/>
    <mergeCell ref="B25:C25"/>
    <mergeCell ref="D25:G25"/>
    <mergeCell ref="I25:I26"/>
    <mergeCell ref="J25:J26"/>
    <mergeCell ref="L39:L40"/>
    <mergeCell ref="K37:K38"/>
    <mergeCell ref="L37:L38"/>
    <mergeCell ref="A37:A38"/>
    <mergeCell ref="D37:G37"/>
    <mergeCell ref="M39:M40"/>
    <mergeCell ref="N39:N40"/>
    <mergeCell ref="B40:C40"/>
    <mergeCell ref="D40:G40"/>
    <mergeCell ref="A39:A40"/>
    <mergeCell ref="B39:C39"/>
    <mergeCell ref="D39:G39"/>
    <mergeCell ref="I39:I40"/>
    <mergeCell ref="J39:J40"/>
    <mergeCell ref="K39:K40"/>
    <mergeCell ref="M37:M38"/>
    <mergeCell ref="N37:N38"/>
    <mergeCell ref="B38:C38"/>
    <mergeCell ref="D38:G38"/>
    <mergeCell ref="L35:L36"/>
    <mergeCell ref="M35:M36"/>
    <mergeCell ref="N35:N36"/>
    <mergeCell ref="B36:C36"/>
    <mergeCell ref="D36:G36"/>
    <mergeCell ref="B37:C37"/>
    <mergeCell ref="I37:I38"/>
    <mergeCell ref="J37:J38"/>
    <mergeCell ref="A35:A36"/>
    <mergeCell ref="B35:C35"/>
    <mergeCell ref="D35:G35"/>
    <mergeCell ref="I35:I36"/>
    <mergeCell ref="J35:J36"/>
    <mergeCell ref="H35:H36"/>
    <mergeCell ref="H37:H38"/>
    <mergeCell ref="K35:K36"/>
    <mergeCell ref="K33:K34"/>
    <mergeCell ref="L33:L34"/>
    <mergeCell ref="M33:M34"/>
    <mergeCell ref="N33:N34"/>
    <mergeCell ref="B34:C34"/>
    <mergeCell ref="D34:G34"/>
    <mergeCell ref="H33:H34"/>
    <mergeCell ref="L31:L32"/>
    <mergeCell ref="M31:M32"/>
    <mergeCell ref="N31:N32"/>
    <mergeCell ref="B32:C32"/>
    <mergeCell ref="D32:G32"/>
    <mergeCell ref="A33:A34"/>
    <mergeCell ref="B33:C33"/>
    <mergeCell ref="D33:G33"/>
    <mergeCell ref="I33:I34"/>
    <mergeCell ref="J33:J34"/>
    <mergeCell ref="A31:A32"/>
    <mergeCell ref="B31:C31"/>
    <mergeCell ref="D31:G31"/>
    <mergeCell ref="I31:I32"/>
    <mergeCell ref="J31:J32"/>
    <mergeCell ref="K31:K32"/>
    <mergeCell ref="H31:H32"/>
    <mergeCell ref="K29:K30"/>
    <mergeCell ref="L29:L30"/>
    <mergeCell ref="M29:M30"/>
    <mergeCell ref="N29:N30"/>
    <mergeCell ref="B30:C30"/>
    <mergeCell ref="D30:G30"/>
    <mergeCell ref="H29:H30"/>
    <mergeCell ref="L27:L28"/>
    <mergeCell ref="M27:M28"/>
    <mergeCell ref="N27:N28"/>
    <mergeCell ref="B28:C28"/>
    <mergeCell ref="D28:G28"/>
    <mergeCell ref="A29:A30"/>
    <mergeCell ref="B29:C29"/>
    <mergeCell ref="D29:G29"/>
    <mergeCell ref="I29:I30"/>
    <mergeCell ref="J29:J30"/>
    <mergeCell ref="A27:A28"/>
    <mergeCell ref="B27:C27"/>
    <mergeCell ref="D27:G27"/>
    <mergeCell ref="I27:I28"/>
    <mergeCell ref="J27:J28"/>
    <mergeCell ref="K27:K28"/>
    <mergeCell ref="H27:H28"/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J3:J4"/>
    <mergeCell ref="K3:K4"/>
    <mergeCell ref="L3:L4"/>
    <mergeCell ref="B2:C2"/>
    <mergeCell ref="D2:G2"/>
    <mergeCell ref="A3:A4"/>
    <mergeCell ref="B3:C3"/>
    <mergeCell ref="D3:G3"/>
    <mergeCell ref="I3:I4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8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5CE-FE75-406B-958E-03919BB4D975}">
  <sheetPr codeName="Sheet113">
    <tabColor theme="7"/>
    <pageSetUpPr fitToPage="1"/>
  </sheetPr>
  <dimension ref="A1:N51"/>
  <sheetViews>
    <sheetView zoomScale="110" zoomScaleNormal="110" workbookViewId="0">
      <selection activeCell="J11" sqref="J11:J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640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7" t="s">
        <v>63</v>
      </c>
      <c r="I2" s="37" t="s">
        <v>64</v>
      </c>
      <c r="J2" s="7" t="s">
        <v>65</v>
      </c>
      <c r="K2" s="37" t="s">
        <v>66</v>
      </c>
      <c r="L2" s="37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43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40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246"/>
      <c r="F5" s="246"/>
      <c r="G5" s="108"/>
      <c r="H5" s="109"/>
      <c r="I5" s="45"/>
      <c r="J5" s="85"/>
      <c r="K5" s="94"/>
      <c r="L5" s="94"/>
      <c r="M5" s="94"/>
      <c r="N5" s="241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40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246"/>
      <c r="F7" s="246"/>
      <c r="G7" s="108"/>
      <c r="H7" s="109"/>
      <c r="I7" s="45"/>
      <c r="J7" s="85"/>
      <c r="K7" s="94"/>
      <c r="L7" s="94"/>
      <c r="M7" s="94"/>
      <c r="N7" s="241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40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45"/>
      <c r="N9" s="121"/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131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246"/>
      <c r="F11" s="246"/>
      <c r="G11" s="108"/>
      <c r="H11" s="109">
        <f>SUM(I11)-4.5</f>
        <v>60.599999999999994</v>
      </c>
      <c r="I11" s="45">
        <f>SUM(J11)-4.5</f>
        <v>65.099999999999994</v>
      </c>
      <c r="J11" s="85">
        <v>69.599999999999994</v>
      </c>
      <c r="K11" s="94">
        <f>SUM(J11)+4.5</f>
        <v>74.099999999999994</v>
      </c>
      <c r="L11" s="94">
        <f>SUM(K11)+4.5</f>
        <v>78.599999999999994</v>
      </c>
      <c r="M11" s="94">
        <f>SUM(L11)+4.5</f>
        <v>83.1</v>
      </c>
      <c r="N11" s="241">
        <f>SUM(M11)+4.5</f>
        <v>87.6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40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SUM(I13)-5.5</f>
        <v>72.5</v>
      </c>
      <c r="I13" s="45">
        <f>SUM(J13)-5.5</f>
        <v>78</v>
      </c>
      <c r="J13" s="71">
        <v>83.5</v>
      </c>
      <c r="K13" s="45">
        <f>SUM(J13)+5.5</f>
        <v>89</v>
      </c>
      <c r="L13" s="45">
        <f>SUM(K13)+5.5</f>
        <v>94.5</v>
      </c>
      <c r="M13" s="45">
        <f>SUM(L13)+5.5</f>
        <v>100</v>
      </c>
      <c r="N13" s="121">
        <f>SUM(M13)+5.5</f>
        <v>105.5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46"/>
      <c r="N14" s="13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12.700000000000001</v>
      </c>
      <c r="I15" s="45">
        <f>SUM(J15)-0.7</f>
        <v>13.4</v>
      </c>
      <c r="J15" s="71">
        <v>14.1</v>
      </c>
      <c r="K15" s="45">
        <f>SUM(J15)+1.2</f>
        <v>15.299999999999999</v>
      </c>
      <c r="L15" s="45">
        <f>SUM(K15)+0.7</f>
        <v>15.999999999999998</v>
      </c>
      <c r="M15" s="109">
        <f>SUM(L15)+0.7</f>
        <v>16.7</v>
      </c>
      <c r="N15" s="242">
        <f>SUM(M15)+0.7</f>
        <v>17.399999999999999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137"/>
      <c r="N16" s="240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9.5000000000000018</v>
      </c>
      <c r="I17" s="45">
        <f>SUM(J17)-0.7</f>
        <v>10.200000000000001</v>
      </c>
      <c r="J17" s="71">
        <v>10.9</v>
      </c>
      <c r="K17" s="45">
        <f>SUM(J17)+0.7</f>
        <v>11.6</v>
      </c>
      <c r="L17" s="45">
        <f>SUM(K17)+0.7</f>
        <v>12.299999999999999</v>
      </c>
      <c r="M17" s="109">
        <f>SUM(L17)+0.7</f>
        <v>12.999999999999998</v>
      </c>
      <c r="N17" s="242">
        <f>SUM(M17)+0.7</f>
        <v>13.699999999999998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40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42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40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51</v>
      </c>
      <c r="I21" s="45">
        <f>SUM(J21)-7</f>
        <v>58</v>
      </c>
      <c r="J21" s="71">
        <v>65</v>
      </c>
      <c r="K21" s="45">
        <f>SUM(J21)+6</f>
        <v>71</v>
      </c>
      <c r="L21" s="45">
        <f>SUM(K21)+6</f>
        <v>77</v>
      </c>
      <c r="M21" s="45">
        <f>SUM(L21)+6</f>
        <v>83</v>
      </c>
      <c r="N21" s="242">
        <f>SUM(M21)+6</f>
        <v>89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40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SUM(I23)-2</f>
        <v>37.5</v>
      </c>
      <c r="I23" s="45">
        <f>SUM(J23)-2</f>
        <v>39.5</v>
      </c>
      <c r="J23" s="71">
        <v>41.5</v>
      </c>
      <c r="K23" s="45">
        <f>SUM(J23)+2</f>
        <v>43.5</v>
      </c>
      <c r="L23" s="45">
        <f>SUM(K23)+2</f>
        <v>45.5</v>
      </c>
      <c r="M23" s="45">
        <f>SUM(L23)+2</f>
        <v>47.5</v>
      </c>
      <c r="N23" s="121">
        <f>SUM(M23)+2</f>
        <v>49.5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31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21.699999999999996</v>
      </c>
      <c r="I25" s="45">
        <f>SUM(J25)-1.1</f>
        <v>22.799999999999997</v>
      </c>
      <c r="J25" s="71">
        <v>23.9</v>
      </c>
      <c r="K25" s="45">
        <f>SUM(J25)+1.6</f>
        <v>25.5</v>
      </c>
      <c r="L25" s="45">
        <f>SUM(K25)+1.1</f>
        <v>26.6</v>
      </c>
      <c r="M25" s="109">
        <f>SUM(L25)+1.1</f>
        <v>27.700000000000003</v>
      </c>
      <c r="N25" s="242">
        <f>SUM(M25)+1.1</f>
        <v>28.800000000000004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40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27.799999999999997</v>
      </c>
      <c r="I27" s="45">
        <f>SUM(J27)-1.3</f>
        <v>29.099999999999998</v>
      </c>
      <c r="J27" s="71">
        <v>30.4</v>
      </c>
      <c r="K27" s="45">
        <f>SUM(J27)+1.8</f>
        <v>32.199999999999996</v>
      </c>
      <c r="L27" s="45">
        <f>SUM(K27)+1.3</f>
        <v>33.499999999999993</v>
      </c>
      <c r="M27" s="109">
        <f>SUM(L27)+1.3</f>
        <v>34.79999999999999</v>
      </c>
      <c r="N27" s="242">
        <f>SUM(M27)+1.3</f>
        <v>36.099999999999987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40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SUM(I29)-3.5</f>
        <v>45.5</v>
      </c>
      <c r="I29" s="45">
        <f>SUM(J29)-3.3</f>
        <v>49</v>
      </c>
      <c r="J29" s="71">
        <v>52.3</v>
      </c>
      <c r="K29" s="45">
        <f>SUM(J29)+3.3</f>
        <v>55.599999999999994</v>
      </c>
      <c r="L29" s="45">
        <f>SUM(K29)+3.3</f>
        <v>58.899999999999991</v>
      </c>
      <c r="M29" s="45">
        <f>SUM(L29)+3.3</f>
        <v>62.199999999999989</v>
      </c>
      <c r="N29" s="121">
        <f>SUM(M29)+3.3</f>
        <v>65.499999999999986</v>
      </c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13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31.299999999999997</v>
      </c>
      <c r="I31" s="45">
        <f>SUM(J31)-6</f>
        <v>37.299999999999997</v>
      </c>
      <c r="J31" s="71">
        <v>43.3</v>
      </c>
      <c r="K31" s="45">
        <f>SUM(J31)+4.5</f>
        <v>47.8</v>
      </c>
      <c r="L31" s="45">
        <f>SUM(K31)+5</f>
        <v>52.8</v>
      </c>
      <c r="M31" s="45">
        <f>SUM(L31)+5</f>
        <v>57.8</v>
      </c>
      <c r="N31" s="121">
        <f>SUM(M31)+5</f>
        <v>62.8</v>
      </c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13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SUM(I33)-2.6</f>
        <v>41.699999999999996</v>
      </c>
      <c r="I33" s="45">
        <f>SUM(J33)-2.5</f>
        <v>44.3</v>
      </c>
      <c r="J33" s="71">
        <v>46.8</v>
      </c>
      <c r="K33" s="45">
        <f>SUM(J33)+2.5</f>
        <v>49.3</v>
      </c>
      <c r="L33" s="45">
        <f>SUM(K33)+2.5</f>
        <v>51.8</v>
      </c>
      <c r="M33" s="45">
        <f>SUM(L33)+2.5</f>
        <v>54.3</v>
      </c>
      <c r="N33" s="121">
        <f>SUM(M33)+2.5</f>
        <v>56.8</v>
      </c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13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SUM(I35)-3.2</f>
        <v>31.999999999999996</v>
      </c>
      <c r="I35" s="45">
        <f>SUM(J35)-3.2</f>
        <v>35.199999999999996</v>
      </c>
      <c r="J35" s="71">
        <v>38.4</v>
      </c>
      <c r="K35" s="45">
        <f>SUM(J35)+3.2</f>
        <v>41.6</v>
      </c>
      <c r="L35" s="45">
        <f>SUM(K35)+2.9</f>
        <v>44.5</v>
      </c>
      <c r="M35" s="45">
        <f>SUM(L35)+2.9</f>
        <v>47.4</v>
      </c>
      <c r="N35" s="121">
        <f>SUM(M35)+2.9</f>
        <v>50.3</v>
      </c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13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SUM(I37)-0.2</f>
        <v>3.8</v>
      </c>
      <c r="I37" s="45">
        <f>SUM(J37)-0.2</f>
        <v>4</v>
      </c>
      <c r="J37" s="76">
        <v>4.2</v>
      </c>
      <c r="K37" s="77">
        <f>SUM(J37)+0.2</f>
        <v>4.4000000000000004</v>
      </c>
      <c r="L37" s="77">
        <f>SUM(K37)+0.2</f>
        <v>4.6000000000000005</v>
      </c>
      <c r="M37" s="77">
        <f>SUM(L37)+0.2</f>
        <v>4.8000000000000007</v>
      </c>
      <c r="N37" s="161">
        <f>SUM(M37)+0.2</f>
        <v>5.0000000000000009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77"/>
      <c r="N38" s="161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SUM(I39)-0.6</f>
        <v>9.8000000000000007</v>
      </c>
      <c r="I39" s="45">
        <f>SUM(J39)-0.6</f>
        <v>10.4</v>
      </c>
      <c r="J39" s="71">
        <v>11</v>
      </c>
      <c r="K39" s="45">
        <f>SUM(J39)+0.6</f>
        <v>11.6</v>
      </c>
      <c r="L39" s="45">
        <f>SUM(K39)+0.6</f>
        <v>12.2</v>
      </c>
      <c r="M39" s="45">
        <f>SUM(L39)+0.6</f>
        <v>12.799999999999999</v>
      </c>
      <c r="N39" s="121">
        <f>SUM(M39)+0.6</f>
        <v>13.399999999999999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131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10.5</v>
      </c>
      <c r="I41" s="45">
        <f>SUM(J41)-0.5</f>
        <v>11</v>
      </c>
      <c r="J41" s="71">
        <v>11.5</v>
      </c>
      <c r="K41" s="45">
        <f>SUM(J41)+0.5</f>
        <v>12</v>
      </c>
      <c r="L41" s="45">
        <f>SUM(K41)+0.5</f>
        <v>12.5</v>
      </c>
      <c r="M41" s="45">
        <f>SUM(L41)+0.5</f>
        <v>13</v>
      </c>
      <c r="N41" s="242">
        <f>SUM(M41)+0.5</f>
        <v>13.5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40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11.5</v>
      </c>
      <c r="I43" s="45">
        <f>SUM(J43)-0.5</f>
        <v>12</v>
      </c>
      <c r="J43" s="71">
        <v>12.5</v>
      </c>
      <c r="K43" s="45">
        <f>SUM(J43)+0.5</f>
        <v>13</v>
      </c>
      <c r="L43" s="45">
        <f>SUM(K43)+0.5</f>
        <v>13.5</v>
      </c>
      <c r="M43" s="45">
        <f>SUM(L43)+0.5</f>
        <v>14</v>
      </c>
      <c r="N43" s="242">
        <f>SUM(M43)+0.5</f>
        <v>14.5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258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A149-364D-4480-846E-60AB7E1082D1}">
  <sheetPr codeName="Sheet10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508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157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156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245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156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245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156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</f>
        <v>37</v>
      </c>
      <c r="I9" s="45">
        <f>SUM(J9)-2</f>
        <v>39</v>
      </c>
      <c r="J9" s="85">
        <v>41</v>
      </c>
      <c r="K9" s="94">
        <f>SUM(J9)+2</f>
        <v>43</v>
      </c>
      <c r="L9" s="94">
        <f>SUM(K9)+2</f>
        <v>45</v>
      </c>
      <c r="M9" s="245">
        <f>SUM(L9)+2</f>
        <v>47</v>
      </c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62</v>
      </c>
      <c r="I11" s="45">
        <f>SUM(J11)-4.5</f>
        <v>66.5</v>
      </c>
      <c r="J11" s="85">
        <v>71</v>
      </c>
      <c r="K11" s="94">
        <f>SUM(J11)+4.5</f>
        <v>75.5</v>
      </c>
      <c r="L11" s="94">
        <f>SUM(K11)+4.5</f>
        <v>80</v>
      </c>
      <c r="M11" s="245">
        <f>SUM(L11)+4.5</f>
        <v>84.5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156"/>
    </row>
    <row r="13" spans="1:13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65.400000000000006</v>
      </c>
      <c r="I13" s="45">
        <f>SUM(J13)-5</f>
        <v>70.400000000000006</v>
      </c>
      <c r="J13" s="71">
        <v>75.400000000000006</v>
      </c>
      <c r="K13" s="45">
        <f>SUM(J13)+5</f>
        <v>80.400000000000006</v>
      </c>
      <c r="L13" s="45">
        <f>SUM(K13)+5</f>
        <v>85.4</v>
      </c>
      <c r="M13" s="87">
        <f>SUM(L13)+5</f>
        <v>90.4</v>
      </c>
    </row>
    <row r="14" spans="1:13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156"/>
    </row>
    <row r="15" spans="1:13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14.3</v>
      </c>
      <c r="I15" s="45">
        <f>SUM(J15)-0.7</f>
        <v>15</v>
      </c>
      <c r="J15" s="71">
        <v>15.7</v>
      </c>
      <c r="K15" s="45">
        <f>SUM(J15)+1.2</f>
        <v>16.899999999999999</v>
      </c>
      <c r="L15" s="45">
        <f>SUM(K15)+0.7</f>
        <v>17.599999999999998</v>
      </c>
      <c r="M15" s="72">
        <f>SUM(L15)+0.7</f>
        <v>18.299999999999997</v>
      </c>
    </row>
    <row r="16" spans="1:13" s="1" customFormat="1" ht="14.1" customHeight="1" x14ac:dyDescent="0.3">
      <c r="A16" s="52"/>
      <c r="B16" s="60" t="s">
        <v>110</v>
      </c>
      <c r="C16" s="61"/>
      <c r="D16" s="73" t="s">
        <v>507</v>
      </c>
      <c r="E16" s="74"/>
      <c r="F16" s="74"/>
      <c r="G16" s="75"/>
      <c r="H16" s="137"/>
      <c r="I16" s="46"/>
      <c r="J16" s="48"/>
      <c r="K16" s="46"/>
      <c r="L16" s="46"/>
      <c r="M16" s="59"/>
    </row>
    <row r="17" spans="1:13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9.6000000000000014</v>
      </c>
      <c r="I17" s="45">
        <f>SUM(J17)-0.7</f>
        <v>10.3</v>
      </c>
      <c r="J17" s="71">
        <v>11</v>
      </c>
      <c r="K17" s="45">
        <f>SUM(J17)+0.7</f>
        <v>11.7</v>
      </c>
      <c r="L17" s="45">
        <f>SUM(K17)+0.7</f>
        <v>12.399999999999999</v>
      </c>
      <c r="M17" s="72">
        <f>SUM(L17)+0.7</f>
        <v>13.099999999999998</v>
      </c>
    </row>
    <row r="18" spans="1:13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59"/>
    </row>
    <row r="19" spans="1:13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87">
        <f>SUM(L19)+0</f>
        <v>3.3</v>
      </c>
    </row>
    <row r="20" spans="1:13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65">
        <v>10</v>
      </c>
      <c r="B21" s="66" t="s">
        <v>10</v>
      </c>
      <c r="C21" s="67"/>
      <c r="D21" s="68" t="s">
        <v>141</v>
      </c>
      <c r="E21" s="69"/>
      <c r="F21" s="69"/>
      <c r="G21" s="70"/>
      <c r="H21" s="45">
        <f>SUM(I21)-7</f>
        <v>50.2</v>
      </c>
      <c r="I21" s="45">
        <f>SUM(J21)-7</f>
        <v>57.2</v>
      </c>
      <c r="J21" s="71">
        <v>64.2</v>
      </c>
      <c r="K21" s="45">
        <f>SUM(J21)+6</f>
        <v>70.2</v>
      </c>
      <c r="L21" s="45">
        <f>SUM(K21)+6</f>
        <v>76.2</v>
      </c>
      <c r="M21" s="87">
        <f>SUM(L21)+6</f>
        <v>82.2</v>
      </c>
    </row>
    <row r="22" spans="1:13" s="1" customFormat="1" ht="14.1" customHeight="1" x14ac:dyDescent="0.3">
      <c r="A22" s="52"/>
      <c r="B22" s="60" t="s">
        <v>506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SUM(I23)-2.2</f>
        <v>39.599999999999994</v>
      </c>
      <c r="I23" s="45">
        <f>SUM(J23)-2.2</f>
        <v>41.8</v>
      </c>
      <c r="J23" s="71">
        <v>44</v>
      </c>
      <c r="K23" s="45">
        <f>SUM(J23)+2.2</f>
        <v>46.2</v>
      </c>
      <c r="L23" s="45">
        <f>SUM(K23)+2.2</f>
        <v>48.400000000000006</v>
      </c>
      <c r="M23" s="87">
        <f>SUM(L23)+2.2</f>
        <v>50.600000000000009</v>
      </c>
    </row>
    <row r="24" spans="1:13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22.299999999999997</v>
      </c>
      <c r="I25" s="45">
        <f>SUM(J25)-1.1</f>
        <v>23.4</v>
      </c>
      <c r="J25" s="71">
        <v>24.5</v>
      </c>
      <c r="K25" s="45">
        <f>SUM(J25)+1.6</f>
        <v>26.1</v>
      </c>
      <c r="L25" s="45">
        <f>SUM(K25)+1.1</f>
        <v>27.200000000000003</v>
      </c>
      <c r="M25" s="72">
        <f>SUM(L25)+1.1</f>
        <v>28.300000000000004</v>
      </c>
    </row>
    <row r="26" spans="1:13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59"/>
    </row>
    <row r="27" spans="1:13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29.299999999999997</v>
      </c>
      <c r="I27" s="45">
        <f>SUM(J27)-1.3</f>
        <v>30.599999999999998</v>
      </c>
      <c r="J27" s="71">
        <v>31.9</v>
      </c>
      <c r="K27" s="45">
        <f>SUM(J27)+1.8</f>
        <v>33.699999999999996</v>
      </c>
      <c r="L27" s="45">
        <f>SUM(K27)+1.3</f>
        <v>34.999999999999993</v>
      </c>
      <c r="M27" s="72">
        <f>SUM(L27)+1.3</f>
        <v>36.29999999999999</v>
      </c>
    </row>
    <row r="28" spans="1:13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59"/>
    </row>
    <row r="29" spans="1:13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SUM(I29)-3</f>
        <v>42.4</v>
      </c>
      <c r="I29" s="45">
        <f>SUM(J29)-3</f>
        <v>45.4</v>
      </c>
      <c r="J29" s="71">
        <v>48.4</v>
      </c>
      <c r="K29" s="45">
        <f>SUM(J29)+3</f>
        <v>51.4</v>
      </c>
      <c r="L29" s="45">
        <f>SUM(K29)+3</f>
        <v>54.4</v>
      </c>
      <c r="M29" s="87">
        <f>SUM(L29)+3</f>
        <v>57.4</v>
      </c>
    </row>
    <row r="30" spans="1:13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28.9</v>
      </c>
      <c r="I31" s="45">
        <f>SUM(J31)-6</f>
        <v>34.9</v>
      </c>
      <c r="J31" s="71">
        <v>40.9</v>
      </c>
      <c r="K31" s="45">
        <f>SUM(J31)+4.5</f>
        <v>45.4</v>
      </c>
      <c r="L31" s="45">
        <f>SUM(K31)+5</f>
        <v>50.4</v>
      </c>
      <c r="M31" s="87">
        <f>SUM(L31)+5</f>
        <v>55.4</v>
      </c>
    </row>
    <row r="32" spans="1:13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SUM(I33)-2.4</f>
        <v>40.6</v>
      </c>
      <c r="I33" s="45">
        <f>SUM(J33)-2.4</f>
        <v>43</v>
      </c>
      <c r="J33" s="71">
        <v>45.4</v>
      </c>
      <c r="K33" s="45">
        <f>SUM(J33)+2.4</f>
        <v>47.8</v>
      </c>
      <c r="L33" s="45">
        <f>SUM(K33)+2.4</f>
        <v>50.199999999999996</v>
      </c>
      <c r="M33" s="87">
        <f>SUM(L33)+2.4</f>
        <v>52.599999999999994</v>
      </c>
    </row>
    <row r="34" spans="1:13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SUM(I35)-3.5</f>
        <v>33.799999999999997</v>
      </c>
      <c r="I35" s="45">
        <f>SUM(J35)-3.5</f>
        <v>37.299999999999997</v>
      </c>
      <c r="J35" s="71">
        <v>40.799999999999997</v>
      </c>
      <c r="K35" s="45">
        <f>SUM(J35)+3.4</f>
        <v>44.199999999999996</v>
      </c>
      <c r="L35" s="45">
        <f>SUM(K35)+3.1</f>
        <v>47.3</v>
      </c>
      <c r="M35" s="87">
        <f>SUM(L35)+3.1</f>
        <v>50.4</v>
      </c>
    </row>
    <row r="36" spans="1:13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SUM(I37)-0.4</f>
        <v>6.6999999999999993</v>
      </c>
      <c r="I37" s="45">
        <f>SUM(J37)-0.4</f>
        <v>7.1</v>
      </c>
      <c r="J37" s="71">
        <v>7.5</v>
      </c>
      <c r="K37" s="45">
        <f>SUM(J37)+0.4</f>
        <v>7.9</v>
      </c>
      <c r="L37" s="45">
        <f>SUM(K37)+0.4</f>
        <v>8.3000000000000007</v>
      </c>
      <c r="M37" s="87">
        <f>SUM(L37)+0.4</f>
        <v>8.7000000000000011</v>
      </c>
    </row>
    <row r="38" spans="1:13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48"/>
      <c r="K38" s="46"/>
      <c r="L38" s="46"/>
      <c r="M38" s="156"/>
    </row>
    <row r="39" spans="1:13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SUM(I39)-0.4</f>
        <v>6.1999999999999993</v>
      </c>
      <c r="I39" s="45">
        <f>SUM(J39)-0.4</f>
        <v>6.6</v>
      </c>
      <c r="J39" s="71">
        <v>7</v>
      </c>
      <c r="K39" s="45">
        <f>SUM(J39)+0.4</f>
        <v>7.4</v>
      </c>
      <c r="L39" s="45">
        <f>SUM(K39)+0.4</f>
        <v>7.8000000000000007</v>
      </c>
      <c r="M39" s="87">
        <f>SUM(L39)+0.4</f>
        <v>8.2000000000000011</v>
      </c>
    </row>
    <row r="40" spans="1:13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156"/>
    </row>
    <row r="41" spans="1:13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11</v>
      </c>
      <c r="I41" s="45">
        <f>SUM(J41)-0.5</f>
        <v>11.5</v>
      </c>
      <c r="J41" s="71">
        <v>12</v>
      </c>
      <c r="K41" s="45">
        <f>SUM(J41)+0.5</f>
        <v>12.5</v>
      </c>
      <c r="L41" s="45">
        <f>SUM(K41)+0.5</f>
        <v>13</v>
      </c>
      <c r="M41" s="87">
        <f>SUM(L41)+0.5</f>
        <v>13.5</v>
      </c>
    </row>
    <row r="42" spans="1:13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11.5</v>
      </c>
      <c r="I43" s="45">
        <f>SUM(J43)-0.5</f>
        <v>12</v>
      </c>
      <c r="J43" s="71">
        <v>12.5</v>
      </c>
      <c r="K43" s="45">
        <f>SUM(J43)+0.5</f>
        <v>13</v>
      </c>
      <c r="L43" s="45">
        <f>SUM(K43)+0.5</f>
        <v>13.5</v>
      </c>
      <c r="M43" s="87">
        <f>SUM(L43)+0.5</f>
        <v>14</v>
      </c>
    </row>
    <row r="44" spans="1:13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158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4">
    <mergeCell ref="I43:I44"/>
    <mergeCell ref="B44:C44"/>
    <mergeCell ref="D44:G44"/>
    <mergeCell ref="A43:A44"/>
    <mergeCell ref="B43:C43"/>
    <mergeCell ref="D43:G43"/>
    <mergeCell ref="H43:H44"/>
    <mergeCell ref="J41:J42"/>
    <mergeCell ref="J43:J44"/>
    <mergeCell ref="K41:K42"/>
    <mergeCell ref="L41:L42"/>
    <mergeCell ref="M41:M42"/>
    <mergeCell ref="B42:C42"/>
    <mergeCell ref="D42:G42"/>
    <mergeCell ref="K43:K44"/>
    <mergeCell ref="L43:L44"/>
    <mergeCell ref="M43:M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1BA5-FF4E-4644-A187-C65C2E8BEB9B}">
  <sheetPr codeName="Sheet128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355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0" t="s">
        <v>63</v>
      </c>
      <c r="I2" s="30" t="s">
        <v>64</v>
      </c>
      <c r="J2" s="7" t="s">
        <v>65</v>
      </c>
      <c r="K2" s="30" t="s">
        <v>66</v>
      </c>
      <c r="L2" s="30" t="s">
        <v>167</v>
      </c>
      <c r="M2" s="30" t="s">
        <v>168</v>
      </c>
      <c r="N2" s="30" t="s">
        <v>169</v>
      </c>
    </row>
    <row r="3" spans="1:14" s="1" customFormat="1" ht="14.1" customHeight="1" x14ac:dyDescent="0.3">
      <c r="A3" s="160">
        <v>1</v>
      </c>
      <c r="B3" s="97" t="s">
        <v>106</v>
      </c>
      <c r="C3" s="98"/>
      <c r="D3" s="106" t="s">
        <v>74</v>
      </c>
      <c r="E3" s="246"/>
      <c r="F3" s="246"/>
      <c r="G3" s="108"/>
      <c r="H3" s="94">
        <f>SUM(I3)-3</f>
        <v>45</v>
      </c>
      <c r="I3" s="94">
        <f>SUM(J3)-3</f>
        <v>48</v>
      </c>
      <c r="J3" s="85">
        <v>51</v>
      </c>
      <c r="K3" s="94">
        <f>SUM(J3)+3</f>
        <v>54</v>
      </c>
      <c r="L3" s="94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166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0">
        <v>2</v>
      </c>
      <c r="B5" s="97" t="s">
        <v>121</v>
      </c>
      <c r="C5" s="98"/>
      <c r="D5" s="106"/>
      <c r="E5" s="246"/>
      <c r="F5" s="246"/>
      <c r="G5" s="108"/>
      <c r="H5" s="94"/>
      <c r="I5" s="94"/>
      <c r="J5" s="76"/>
      <c r="K5" s="77"/>
      <c r="L5" s="77"/>
      <c r="M5" s="77"/>
      <c r="N5" s="252"/>
    </row>
    <row r="6" spans="1:14" s="1" customFormat="1" ht="14.1" customHeight="1" x14ac:dyDescent="0.3">
      <c r="A6" s="166"/>
      <c r="B6" s="60" t="s">
        <v>133</v>
      </c>
      <c r="C6" s="61"/>
      <c r="D6" s="62"/>
      <c r="E6" s="63"/>
      <c r="F6" s="63"/>
      <c r="G6" s="64"/>
      <c r="H6" s="46"/>
      <c r="I6" s="46"/>
      <c r="J6" s="76"/>
      <c r="K6" s="77"/>
      <c r="L6" s="77"/>
      <c r="M6" s="77"/>
      <c r="N6" s="252"/>
    </row>
    <row r="7" spans="1:14" s="1" customFormat="1" ht="14.1" customHeight="1" x14ac:dyDescent="0.3">
      <c r="A7" s="160">
        <v>3</v>
      </c>
      <c r="B7" s="66" t="s">
        <v>132</v>
      </c>
      <c r="C7" s="67"/>
      <c r="D7" s="106"/>
      <c r="E7" s="246"/>
      <c r="F7" s="246"/>
      <c r="G7" s="108"/>
      <c r="H7" s="45">
        <f>SUM(I7)-3.5</f>
        <v>66</v>
      </c>
      <c r="I7" s="45">
        <f>SUM(J7)-3.5</f>
        <v>69.5</v>
      </c>
      <c r="J7" s="85">
        <v>73</v>
      </c>
      <c r="K7" s="94">
        <f>SUM(J7)+3.5</f>
        <v>76.5</v>
      </c>
      <c r="L7" s="94">
        <f>SUM(K7)+3.5</f>
        <v>80</v>
      </c>
      <c r="M7" s="94">
        <f>SUM(L7)+3.5</f>
        <v>83.5</v>
      </c>
      <c r="N7" s="253">
        <f>SUM(M7)+3.5</f>
        <v>87</v>
      </c>
    </row>
    <row r="8" spans="1:14" s="1" customFormat="1" ht="14.1" customHeight="1" x14ac:dyDescent="0.3">
      <c r="A8" s="166"/>
      <c r="B8" s="60" t="s">
        <v>108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0">
        <v>4</v>
      </c>
      <c r="B9" s="66" t="s">
        <v>12</v>
      </c>
      <c r="C9" s="67"/>
      <c r="D9" s="68" t="s">
        <v>13</v>
      </c>
      <c r="E9" s="69"/>
      <c r="F9" s="69"/>
      <c r="G9" s="70"/>
      <c r="H9" s="45">
        <f>SUM(I9)-4</f>
        <v>69</v>
      </c>
      <c r="I9" s="45">
        <f>SUM(J9)-4</f>
        <v>73</v>
      </c>
      <c r="J9" s="71">
        <v>77</v>
      </c>
      <c r="K9" s="45">
        <f>SUM(J9)+4</f>
        <v>81</v>
      </c>
      <c r="L9" s="45">
        <f>SUM(K9)+4</f>
        <v>85</v>
      </c>
      <c r="M9" s="45">
        <f>SUM(L9)+4</f>
        <v>89</v>
      </c>
      <c r="N9" s="254">
        <f>SUM(M9)+4</f>
        <v>93</v>
      </c>
    </row>
    <row r="10" spans="1:14" s="1" customFormat="1" ht="14.1" customHeight="1" x14ac:dyDescent="0.3">
      <c r="A10" s="166"/>
      <c r="B10" s="60" t="s">
        <v>50</v>
      </c>
      <c r="C10" s="61"/>
      <c r="D10" s="62" t="s">
        <v>76</v>
      </c>
      <c r="E10" s="63"/>
      <c r="F10" s="63"/>
      <c r="G10" s="64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0">
        <v>5</v>
      </c>
      <c r="B11" s="66" t="s">
        <v>109</v>
      </c>
      <c r="C11" s="67"/>
      <c r="D11" s="68"/>
      <c r="E11" s="69"/>
      <c r="F11" s="69"/>
      <c r="G11" s="70"/>
      <c r="H11" s="45">
        <f>SUM(I11)-0.7</f>
        <v>12.700000000000001</v>
      </c>
      <c r="I11" s="45">
        <f>SUM(J11)-0.7</f>
        <v>13.4</v>
      </c>
      <c r="J11" s="71">
        <v>14.1</v>
      </c>
      <c r="K11" s="45">
        <f>SUM(J11)+1.2</f>
        <v>15.299999999999999</v>
      </c>
      <c r="L11" s="45">
        <f>SUM(K11)+0.7</f>
        <v>15.999999999999998</v>
      </c>
      <c r="M11" s="109">
        <f>SUM(L11)+0.7</f>
        <v>16.7</v>
      </c>
      <c r="N11" s="255">
        <f>SUM(M11)+0.7</f>
        <v>17.399999999999999</v>
      </c>
    </row>
    <row r="12" spans="1:14" s="1" customFormat="1" ht="14.1" customHeight="1" x14ac:dyDescent="0.3">
      <c r="A12" s="166"/>
      <c r="B12" s="60" t="s">
        <v>110</v>
      </c>
      <c r="C12" s="61"/>
      <c r="D12" s="73" t="s">
        <v>136</v>
      </c>
      <c r="E12" s="74"/>
      <c r="F12" s="74"/>
      <c r="G12" s="75"/>
      <c r="H12" s="46"/>
      <c r="I12" s="46"/>
      <c r="J12" s="48"/>
      <c r="K12" s="46"/>
      <c r="L12" s="46"/>
      <c r="M12" s="137"/>
      <c r="N12" s="256"/>
    </row>
    <row r="13" spans="1:14" s="1" customFormat="1" ht="14.1" customHeight="1" x14ac:dyDescent="0.3">
      <c r="A13" s="160">
        <v>6</v>
      </c>
      <c r="B13" s="66" t="s">
        <v>10</v>
      </c>
      <c r="C13" s="67"/>
      <c r="D13" s="68" t="s">
        <v>77</v>
      </c>
      <c r="E13" s="69"/>
      <c r="F13" s="69"/>
      <c r="G13" s="70"/>
      <c r="H13" s="45">
        <f>SUM(I13)-7</f>
        <v>50</v>
      </c>
      <c r="I13" s="45">
        <f>SUM(J13)-7</f>
        <v>57</v>
      </c>
      <c r="J13" s="71">
        <v>64</v>
      </c>
      <c r="K13" s="45">
        <f>SUM(J13)+6</f>
        <v>70</v>
      </c>
      <c r="L13" s="45">
        <f>SUM(K13)+6</f>
        <v>76</v>
      </c>
      <c r="M13" s="45">
        <f>SUM(L13)+6</f>
        <v>82</v>
      </c>
      <c r="N13" s="254">
        <f>SUM(M13)+6</f>
        <v>88</v>
      </c>
    </row>
    <row r="14" spans="1:14" s="1" customFormat="1" ht="14.1" customHeight="1" x14ac:dyDescent="0.3">
      <c r="A14" s="166"/>
      <c r="B14" s="60" t="s">
        <v>51</v>
      </c>
      <c r="C14" s="61"/>
      <c r="D14" s="62" t="s">
        <v>78</v>
      </c>
      <c r="E14" s="63"/>
      <c r="F14" s="63"/>
      <c r="G14" s="64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160">
        <v>7</v>
      </c>
      <c r="B15" s="66" t="s">
        <v>15</v>
      </c>
      <c r="C15" s="67"/>
      <c r="D15" s="68" t="s">
        <v>16</v>
      </c>
      <c r="E15" s="69"/>
      <c r="F15" s="69"/>
      <c r="G15" s="70"/>
      <c r="H15" s="45">
        <f>SUM(I15)-2</f>
        <v>38</v>
      </c>
      <c r="I15" s="45">
        <f>SUM(J15)-2</f>
        <v>40</v>
      </c>
      <c r="J15" s="71">
        <v>42</v>
      </c>
      <c r="K15" s="45">
        <f>SUM(J15)+2</f>
        <v>44</v>
      </c>
      <c r="L15" s="45">
        <f>SUM(K15)+2</f>
        <v>46</v>
      </c>
      <c r="M15" s="45">
        <f>SUM(L15)+2</f>
        <v>48</v>
      </c>
      <c r="N15" s="254">
        <f>SUM(M15)+2</f>
        <v>50</v>
      </c>
    </row>
    <row r="16" spans="1:14" s="1" customFormat="1" ht="14.1" customHeight="1" x14ac:dyDescent="0.3">
      <c r="A16" s="166"/>
      <c r="B16" s="60" t="s">
        <v>52</v>
      </c>
      <c r="C16" s="61"/>
      <c r="D16" s="79" t="s">
        <v>79</v>
      </c>
      <c r="E16" s="80"/>
      <c r="F16" s="80"/>
      <c r="G16" s="81"/>
      <c r="H16" s="46"/>
      <c r="I16" s="46"/>
      <c r="J16" s="48"/>
      <c r="K16" s="46"/>
      <c r="L16" s="46"/>
      <c r="M16" s="46"/>
      <c r="N16" s="251"/>
    </row>
    <row r="17" spans="1:14" s="1" customFormat="1" ht="14.1" customHeight="1" x14ac:dyDescent="0.3">
      <c r="A17" s="160">
        <v>8</v>
      </c>
      <c r="B17" s="66" t="s">
        <v>17</v>
      </c>
      <c r="C17" s="67"/>
      <c r="D17" s="68" t="s">
        <v>14</v>
      </c>
      <c r="E17" s="69"/>
      <c r="F17" s="69"/>
      <c r="G17" s="70"/>
      <c r="H17" s="45">
        <f>SUM(I17)-1.1</f>
        <v>20.399999999999999</v>
      </c>
      <c r="I17" s="45">
        <f>SUM(J17)-1.1</f>
        <v>21.5</v>
      </c>
      <c r="J17" s="71">
        <v>22.6</v>
      </c>
      <c r="K17" s="45">
        <f>SUM(J17)+1.6</f>
        <v>24.200000000000003</v>
      </c>
      <c r="L17" s="45">
        <f>SUM(K17)+1.1</f>
        <v>25.300000000000004</v>
      </c>
      <c r="M17" s="109">
        <f>SUM(L17)+1.1</f>
        <v>26.400000000000006</v>
      </c>
      <c r="N17" s="255">
        <f>SUM(M17)+1.1</f>
        <v>27.500000000000007</v>
      </c>
    </row>
    <row r="18" spans="1:14" s="1" customFormat="1" ht="14.1" customHeight="1" x14ac:dyDescent="0.3">
      <c r="A18" s="166"/>
      <c r="B18" s="60" t="s">
        <v>58</v>
      </c>
      <c r="C18" s="61"/>
      <c r="D18" s="62" t="s">
        <v>80</v>
      </c>
      <c r="E18" s="63"/>
      <c r="F18" s="63"/>
      <c r="G18" s="64"/>
      <c r="H18" s="46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160">
        <v>9</v>
      </c>
      <c r="B19" s="66" t="s">
        <v>18</v>
      </c>
      <c r="C19" s="67"/>
      <c r="D19" s="68" t="s">
        <v>14</v>
      </c>
      <c r="E19" s="69"/>
      <c r="F19" s="69"/>
      <c r="G19" s="70"/>
      <c r="H19" s="45">
        <f>SUM(I19)-1.3</f>
        <v>27.099999999999998</v>
      </c>
      <c r="I19" s="45">
        <f>SUM(J19)-1.3</f>
        <v>28.4</v>
      </c>
      <c r="J19" s="71">
        <v>29.7</v>
      </c>
      <c r="K19" s="45">
        <f>SUM(J19)+1.8</f>
        <v>31.5</v>
      </c>
      <c r="L19" s="45">
        <f>SUM(K19)+1.3</f>
        <v>32.799999999999997</v>
      </c>
      <c r="M19" s="109">
        <f>SUM(L19)+1.3</f>
        <v>34.099999999999994</v>
      </c>
      <c r="N19" s="255">
        <f>SUM(M19)+1.3</f>
        <v>35.399999999999991</v>
      </c>
    </row>
    <row r="20" spans="1:14" s="1" customFormat="1" ht="14.1" customHeight="1" x14ac:dyDescent="0.3">
      <c r="A20" s="166"/>
      <c r="B20" s="60" t="s">
        <v>57</v>
      </c>
      <c r="C20" s="61"/>
      <c r="D20" s="62" t="s">
        <v>80</v>
      </c>
      <c r="E20" s="63"/>
      <c r="F20" s="63"/>
      <c r="G20" s="64"/>
      <c r="H20" s="46"/>
      <c r="I20" s="46"/>
      <c r="J20" s="48"/>
      <c r="K20" s="46"/>
      <c r="L20" s="46"/>
      <c r="M20" s="137"/>
      <c r="N20" s="256"/>
    </row>
    <row r="21" spans="1:14" s="1" customFormat="1" ht="13.5" customHeight="1" x14ac:dyDescent="0.3">
      <c r="A21" s="160">
        <v>10</v>
      </c>
      <c r="B21" s="66" t="s">
        <v>19</v>
      </c>
      <c r="C21" s="67"/>
      <c r="D21" s="68" t="s">
        <v>20</v>
      </c>
      <c r="E21" s="69"/>
      <c r="F21" s="69"/>
      <c r="G21" s="70"/>
      <c r="H21" s="45">
        <f>SUM(I21)-2.7</f>
        <v>43.599999999999994</v>
      </c>
      <c r="I21" s="45">
        <f>SUM(J21)-2.7</f>
        <v>46.3</v>
      </c>
      <c r="J21" s="71">
        <v>49</v>
      </c>
      <c r="K21" s="45">
        <f>SUM(J21)+2.6</f>
        <v>51.6</v>
      </c>
      <c r="L21" s="45">
        <f>SUM(K21)+2.6</f>
        <v>54.2</v>
      </c>
      <c r="M21" s="45">
        <f>SUM(L21)+2.6</f>
        <v>56.800000000000004</v>
      </c>
      <c r="N21" s="254">
        <f>SUM(M21)+2.6</f>
        <v>59.400000000000006</v>
      </c>
    </row>
    <row r="22" spans="1:14" s="1" customFormat="1" ht="13.5" customHeight="1" x14ac:dyDescent="0.3">
      <c r="A22" s="166"/>
      <c r="B22" s="60" t="s">
        <v>56</v>
      </c>
      <c r="C22" s="61"/>
      <c r="D22" s="62" t="s">
        <v>81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ht="14.1" customHeight="1" x14ac:dyDescent="0.3">
      <c r="A23" s="160">
        <v>11</v>
      </c>
      <c r="B23" s="66" t="s">
        <v>21</v>
      </c>
      <c r="C23" s="67"/>
      <c r="D23" s="68" t="s">
        <v>22</v>
      </c>
      <c r="E23" s="69"/>
      <c r="F23" s="69"/>
      <c r="G23" s="70"/>
      <c r="H23" s="45">
        <f>SUM(I23)-6</f>
        <v>30.299999999999997</v>
      </c>
      <c r="I23" s="45">
        <f>SUM(J23)-6</f>
        <v>36.299999999999997</v>
      </c>
      <c r="J23" s="71">
        <v>42.3</v>
      </c>
      <c r="K23" s="45">
        <f>SUM(J23)+4.5</f>
        <v>46.8</v>
      </c>
      <c r="L23" s="45">
        <f>SUM(K23)+5</f>
        <v>51.8</v>
      </c>
      <c r="M23" s="45">
        <f>SUM(L23)+5</f>
        <v>56.8</v>
      </c>
      <c r="N23" s="254">
        <f>SUM(M23)+5</f>
        <v>61.8</v>
      </c>
    </row>
    <row r="24" spans="1:14" ht="14.1" customHeight="1" x14ac:dyDescent="0.3">
      <c r="A24" s="166"/>
      <c r="B24" s="60" t="s">
        <v>55</v>
      </c>
      <c r="C24" s="61"/>
      <c r="D24" s="62" t="s">
        <v>82</v>
      </c>
      <c r="E24" s="63"/>
      <c r="F24" s="63"/>
      <c r="G24" s="64"/>
      <c r="H24" s="46"/>
      <c r="I24" s="46"/>
      <c r="J24" s="48"/>
      <c r="K24" s="46"/>
      <c r="L24" s="46"/>
      <c r="M24" s="46"/>
      <c r="N24" s="251"/>
    </row>
    <row r="25" spans="1:14" ht="14.1" customHeight="1" x14ac:dyDescent="0.3">
      <c r="A25" s="160">
        <v>12</v>
      </c>
      <c r="B25" s="66" t="s">
        <v>92</v>
      </c>
      <c r="C25" s="67"/>
      <c r="D25" s="68" t="s">
        <v>59</v>
      </c>
      <c r="E25" s="69"/>
      <c r="F25" s="69"/>
      <c r="G25" s="70"/>
      <c r="H25" s="45">
        <f>SUM(I25)-2.1</f>
        <v>40.4</v>
      </c>
      <c r="I25" s="45">
        <f>SUM(J25)-2.1</f>
        <v>42.5</v>
      </c>
      <c r="J25" s="71">
        <v>44.6</v>
      </c>
      <c r="K25" s="45">
        <f>SUM(J25)+2.1</f>
        <v>46.7</v>
      </c>
      <c r="L25" s="45">
        <f>SUM(K25)+2.1</f>
        <v>48.800000000000004</v>
      </c>
      <c r="M25" s="45">
        <f>SUM(L25)+2.1</f>
        <v>50.900000000000006</v>
      </c>
      <c r="N25" s="254">
        <f>SUM(M25)+2.1</f>
        <v>53.000000000000007</v>
      </c>
    </row>
    <row r="26" spans="1:14" ht="14.1" customHeight="1" x14ac:dyDescent="0.3">
      <c r="A26" s="166"/>
      <c r="B26" s="60" t="s">
        <v>93</v>
      </c>
      <c r="C26" s="61"/>
      <c r="D26" s="62" t="s">
        <v>59</v>
      </c>
      <c r="E26" s="63"/>
      <c r="F26" s="63"/>
      <c r="G26" s="64"/>
      <c r="H26" s="46"/>
      <c r="I26" s="46"/>
      <c r="J26" s="48"/>
      <c r="K26" s="46"/>
      <c r="L26" s="46"/>
      <c r="M26" s="46"/>
      <c r="N26" s="251"/>
    </row>
    <row r="27" spans="1:14" ht="14.1" customHeight="1" x14ac:dyDescent="0.3">
      <c r="A27" s="160">
        <v>13</v>
      </c>
      <c r="B27" s="66" t="s">
        <v>94</v>
      </c>
      <c r="C27" s="67"/>
      <c r="D27" s="68" t="s">
        <v>96</v>
      </c>
      <c r="E27" s="69"/>
      <c r="F27" s="69"/>
      <c r="G27" s="70"/>
      <c r="H27" s="45">
        <f>SUM(I27)-3.4</f>
        <v>32</v>
      </c>
      <c r="I27" s="45">
        <f>SUM(J27)-3.4</f>
        <v>35.4</v>
      </c>
      <c r="J27" s="71">
        <v>38.799999999999997</v>
      </c>
      <c r="K27" s="45">
        <f>SUM(J27)+3.3</f>
        <v>42.099999999999994</v>
      </c>
      <c r="L27" s="45">
        <f>SUM(K27)+3</f>
        <v>45.099999999999994</v>
      </c>
      <c r="M27" s="45">
        <f>SUM(L27)+3</f>
        <v>48.099999999999994</v>
      </c>
      <c r="N27" s="254">
        <f>SUM(M27)+3</f>
        <v>51.099999999999994</v>
      </c>
    </row>
    <row r="28" spans="1:14" ht="14.1" customHeight="1" x14ac:dyDescent="0.3">
      <c r="A28" s="166"/>
      <c r="B28" s="60" t="s">
        <v>95</v>
      </c>
      <c r="C28" s="61"/>
      <c r="D28" s="62" t="s">
        <v>131</v>
      </c>
      <c r="E28" s="63"/>
      <c r="F28" s="63"/>
      <c r="G28" s="64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160">
        <v>14</v>
      </c>
      <c r="B29" s="66" t="s">
        <v>356</v>
      </c>
      <c r="C29" s="67"/>
      <c r="D29" s="68"/>
      <c r="E29" s="69"/>
      <c r="F29" s="69"/>
      <c r="G29" s="70"/>
      <c r="H29" s="45">
        <f>SUM(I29)-0.2</f>
        <v>4.5999999999999996</v>
      </c>
      <c r="I29" s="45">
        <f>SUM(J29)-0.2</f>
        <v>4.8</v>
      </c>
      <c r="J29" s="71">
        <v>5</v>
      </c>
      <c r="K29" s="45">
        <f>SUM(J29)+0.2</f>
        <v>5.2</v>
      </c>
      <c r="L29" s="45">
        <f>SUM(K29)+0.2</f>
        <v>5.4</v>
      </c>
      <c r="M29" s="45">
        <f>SUM(L29)+0.2</f>
        <v>5.6000000000000005</v>
      </c>
      <c r="N29" s="254">
        <f>SUM(M29)+0.2</f>
        <v>5.8000000000000007</v>
      </c>
    </row>
    <row r="30" spans="1:14" s="1" customFormat="1" ht="14.1" customHeight="1" x14ac:dyDescent="0.3">
      <c r="A30" s="166"/>
      <c r="B30" s="60" t="s">
        <v>357</v>
      </c>
      <c r="C30" s="61"/>
      <c r="D30" s="62"/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160">
        <v>15</v>
      </c>
      <c r="B31" s="66" t="s">
        <v>358</v>
      </c>
      <c r="C31" s="67"/>
      <c r="D31" s="68"/>
      <c r="E31" s="69"/>
      <c r="F31" s="69"/>
      <c r="G31" s="70"/>
      <c r="H31" s="45">
        <f>SUM(I31)-3</f>
        <v>75</v>
      </c>
      <c r="I31" s="45">
        <f>SUM(J31)-3</f>
        <v>78</v>
      </c>
      <c r="J31" s="71">
        <v>81</v>
      </c>
      <c r="K31" s="45">
        <f>SUM(J31)+7</f>
        <v>88</v>
      </c>
      <c r="L31" s="45">
        <f>SUM(K31)+3</f>
        <v>91</v>
      </c>
      <c r="M31" s="45">
        <f>SUM(L31)+3</f>
        <v>94</v>
      </c>
      <c r="N31" s="254">
        <f>SUM(M31)+3</f>
        <v>97</v>
      </c>
    </row>
    <row r="32" spans="1:14" s="1" customFormat="1" ht="14.1" customHeight="1" x14ac:dyDescent="0.3">
      <c r="A32" s="166"/>
      <c r="B32" s="60" t="s">
        <v>359</v>
      </c>
      <c r="C32" s="61"/>
      <c r="D32" s="62" t="s">
        <v>360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ht="14.1" customHeight="1" x14ac:dyDescent="0.3">
      <c r="A33" s="160">
        <v>16</v>
      </c>
      <c r="B33" s="97"/>
      <c r="C33" s="98"/>
      <c r="D33" s="134"/>
      <c r="E33" s="135"/>
      <c r="F33" s="135"/>
      <c r="G33" s="136"/>
      <c r="H33" s="45"/>
      <c r="I33" s="45"/>
      <c r="J33" s="71"/>
      <c r="K33" s="94"/>
      <c r="L33" s="94"/>
      <c r="M33" s="94"/>
      <c r="N33" s="253"/>
    </row>
    <row r="34" spans="1:14" ht="14.1" customHeight="1" thickBot="1" x14ac:dyDescent="0.35">
      <c r="A34" s="177"/>
      <c r="B34" s="123"/>
      <c r="C34" s="124"/>
      <c r="D34" s="125"/>
      <c r="E34" s="126"/>
      <c r="F34" s="126"/>
      <c r="G34" s="127"/>
      <c r="H34" s="96"/>
      <c r="I34" s="96"/>
      <c r="J34" s="114"/>
      <c r="K34" s="96"/>
      <c r="L34" s="96"/>
      <c r="M34" s="96"/>
      <c r="N34" s="257"/>
    </row>
    <row r="35" spans="1:14" ht="14.1" customHeight="1" x14ac:dyDescent="0.3"/>
    <row r="36" spans="1:14" ht="14.1" customHeight="1" x14ac:dyDescent="0.3"/>
    <row r="37" spans="1:14" s="1" customFormat="1" ht="14.1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s="1" customFormat="1" ht="14.1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1" customFormat="1" ht="14.1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1" customFormat="1" ht="14.1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89A2-E75A-456D-8423-EBB6067B6439}">
  <sheetPr codeName="Sheet126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296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20" t="s">
        <v>63</v>
      </c>
      <c r="I2" s="20" t="s">
        <v>64</v>
      </c>
      <c r="J2" s="7" t="s">
        <v>65</v>
      </c>
      <c r="K2" s="20" t="s">
        <v>66</v>
      </c>
      <c r="L2" s="20" t="s">
        <v>167</v>
      </c>
      <c r="M2" s="20" t="s">
        <v>168</v>
      </c>
    </row>
    <row r="3" spans="1:13" s="1" customFormat="1" ht="14.1" customHeight="1" x14ac:dyDescent="0.3">
      <c r="A3" s="160">
        <v>1</v>
      </c>
      <c r="B3" s="97" t="s">
        <v>106</v>
      </c>
      <c r="C3" s="98"/>
      <c r="D3" s="106" t="s">
        <v>74</v>
      </c>
      <c r="E3" s="107"/>
      <c r="F3" s="107"/>
      <c r="G3" s="108"/>
      <c r="H3" s="94">
        <f>SUM(I3)-3</f>
        <v>45</v>
      </c>
      <c r="I3" s="94">
        <f>SUM(J3)-3</f>
        <v>48</v>
      </c>
      <c r="J3" s="85">
        <v>51</v>
      </c>
      <c r="K3" s="94">
        <f>SUM(J3)+3</f>
        <v>54</v>
      </c>
      <c r="L3" s="94">
        <f>SUM(K3)+3</f>
        <v>57</v>
      </c>
      <c r="M3" s="157">
        <f>SUM(L3)+3</f>
        <v>60</v>
      </c>
    </row>
    <row r="4" spans="1:13" s="1" customFormat="1" ht="14.1" customHeight="1" x14ac:dyDescent="0.3">
      <c r="A4" s="166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0">
        <v>2</v>
      </c>
      <c r="B5" s="97" t="s">
        <v>121</v>
      </c>
      <c r="C5" s="98"/>
      <c r="D5" s="106"/>
      <c r="E5" s="107"/>
      <c r="F5" s="107"/>
      <c r="G5" s="108"/>
      <c r="H5" s="94"/>
      <c r="I5" s="94"/>
      <c r="J5" s="76"/>
      <c r="K5" s="77"/>
      <c r="L5" s="77"/>
      <c r="M5" s="153"/>
    </row>
    <row r="6" spans="1:13" s="1" customFormat="1" ht="14.1" customHeight="1" x14ac:dyDescent="0.3">
      <c r="A6" s="166"/>
      <c r="B6" s="60" t="s">
        <v>133</v>
      </c>
      <c r="C6" s="61"/>
      <c r="D6" s="62"/>
      <c r="E6" s="63"/>
      <c r="F6" s="63"/>
      <c r="G6" s="64"/>
      <c r="H6" s="46"/>
      <c r="I6" s="46"/>
      <c r="J6" s="76"/>
      <c r="K6" s="77"/>
      <c r="L6" s="77"/>
      <c r="M6" s="153"/>
    </row>
    <row r="7" spans="1:13" s="1" customFormat="1" ht="14.1" customHeight="1" x14ac:dyDescent="0.3">
      <c r="A7" s="160">
        <v>3</v>
      </c>
      <c r="B7" s="66" t="s">
        <v>132</v>
      </c>
      <c r="C7" s="67"/>
      <c r="D7" s="106"/>
      <c r="E7" s="107"/>
      <c r="F7" s="107"/>
      <c r="G7" s="108"/>
      <c r="H7" s="45">
        <f>SUM(I7)-3.5</f>
        <v>65</v>
      </c>
      <c r="I7" s="45">
        <f>SUM(J7)-3.5</f>
        <v>68.5</v>
      </c>
      <c r="J7" s="85">
        <v>72</v>
      </c>
      <c r="K7" s="94">
        <f>SUM(J7)+3.5</f>
        <v>75.5</v>
      </c>
      <c r="L7" s="94">
        <f>SUM(K7)+3.5</f>
        <v>79</v>
      </c>
      <c r="M7" s="245">
        <f>SUM(L7)+3.5</f>
        <v>82.5</v>
      </c>
    </row>
    <row r="8" spans="1:13" s="1" customFormat="1" ht="14.1" customHeight="1" x14ac:dyDescent="0.3">
      <c r="A8" s="166"/>
      <c r="B8" s="60" t="s">
        <v>108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0">
        <v>4</v>
      </c>
      <c r="B9" s="66" t="s">
        <v>12</v>
      </c>
      <c r="C9" s="67"/>
      <c r="D9" s="68" t="s">
        <v>13</v>
      </c>
      <c r="E9" s="69"/>
      <c r="F9" s="69"/>
      <c r="G9" s="70"/>
      <c r="H9" s="45">
        <f>SUM(I9)-4</f>
        <v>68</v>
      </c>
      <c r="I9" s="45">
        <f>SUM(J9)-4</f>
        <v>72</v>
      </c>
      <c r="J9" s="71">
        <v>76</v>
      </c>
      <c r="K9" s="45">
        <f>SUM(J9)+4</f>
        <v>80</v>
      </c>
      <c r="L9" s="45">
        <f>SUM(K9)+4</f>
        <v>84</v>
      </c>
      <c r="M9" s="87">
        <f>SUM(L9)+4</f>
        <v>88</v>
      </c>
    </row>
    <row r="10" spans="1:13" s="1" customFormat="1" ht="14.1" customHeight="1" x14ac:dyDescent="0.3">
      <c r="A10" s="166"/>
      <c r="B10" s="60" t="s">
        <v>50</v>
      </c>
      <c r="C10" s="61"/>
      <c r="D10" s="62" t="s">
        <v>76</v>
      </c>
      <c r="E10" s="63"/>
      <c r="F10" s="63"/>
      <c r="G10" s="6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0">
        <v>5</v>
      </c>
      <c r="B11" s="66" t="s">
        <v>109</v>
      </c>
      <c r="C11" s="67"/>
      <c r="D11" s="68"/>
      <c r="E11" s="69"/>
      <c r="F11" s="69"/>
      <c r="G11" s="70"/>
      <c r="H11" s="45">
        <f>SUM(I11)-0.7</f>
        <v>12.500000000000002</v>
      </c>
      <c r="I11" s="45">
        <f>SUM(J11)-0.7</f>
        <v>13.200000000000001</v>
      </c>
      <c r="J11" s="71">
        <v>13.9</v>
      </c>
      <c r="K11" s="45">
        <f>SUM(J11)+1.2</f>
        <v>15.1</v>
      </c>
      <c r="L11" s="45">
        <f>SUM(K11)+0.7</f>
        <v>15.799999999999999</v>
      </c>
      <c r="M11" s="72">
        <f>SUM(L11)+0.7</f>
        <v>16.5</v>
      </c>
    </row>
    <row r="12" spans="1:13" s="1" customFormat="1" ht="14.1" customHeight="1" x14ac:dyDescent="0.3">
      <c r="A12" s="166"/>
      <c r="B12" s="60" t="s">
        <v>110</v>
      </c>
      <c r="C12" s="61"/>
      <c r="D12" s="73" t="s">
        <v>136</v>
      </c>
      <c r="E12" s="74"/>
      <c r="F12" s="74"/>
      <c r="G12" s="75"/>
      <c r="H12" s="46"/>
      <c r="I12" s="46"/>
      <c r="J12" s="48"/>
      <c r="K12" s="46"/>
      <c r="L12" s="46"/>
      <c r="M12" s="59"/>
    </row>
    <row r="13" spans="1:13" s="1" customFormat="1" ht="14.1" customHeight="1" x14ac:dyDescent="0.3">
      <c r="A13" s="160">
        <v>6</v>
      </c>
      <c r="B13" s="66" t="s">
        <v>10</v>
      </c>
      <c r="C13" s="67"/>
      <c r="D13" s="68" t="s">
        <v>77</v>
      </c>
      <c r="E13" s="69"/>
      <c r="F13" s="69"/>
      <c r="G13" s="70"/>
      <c r="H13" s="45">
        <f>SUM(I13)-7</f>
        <v>53</v>
      </c>
      <c r="I13" s="45">
        <f>SUM(J13)-7</f>
        <v>60</v>
      </c>
      <c r="J13" s="71">
        <v>67</v>
      </c>
      <c r="K13" s="45">
        <f>SUM(J13)+6</f>
        <v>73</v>
      </c>
      <c r="L13" s="45">
        <f>SUM(K13)+6</f>
        <v>79</v>
      </c>
      <c r="M13" s="87">
        <f>SUM(L13)+6</f>
        <v>85</v>
      </c>
    </row>
    <row r="14" spans="1:13" s="1" customFormat="1" ht="14.1" customHeight="1" x14ac:dyDescent="0.3">
      <c r="A14" s="166"/>
      <c r="B14" s="60" t="s">
        <v>51</v>
      </c>
      <c r="C14" s="61"/>
      <c r="D14" s="62" t="s">
        <v>78</v>
      </c>
      <c r="E14" s="63"/>
      <c r="F14" s="63"/>
      <c r="G14" s="64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160">
        <v>7</v>
      </c>
      <c r="B15" s="66" t="s">
        <v>304</v>
      </c>
      <c r="C15" s="67"/>
      <c r="D15" s="68"/>
      <c r="E15" s="69"/>
      <c r="F15" s="69"/>
      <c r="G15" s="70"/>
      <c r="H15" s="45">
        <f>SUM(I15)-1</f>
        <v>20</v>
      </c>
      <c r="I15" s="45">
        <f>SUM(J15)-1</f>
        <v>21</v>
      </c>
      <c r="J15" s="71">
        <v>22</v>
      </c>
      <c r="K15" s="45">
        <f>SUM(J15)+1</f>
        <v>23</v>
      </c>
      <c r="L15" s="45">
        <f>SUM(K15)+1</f>
        <v>24</v>
      </c>
      <c r="M15" s="87">
        <f>SUM(L15)+1</f>
        <v>25</v>
      </c>
    </row>
    <row r="16" spans="1:13" s="1" customFormat="1" ht="14.1" customHeight="1" x14ac:dyDescent="0.3">
      <c r="A16" s="166"/>
      <c r="B16" s="60" t="s">
        <v>305</v>
      </c>
      <c r="C16" s="61"/>
      <c r="D16" s="79" t="s">
        <v>306</v>
      </c>
      <c r="E16" s="80"/>
      <c r="F16" s="80"/>
      <c r="G16" s="81"/>
      <c r="H16" s="46"/>
      <c r="I16" s="46"/>
      <c r="J16" s="48"/>
      <c r="K16" s="46"/>
      <c r="L16" s="46"/>
      <c r="M16" s="156"/>
    </row>
    <row r="17" spans="1:13" s="1" customFormat="1" ht="14.1" customHeight="1" x14ac:dyDescent="0.3">
      <c r="A17" s="160">
        <v>8</v>
      </c>
      <c r="B17" s="66" t="s">
        <v>17</v>
      </c>
      <c r="C17" s="67"/>
      <c r="D17" s="68" t="s">
        <v>14</v>
      </c>
      <c r="E17" s="69"/>
      <c r="F17" s="69"/>
      <c r="G17" s="70"/>
      <c r="H17" s="45">
        <f>SUM(I17)-1.1</f>
        <v>21.599999999999998</v>
      </c>
      <c r="I17" s="45">
        <f>SUM(J17)-1.1</f>
        <v>22.7</v>
      </c>
      <c r="J17" s="71">
        <v>23.8</v>
      </c>
      <c r="K17" s="45">
        <f>SUM(J17)+1.6</f>
        <v>25.400000000000002</v>
      </c>
      <c r="L17" s="45">
        <f>SUM(K17)+1.1</f>
        <v>26.500000000000004</v>
      </c>
      <c r="M17" s="72">
        <f>SUM(L17)+1.1</f>
        <v>27.600000000000005</v>
      </c>
    </row>
    <row r="18" spans="1:13" s="1" customFormat="1" ht="14.1" customHeight="1" x14ac:dyDescent="0.3">
      <c r="A18" s="166"/>
      <c r="B18" s="60" t="s">
        <v>58</v>
      </c>
      <c r="C18" s="61"/>
      <c r="D18" s="62" t="s">
        <v>80</v>
      </c>
      <c r="E18" s="63"/>
      <c r="F18" s="63"/>
      <c r="G18" s="64"/>
      <c r="H18" s="46"/>
      <c r="I18" s="46"/>
      <c r="J18" s="48"/>
      <c r="K18" s="46"/>
      <c r="L18" s="46"/>
      <c r="M18" s="59"/>
    </row>
    <row r="19" spans="1:13" s="1" customFormat="1" ht="14.1" customHeight="1" x14ac:dyDescent="0.3">
      <c r="A19" s="160">
        <v>9</v>
      </c>
      <c r="B19" s="66" t="s">
        <v>18</v>
      </c>
      <c r="C19" s="67"/>
      <c r="D19" s="68" t="s">
        <v>14</v>
      </c>
      <c r="E19" s="69"/>
      <c r="F19" s="69"/>
      <c r="G19" s="70"/>
      <c r="H19" s="45">
        <f>SUM(I19)-1.3</f>
        <v>28.099999999999998</v>
      </c>
      <c r="I19" s="45">
        <f>SUM(J19)-1.3</f>
        <v>29.4</v>
      </c>
      <c r="J19" s="71">
        <v>30.7</v>
      </c>
      <c r="K19" s="45">
        <f>SUM(J19)+1.8</f>
        <v>32.5</v>
      </c>
      <c r="L19" s="45">
        <f>SUM(K19)+1.3</f>
        <v>33.799999999999997</v>
      </c>
      <c r="M19" s="72">
        <f>SUM(L19)+1.3</f>
        <v>35.099999999999994</v>
      </c>
    </row>
    <row r="20" spans="1:13" s="1" customFormat="1" ht="14.1" customHeight="1" x14ac:dyDescent="0.3">
      <c r="A20" s="166"/>
      <c r="B20" s="60" t="s">
        <v>57</v>
      </c>
      <c r="C20" s="61"/>
      <c r="D20" s="62" t="s">
        <v>80</v>
      </c>
      <c r="E20" s="63"/>
      <c r="F20" s="63"/>
      <c r="G20" s="64"/>
      <c r="H20" s="46"/>
      <c r="I20" s="46"/>
      <c r="J20" s="48"/>
      <c r="K20" s="46"/>
      <c r="L20" s="46"/>
      <c r="M20" s="59"/>
    </row>
    <row r="21" spans="1:13" s="1" customFormat="1" ht="13.5" customHeight="1" x14ac:dyDescent="0.3">
      <c r="A21" s="160">
        <v>10</v>
      </c>
      <c r="B21" s="66" t="s">
        <v>19</v>
      </c>
      <c r="C21" s="67"/>
      <c r="D21" s="68" t="s">
        <v>20</v>
      </c>
      <c r="E21" s="69"/>
      <c r="F21" s="69"/>
      <c r="G21" s="70"/>
      <c r="H21" s="45">
        <f>SUM(I21)-2.8</f>
        <v>42.7</v>
      </c>
      <c r="I21" s="45">
        <f>SUM(J21)-2.7</f>
        <v>45.5</v>
      </c>
      <c r="J21" s="71">
        <v>48.2</v>
      </c>
      <c r="K21" s="45">
        <f>SUM(J21)+2.7</f>
        <v>50.900000000000006</v>
      </c>
      <c r="L21" s="45">
        <f>SUM(K21)+2.7</f>
        <v>53.600000000000009</v>
      </c>
      <c r="M21" s="87">
        <f>SUM(L21)+2.6</f>
        <v>56.20000000000001</v>
      </c>
    </row>
    <row r="22" spans="1:13" s="1" customFormat="1" ht="13.5" customHeight="1" x14ac:dyDescent="0.3">
      <c r="A22" s="166"/>
      <c r="B22" s="60" t="s">
        <v>56</v>
      </c>
      <c r="C22" s="61"/>
      <c r="D22" s="62" t="s">
        <v>81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ht="14.1" customHeight="1" x14ac:dyDescent="0.3">
      <c r="A23" s="160">
        <v>11</v>
      </c>
      <c r="B23" s="66" t="s">
        <v>21</v>
      </c>
      <c r="C23" s="67"/>
      <c r="D23" s="68" t="s">
        <v>22</v>
      </c>
      <c r="E23" s="69"/>
      <c r="F23" s="69"/>
      <c r="G23" s="70"/>
      <c r="H23" s="45">
        <f>SUM(I23)-6</f>
        <v>33.700000000000003</v>
      </c>
      <c r="I23" s="45">
        <f>SUM(J23)-6</f>
        <v>39.700000000000003</v>
      </c>
      <c r="J23" s="71">
        <v>45.7</v>
      </c>
      <c r="K23" s="45">
        <f>SUM(J23)+4.5</f>
        <v>50.2</v>
      </c>
      <c r="L23" s="45">
        <f>SUM(K23)+5</f>
        <v>55.2</v>
      </c>
      <c r="M23" s="87">
        <f>SUM(L23)+5</f>
        <v>60.2</v>
      </c>
    </row>
    <row r="24" spans="1:13" ht="14.1" customHeight="1" x14ac:dyDescent="0.3">
      <c r="A24" s="166"/>
      <c r="B24" s="60" t="s">
        <v>55</v>
      </c>
      <c r="C24" s="61"/>
      <c r="D24" s="62" t="s">
        <v>82</v>
      </c>
      <c r="E24" s="63"/>
      <c r="F24" s="63"/>
      <c r="G24" s="64"/>
      <c r="H24" s="46"/>
      <c r="I24" s="46"/>
      <c r="J24" s="48"/>
      <c r="K24" s="46"/>
      <c r="L24" s="46"/>
      <c r="M24" s="156"/>
    </row>
    <row r="25" spans="1:13" ht="14.1" customHeight="1" x14ac:dyDescent="0.3">
      <c r="A25" s="160">
        <v>12</v>
      </c>
      <c r="B25" s="66" t="s">
        <v>92</v>
      </c>
      <c r="C25" s="67"/>
      <c r="D25" s="68" t="s">
        <v>59</v>
      </c>
      <c r="E25" s="69"/>
      <c r="F25" s="69"/>
      <c r="G25" s="70"/>
      <c r="H25" s="45">
        <f>SUM(I25)-2</f>
        <v>37.4</v>
      </c>
      <c r="I25" s="45">
        <f>SUM(J25)-2</f>
        <v>39.4</v>
      </c>
      <c r="J25" s="71">
        <v>41.4</v>
      </c>
      <c r="K25" s="45">
        <f>SUM(J25)+2</f>
        <v>43.4</v>
      </c>
      <c r="L25" s="45">
        <f>SUM(K25)+2</f>
        <v>45.4</v>
      </c>
      <c r="M25" s="87">
        <f>SUM(L25)+2</f>
        <v>47.4</v>
      </c>
    </row>
    <row r="26" spans="1:13" ht="14.1" customHeight="1" x14ac:dyDescent="0.3">
      <c r="A26" s="166"/>
      <c r="B26" s="60" t="s">
        <v>93</v>
      </c>
      <c r="C26" s="61"/>
      <c r="D26" s="62" t="s">
        <v>59</v>
      </c>
      <c r="E26" s="63"/>
      <c r="F26" s="63"/>
      <c r="G26" s="64"/>
      <c r="H26" s="46"/>
      <c r="I26" s="46"/>
      <c r="J26" s="48"/>
      <c r="K26" s="46"/>
      <c r="L26" s="46"/>
      <c r="M26" s="156"/>
    </row>
    <row r="27" spans="1:13" ht="14.1" customHeight="1" x14ac:dyDescent="0.3">
      <c r="A27" s="160">
        <v>13</v>
      </c>
      <c r="B27" s="66" t="s">
        <v>94</v>
      </c>
      <c r="C27" s="67"/>
      <c r="D27" s="68" t="s">
        <v>96</v>
      </c>
      <c r="E27" s="69"/>
      <c r="F27" s="69"/>
      <c r="G27" s="70"/>
      <c r="H27" s="45">
        <f>SUM(I27)-3.3</f>
        <v>33.500000000000007</v>
      </c>
      <c r="I27" s="45">
        <f>SUM(J27)-3.3</f>
        <v>36.800000000000004</v>
      </c>
      <c r="J27" s="71">
        <v>40.1</v>
      </c>
      <c r="K27" s="45">
        <f>SUM(J27)+3.2</f>
        <v>43.300000000000004</v>
      </c>
      <c r="L27" s="45">
        <f>SUM(K27)+2.9</f>
        <v>46.2</v>
      </c>
      <c r="M27" s="87">
        <f>SUM(L27)+2.9</f>
        <v>49.1</v>
      </c>
    </row>
    <row r="28" spans="1:13" ht="14.1" customHeight="1" x14ac:dyDescent="0.3">
      <c r="A28" s="166"/>
      <c r="B28" s="60" t="s">
        <v>95</v>
      </c>
      <c r="C28" s="61"/>
      <c r="D28" s="62" t="s">
        <v>131</v>
      </c>
      <c r="E28" s="63"/>
      <c r="F28" s="63"/>
      <c r="G28" s="64"/>
      <c r="H28" s="46"/>
      <c r="I28" s="46"/>
      <c r="J28" s="48"/>
      <c r="K28" s="46"/>
      <c r="L28" s="46"/>
      <c r="M28" s="156"/>
    </row>
    <row r="29" spans="1:13" s="1" customFormat="1" ht="14.1" customHeight="1" x14ac:dyDescent="0.3">
      <c r="A29" s="160">
        <v>14</v>
      </c>
      <c r="B29" s="66" t="s">
        <v>83</v>
      </c>
      <c r="C29" s="67"/>
      <c r="D29" s="68" t="s">
        <v>23</v>
      </c>
      <c r="E29" s="69"/>
      <c r="F29" s="69"/>
      <c r="G29" s="70"/>
      <c r="H29" s="45">
        <f>SUM(I29)-0.2</f>
        <v>3.5999999999999996</v>
      </c>
      <c r="I29" s="45">
        <f>SUM(J29)-0.2</f>
        <v>3.8</v>
      </c>
      <c r="J29" s="71">
        <v>4</v>
      </c>
      <c r="K29" s="45">
        <f>SUM(J29)+0.2</f>
        <v>4.2</v>
      </c>
      <c r="L29" s="45">
        <f>SUM(K29)+0.2</f>
        <v>4.4000000000000004</v>
      </c>
      <c r="M29" s="87">
        <f>SUM(L29)+0.2</f>
        <v>4.6000000000000005</v>
      </c>
    </row>
    <row r="30" spans="1:13" s="1" customFormat="1" ht="14.1" customHeight="1" x14ac:dyDescent="0.3">
      <c r="A30" s="166"/>
      <c r="B30" s="60" t="s">
        <v>54</v>
      </c>
      <c r="C30" s="61"/>
      <c r="D30" s="62" t="s">
        <v>84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160">
        <v>15</v>
      </c>
      <c r="B31" s="66" t="s">
        <v>85</v>
      </c>
      <c r="C31" s="67"/>
      <c r="D31" s="68" t="s">
        <v>24</v>
      </c>
      <c r="E31" s="69"/>
      <c r="F31" s="69"/>
      <c r="G31" s="70"/>
      <c r="H31" s="45">
        <f>SUM(I31)-0.6</f>
        <v>9.3000000000000007</v>
      </c>
      <c r="I31" s="45">
        <f>SUM(J31)-0.6</f>
        <v>9.9</v>
      </c>
      <c r="J31" s="71">
        <v>10.5</v>
      </c>
      <c r="K31" s="45">
        <f>SUM(J31)+0.6</f>
        <v>11.1</v>
      </c>
      <c r="L31" s="45">
        <f>SUM(K31)+0.6</f>
        <v>11.7</v>
      </c>
      <c r="M31" s="87">
        <f>SUM(L31)+0.6</f>
        <v>12.299999999999999</v>
      </c>
    </row>
    <row r="32" spans="1:13" s="1" customFormat="1" ht="14.1" customHeight="1" x14ac:dyDescent="0.3">
      <c r="A32" s="166"/>
      <c r="B32" s="60" t="s">
        <v>53</v>
      </c>
      <c r="C32" s="61"/>
      <c r="D32" s="62" t="s">
        <v>86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ht="14.1" customHeight="1" x14ac:dyDescent="0.3">
      <c r="A33" s="160">
        <v>16</v>
      </c>
      <c r="B33" s="66" t="s">
        <v>297</v>
      </c>
      <c r="C33" s="67"/>
      <c r="D33" s="171"/>
      <c r="E33" s="171"/>
      <c r="F33" s="171"/>
      <c r="G33" s="171"/>
      <c r="H33" s="45">
        <f>SUM(I33)-0.7</f>
        <v>9.6000000000000014</v>
      </c>
      <c r="I33" s="45">
        <f>SUM(J33)-0.7</f>
        <v>10.3</v>
      </c>
      <c r="J33" s="71">
        <v>11</v>
      </c>
      <c r="K33" s="45">
        <f>SUM(J33)+0.7</f>
        <v>11.7</v>
      </c>
      <c r="L33" s="45">
        <f>SUM(K33)+0.7</f>
        <v>12.399999999999999</v>
      </c>
      <c r="M33" s="87">
        <f>SUM(L33)+0.7</f>
        <v>13.099999999999998</v>
      </c>
    </row>
    <row r="34" spans="1:13" ht="14.1" customHeight="1" x14ac:dyDescent="0.3">
      <c r="A34" s="166"/>
      <c r="B34" s="132" t="s">
        <v>298</v>
      </c>
      <c r="C34" s="133"/>
      <c r="D34" s="79"/>
      <c r="E34" s="80"/>
      <c r="F34" s="80"/>
      <c r="G34" s="81"/>
      <c r="H34" s="46"/>
      <c r="I34" s="46"/>
      <c r="J34" s="48"/>
      <c r="K34" s="46"/>
      <c r="L34" s="46"/>
      <c r="M34" s="156"/>
    </row>
    <row r="35" spans="1:13" ht="14.1" customHeight="1" x14ac:dyDescent="0.3">
      <c r="A35" s="160">
        <v>17</v>
      </c>
      <c r="B35" s="66" t="s">
        <v>299</v>
      </c>
      <c r="C35" s="67"/>
      <c r="D35" s="171"/>
      <c r="E35" s="171"/>
      <c r="F35" s="171"/>
      <c r="G35" s="171"/>
      <c r="H35" s="45">
        <f>SUM(I35)-0.7</f>
        <v>12.600000000000001</v>
      </c>
      <c r="I35" s="45">
        <f>SUM(J35)-0.7</f>
        <v>13.3</v>
      </c>
      <c r="J35" s="71">
        <v>14</v>
      </c>
      <c r="K35" s="45">
        <f>SUM(J35)+0.7</f>
        <v>14.7</v>
      </c>
      <c r="L35" s="45">
        <f>SUM(K35)+0.7</f>
        <v>15.399999999999999</v>
      </c>
      <c r="M35" s="87">
        <f>SUM(L35)+0.7</f>
        <v>16.099999999999998</v>
      </c>
    </row>
    <row r="36" spans="1:13" ht="14.1" customHeight="1" x14ac:dyDescent="0.3">
      <c r="A36" s="166"/>
      <c r="B36" s="137" t="s">
        <v>300</v>
      </c>
      <c r="C36" s="137"/>
      <c r="D36" s="79"/>
      <c r="E36" s="80"/>
      <c r="F36" s="80"/>
      <c r="G36" s="81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160">
        <v>18</v>
      </c>
      <c r="B37" s="97" t="s">
        <v>301</v>
      </c>
      <c r="C37" s="98"/>
      <c r="D37" s="134"/>
      <c r="E37" s="179"/>
      <c r="F37" s="179"/>
      <c r="G37" s="136"/>
      <c r="H37" s="45">
        <f>SUM(I37)-3</f>
        <v>77</v>
      </c>
      <c r="I37" s="45">
        <f>SUM(J37)-3</f>
        <v>80</v>
      </c>
      <c r="J37" s="71">
        <v>83</v>
      </c>
      <c r="K37" s="45">
        <f>SUM(J37)+3</f>
        <v>86</v>
      </c>
      <c r="L37" s="45">
        <f>SUM(K37)+3</f>
        <v>89</v>
      </c>
      <c r="M37" s="87">
        <f>SUM(L37)+3</f>
        <v>92</v>
      </c>
    </row>
    <row r="38" spans="1:13" s="1" customFormat="1" ht="14.1" customHeight="1" x14ac:dyDescent="0.3">
      <c r="A38" s="166"/>
      <c r="B38" s="132" t="s">
        <v>302</v>
      </c>
      <c r="C38" s="133"/>
      <c r="D38" s="79" t="s">
        <v>303</v>
      </c>
      <c r="E38" s="80"/>
      <c r="F38" s="80"/>
      <c r="G38" s="81"/>
      <c r="H38" s="46"/>
      <c r="I38" s="46"/>
      <c r="J38" s="48"/>
      <c r="K38" s="46"/>
      <c r="L38" s="46"/>
      <c r="M38" s="156"/>
    </row>
    <row r="39" spans="1:13" s="1" customFormat="1" ht="14.1" customHeight="1" x14ac:dyDescent="0.3">
      <c r="A39" s="160">
        <v>19</v>
      </c>
      <c r="B39" s="97"/>
      <c r="C39" s="98"/>
      <c r="D39" s="134"/>
      <c r="E39" s="179"/>
      <c r="F39" s="179"/>
      <c r="G39" s="136"/>
      <c r="H39" s="45"/>
      <c r="I39" s="45"/>
      <c r="J39" s="71"/>
      <c r="K39" s="94"/>
      <c r="L39" s="94"/>
      <c r="M39" s="245"/>
    </row>
    <row r="40" spans="1:13" s="1" customFormat="1" ht="14.1" customHeight="1" thickBot="1" x14ac:dyDescent="0.35">
      <c r="A40" s="177"/>
      <c r="B40" s="123"/>
      <c r="C40" s="124"/>
      <c r="D40" s="125"/>
      <c r="E40" s="126"/>
      <c r="F40" s="126"/>
      <c r="G40" s="127"/>
      <c r="H40" s="96"/>
      <c r="I40" s="96"/>
      <c r="J40" s="114"/>
      <c r="K40" s="96"/>
      <c r="L40" s="96"/>
      <c r="M40" s="158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BB31-3C17-4A2B-8838-B525832EE904}">
  <sheetPr codeName="Sheet107">
    <tabColor theme="7"/>
    <pageSetUpPr fitToPage="1"/>
  </sheetPr>
  <dimension ref="A1:N51"/>
  <sheetViews>
    <sheetView topLeftCell="A10" zoomScale="110" zoomScaleNormal="110" workbookViewId="0">
      <selection activeCell="K39" sqref="K39:K4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509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45">
        <f>SUM(L9)+2.2</f>
        <v>47.600000000000009</v>
      </c>
      <c r="N9" s="87">
        <f>SUM(M9)+2.2</f>
        <v>49.800000000000011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59</v>
      </c>
      <c r="I11" s="45">
        <f>SUM(J11)-4.5</f>
        <v>63.5</v>
      </c>
      <c r="J11" s="85">
        <v>68</v>
      </c>
      <c r="K11" s="94">
        <f>SUM(J11)+4.5</f>
        <v>72.5</v>
      </c>
      <c r="L11" s="94">
        <f>SUM(K11)+4.5</f>
        <v>77</v>
      </c>
      <c r="M11" s="94">
        <f>SUM(L11)+4.5</f>
        <v>81.5</v>
      </c>
      <c r="N11" s="253">
        <f>SUM(M11)+4.5</f>
        <v>86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68</v>
      </c>
      <c r="I13" s="45">
        <f>SUM(J13)-5</f>
        <v>73</v>
      </c>
      <c r="J13" s="71">
        <v>78</v>
      </c>
      <c r="K13" s="45">
        <f>SUM(J13)+5</f>
        <v>83</v>
      </c>
      <c r="L13" s="45">
        <f>SUM(K13)+5</f>
        <v>88</v>
      </c>
      <c r="M13" s="45">
        <f>SUM(L13)+5</f>
        <v>93</v>
      </c>
      <c r="N13" s="254">
        <f>SUM(M13)+5</f>
        <v>98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10.100000000000001</v>
      </c>
      <c r="I15" s="45">
        <f>SUM(J15)-0.7</f>
        <v>10.8</v>
      </c>
      <c r="J15" s="71">
        <v>11.5</v>
      </c>
      <c r="K15" s="45">
        <f>SUM(J15)+0.7</f>
        <v>12.2</v>
      </c>
      <c r="L15" s="45">
        <f>SUM(K15)+0.7</f>
        <v>12.899999999999999</v>
      </c>
      <c r="M15" s="109">
        <f>SUM(L15)+0.7</f>
        <v>13.599999999999998</v>
      </c>
      <c r="N15" s="255">
        <f>SUM(M15)+0.7</f>
        <v>14.299999999999997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10.100000000000001</v>
      </c>
      <c r="I17" s="45">
        <f>SUM(J17)-0.7</f>
        <v>10.8</v>
      </c>
      <c r="J17" s="71">
        <v>11.5</v>
      </c>
      <c r="K17" s="45">
        <f>SUM(J17)+0.7</f>
        <v>12.2</v>
      </c>
      <c r="L17" s="45">
        <f>SUM(K17)+0.7</f>
        <v>12.899999999999999</v>
      </c>
      <c r="M17" s="109">
        <f>SUM(L17)+0.7</f>
        <v>13.599999999999998</v>
      </c>
      <c r="N17" s="255">
        <f>SUM(M17)+0.7</f>
        <v>14.299999999999997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52</v>
      </c>
      <c r="I21" s="45">
        <f>SUM(J21)-7</f>
        <v>59</v>
      </c>
      <c r="J21" s="71">
        <v>66</v>
      </c>
      <c r="K21" s="45">
        <f>SUM(J21)+6</f>
        <v>72</v>
      </c>
      <c r="L21" s="45">
        <f>SUM(K21)+6</f>
        <v>78</v>
      </c>
      <c r="M21" s="45">
        <f>SUM(L21)+6</f>
        <v>84</v>
      </c>
      <c r="N21" s="254">
        <f>SUM(M21)+6</f>
        <v>90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SUM(I23)-1.6</f>
        <v>28.799999999999997</v>
      </c>
      <c r="I23" s="45">
        <f>SUM(J23)-1.6</f>
        <v>30.4</v>
      </c>
      <c r="J23" s="71">
        <v>32</v>
      </c>
      <c r="K23" s="45">
        <f>SUM(J23)+1.6</f>
        <v>33.6</v>
      </c>
      <c r="L23" s="45">
        <f>SUM(K23)+1.6</f>
        <v>35.200000000000003</v>
      </c>
      <c r="M23" s="45">
        <f>SUM(L23)+1.6</f>
        <v>36.800000000000004</v>
      </c>
      <c r="N23" s="87">
        <f>SUM(M23)+1.6</f>
        <v>38.400000000000006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21.299999999999997</v>
      </c>
      <c r="I25" s="45">
        <f>SUM(J25)-1.1</f>
        <v>22.4</v>
      </c>
      <c r="J25" s="71">
        <v>23.5</v>
      </c>
      <c r="K25" s="45">
        <f>SUM(J25)+1.6</f>
        <v>25.1</v>
      </c>
      <c r="L25" s="45">
        <f>SUM(K25)+1.1</f>
        <v>26.200000000000003</v>
      </c>
      <c r="M25" s="109">
        <f>SUM(L25)+1.1</f>
        <v>27.300000000000004</v>
      </c>
      <c r="N25" s="255">
        <f>SUM(M25)+1.1</f>
        <v>28.400000000000006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27.9</v>
      </c>
      <c r="I27" s="45">
        <f>SUM(J27)-1.3</f>
        <v>29.2</v>
      </c>
      <c r="J27" s="71">
        <v>30.5</v>
      </c>
      <c r="K27" s="45">
        <f>SUM(J27)+1.8</f>
        <v>32.299999999999997</v>
      </c>
      <c r="L27" s="45">
        <f>SUM(K27)+1.3</f>
        <v>33.599999999999994</v>
      </c>
      <c r="M27" s="109">
        <f>SUM(L27)+1.3</f>
        <v>34.899999999999991</v>
      </c>
      <c r="N27" s="255">
        <f>SUM(M27)+1.3</f>
        <v>36.199999999999989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SUM(I37)-0.5</f>
        <v>7</v>
      </c>
      <c r="I37" s="45">
        <f>SUM(J37)-0.5</f>
        <v>7.5</v>
      </c>
      <c r="J37" s="71">
        <v>8</v>
      </c>
      <c r="K37" s="45">
        <f>SUM(J37)+0.5</f>
        <v>8.5</v>
      </c>
      <c r="L37" s="45">
        <f>SUM(K37)+0.5</f>
        <v>9</v>
      </c>
      <c r="M37" s="45">
        <f>SUM(L37)+0.5</f>
        <v>9.5</v>
      </c>
      <c r="N37" s="254">
        <f>SUM(M37)+0.5</f>
        <v>10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SUM(I39)-0.3</f>
        <v>5.9</v>
      </c>
      <c r="I39" s="45">
        <f>SUM(J39)-0.3</f>
        <v>6.2</v>
      </c>
      <c r="J39" s="71">
        <v>6.5</v>
      </c>
      <c r="K39" s="45">
        <f>SUM(J39)+0.3</f>
        <v>6.8</v>
      </c>
      <c r="L39" s="45">
        <f>SUM(K39)+0.3</f>
        <v>7.1</v>
      </c>
      <c r="M39" s="45">
        <f>SUM(L39)+0.3</f>
        <v>7.3999999999999995</v>
      </c>
      <c r="N39" s="87">
        <f>SUM(M39)+0.3</f>
        <v>7.6999999999999993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156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45">
        <f>SUM(L41)+0.5</f>
        <v>12.5</v>
      </c>
      <c r="N41" s="254">
        <f>SUM(M41)+0.5</f>
        <v>13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11</v>
      </c>
      <c r="I43" s="45">
        <f>SUM(J43)-0.5</f>
        <v>11.5</v>
      </c>
      <c r="J43" s="71">
        <v>12</v>
      </c>
      <c r="K43" s="45">
        <f>SUM(J43)+0.5</f>
        <v>12.5</v>
      </c>
      <c r="L43" s="45">
        <f>SUM(K43)+0.5</f>
        <v>13</v>
      </c>
      <c r="M43" s="45">
        <f>SUM(L43)+0.5</f>
        <v>13.5</v>
      </c>
      <c r="N43" s="254">
        <f>SUM(M43)+0.5</f>
        <v>14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257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3CD-3C5E-4D3A-BD98-A96B9B112BDE}">
  <sheetPr codeName="Sheet11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511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157">
        <f>SUM(L3)+3</f>
        <v>60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156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109"/>
      <c r="I5" s="45"/>
      <c r="J5" s="85"/>
      <c r="K5" s="94"/>
      <c r="L5" s="94"/>
      <c r="M5" s="245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156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109"/>
      <c r="I7" s="45"/>
      <c r="J7" s="85"/>
      <c r="K7" s="94"/>
      <c r="L7" s="94"/>
      <c r="M7" s="245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156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245"/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45">
        <f>SUM(I11)-3.5</f>
        <v>56</v>
      </c>
      <c r="I11" s="45">
        <f>SUM(J11)-3.5</f>
        <v>59.5</v>
      </c>
      <c r="J11" s="85">
        <v>63</v>
      </c>
      <c r="K11" s="94">
        <f>SUM(J11)+3.5</f>
        <v>66.5</v>
      </c>
      <c r="L11" s="94">
        <f>SUM(K11)+3.5</f>
        <v>70</v>
      </c>
      <c r="M11" s="245">
        <f>SUM(L11)+3.5</f>
        <v>73.5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45">
        <f>SUM(I13)-4</f>
        <v>60</v>
      </c>
      <c r="I13" s="45">
        <f>SUM(J13)-4</f>
        <v>64</v>
      </c>
      <c r="J13" s="71">
        <v>68</v>
      </c>
      <c r="K13" s="45">
        <f>SUM(J13)+4</f>
        <v>72</v>
      </c>
      <c r="L13" s="45">
        <f>SUM(K13)+4</f>
        <v>76</v>
      </c>
      <c r="M13" s="87">
        <f>SUM(L13)+4</f>
        <v>80</v>
      </c>
    </row>
    <row r="14" spans="1:13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12.200000000000001</v>
      </c>
      <c r="I15" s="45">
        <f>SUM(J15)-0.7</f>
        <v>12.9</v>
      </c>
      <c r="J15" s="71">
        <v>13.6</v>
      </c>
      <c r="K15" s="45">
        <f>SUM(J15)+1.2</f>
        <v>14.799999999999999</v>
      </c>
      <c r="L15" s="45">
        <f>SUM(K15)+0.7</f>
        <v>15.499999999999998</v>
      </c>
      <c r="M15" s="72">
        <f>SUM(L15)+0.7</f>
        <v>16.2</v>
      </c>
    </row>
    <row r="16" spans="1:13" s="1" customFormat="1" ht="14.1" customHeight="1" x14ac:dyDescent="0.3">
      <c r="A16" s="52"/>
      <c r="B16" s="60" t="s">
        <v>110</v>
      </c>
      <c r="C16" s="61"/>
      <c r="D16" s="73" t="s">
        <v>136</v>
      </c>
      <c r="E16" s="74"/>
      <c r="F16" s="74"/>
      <c r="G16" s="75"/>
      <c r="H16" s="137"/>
      <c r="I16" s="46"/>
      <c r="J16" s="48"/>
      <c r="K16" s="46"/>
      <c r="L16" s="46"/>
      <c r="M16" s="59"/>
    </row>
    <row r="17" spans="1:13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/>
      <c r="I17" s="45"/>
      <c r="J17" s="71"/>
      <c r="K17" s="45"/>
      <c r="L17" s="45"/>
      <c r="M17" s="72"/>
    </row>
    <row r="18" spans="1:13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59"/>
    </row>
    <row r="19" spans="1:13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/>
      <c r="I19" s="45"/>
      <c r="J19" s="71"/>
      <c r="K19" s="45"/>
      <c r="L19" s="45"/>
      <c r="M19" s="87"/>
    </row>
    <row r="20" spans="1:13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50</v>
      </c>
      <c r="I21" s="45">
        <f>SUM(J21)-7</f>
        <v>57</v>
      </c>
      <c r="J21" s="71">
        <v>64</v>
      </c>
      <c r="K21" s="45">
        <f>SUM(J21)+6</f>
        <v>70</v>
      </c>
      <c r="L21" s="45">
        <f>SUM(K21)+6</f>
        <v>76</v>
      </c>
      <c r="M21" s="87">
        <f>SUM(L21)+6</f>
        <v>82</v>
      </c>
    </row>
    <row r="22" spans="1:13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SUM(I23)-1.8</f>
        <v>34.400000000000006</v>
      </c>
      <c r="I23" s="45">
        <f>SUM(J23)-1.8</f>
        <v>36.200000000000003</v>
      </c>
      <c r="J23" s="71">
        <v>38</v>
      </c>
      <c r="K23" s="45">
        <f>SUM(J23)+1.8</f>
        <v>39.799999999999997</v>
      </c>
      <c r="L23" s="45">
        <f>SUM(K23)+1.8</f>
        <v>41.599999999999994</v>
      </c>
      <c r="M23" s="87">
        <f>SUM(L23)+1.8</f>
        <v>43.399999999999991</v>
      </c>
    </row>
    <row r="24" spans="1:13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19.799999999999997</v>
      </c>
      <c r="I25" s="45">
        <f>SUM(J25)-1.1</f>
        <v>20.9</v>
      </c>
      <c r="J25" s="71">
        <v>22</v>
      </c>
      <c r="K25" s="45">
        <f>SUM(J25)+1.6</f>
        <v>23.6</v>
      </c>
      <c r="L25" s="45">
        <f>SUM(K25)+1.1</f>
        <v>24.700000000000003</v>
      </c>
      <c r="M25" s="72">
        <f>SUM(L25)+1.1</f>
        <v>25.800000000000004</v>
      </c>
    </row>
    <row r="26" spans="1:13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59"/>
    </row>
    <row r="27" spans="1:13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25.9</v>
      </c>
      <c r="I27" s="45">
        <f>SUM(J27)-1.3</f>
        <v>27.2</v>
      </c>
      <c r="J27" s="71">
        <v>28.5</v>
      </c>
      <c r="K27" s="45">
        <f>SUM(J27)+1.8</f>
        <v>30.3</v>
      </c>
      <c r="L27" s="45">
        <f>SUM(K27)+1.3</f>
        <v>31.6</v>
      </c>
      <c r="M27" s="72">
        <f>SUM(L27)+1.3</f>
        <v>32.9</v>
      </c>
    </row>
    <row r="28" spans="1:13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59"/>
    </row>
    <row r="29" spans="1:13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>
        <f>SUM(I29)-3</f>
        <v>33.700000000000003</v>
      </c>
      <c r="I29" s="45">
        <f>SUM(J29)-2.9</f>
        <v>36.700000000000003</v>
      </c>
      <c r="J29" s="71">
        <v>39.6</v>
      </c>
      <c r="K29" s="45">
        <f>SUM(J29)+2.7</f>
        <v>42.300000000000004</v>
      </c>
      <c r="L29" s="45">
        <f>SUM(K29)+2.7</f>
        <v>45.000000000000007</v>
      </c>
      <c r="M29" s="87">
        <f>SUM(L29)+2.7</f>
        <v>47.70000000000001</v>
      </c>
    </row>
    <row r="30" spans="1:13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>
        <f>SUM(I31)-6</f>
        <v>31.4</v>
      </c>
      <c r="I31" s="45">
        <f>SUM(J31)-6</f>
        <v>37.4</v>
      </c>
      <c r="J31" s="71">
        <v>43.4</v>
      </c>
      <c r="K31" s="45">
        <f>SUM(J31)+4.5</f>
        <v>47.9</v>
      </c>
      <c r="L31" s="45">
        <f>SUM(K31)+5</f>
        <v>52.9</v>
      </c>
      <c r="M31" s="87">
        <f>SUM(L31)+5</f>
        <v>57.9</v>
      </c>
    </row>
    <row r="32" spans="1:13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>
        <f>SUM(I33)-1.6</f>
        <v>26.599999999999998</v>
      </c>
      <c r="I33" s="45">
        <f>SUM(J33)-1.6</f>
        <v>28.2</v>
      </c>
      <c r="J33" s="71">
        <v>29.8</v>
      </c>
      <c r="K33" s="45">
        <f>SUM(J33)+1.6</f>
        <v>31.400000000000002</v>
      </c>
      <c r="L33" s="45">
        <f>SUM(K33)+1.6</f>
        <v>33</v>
      </c>
      <c r="M33" s="87">
        <f>SUM(L33)+1.6</f>
        <v>34.6</v>
      </c>
    </row>
    <row r="34" spans="1:13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>
        <f>SUM(I35)-3.4</f>
        <v>31.5</v>
      </c>
      <c r="I35" s="45">
        <f>SUM(J35)-3.4</f>
        <v>34.9</v>
      </c>
      <c r="J35" s="71">
        <v>38.299999999999997</v>
      </c>
      <c r="K35" s="45">
        <f>SUM(J35)+3.3</f>
        <v>41.599999999999994</v>
      </c>
      <c r="L35" s="45">
        <f>SUM(K35)+3</f>
        <v>44.599999999999994</v>
      </c>
      <c r="M35" s="87">
        <f>SUM(L35)+3</f>
        <v>47.599999999999994</v>
      </c>
    </row>
    <row r="36" spans="1:13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SUM(I37)-0.2</f>
        <v>3.5999999999999996</v>
      </c>
      <c r="I37" s="45">
        <f>SUM(J37)-0.2</f>
        <v>3.8</v>
      </c>
      <c r="J37" s="76">
        <v>4</v>
      </c>
      <c r="K37" s="77">
        <f>SUM(J37)+0.2</f>
        <v>4.2</v>
      </c>
      <c r="L37" s="77">
        <f>SUM(K37)+0.2</f>
        <v>4.4000000000000004</v>
      </c>
      <c r="M37" s="153">
        <f>SUM(L37)+0.2</f>
        <v>4.6000000000000005</v>
      </c>
    </row>
    <row r="38" spans="1:13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76"/>
      <c r="K38" s="77"/>
      <c r="L38" s="77"/>
      <c r="M38" s="153"/>
    </row>
    <row r="39" spans="1:13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SUM(I39)-0.6</f>
        <v>9.1000000000000014</v>
      </c>
      <c r="I39" s="45">
        <f>SUM(J39)-0.6</f>
        <v>9.7000000000000011</v>
      </c>
      <c r="J39" s="71">
        <v>10.3</v>
      </c>
      <c r="K39" s="45">
        <f>SUM(J39)+0.6</f>
        <v>10.9</v>
      </c>
      <c r="L39" s="45">
        <f>SUM(K39)+0.6</f>
        <v>11.5</v>
      </c>
      <c r="M39" s="87">
        <f>SUM(L39)+0.6</f>
        <v>12.1</v>
      </c>
    </row>
    <row r="40" spans="1:13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156"/>
    </row>
    <row r="41" spans="1:13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87">
        <f>SUM(L41)+0.5</f>
        <v>12.5</v>
      </c>
    </row>
    <row r="42" spans="1:13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10</v>
      </c>
      <c r="I43" s="45">
        <f>SUM(J43)-0.5</f>
        <v>10.5</v>
      </c>
      <c r="J43" s="71">
        <v>11</v>
      </c>
      <c r="K43" s="45">
        <f>SUM(J43)+0.5</f>
        <v>11.5</v>
      </c>
      <c r="L43" s="45">
        <f>SUM(K43)+0.5</f>
        <v>12</v>
      </c>
      <c r="M43" s="87">
        <f>SUM(L43)+0.5</f>
        <v>12.5</v>
      </c>
    </row>
    <row r="44" spans="1:13" s="1" customFormat="1" ht="14.1" customHeight="1" x14ac:dyDescent="0.3">
      <c r="A44" s="52"/>
      <c r="B44" s="137" t="s">
        <v>98</v>
      </c>
      <c r="C44" s="137"/>
      <c r="D44" s="79"/>
      <c r="E44" s="80"/>
      <c r="F44" s="80"/>
      <c r="G44" s="81"/>
      <c r="H44" s="46"/>
      <c r="I44" s="46"/>
      <c r="J44" s="48"/>
      <c r="K44" s="46"/>
      <c r="L44" s="46"/>
      <c r="M44" s="156"/>
    </row>
    <row r="45" spans="1:13" s="1" customFormat="1" ht="14.1" customHeight="1" x14ac:dyDescent="0.3">
      <c r="A45" s="65">
        <v>22</v>
      </c>
      <c r="B45" s="66" t="s">
        <v>172</v>
      </c>
      <c r="C45" s="67"/>
      <c r="D45" s="237"/>
      <c r="E45" s="237"/>
      <c r="F45" s="237"/>
      <c r="G45" s="237"/>
      <c r="H45" s="45">
        <f>SUM(I45)-0.2</f>
        <v>3.5999999999999996</v>
      </c>
      <c r="I45" s="45">
        <f>SUM(J45)-0.2</f>
        <v>3.8</v>
      </c>
      <c r="J45" s="76">
        <v>4</v>
      </c>
      <c r="K45" s="77">
        <f>SUM(J45)+0.2</f>
        <v>4.2</v>
      </c>
      <c r="L45" s="77">
        <f>SUM(K45)+0.2</f>
        <v>4.4000000000000004</v>
      </c>
      <c r="M45" s="153">
        <f>SUM(L45)+0.2</f>
        <v>4.6000000000000005</v>
      </c>
    </row>
    <row r="46" spans="1:13" s="1" customFormat="1" ht="14.1" customHeight="1" thickBot="1" x14ac:dyDescent="0.35">
      <c r="A46" s="105"/>
      <c r="B46" s="123" t="s">
        <v>371</v>
      </c>
      <c r="C46" s="124"/>
      <c r="D46" s="125" t="s">
        <v>510</v>
      </c>
      <c r="E46" s="126"/>
      <c r="F46" s="126"/>
      <c r="G46" s="127"/>
      <c r="H46" s="96"/>
      <c r="I46" s="96"/>
      <c r="J46" s="155"/>
      <c r="K46" s="152"/>
      <c r="L46" s="152"/>
      <c r="M46" s="154"/>
    </row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4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5:J46"/>
    <mergeCell ref="J43:J44"/>
    <mergeCell ref="K43:K44"/>
    <mergeCell ref="L43:L44"/>
    <mergeCell ref="M43:M44"/>
    <mergeCell ref="B44:C44"/>
    <mergeCell ref="D44:G44"/>
    <mergeCell ref="K45:K46"/>
    <mergeCell ref="L45:L46"/>
    <mergeCell ref="M45:M46"/>
    <mergeCell ref="I45:I46"/>
    <mergeCell ref="B46:C46"/>
    <mergeCell ref="D46:G46"/>
    <mergeCell ref="A45:A46"/>
    <mergeCell ref="B45:C45"/>
    <mergeCell ref="D45:G45"/>
    <mergeCell ref="H45:H4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D899-BF14-43FB-9CF6-7256865C72C2}">
  <sheetPr codeName="Sheet114">
    <tabColor theme="7"/>
    <pageSetUpPr fitToPage="1"/>
  </sheetPr>
  <dimension ref="A1:N51"/>
  <sheetViews>
    <sheetView zoomScale="110" zoomScaleNormal="110" workbookViewId="0">
      <selection activeCell="D18" sqref="D18:G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643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2" t="s">
        <v>60</v>
      </c>
      <c r="B2" s="50" t="s">
        <v>61</v>
      </c>
      <c r="C2" s="50"/>
      <c r="D2" s="50" t="s">
        <v>62</v>
      </c>
      <c r="E2" s="50"/>
      <c r="F2" s="50"/>
      <c r="G2" s="50"/>
      <c r="H2" s="42" t="s">
        <v>63</v>
      </c>
      <c r="I2" s="42" t="s">
        <v>64</v>
      </c>
      <c r="J2" s="7" t="s">
        <v>65</v>
      </c>
      <c r="K2" s="42" t="s">
        <v>66</v>
      </c>
      <c r="L2" s="42" t="s">
        <v>167</v>
      </c>
      <c r="M2" s="33" t="s">
        <v>168</v>
      </c>
      <c r="N2" s="33" t="s">
        <v>169</v>
      </c>
    </row>
    <row r="3" spans="1:14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109">
        <f>SUM(I3)-3</f>
        <v>45</v>
      </c>
      <c r="I3" s="45">
        <f>SUM(J3)-3</f>
        <v>48</v>
      </c>
      <c r="J3" s="47">
        <v>51</v>
      </c>
      <c r="K3" s="49">
        <f>SUM(J3)+3</f>
        <v>54</v>
      </c>
      <c r="L3" s="49">
        <f>SUM(K3)+3</f>
        <v>57</v>
      </c>
      <c r="M3" s="49">
        <f>SUM(L3)+3</f>
        <v>60</v>
      </c>
      <c r="N3" s="250">
        <f>SUM(M3)+3</f>
        <v>63</v>
      </c>
    </row>
    <row r="4" spans="1:14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137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65">
        <v>2</v>
      </c>
      <c r="B5" s="97" t="s">
        <v>461</v>
      </c>
      <c r="C5" s="98"/>
      <c r="D5" s="106"/>
      <c r="E5" s="246"/>
      <c r="F5" s="246"/>
      <c r="G5" s="108"/>
      <c r="H5" s="109"/>
      <c r="I5" s="45"/>
      <c r="J5" s="85"/>
      <c r="K5" s="94"/>
      <c r="L5" s="94"/>
      <c r="M5" s="94"/>
      <c r="N5" s="253"/>
    </row>
    <row r="6" spans="1:14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137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65">
        <v>3</v>
      </c>
      <c r="B7" s="97" t="s">
        <v>121</v>
      </c>
      <c r="C7" s="98"/>
      <c r="D7" s="106"/>
      <c r="E7" s="246"/>
      <c r="F7" s="246"/>
      <c r="G7" s="108"/>
      <c r="H7" s="109"/>
      <c r="I7" s="45"/>
      <c r="J7" s="85"/>
      <c r="K7" s="94"/>
      <c r="L7" s="94"/>
      <c r="M7" s="94"/>
      <c r="N7" s="253"/>
    </row>
    <row r="8" spans="1:14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137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>
        <f>SUM(I9)-2.2</f>
        <v>36.599999999999994</v>
      </c>
      <c r="I9" s="45">
        <f>SUM(J9)-2.2</f>
        <v>38.799999999999997</v>
      </c>
      <c r="J9" s="85">
        <v>41</v>
      </c>
      <c r="K9" s="94">
        <f>SUM(J9)+2.2</f>
        <v>43.2</v>
      </c>
      <c r="L9" s="94">
        <f>SUM(K9)+2.2</f>
        <v>45.400000000000006</v>
      </c>
      <c r="M9" s="45">
        <f>SUM(L9)+2.2</f>
        <v>47.600000000000009</v>
      </c>
      <c r="N9" s="87">
        <f>SUM(M9)+2.2</f>
        <v>49.800000000000011</v>
      </c>
    </row>
    <row r="10" spans="1:14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65">
        <v>5</v>
      </c>
      <c r="B11" s="66" t="s">
        <v>132</v>
      </c>
      <c r="C11" s="67"/>
      <c r="D11" s="106"/>
      <c r="E11" s="246"/>
      <c r="F11" s="246"/>
      <c r="G11" s="108"/>
      <c r="H11" s="109">
        <f>SUM(I11)-4.5</f>
        <v>58</v>
      </c>
      <c r="I11" s="45">
        <f>SUM(J11)-4.5</f>
        <v>62.5</v>
      </c>
      <c r="J11" s="85">
        <v>67</v>
      </c>
      <c r="K11" s="94">
        <f>SUM(J11)+4.5</f>
        <v>71.5</v>
      </c>
      <c r="L11" s="94">
        <f>SUM(K11)+4.5</f>
        <v>76</v>
      </c>
      <c r="M11" s="94">
        <f>SUM(L11)+4.5</f>
        <v>80.5</v>
      </c>
      <c r="N11" s="253">
        <f>SUM(M11)+4.5</f>
        <v>85</v>
      </c>
    </row>
    <row r="12" spans="1:14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65">
        <v>6</v>
      </c>
      <c r="B13" s="66" t="s">
        <v>12</v>
      </c>
      <c r="C13" s="67"/>
      <c r="D13" s="68" t="s">
        <v>469</v>
      </c>
      <c r="E13" s="69"/>
      <c r="F13" s="69"/>
      <c r="G13" s="70"/>
      <c r="H13" s="109">
        <f>SUM(I13)-5</f>
        <v>64</v>
      </c>
      <c r="I13" s="45">
        <f>SUM(J13)-5</f>
        <v>69</v>
      </c>
      <c r="J13" s="71">
        <v>74</v>
      </c>
      <c r="K13" s="45">
        <f>SUM(J13)+5</f>
        <v>79</v>
      </c>
      <c r="L13" s="45">
        <f>SUM(K13)+5</f>
        <v>84</v>
      </c>
      <c r="M13" s="45">
        <f>SUM(L13)+5</f>
        <v>89</v>
      </c>
      <c r="N13" s="254">
        <f>SUM(M13)+5</f>
        <v>94</v>
      </c>
    </row>
    <row r="14" spans="1:14" s="1" customFormat="1" ht="14.1" customHeight="1" x14ac:dyDescent="0.3">
      <c r="A14" s="52"/>
      <c r="B14" s="60" t="s">
        <v>50</v>
      </c>
      <c r="C14" s="61"/>
      <c r="D14" s="62" t="s">
        <v>76</v>
      </c>
      <c r="E14" s="63"/>
      <c r="F14" s="63"/>
      <c r="G14" s="64"/>
      <c r="H14" s="137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65">
        <v>7</v>
      </c>
      <c r="B15" s="66" t="s">
        <v>109</v>
      </c>
      <c r="C15" s="67"/>
      <c r="D15" s="68"/>
      <c r="E15" s="69"/>
      <c r="F15" s="69"/>
      <c r="G15" s="70"/>
      <c r="H15" s="109">
        <f>SUM(I15)-0.7</f>
        <v>9.1000000000000014</v>
      </c>
      <c r="I15" s="45">
        <f>SUM(J15)-0.7</f>
        <v>9.8000000000000007</v>
      </c>
      <c r="J15" s="71">
        <v>10.5</v>
      </c>
      <c r="K15" s="45">
        <f>SUM(J15)+0.7</f>
        <v>11.2</v>
      </c>
      <c r="L15" s="45">
        <f>SUM(K15)+0.7</f>
        <v>11.899999999999999</v>
      </c>
      <c r="M15" s="109">
        <f>SUM(L15)+0.7</f>
        <v>12.599999999999998</v>
      </c>
      <c r="N15" s="255">
        <f>SUM(M15)+0.7</f>
        <v>13.299999999999997</v>
      </c>
    </row>
    <row r="16" spans="1:14" s="1" customFormat="1" ht="14.1" customHeight="1" x14ac:dyDescent="0.3">
      <c r="A16" s="52"/>
      <c r="B16" s="60" t="s">
        <v>110</v>
      </c>
      <c r="C16" s="61"/>
      <c r="D16" s="73" t="s">
        <v>468</v>
      </c>
      <c r="E16" s="74"/>
      <c r="F16" s="74"/>
      <c r="G16" s="75"/>
      <c r="H16" s="137"/>
      <c r="I16" s="46"/>
      <c r="J16" s="48"/>
      <c r="K16" s="46"/>
      <c r="L16" s="46"/>
      <c r="M16" s="137"/>
      <c r="N16" s="256"/>
    </row>
    <row r="17" spans="1:14" s="1" customFormat="1" ht="14.1" customHeight="1" x14ac:dyDescent="0.3">
      <c r="A17" s="65">
        <v>8</v>
      </c>
      <c r="B17" s="66" t="s">
        <v>362</v>
      </c>
      <c r="C17" s="67"/>
      <c r="D17" s="68"/>
      <c r="E17" s="69"/>
      <c r="F17" s="69"/>
      <c r="G17" s="70"/>
      <c r="H17" s="109">
        <f>SUM(I17)-0.7</f>
        <v>9.1000000000000014</v>
      </c>
      <c r="I17" s="45">
        <f>SUM(J17)-0.7</f>
        <v>9.8000000000000007</v>
      </c>
      <c r="J17" s="71">
        <v>10.5</v>
      </c>
      <c r="K17" s="45">
        <f>SUM(J17)+0.7</f>
        <v>11.2</v>
      </c>
      <c r="L17" s="45">
        <f>SUM(K17)+0.7</f>
        <v>11.899999999999999</v>
      </c>
      <c r="M17" s="109">
        <f>SUM(L17)+0.7</f>
        <v>12.599999999999998</v>
      </c>
      <c r="N17" s="255">
        <f>SUM(M17)+0.7</f>
        <v>13.299999999999997</v>
      </c>
    </row>
    <row r="18" spans="1:14" s="1" customFormat="1" ht="14.1" customHeight="1" x14ac:dyDescent="0.3">
      <c r="A18" s="52"/>
      <c r="B18" s="60" t="s">
        <v>363</v>
      </c>
      <c r="C18" s="61"/>
      <c r="D18" s="73" t="s">
        <v>364</v>
      </c>
      <c r="E18" s="74"/>
      <c r="F18" s="74"/>
      <c r="G18" s="75"/>
      <c r="H18" s="137"/>
      <c r="I18" s="46"/>
      <c r="J18" s="48"/>
      <c r="K18" s="46"/>
      <c r="L18" s="46"/>
      <c r="M18" s="137"/>
      <c r="N18" s="256"/>
    </row>
    <row r="19" spans="1:14" s="1" customFormat="1" ht="14.1" customHeight="1" x14ac:dyDescent="0.3">
      <c r="A19" s="65">
        <v>9</v>
      </c>
      <c r="B19" s="66" t="s">
        <v>467</v>
      </c>
      <c r="C19" s="67"/>
      <c r="D19" s="68"/>
      <c r="E19" s="69"/>
      <c r="F19" s="69"/>
      <c r="G19" s="70"/>
      <c r="H19" s="45">
        <f>SUM(I19)-0</f>
        <v>2.8</v>
      </c>
      <c r="I19" s="45">
        <f>SUM(J19)-0</f>
        <v>2.8</v>
      </c>
      <c r="J19" s="71">
        <v>2.8</v>
      </c>
      <c r="K19" s="45">
        <f>SUM(J19)+0.5</f>
        <v>3.3</v>
      </c>
      <c r="L19" s="45">
        <f>SUM(K19)+0</f>
        <v>3.3</v>
      </c>
      <c r="M19" s="45">
        <f>SUM(L19)+0</f>
        <v>3.3</v>
      </c>
      <c r="N19" s="254">
        <f>SUM(M19)+0</f>
        <v>3.3</v>
      </c>
    </row>
    <row r="20" spans="1:14" s="1" customFormat="1" ht="14.1" customHeight="1" x14ac:dyDescent="0.3">
      <c r="A20" s="52"/>
      <c r="B20" s="60" t="s">
        <v>466</v>
      </c>
      <c r="C20" s="61"/>
      <c r="D20" s="73"/>
      <c r="E20" s="74"/>
      <c r="F20" s="74"/>
      <c r="G20" s="75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65">
        <v>10</v>
      </c>
      <c r="B21" s="66" t="s">
        <v>10</v>
      </c>
      <c r="C21" s="67"/>
      <c r="D21" s="68" t="s">
        <v>77</v>
      </c>
      <c r="E21" s="69"/>
      <c r="F21" s="69"/>
      <c r="G21" s="70"/>
      <c r="H21" s="45">
        <f>SUM(I21)-7</f>
        <v>51</v>
      </c>
      <c r="I21" s="45">
        <f>SUM(J21)-7</f>
        <v>58</v>
      </c>
      <c r="J21" s="71">
        <v>65</v>
      </c>
      <c r="K21" s="45">
        <f>SUM(J21)+6</f>
        <v>71</v>
      </c>
      <c r="L21" s="45">
        <f>SUM(K21)+6</f>
        <v>77</v>
      </c>
      <c r="M21" s="45">
        <f>SUM(L21)+6</f>
        <v>83</v>
      </c>
      <c r="N21" s="254">
        <f>SUM(M21)+6</f>
        <v>89</v>
      </c>
    </row>
    <row r="22" spans="1:14" s="1" customFormat="1" ht="14.1" customHeight="1" x14ac:dyDescent="0.3">
      <c r="A22" s="52"/>
      <c r="B22" s="60" t="s">
        <v>51</v>
      </c>
      <c r="C22" s="61"/>
      <c r="D22" s="62" t="s">
        <v>78</v>
      </c>
      <c r="E22" s="63"/>
      <c r="F22" s="63"/>
      <c r="G22" s="64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65">
        <v>11</v>
      </c>
      <c r="B23" s="66" t="s">
        <v>15</v>
      </c>
      <c r="C23" s="67"/>
      <c r="D23" s="68" t="s">
        <v>16</v>
      </c>
      <c r="E23" s="69"/>
      <c r="F23" s="69"/>
      <c r="G23" s="70"/>
      <c r="H23" s="45">
        <f>SUM(I23)-1.6</f>
        <v>31.799999999999997</v>
      </c>
      <c r="I23" s="45">
        <f>SUM(J23)-1.6</f>
        <v>33.4</v>
      </c>
      <c r="J23" s="71">
        <v>35</v>
      </c>
      <c r="K23" s="45">
        <f>SUM(J23)+1.6</f>
        <v>36.6</v>
      </c>
      <c r="L23" s="45">
        <f>SUM(K23)+1.6</f>
        <v>38.200000000000003</v>
      </c>
      <c r="M23" s="45">
        <f>SUM(L23)+1.6</f>
        <v>39.800000000000004</v>
      </c>
      <c r="N23" s="87">
        <f>SUM(M23)+1.6</f>
        <v>41.400000000000006</v>
      </c>
    </row>
    <row r="24" spans="1:14" s="1" customFormat="1" ht="14.1" customHeight="1" x14ac:dyDescent="0.3">
      <c r="A24" s="52"/>
      <c r="B24" s="60" t="s">
        <v>52</v>
      </c>
      <c r="C24" s="61"/>
      <c r="D24" s="79" t="s">
        <v>79</v>
      </c>
      <c r="E24" s="80"/>
      <c r="F24" s="80"/>
      <c r="G24" s="81"/>
      <c r="H24" s="46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65">
        <v>12</v>
      </c>
      <c r="B25" s="66" t="s">
        <v>17</v>
      </c>
      <c r="C25" s="67"/>
      <c r="D25" s="68" t="s">
        <v>14</v>
      </c>
      <c r="E25" s="69"/>
      <c r="F25" s="69"/>
      <c r="G25" s="70"/>
      <c r="H25" s="109">
        <f>SUM(I25)-1.1</f>
        <v>-2.2000000000000002</v>
      </c>
      <c r="I25" s="45">
        <f>SUM(J25)-1.1</f>
        <v>-1.1000000000000001</v>
      </c>
      <c r="J25" s="71" t="s">
        <v>642</v>
      </c>
      <c r="K25" s="45">
        <f>SUM(J25)+1.6</f>
        <v>1.6</v>
      </c>
      <c r="L25" s="45">
        <f>SUM(K25)+1.1</f>
        <v>2.7</v>
      </c>
      <c r="M25" s="109">
        <f>SUM(L25)+1.1</f>
        <v>3.8000000000000003</v>
      </c>
      <c r="N25" s="255">
        <f>SUM(M25)+1.1</f>
        <v>4.9000000000000004</v>
      </c>
    </row>
    <row r="26" spans="1:14" s="1" customFormat="1" ht="14.1" customHeight="1" x14ac:dyDescent="0.3">
      <c r="A26" s="52"/>
      <c r="B26" s="60" t="s">
        <v>58</v>
      </c>
      <c r="C26" s="61"/>
      <c r="D26" s="62" t="s">
        <v>80</v>
      </c>
      <c r="E26" s="63"/>
      <c r="F26" s="63"/>
      <c r="G26" s="64"/>
      <c r="H26" s="137"/>
      <c r="I26" s="46"/>
      <c r="J26" s="48"/>
      <c r="K26" s="46"/>
      <c r="L26" s="46"/>
      <c r="M26" s="137"/>
      <c r="N26" s="256"/>
    </row>
    <row r="27" spans="1:14" s="1" customFormat="1" ht="14.1" customHeight="1" x14ac:dyDescent="0.3">
      <c r="A27" s="65">
        <v>13</v>
      </c>
      <c r="B27" s="66" t="s">
        <v>18</v>
      </c>
      <c r="C27" s="67"/>
      <c r="D27" s="68" t="s">
        <v>14</v>
      </c>
      <c r="E27" s="69"/>
      <c r="F27" s="69"/>
      <c r="G27" s="70"/>
      <c r="H27" s="109">
        <f>SUM(I27)-1.3</f>
        <v>28.4</v>
      </c>
      <c r="I27" s="45">
        <f>SUM(J27)-1.3</f>
        <v>29.7</v>
      </c>
      <c r="J27" s="71">
        <v>31</v>
      </c>
      <c r="K27" s="45">
        <f>SUM(J27)+1.8</f>
        <v>32.799999999999997</v>
      </c>
      <c r="L27" s="45">
        <f>SUM(K27)+1.3</f>
        <v>34.099999999999994</v>
      </c>
      <c r="M27" s="109">
        <f>SUM(L27)+1.3</f>
        <v>35.399999999999991</v>
      </c>
      <c r="N27" s="255">
        <f>SUM(M27)+1.3</f>
        <v>36.699999999999989</v>
      </c>
    </row>
    <row r="28" spans="1:14" s="1" customFormat="1" ht="14.1" customHeight="1" x14ac:dyDescent="0.3">
      <c r="A28" s="52"/>
      <c r="B28" s="60" t="s">
        <v>57</v>
      </c>
      <c r="C28" s="61"/>
      <c r="D28" s="62" t="s">
        <v>80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s="1" customFormat="1" ht="14.1" customHeight="1" x14ac:dyDescent="0.3">
      <c r="A29" s="65">
        <v>14</v>
      </c>
      <c r="B29" s="66" t="s">
        <v>19</v>
      </c>
      <c r="C29" s="67"/>
      <c r="D29" s="68" t="s">
        <v>20</v>
      </c>
      <c r="E29" s="69"/>
      <c r="F29" s="69"/>
      <c r="G29" s="70"/>
      <c r="H29" s="45"/>
      <c r="I29" s="45"/>
      <c r="J29" s="71"/>
      <c r="K29" s="45"/>
      <c r="L29" s="45"/>
      <c r="M29" s="45"/>
      <c r="N29" s="254"/>
    </row>
    <row r="30" spans="1:14" s="1" customFormat="1" ht="14.1" customHeight="1" x14ac:dyDescent="0.3">
      <c r="A30" s="52"/>
      <c r="B30" s="60" t="s">
        <v>56</v>
      </c>
      <c r="C30" s="61"/>
      <c r="D30" s="62" t="s">
        <v>81</v>
      </c>
      <c r="E30" s="63"/>
      <c r="F30" s="63"/>
      <c r="G30" s="64"/>
      <c r="H30" s="46"/>
      <c r="I30" s="46"/>
      <c r="J30" s="48"/>
      <c r="K30" s="46"/>
      <c r="L30" s="46"/>
      <c r="M30" s="46"/>
      <c r="N30" s="251"/>
    </row>
    <row r="31" spans="1:14" s="1" customFormat="1" ht="14.1" customHeight="1" x14ac:dyDescent="0.3">
      <c r="A31" s="65">
        <v>15</v>
      </c>
      <c r="B31" s="66" t="s">
        <v>21</v>
      </c>
      <c r="C31" s="67"/>
      <c r="D31" s="68" t="s">
        <v>22</v>
      </c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x14ac:dyDescent="0.3">
      <c r="A32" s="52"/>
      <c r="B32" s="60" t="s">
        <v>55</v>
      </c>
      <c r="C32" s="61"/>
      <c r="D32" s="62" t="s">
        <v>82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65">
        <v>16</v>
      </c>
      <c r="B33" s="66" t="s">
        <v>92</v>
      </c>
      <c r="C33" s="67"/>
      <c r="D33" s="68" t="s">
        <v>59</v>
      </c>
      <c r="E33" s="69"/>
      <c r="F33" s="69"/>
      <c r="G33" s="70"/>
      <c r="H33" s="45"/>
      <c r="I33" s="45"/>
      <c r="J33" s="71"/>
      <c r="K33" s="45"/>
      <c r="L33" s="45"/>
      <c r="M33" s="45"/>
      <c r="N33" s="254"/>
    </row>
    <row r="34" spans="1:14" s="1" customFormat="1" ht="14.1" customHeight="1" x14ac:dyDescent="0.3">
      <c r="A34" s="52"/>
      <c r="B34" s="60" t="s">
        <v>93</v>
      </c>
      <c r="C34" s="61"/>
      <c r="D34" s="62" t="s">
        <v>59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65">
        <v>17</v>
      </c>
      <c r="B35" s="66" t="s">
        <v>94</v>
      </c>
      <c r="C35" s="67"/>
      <c r="D35" s="68" t="s">
        <v>96</v>
      </c>
      <c r="E35" s="69"/>
      <c r="F35" s="69"/>
      <c r="G35" s="70"/>
      <c r="H35" s="45"/>
      <c r="I35" s="45"/>
      <c r="J35" s="71"/>
      <c r="K35" s="45"/>
      <c r="L35" s="45"/>
      <c r="M35" s="45"/>
      <c r="N35" s="254"/>
    </row>
    <row r="36" spans="1:14" s="1" customFormat="1" ht="14.1" customHeight="1" x14ac:dyDescent="0.3">
      <c r="A36" s="52"/>
      <c r="B36" s="60" t="s">
        <v>95</v>
      </c>
      <c r="C36" s="61"/>
      <c r="D36" s="62" t="s">
        <v>131</v>
      </c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65">
        <v>18</v>
      </c>
      <c r="B37" s="66" t="s">
        <v>83</v>
      </c>
      <c r="C37" s="67"/>
      <c r="D37" s="68" t="s">
        <v>23</v>
      </c>
      <c r="E37" s="69"/>
      <c r="F37" s="69"/>
      <c r="G37" s="70"/>
      <c r="H37" s="45">
        <f>SUM(I37)-0.5</f>
        <v>7.5</v>
      </c>
      <c r="I37" s="45">
        <f>SUM(J37)-0.5</f>
        <v>8</v>
      </c>
      <c r="J37" s="71">
        <v>8.5</v>
      </c>
      <c r="K37" s="45">
        <f>SUM(J37)+0.5</f>
        <v>9</v>
      </c>
      <c r="L37" s="45">
        <f>SUM(K37)+0.5</f>
        <v>9.5</v>
      </c>
      <c r="M37" s="45">
        <f>SUM(L37)+0.5</f>
        <v>10</v>
      </c>
      <c r="N37" s="254">
        <f>SUM(M37)+0.5</f>
        <v>10.5</v>
      </c>
    </row>
    <row r="38" spans="1:14" s="1" customFormat="1" ht="14.1" customHeight="1" x14ac:dyDescent="0.3">
      <c r="A38" s="52"/>
      <c r="B38" s="60" t="s">
        <v>54</v>
      </c>
      <c r="C38" s="61"/>
      <c r="D38" s="62" t="s">
        <v>84</v>
      </c>
      <c r="E38" s="63"/>
      <c r="F38" s="63"/>
      <c r="G38" s="64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65">
        <v>19</v>
      </c>
      <c r="B39" s="66" t="s">
        <v>85</v>
      </c>
      <c r="C39" s="67"/>
      <c r="D39" s="68" t="s">
        <v>24</v>
      </c>
      <c r="E39" s="69"/>
      <c r="F39" s="69"/>
      <c r="G39" s="70"/>
      <c r="H39" s="45">
        <f>SUM(I39)-0.3</f>
        <v>4.4000000000000004</v>
      </c>
      <c r="I39" s="45">
        <f>SUM(J39)-0.3</f>
        <v>4.7</v>
      </c>
      <c r="J39" s="71">
        <v>5</v>
      </c>
      <c r="K39" s="45">
        <f>SUM(J39)+0.3</f>
        <v>5.3</v>
      </c>
      <c r="L39" s="45">
        <f>SUM(K39)+0.3</f>
        <v>5.6</v>
      </c>
      <c r="M39" s="45">
        <f>SUM(L39)+0.3</f>
        <v>5.8999999999999995</v>
      </c>
      <c r="N39" s="87">
        <f>SUM(M39)+0.3</f>
        <v>6.1999999999999993</v>
      </c>
    </row>
    <row r="40" spans="1:14" s="1" customFormat="1" ht="14.1" customHeight="1" x14ac:dyDescent="0.3">
      <c r="A40" s="52"/>
      <c r="B40" s="60" t="s">
        <v>53</v>
      </c>
      <c r="C40" s="61"/>
      <c r="D40" s="62" t="s">
        <v>86</v>
      </c>
      <c r="E40" s="63"/>
      <c r="F40" s="63"/>
      <c r="G40" s="64"/>
      <c r="H40" s="46"/>
      <c r="I40" s="46"/>
      <c r="J40" s="48"/>
      <c r="K40" s="46"/>
      <c r="L40" s="46"/>
      <c r="M40" s="46"/>
      <c r="N40" s="156"/>
    </row>
    <row r="41" spans="1:14" s="1" customFormat="1" ht="14.1" customHeight="1" x14ac:dyDescent="0.3">
      <c r="A41" s="65">
        <v>20</v>
      </c>
      <c r="B41" s="66" t="s">
        <v>101</v>
      </c>
      <c r="C41" s="67"/>
      <c r="D41" s="171"/>
      <c r="E41" s="171"/>
      <c r="F41" s="171"/>
      <c r="G41" s="171"/>
      <c r="H41" s="45">
        <f>SUM(I41)-0.5</f>
        <v>10</v>
      </c>
      <c r="I41" s="45">
        <f>SUM(J41)-0.5</f>
        <v>10.5</v>
      </c>
      <c r="J41" s="71">
        <v>11</v>
      </c>
      <c r="K41" s="45">
        <f>SUM(J41)+0.5</f>
        <v>11.5</v>
      </c>
      <c r="L41" s="45">
        <f>SUM(K41)+0.5</f>
        <v>12</v>
      </c>
      <c r="M41" s="45">
        <f>SUM(L41)+0.5</f>
        <v>12.5</v>
      </c>
      <c r="N41" s="254">
        <f>SUM(M41)+0.5</f>
        <v>13</v>
      </c>
    </row>
    <row r="42" spans="1:14" s="1" customFormat="1" ht="14.1" customHeight="1" x14ac:dyDescent="0.3">
      <c r="A42" s="52"/>
      <c r="B42" s="132" t="s">
        <v>100</v>
      </c>
      <c r="C42" s="133"/>
      <c r="D42" s="79"/>
      <c r="E42" s="80"/>
      <c r="F42" s="80"/>
      <c r="G42" s="81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65">
        <v>21</v>
      </c>
      <c r="B43" s="66" t="s">
        <v>99</v>
      </c>
      <c r="C43" s="67"/>
      <c r="D43" s="171"/>
      <c r="E43" s="171"/>
      <c r="F43" s="171"/>
      <c r="G43" s="171"/>
      <c r="H43" s="45">
        <f>SUM(I43)-0.5</f>
        <v>11.5</v>
      </c>
      <c r="I43" s="45">
        <f>SUM(J43)-0.5</f>
        <v>12</v>
      </c>
      <c r="J43" s="71">
        <v>12.5</v>
      </c>
      <c r="K43" s="45">
        <f>SUM(J43)+0.5</f>
        <v>13</v>
      </c>
      <c r="L43" s="45">
        <f>SUM(K43)+0.5</f>
        <v>13.5</v>
      </c>
      <c r="M43" s="45">
        <f>SUM(L43)+0.5</f>
        <v>14</v>
      </c>
      <c r="N43" s="254">
        <f>SUM(M43)+0.5</f>
        <v>14.5</v>
      </c>
    </row>
    <row r="44" spans="1:14" s="1" customFormat="1" ht="14.1" customHeight="1" thickBot="1" x14ac:dyDescent="0.35">
      <c r="A44" s="105"/>
      <c r="B44" s="110" t="s">
        <v>98</v>
      </c>
      <c r="C44" s="110"/>
      <c r="D44" s="125"/>
      <c r="E44" s="126"/>
      <c r="F44" s="126"/>
      <c r="G44" s="127"/>
      <c r="H44" s="96"/>
      <c r="I44" s="96"/>
      <c r="J44" s="114"/>
      <c r="K44" s="96"/>
      <c r="L44" s="96"/>
      <c r="M44" s="96"/>
      <c r="N44" s="257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0668-E96D-47F8-801F-4C519F6F17E8}">
  <sheetPr codeName="Sheet195">
    <tabColor theme="7"/>
    <pageSetUpPr fitToPage="1"/>
  </sheetPr>
  <dimension ref="A1:M54"/>
  <sheetViews>
    <sheetView zoomScale="110" zoomScaleNormal="110" workbookViewId="0">
      <selection activeCell="J25" sqref="J25:J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522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35</v>
      </c>
      <c r="I3" s="49">
        <f>SUM(J3)-3.5</f>
        <v>38.5</v>
      </c>
      <c r="J3" s="47">
        <v>42</v>
      </c>
      <c r="K3" s="49">
        <f>SUM(J3)+3</f>
        <v>45</v>
      </c>
      <c r="L3" s="49">
        <f>SUM(K3)+3</f>
        <v>48</v>
      </c>
      <c r="M3" s="157">
        <f>SUM(L3)+3</f>
        <v>51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273" t="s">
        <v>125</v>
      </c>
      <c r="C5" s="274"/>
      <c r="D5" s="106" t="s">
        <v>124</v>
      </c>
      <c r="E5" s="107"/>
      <c r="F5" s="107"/>
      <c r="G5" s="108"/>
      <c r="H5" s="45">
        <f>SUM(I5)-4.5</f>
        <v>45</v>
      </c>
      <c r="I5" s="45">
        <f>SUM(J5)-4.5</f>
        <v>49.5</v>
      </c>
      <c r="J5" s="76">
        <v>54</v>
      </c>
      <c r="K5" s="77">
        <f>SUM(J5)+4.5</f>
        <v>58.5</v>
      </c>
      <c r="L5" s="77">
        <f>SUM(K5)+4.5</f>
        <v>63</v>
      </c>
      <c r="M5" s="153">
        <f>SUM(L5)+4.5</f>
        <v>67.5</v>
      </c>
    </row>
    <row r="6" spans="1:13" s="1" customFormat="1" ht="14.1" customHeight="1" x14ac:dyDescent="0.3">
      <c r="A6" s="166"/>
      <c r="B6" s="132" t="s">
        <v>123</v>
      </c>
      <c r="C6" s="133"/>
      <c r="D6" s="79" t="s">
        <v>122</v>
      </c>
      <c r="E6" s="80"/>
      <c r="F6" s="80"/>
      <c r="G6" s="81"/>
      <c r="H6" s="46"/>
      <c r="I6" s="46"/>
      <c r="J6" s="76"/>
      <c r="K6" s="77"/>
      <c r="L6" s="77"/>
      <c r="M6" s="153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35.5</v>
      </c>
      <c r="I7" s="45">
        <f>SUM(J7)-2.25</f>
        <v>37.75</v>
      </c>
      <c r="J7" s="71">
        <v>40</v>
      </c>
      <c r="K7" s="45">
        <f>SUM(J7)+2</f>
        <v>42</v>
      </c>
      <c r="L7" s="45">
        <f>SUM(K7)+2</f>
        <v>44</v>
      </c>
      <c r="M7" s="87">
        <f>SUM(L7)+2</f>
        <v>46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SUM(I9)-1.9</f>
        <v>29.200000000000003</v>
      </c>
      <c r="I9" s="45">
        <f>SUM(J9)-1.9</f>
        <v>31.1</v>
      </c>
      <c r="J9" s="71">
        <v>33</v>
      </c>
      <c r="K9" s="45">
        <f>SUM(J9)+1.7</f>
        <v>34.700000000000003</v>
      </c>
      <c r="L9" s="45">
        <f>SUM(K9)+1.7</f>
        <v>36.400000000000006</v>
      </c>
      <c r="M9" s="87">
        <f>SUM(L9)+1.7</f>
        <v>38.100000000000009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</v>
      </c>
      <c r="C11" s="109"/>
      <c r="D11" s="171" t="s">
        <v>399</v>
      </c>
      <c r="E11" s="171"/>
      <c r="F11" s="171"/>
      <c r="G11" s="171"/>
      <c r="H11" s="45">
        <f>SUM(I11)-0.6</f>
        <v>14.8</v>
      </c>
      <c r="I11" s="45">
        <f>SUM(J11)-0.6</f>
        <v>15.4</v>
      </c>
      <c r="J11" s="76">
        <v>16</v>
      </c>
      <c r="K11" s="77">
        <f>SUM(J11)+0.6</f>
        <v>16.600000000000001</v>
      </c>
      <c r="L11" s="77">
        <f>SUM(K11)+0.6</f>
        <v>17.200000000000003</v>
      </c>
      <c r="M11" s="87">
        <f>SUM(L11)+0.6</f>
        <v>17.800000000000004</v>
      </c>
    </row>
    <row r="12" spans="1:13" s="1" customFormat="1" ht="14.1" customHeight="1" x14ac:dyDescent="0.3">
      <c r="A12" s="166"/>
      <c r="B12" s="137" t="s">
        <v>28</v>
      </c>
      <c r="C12" s="137"/>
      <c r="D12" s="79" t="s">
        <v>118</v>
      </c>
      <c r="E12" s="80"/>
      <c r="F12" s="80"/>
      <c r="G12" s="81"/>
      <c r="H12" s="46"/>
      <c r="I12" s="46"/>
      <c r="J12" s="76"/>
      <c r="K12" s="77"/>
      <c r="L12" s="77"/>
      <c r="M12" s="156"/>
    </row>
    <row r="13" spans="1:13" s="1" customFormat="1" ht="14.1" customHeight="1" x14ac:dyDescent="0.3">
      <c r="A13" s="166">
        <v>6</v>
      </c>
      <c r="B13" s="109" t="s">
        <v>3</v>
      </c>
      <c r="C13" s="109"/>
      <c r="D13" s="171" t="s">
        <v>4</v>
      </c>
      <c r="E13" s="171"/>
      <c r="F13" s="171"/>
      <c r="G13" s="171"/>
      <c r="H13" s="45">
        <f>SUM(I13)-0.3</f>
        <v>5.7</v>
      </c>
      <c r="I13" s="45">
        <f>SUM(J13)-0.3</f>
        <v>6</v>
      </c>
      <c r="J13" s="76">
        <v>6.3</v>
      </c>
      <c r="K13" s="77">
        <f>SUM(J13)+0.3</f>
        <v>6.6</v>
      </c>
      <c r="L13" s="77">
        <f>SUM(K13)+0.3</f>
        <v>6.8999999999999995</v>
      </c>
      <c r="M13" s="87">
        <f>SUM(L13)+0.3</f>
        <v>7.1999999999999993</v>
      </c>
    </row>
    <row r="14" spans="1:13" s="1" customFormat="1" ht="14.1" customHeight="1" x14ac:dyDescent="0.3">
      <c r="A14" s="166"/>
      <c r="B14" s="137" t="s">
        <v>29</v>
      </c>
      <c r="C14" s="137"/>
      <c r="D14" s="79" t="s">
        <v>116</v>
      </c>
      <c r="E14" s="80"/>
      <c r="F14" s="80"/>
      <c r="G14" s="81"/>
      <c r="H14" s="46"/>
      <c r="I14" s="46"/>
      <c r="J14" s="76"/>
      <c r="K14" s="77"/>
      <c r="L14" s="77"/>
      <c r="M14" s="156"/>
    </row>
    <row r="15" spans="1:13" s="1" customFormat="1" ht="14.1" customHeight="1" x14ac:dyDescent="0.3">
      <c r="A15" s="166">
        <v>7</v>
      </c>
      <c r="B15" s="66" t="s">
        <v>90</v>
      </c>
      <c r="C15" s="67"/>
      <c r="D15" s="68" t="s">
        <v>91</v>
      </c>
      <c r="E15" s="69"/>
      <c r="F15" s="69"/>
      <c r="G15" s="70"/>
      <c r="H15" s="45">
        <f>SUM(I15)-1.6</f>
        <v>36.799999999999997</v>
      </c>
      <c r="I15" s="45">
        <f>SUM(J15)-1.6</f>
        <v>38.4</v>
      </c>
      <c r="J15" s="76">
        <v>40</v>
      </c>
      <c r="K15" s="77">
        <f>SUM(J15)+1.6</f>
        <v>41.6</v>
      </c>
      <c r="L15" s="77">
        <f>SUM(K15)+1.6</f>
        <v>43.2</v>
      </c>
      <c r="M15" s="87">
        <f>SUM(L15)+1.6</f>
        <v>44.800000000000004</v>
      </c>
    </row>
    <row r="16" spans="1:13" s="1" customFormat="1" ht="14.1" customHeight="1" x14ac:dyDescent="0.3">
      <c r="A16" s="166"/>
      <c r="B16" s="137" t="s">
        <v>34</v>
      </c>
      <c r="C16" s="137"/>
      <c r="D16" s="79" t="s">
        <v>115</v>
      </c>
      <c r="E16" s="80"/>
      <c r="F16" s="80"/>
      <c r="G16" s="81"/>
      <c r="H16" s="46"/>
      <c r="I16" s="46"/>
      <c r="J16" s="76"/>
      <c r="K16" s="77"/>
      <c r="L16" s="77"/>
      <c r="M16" s="156"/>
    </row>
    <row r="17" spans="1:13" s="1" customFormat="1" ht="14.1" customHeight="1" x14ac:dyDescent="0.3">
      <c r="A17" s="166">
        <v>8</v>
      </c>
      <c r="B17" s="109" t="s">
        <v>7</v>
      </c>
      <c r="C17" s="109"/>
      <c r="D17" s="68" t="s">
        <v>8</v>
      </c>
      <c r="E17" s="69"/>
      <c r="F17" s="69"/>
      <c r="G17" s="70"/>
      <c r="H17" s="45">
        <f>SUM(I17)-1.6</f>
        <v>30.299999999999997</v>
      </c>
      <c r="I17" s="45">
        <f>SUM(J17)-1.6</f>
        <v>31.9</v>
      </c>
      <c r="J17" s="76">
        <v>33.5</v>
      </c>
      <c r="K17" s="77">
        <f>SUM(J17)+1.6</f>
        <v>35.1</v>
      </c>
      <c r="L17" s="77">
        <f>SUM(K17)+1.6</f>
        <v>36.700000000000003</v>
      </c>
      <c r="M17" s="87">
        <f>SUM(L17)+1.6</f>
        <v>38.300000000000004</v>
      </c>
    </row>
    <row r="18" spans="1:13" s="1" customFormat="1" ht="14.1" customHeight="1" x14ac:dyDescent="0.3">
      <c r="A18" s="166"/>
      <c r="B18" s="137" t="s">
        <v>31</v>
      </c>
      <c r="C18" s="137"/>
      <c r="D18" s="79" t="s">
        <v>68</v>
      </c>
      <c r="E18" s="80"/>
      <c r="F18" s="80"/>
      <c r="G18" s="81"/>
      <c r="H18" s="46"/>
      <c r="I18" s="46"/>
      <c r="J18" s="76"/>
      <c r="K18" s="77"/>
      <c r="L18" s="77"/>
      <c r="M18" s="156"/>
    </row>
    <row r="19" spans="1:13" s="1" customFormat="1" ht="14.1" customHeight="1" x14ac:dyDescent="0.3">
      <c r="A19" s="166">
        <v>9</v>
      </c>
      <c r="B19" s="66" t="s">
        <v>102</v>
      </c>
      <c r="C19" s="67"/>
      <c r="D19" s="171" t="s">
        <v>70</v>
      </c>
      <c r="E19" s="171"/>
      <c r="F19" s="171"/>
      <c r="G19" s="171"/>
      <c r="H19" s="45">
        <f>SUM(I19)-0.6</f>
        <v>14</v>
      </c>
      <c r="I19" s="45">
        <f>SUM(J19)-0.6</f>
        <v>14.6</v>
      </c>
      <c r="J19" s="76">
        <v>15.2</v>
      </c>
      <c r="K19" s="77">
        <f>SUM(J19)+0.6</f>
        <v>15.799999999999999</v>
      </c>
      <c r="L19" s="77">
        <f>SUM(K19)+0.6</f>
        <v>16.399999999999999</v>
      </c>
      <c r="M19" s="87">
        <f>SUM(L19)+0.6</f>
        <v>17</v>
      </c>
    </row>
    <row r="20" spans="1:13" s="1" customFormat="1" ht="14.1" customHeight="1" x14ac:dyDescent="0.3">
      <c r="A20" s="166"/>
      <c r="B20" s="137" t="s">
        <v>32</v>
      </c>
      <c r="C20" s="137"/>
      <c r="D20" s="79" t="s">
        <v>71</v>
      </c>
      <c r="E20" s="80"/>
      <c r="F20" s="80"/>
      <c r="G20" s="81"/>
      <c r="H20" s="46"/>
      <c r="I20" s="46"/>
      <c r="J20" s="76"/>
      <c r="K20" s="77"/>
      <c r="L20" s="77"/>
      <c r="M20" s="156"/>
    </row>
    <row r="21" spans="1:13" s="1" customFormat="1" ht="14.1" customHeight="1" x14ac:dyDescent="0.3">
      <c r="A21" s="166">
        <v>10</v>
      </c>
      <c r="B21" s="66" t="s">
        <v>172</v>
      </c>
      <c r="C21" s="67"/>
      <c r="D21" s="128" t="s">
        <v>113</v>
      </c>
      <c r="E21" s="129"/>
      <c r="F21" s="129"/>
      <c r="G21" s="130"/>
      <c r="H21" s="45">
        <f>SUM(I21)-0.3</f>
        <v>4.4000000000000004</v>
      </c>
      <c r="I21" s="45">
        <f>SUM(J21)-0.3</f>
        <v>4.7</v>
      </c>
      <c r="J21" s="76">
        <v>5</v>
      </c>
      <c r="K21" s="77">
        <f>SUM(J21)+0.3</f>
        <v>5.3</v>
      </c>
      <c r="L21" s="77">
        <f>SUM(K21)+0.3</f>
        <v>5.6</v>
      </c>
      <c r="M21" s="87">
        <f>SUM(L21)+0.3</f>
        <v>5.8999999999999995</v>
      </c>
    </row>
    <row r="22" spans="1:13" s="1" customFormat="1" ht="14.1" customHeight="1" thickBot="1" x14ac:dyDescent="0.35">
      <c r="A22" s="267"/>
      <c r="B22" s="268" t="s">
        <v>371</v>
      </c>
      <c r="C22" s="269"/>
      <c r="D22" s="270" t="s">
        <v>112</v>
      </c>
      <c r="E22" s="271"/>
      <c r="F22" s="271"/>
      <c r="G22" s="272"/>
      <c r="H22" s="84"/>
      <c r="I22" s="84"/>
      <c r="J22" s="266"/>
      <c r="K22" s="265"/>
      <c r="L22" s="265"/>
      <c r="M22" s="88"/>
    </row>
    <row r="23" spans="1:13" s="1" customFormat="1" ht="14.1" customHeight="1" thickTop="1" x14ac:dyDescent="0.3">
      <c r="A23" s="160">
        <v>11</v>
      </c>
      <c r="B23" s="97" t="s">
        <v>106</v>
      </c>
      <c r="C23" s="98"/>
      <c r="D23" s="106" t="s">
        <v>74</v>
      </c>
      <c r="E23" s="107"/>
      <c r="F23" s="107"/>
      <c r="G23" s="108"/>
      <c r="H23" s="94">
        <f>SUM(I23)-3</f>
        <v>45</v>
      </c>
      <c r="I23" s="94">
        <f>SUM(J23)-3</f>
        <v>48</v>
      </c>
      <c r="J23" s="85">
        <v>51</v>
      </c>
      <c r="K23" s="94">
        <f>SUM(J23)+3</f>
        <v>54</v>
      </c>
      <c r="L23" s="94">
        <f>SUM(K23)+3</f>
        <v>57</v>
      </c>
      <c r="M23" s="245">
        <f>SUM(L23)+3</f>
        <v>60</v>
      </c>
    </row>
    <row r="24" spans="1:13" s="1" customFormat="1" ht="14.1" customHeight="1" x14ac:dyDescent="0.3">
      <c r="A24" s="166"/>
      <c r="B24" s="60" t="s">
        <v>107</v>
      </c>
      <c r="C24" s="61"/>
      <c r="D24" s="62" t="s">
        <v>75</v>
      </c>
      <c r="E24" s="63"/>
      <c r="F24" s="63"/>
      <c r="G24" s="64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166">
        <v>12</v>
      </c>
      <c r="B25" s="66" t="s">
        <v>132</v>
      </c>
      <c r="C25" s="67"/>
      <c r="D25" s="106"/>
      <c r="E25" s="107"/>
      <c r="F25" s="107"/>
      <c r="G25" s="108"/>
      <c r="H25" s="45">
        <f>SUM(I25)-3.5</f>
        <v>65</v>
      </c>
      <c r="I25" s="45">
        <f>SUM(J25)-3.5</f>
        <v>68.5</v>
      </c>
      <c r="J25" s="85">
        <v>72</v>
      </c>
      <c r="K25" s="94">
        <f>SUM(J25)+3.5</f>
        <v>75.5</v>
      </c>
      <c r="L25" s="94">
        <f>SUM(K25)+3.5</f>
        <v>79</v>
      </c>
      <c r="M25" s="245">
        <f>SUM(L25)+3.5</f>
        <v>82.5</v>
      </c>
    </row>
    <row r="26" spans="1:13" s="1" customFormat="1" ht="14.1" customHeight="1" x14ac:dyDescent="0.3">
      <c r="A26" s="166"/>
      <c r="B26" s="60" t="s">
        <v>108</v>
      </c>
      <c r="C26" s="61"/>
      <c r="D26" s="62"/>
      <c r="E26" s="63"/>
      <c r="F26" s="63"/>
      <c r="G26" s="64"/>
      <c r="H26" s="46"/>
      <c r="I26" s="46"/>
      <c r="J26" s="48"/>
      <c r="K26" s="46"/>
      <c r="L26" s="46"/>
      <c r="M26" s="156"/>
    </row>
    <row r="27" spans="1:13" s="1" customFormat="1" ht="14.1" customHeight="1" x14ac:dyDescent="0.3">
      <c r="A27" s="166">
        <v>13</v>
      </c>
      <c r="B27" s="66" t="s">
        <v>12</v>
      </c>
      <c r="C27" s="67"/>
      <c r="D27" s="68" t="s">
        <v>457</v>
      </c>
      <c r="E27" s="69"/>
      <c r="F27" s="69"/>
      <c r="G27" s="70"/>
      <c r="H27" s="45">
        <f>SUM(I27)-4</f>
        <v>68</v>
      </c>
      <c r="I27" s="45">
        <f>SUM(J27)-4</f>
        <v>72</v>
      </c>
      <c r="J27" s="71">
        <v>76</v>
      </c>
      <c r="K27" s="45">
        <f>SUM(J27)+4</f>
        <v>80</v>
      </c>
      <c r="L27" s="45">
        <f>SUM(K27)+4</f>
        <v>84</v>
      </c>
      <c r="M27" s="87">
        <f>SUM(L27)+4</f>
        <v>88</v>
      </c>
    </row>
    <row r="28" spans="1:13" s="1" customFormat="1" ht="14.1" customHeight="1" x14ac:dyDescent="0.3">
      <c r="A28" s="166"/>
      <c r="B28" s="60" t="s">
        <v>50</v>
      </c>
      <c r="C28" s="61"/>
      <c r="D28" s="62" t="s">
        <v>76</v>
      </c>
      <c r="E28" s="63"/>
      <c r="F28" s="63"/>
      <c r="G28" s="64"/>
      <c r="H28" s="46"/>
      <c r="I28" s="46"/>
      <c r="J28" s="48"/>
      <c r="K28" s="46"/>
      <c r="L28" s="46"/>
      <c r="M28" s="156"/>
    </row>
    <row r="29" spans="1:13" s="1" customFormat="1" ht="14.1" customHeight="1" x14ac:dyDescent="0.3">
      <c r="A29" s="166">
        <v>14</v>
      </c>
      <c r="B29" s="66" t="s">
        <v>109</v>
      </c>
      <c r="C29" s="67"/>
      <c r="D29" s="68"/>
      <c r="E29" s="69"/>
      <c r="F29" s="69"/>
      <c r="G29" s="70"/>
      <c r="H29" s="45">
        <f>SUM(I29)-0.7</f>
        <v>12.500000000000002</v>
      </c>
      <c r="I29" s="45">
        <f>SUM(J29)-0.7</f>
        <v>13.200000000000001</v>
      </c>
      <c r="J29" s="71">
        <v>13.9</v>
      </c>
      <c r="K29" s="45">
        <f>SUM(J29)+1.2</f>
        <v>15.1</v>
      </c>
      <c r="L29" s="45">
        <f>SUM(K29)+0.7</f>
        <v>15.799999999999999</v>
      </c>
      <c r="M29" s="72">
        <f>SUM(L29)+0.7</f>
        <v>16.5</v>
      </c>
    </row>
    <row r="30" spans="1:13" s="1" customFormat="1" ht="14.1" customHeight="1" x14ac:dyDescent="0.3">
      <c r="A30" s="166"/>
      <c r="B30" s="60" t="s">
        <v>110</v>
      </c>
      <c r="C30" s="61"/>
      <c r="D30" s="73" t="s">
        <v>136</v>
      </c>
      <c r="E30" s="74"/>
      <c r="F30" s="74"/>
      <c r="G30" s="75"/>
      <c r="H30" s="46"/>
      <c r="I30" s="46"/>
      <c r="J30" s="48"/>
      <c r="K30" s="46"/>
      <c r="L30" s="46"/>
      <c r="M30" s="59"/>
    </row>
    <row r="31" spans="1:13" s="1" customFormat="1" ht="14.1" customHeight="1" x14ac:dyDescent="0.3">
      <c r="A31" s="166">
        <v>15</v>
      </c>
      <c r="B31" s="66" t="s">
        <v>10</v>
      </c>
      <c r="C31" s="67"/>
      <c r="D31" s="68" t="s">
        <v>77</v>
      </c>
      <c r="E31" s="69"/>
      <c r="F31" s="69"/>
      <c r="G31" s="70"/>
      <c r="H31" s="45">
        <f>SUM(I31)-7</f>
        <v>53</v>
      </c>
      <c r="I31" s="45">
        <f>SUM(J31)-7</f>
        <v>60</v>
      </c>
      <c r="J31" s="71">
        <v>67</v>
      </c>
      <c r="K31" s="45">
        <f>SUM(J31)+6</f>
        <v>73</v>
      </c>
      <c r="L31" s="45">
        <f>SUM(K31)+6</f>
        <v>79</v>
      </c>
      <c r="M31" s="87">
        <f>SUM(L31)+6</f>
        <v>85</v>
      </c>
    </row>
    <row r="32" spans="1:13" s="1" customFormat="1" ht="14.1" customHeight="1" x14ac:dyDescent="0.3">
      <c r="A32" s="166"/>
      <c r="B32" s="60" t="s">
        <v>51</v>
      </c>
      <c r="C32" s="61"/>
      <c r="D32" s="62" t="s">
        <v>78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ht="14.1" customHeight="1" x14ac:dyDescent="0.3">
      <c r="A33" s="166">
        <v>16</v>
      </c>
      <c r="B33" s="66" t="s">
        <v>15</v>
      </c>
      <c r="C33" s="67"/>
      <c r="D33" s="68" t="s">
        <v>16</v>
      </c>
      <c r="E33" s="69"/>
      <c r="F33" s="69"/>
      <c r="G33" s="70"/>
      <c r="H33" s="45">
        <f>SUM(I33)-1</f>
        <v>20</v>
      </c>
      <c r="I33" s="45">
        <f>SUM(J33)-1</f>
        <v>21</v>
      </c>
      <c r="J33" s="71">
        <v>22</v>
      </c>
      <c r="K33" s="45">
        <f>SUM(J33)+1</f>
        <v>23</v>
      </c>
      <c r="L33" s="45">
        <f>SUM(K33)+1</f>
        <v>24</v>
      </c>
      <c r="M33" s="87">
        <f>SUM(L33)+1</f>
        <v>25</v>
      </c>
    </row>
    <row r="34" spans="1:13" ht="14.1" customHeight="1" x14ac:dyDescent="0.3">
      <c r="A34" s="166"/>
      <c r="B34" s="60" t="s">
        <v>52</v>
      </c>
      <c r="C34" s="61"/>
      <c r="D34" s="79" t="s">
        <v>79</v>
      </c>
      <c r="E34" s="80"/>
      <c r="F34" s="80"/>
      <c r="G34" s="81"/>
      <c r="H34" s="46"/>
      <c r="I34" s="46"/>
      <c r="J34" s="48"/>
      <c r="K34" s="46"/>
      <c r="L34" s="46"/>
      <c r="M34" s="156"/>
    </row>
    <row r="35" spans="1:13" ht="14.1" customHeight="1" x14ac:dyDescent="0.3">
      <c r="A35" s="166">
        <v>17</v>
      </c>
      <c r="B35" s="66" t="s">
        <v>17</v>
      </c>
      <c r="C35" s="67"/>
      <c r="D35" s="68" t="s">
        <v>14</v>
      </c>
      <c r="E35" s="69"/>
      <c r="F35" s="69"/>
      <c r="G35" s="70"/>
      <c r="H35" s="45">
        <f>SUM(I35)-1.1</f>
        <v>21.199999999999996</v>
      </c>
      <c r="I35" s="45">
        <f>SUM(J35)-1.1</f>
        <v>22.299999999999997</v>
      </c>
      <c r="J35" s="71">
        <v>23.4</v>
      </c>
      <c r="K35" s="45">
        <f>SUM(J35)+1.6</f>
        <v>25</v>
      </c>
      <c r="L35" s="45">
        <f>SUM(K35)+1.1</f>
        <v>26.1</v>
      </c>
      <c r="M35" s="72">
        <f>SUM(L35)+1.1</f>
        <v>27.200000000000003</v>
      </c>
    </row>
    <row r="36" spans="1:13" ht="14.1" customHeight="1" x14ac:dyDescent="0.3">
      <c r="A36" s="166"/>
      <c r="B36" s="60" t="s">
        <v>58</v>
      </c>
      <c r="C36" s="61"/>
      <c r="D36" s="62" t="s">
        <v>80</v>
      </c>
      <c r="E36" s="63"/>
      <c r="F36" s="63"/>
      <c r="G36" s="64"/>
      <c r="H36" s="46"/>
      <c r="I36" s="46"/>
      <c r="J36" s="48"/>
      <c r="K36" s="46"/>
      <c r="L36" s="46"/>
      <c r="M36" s="59"/>
    </row>
    <row r="37" spans="1:13" ht="14.1" customHeight="1" x14ac:dyDescent="0.3">
      <c r="A37" s="166">
        <v>18</v>
      </c>
      <c r="B37" s="66" t="s">
        <v>18</v>
      </c>
      <c r="C37" s="67"/>
      <c r="D37" s="68" t="s">
        <v>14</v>
      </c>
      <c r="E37" s="69"/>
      <c r="F37" s="69"/>
      <c r="G37" s="70"/>
      <c r="H37" s="45">
        <f>SUM(I37)-1.3</f>
        <v>26.9</v>
      </c>
      <c r="I37" s="45">
        <f>SUM(J37)-1.3</f>
        <v>28.2</v>
      </c>
      <c r="J37" s="71">
        <v>29.5</v>
      </c>
      <c r="K37" s="45">
        <f>SUM(J37)+1.8</f>
        <v>31.3</v>
      </c>
      <c r="L37" s="45">
        <f>SUM(K37)+1.3</f>
        <v>32.6</v>
      </c>
      <c r="M37" s="72">
        <f>SUM(L37)+1.3</f>
        <v>33.9</v>
      </c>
    </row>
    <row r="38" spans="1:13" ht="14.1" customHeight="1" x14ac:dyDescent="0.3">
      <c r="A38" s="166"/>
      <c r="B38" s="60" t="s">
        <v>57</v>
      </c>
      <c r="C38" s="61"/>
      <c r="D38" s="62" t="s">
        <v>80</v>
      </c>
      <c r="E38" s="63"/>
      <c r="F38" s="63"/>
      <c r="G38" s="64"/>
      <c r="H38" s="46"/>
      <c r="I38" s="46"/>
      <c r="J38" s="48"/>
      <c r="K38" s="46"/>
      <c r="L38" s="46"/>
      <c r="M38" s="59"/>
    </row>
    <row r="39" spans="1:13" ht="14.1" customHeight="1" x14ac:dyDescent="0.3">
      <c r="A39" s="166">
        <v>19</v>
      </c>
      <c r="B39" s="66" t="s">
        <v>19</v>
      </c>
      <c r="C39" s="67"/>
      <c r="D39" s="68" t="s">
        <v>20</v>
      </c>
      <c r="E39" s="69"/>
      <c r="F39" s="69"/>
      <c r="G39" s="70"/>
      <c r="H39" s="45">
        <f>SUM(I39)-2.7</f>
        <v>42.399999999999991</v>
      </c>
      <c r="I39" s="45">
        <f>SUM(J39)-2.7</f>
        <v>45.099999999999994</v>
      </c>
      <c r="J39" s="71">
        <v>47.8</v>
      </c>
      <c r="K39" s="45">
        <f>SUM(J39)+2.6</f>
        <v>50.4</v>
      </c>
      <c r="L39" s="45">
        <f>SUM(K39)+2.6</f>
        <v>53</v>
      </c>
      <c r="M39" s="87">
        <f>SUM(L39)+2.6</f>
        <v>55.6</v>
      </c>
    </row>
    <row r="40" spans="1:13" ht="14.1" customHeight="1" x14ac:dyDescent="0.3">
      <c r="A40" s="166"/>
      <c r="B40" s="60" t="s">
        <v>56</v>
      </c>
      <c r="C40" s="61"/>
      <c r="D40" s="62" t="s">
        <v>81</v>
      </c>
      <c r="E40" s="63"/>
      <c r="F40" s="63"/>
      <c r="G40" s="64"/>
      <c r="H40" s="46"/>
      <c r="I40" s="46"/>
      <c r="J40" s="48"/>
      <c r="K40" s="46"/>
      <c r="L40" s="46"/>
      <c r="M40" s="156"/>
    </row>
    <row r="41" spans="1:13" ht="14.1" customHeight="1" x14ac:dyDescent="0.3">
      <c r="A41" s="166">
        <v>20</v>
      </c>
      <c r="B41" s="66" t="s">
        <v>21</v>
      </c>
      <c r="C41" s="67"/>
      <c r="D41" s="68" t="s">
        <v>22</v>
      </c>
      <c r="E41" s="69"/>
      <c r="F41" s="69"/>
      <c r="G41" s="70"/>
      <c r="H41" s="45">
        <f>SUM(I41)-6</f>
        <v>33</v>
      </c>
      <c r="I41" s="45">
        <f>SUM(J41)-6</f>
        <v>39</v>
      </c>
      <c r="J41" s="71">
        <v>45</v>
      </c>
      <c r="K41" s="45">
        <f>SUM(J41)+4.5</f>
        <v>49.5</v>
      </c>
      <c r="L41" s="45">
        <f>SUM(K41)+5</f>
        <v>54.5</v>
      </c>
      <c r="M41" s="87">
        <f>SUM(L41)+5</f>
        <v>59.5</v>
      </c>
    </row>
    <row r="42" spans="1:13" ht="14.1" customHeight="1" x14ac:dyDescent="0.3">
      <c r="A42" s="166"/>
      <c r="B42" s="60" t="s">
        <v>55</v>
      </c>
      <c r="C42" s="61"/>
      <c r="D42" s="62" t="s">
        <v>82</v>
      </c>
      <c r="E42" s="63"/>
      <c r="F42" s="63"/>
      <c r="G42" s="64"/>
      <c r="H42" s="46"/>
      <c r="I42" s="46"/>
      <c r="J42" s="48"/>
      <c r="K42" s="46"/>
      <c r="L42" s="46"/>
      <c r="M42" s="156"/>
    </row>
    <row r="43" spans="1:13" ht="14.1" customHeight="1" x14ac:dyDescent="0.3">
      <c r="A43" s="166">
        <v>21</v>
      </c>
      <c r="B43" s="66" t="s">
        <v>92</v>
      </c>
      <c r="C43" s="67"/>
      <c r="D43" s="68" t="s">
        <v>59</v>
      </c>
      <c r="E43" s="69"/>
      <c r="F43" s="69"/>
      <c r="G43" s="70"/>
      <c r="H43" s="45">
        <f>SUM(I43)-2</f>
        <v>37.799999999999997</v>
      </c>
      <c r="I43" s="45">
        <f>SUM(J43)-2</f>
        <v>39.799999999999997</v>
      </c>
      <c r="J43" s="71">
        <v>41.8</v>
      </c>
      <c r="K43" s="45">
        <f>SUM(J43)+2</f>
        <v>43.8</v>
      </c>
      <c r="L43" s="45">
        <f>SUM(K43)+2</f>
        <v>45.8</v>
      </c>
      <c r="M43" s="87">
        <f>SUM(L43)+2</f>
        <v>47.8</v>
      </c>
    </row>
    <row r="44" spans="1:13" ht="14.1" customHeight="1" x14ac:dyDescent="0.3">
      <c r="A44" s="166"/>
      <c r="B44" s="60" t="s">
        <v>93</v>
      </c>
      <c r="C44" s="61"/>
      <c r="D44" s="62" t="s">
        <v>59</v>
      </c>
      <c r="E44" s="63"/>
      <c r="F44" s="63"/>
      <c r="G44" s="64"/>
      <c r="H44" s="46"/>
      <c r="I44" s="46"/>
      <c r="J44" s="48"/>
      <c r="K44" s="46"/>
      <c r="L44" s="46"/>
      <c r="M44" s="156"/>
    </row>
    <row r="45" spans="1:13" ht="14.1" customHeight="1" x14ac:dyDescent="0.3">
      <c r="A45" s="166">
        <v>22</v>
      </c>
      <c r="B45" s="66" t="s">
        <v>94</v>
      </c>
      <c r="C45" s="67"/>
      <c r="D45" s="68" t="s">
        <v>96</v>
      </c>
      <c r="E45" s="69"/>
      <c r="F45" s="69"/>
      <c r="G45" s="70"/>
      <c r="H45" s="45">
        <f>SUM(I45)-3.2</f>
        <v>32.099999999999994</v>
      </c>
      <c r="I45" s="45">
        <f>SUM(J45)-3.2</f>
        <v>35.299999999999997</v>
      </c>
      <c r="J45" s="71">
        <v>38.5</v>
      </c>
      <c r="K45" s="45">
        <f>SUM(J45)+3.1</f>
        <v>41.6</v>
      </c>
      <c r="L45" s="45">
        <f>SUM(K45)+2.8</f>
        <v>44.4</v>
      </c>
      <c r="M45" s="87">
        <f>SUM(L45)+2.8</f>
        <v>47.199999999999996</v>
      </c>
    </row>
    <row r="46" spans="1:13" ht="14.1" customHeight="1" x14ac:dyDescent="0.3">
      <c r="A46" s="166"/>
      <c r="B46" s="60" t="s">
        <v>95</v>
      </c>
      <c r="C46" s="61"/>
      <c r="D46" s="62" t="s">
        <v>131</v>
      </c>
      <c r="E46" s="63"/>
      <c r="F46" s="63"/>
      <c r="G46" s="64"/>
      <c r="H46" s="46"/>
      <c r="I46" s="46"/>
      <c r="J46" s="48"/>
      <c r="K46" s="46"/>
      <c r="L46" s="46"/>
      <c r="M46" s="156"/>
    </row>
    <row r="47" spans="1:13" ht="14.1" customHeight="1" x14ac:dyDescent="0.3">
      <c r="A47" s="166">
        <v>23</v>
      </c>
      <c r="B47" s="66" t="s">
        <v>83</v>
      </c>
      <c r="C47" s="67"/>
      <c r="D47" s="68" t="s">
        <v>23</v>
      </c>
      <c r="E47" s="69"/>
      <c r="F47" s="69"/>
      <c r="G47" s="70"/>
      <c r="H47" s="45">
        <f>SUM(I47)-0.3</f>
        <v>3.9000000000000004</v>
      </c>
      <c r="I47" s="45">
        <f>SUM(J47)-0.3</f>
        <v>4.2</v>
      </c>
      <c r="J47" s="76">
        <v>4.5</v>
      </c>
      <c r="K47" s="77">
        <f>SUM(J47)+0.3</f>
        <v>4.8</v>
      </c>
      <c r="L47" s="77">
        <f>SUM(K47)+0.3</f>
        <v>5.0999999999999996</v>
      </c>
      <c r="M47" s="153">
        <f>SUM(L47)+0.3</f>
        <v>5.3999999999999995</v>
      </c>
    </row>
    <row r="48" spans="1:13" ht="14.1" customHeight="1" x14ac:dyDescent="0.3">
      <c r="A48" s="166"/>
      <c r="B48" s="60" t="s">
        <v>54</v>
      </c>
      <c r="C48" s="61"/>
      <c r="D48" s="62" t="s">
        <v>84</v>
      </c>
      <c r="E48" s="63"/>
      <c r="F48" s="63"/>
      <c r="G48" s="64"/>
      <c r="H48" s="46"/>
      <c r="I48" s="46"/>
      <c r="J48" s="76"/>
      <c r="K48" s="77"/>
      <c r="L48" s="77"/>
      <c r="M48" s="153"/>
    </row>
    <row r="49" spans="1:13" ht="14.1" customHeight="1" x14ac:dyDescent="0.3">
      <c r="A49" s="166">
        <v>24</v>
      </c>
      <c r="B49" s="66" t="s">
        <v>85</v>
      </c>
      <c r="C49" s="67"/>
      <c r="D49" s="68" t="s">
        <v>24</v>
      </c>
      <c r="E49" s="69"/>
      <c r="F49" s="69"/>
      <c r="G49" s="70"/>
      <c r="H49" s="45">
        <f>SUM(I49)-0.7</f>
        <v>8.6000000000000014</v>
      </c>
      <c r="I49" s="45">
        <f>SUM(J49)-0.7</f>
        <v>9.3000000000000007</v>
      </c>
      <c r="J49" s="71">
        <v>10</v>
      </c>
      <c r="K49" s="45">
        <f>SUM(J49)+0.7</f>
        <v>10.7</v>
      </c>
      <c r="L49" s="45">
        <f>SUM(K49)+0.7</f>
        <v>11.399999999999999</v>
      </c>
      <c r="M49" s="87">
        <f>SUM(L49)+0.7</f>
        <v>12.099999999999998</v>
      </c>
    </row>
    <row r="50" spans="1:13" ht="14.1" customHeight="1" x14ac:dyDescent="0.3">
      <c r="A50" s="166"/>
      <c r="B50" s="60" t="s">
        <v>53</v>
      </c>
      <c r="C50" s="61"/>
      <c r="D50" s="62" t="s">
        <v>86</v>
      </c>
      <c r="E50" s="63"/>
      <c r="F50" s="63"/>
      <c r="G50" s="64"/>
      <c r="H50" s="46"/>
      <c r="I50" s="46"/>
      <c r="J50" s="48"/>
      <c r="K50" s="46"/>
      <c r="L50" s="46"/>
      <c r="M50" s="156"/>
    </row>
    <row r="51" spans="1:13" ht="14.1" customHeight="1" x14ac:dyDescent="0.3">
      <c r="A51" s="166">
        <v>25</v>
      </c>
      <c r="B51" s="66" t="s">
        <v>454</v>
      </c>
      <c r="C51" s="67"/>
      <c r="D51" s="171"/>
      <c r="E51" s="171"/>
      <c r="F51" s="171"/>
      <c r="G51" s="171"/>
      <c r="H51" s="45">
        <f>SUM(I51)-0.5</f>
        <v>8.9</v>
      </c>
      <c r="I51" s="45">
        <f>SUM(J51)-0.5</f>
        <v>9.4</v>
      </c>
      <c r="J51" s="71">
        <v>9.9</v>
      </c>
      <c r="K51" s="45">
        <f>SUM(J51)+0.5</f>
        <v>10.4</v>
      </c>
      <c r="L51" s="45">
        <f>SUM(K51)+0.5</f>
        <v>10.9</v>
      </c>
      <c r="M51" s="87">
        <f>SUM(L51)+0.5</f>
        <v>11.4</v>
      </c>
    </row>
    <row r="52" spans="1:13" ht="14.1" customHeight="1" x14ac:dyDescent="0.3">
      <c r="A52" s="166"/>
      <c r="B52" s="132" t="s">
        <v>521</v>
      </c>
      <c r="C52" s="133"/>
      <c r="D52" s="79"/>
      <c r="E52" s="80"/>
      <c r="F52" s="80"/>
      <c r="G52" s="81"/>
      <c r="H52" s="46"/>
      <c r="I52" s="46"/>
      <c r="J52" s="48"/>
      <c r="K52" s="46"/>
      <c r="L52" s="46"/>
      <c r="M52" s="156"/>
    </row>
    <row r="53" spans="1:13" ht="14.1" customHeight="1" x14ac:dyDescent="0.3">
      <c r="A53" s="166">
        <v>26</v>
      </c>
      <c r="B53" s="66" t="s">
        <v>520</v>
      </c>
      <c r="C53" s="67"/>
      <c r="D53" s="171"/>
      <c r="E53" s="171"/>
      <c r="F53" s="171"/>
      <c r="G53" s="171"/>
      <c r="H53" s="45">
        <f>SUM(I53)-0.8</f>
        <v>13.399999999999999</v>
      </c>
      <c r="I53" s="45">
        <f>SUM(J53)-0.8</f>
        <v>14.2</v>
      </c>
      <c r="J53" s="71">
        <v>15</v>
      </c>
      <c r="K53" s="45">
        <f>SUM(J53)+0.8</f>
        <v>15.8</v>
      </c>
      <c r="L53" s="45">
        <f>SUM(K53)+0.8</f>
        <v>16.600000000000001</v>
      </c>
      <c r="M53" s="87">
        <f>SUM(L53)+0.8</f>
        <v>17.400000000000002</v>
      </c>
    </row>
    <row r="54" spans="1:13" ht="14.1" customHeight="1" thickBot="1" x14ac:dyDescent="0.35">
      <c r="A54" s="177"/>
      <c r="B54" s="110" t="s">
        <v>519</v>
      </c>
      <c r="C54" s="110"/>
      <c r="D54" s="125"/>
      <c r="E54" s="126"/>
      <c r="F54" s="126"/>
      <c r="G54" s="127"/>
      <c r="H54" s="96"/>
      <c r="I54" s="96"/>
      <c r="J54" s="114"/>
      <c r="K54" s="96"/>
      <c r="L54" s="96"/>
      <c r="M54" s="158"/>
    </row>
  </sheetData>
  <mergeCells count="289">
    <mergeCell ref="J23:J24"/>
    <mergeCell ref="A1:M1"/>
    <mergeCell ref="B2:C2"/>
    <mergeCell ref="D2:G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A25:A26"/>
    <mergeCell ref="B25:C25"/>
    <mergeCell ref="D25:G25"/>
    <mergeCell ref="H25:H26"/>
    <mergeCell ref="I25:I26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J49:J50"/>
    <mergeCell ref="J51:J52"/>
    <mergeCell ref="K49:K50"/>
    <mergeCell ref="L49:L50"/>
    <mergeCell ref="M49:M50"/>
    <mergeCell ref="B50:C50"/>
    <mergeCell ref="D50:G50"/>
    <mergeCell ref="D52:G52"/>
    <mergeCell ref="B52:C52"/>
    <mergeCell ref="A51:A52"/>
    <mergeCell ref="B51:C51"/>
    <mergeCell ref="D51:G51"/>
    <mergeCell ref="H51:H52"/>
    <mergeCell ref="I51:I52"/>
    <mergeCell ref="A53:A54"/>
    <mergeCell ref="B53:C53"/>
    <mergeCell ref="D53:G53"/>
    <mergeCell ref="H53:H54"/>
    <mergeCell ref="I53:I54"/>
    <mergeCell ref="J53:J54"/>
    <mergeCell ref="J3:J4"/>
    <mergeCell ref="K53:K54"/>
    <mergeCell ref="L53:L54"/>
    <mergeCell ref="M53:M54"/>
    <mergeCell ref="B54:C54"/>
    <mergeCell ref="D54:G54"/>
    <mergeCell ref="K51:K52"/>
    <mergeCell ref="L51:L52"/>
    <mergeCell ref="M51:M52"/>
    <mergeCell ref="K3:K4"/>
    <mergeCell ref="L3:L4"/>
    <mergeCell ref="M3:M4"/>
    <mergeCell ref="B4:C4"/>
    <mergeCell ref="D4:G4"/>
    <mergeCell ref="A3:A4"/>
    <mergeCell ref="B3:C3"/>
    <mergeCell ref="D3:G3"/>
    <mergeCell ref="H3:H4"/>
    <mergeCell ref="I3:I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9:J10"/>
    <mergeCell ref="J7:J8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5:J16"/>
    <mergeCell ref="J13:J14"/>
    <mergeCell ref="A15:A16"/>
    <mergeCell ref="B15:C15"/>
    <mergeCell ref="D15:G15"/>
    <mergeCell ref="J17:J18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H15:H16"/>
    <mergeCell ref="I15:I16"/>
    <mergeCell ref="A17:A18"/>
    <mergeCell ref="B17:C17"/>
    <mergeCell ref="D17:G17"/>
    <mergeCell ref="H17:H18"/>
    <mergeCell ref="I17:I18"/>
    <mergeCell ref="D16:G16"/>
    <mergeCell ref="K17:K18"/>
    <mergeCell ref="L17:L18"/>
    <mergeCell ref="M17:M18"/>
    <mergeCell ref="B18:C18"/>
    <mergeCell ref="D18:G18"/>
    <mergeCell ref="I19:I20"/>
    <mergeCell ref="M19:M20"/>
    <mergeCell ref="D20:G20"/>
    <mergeCell ref="K19:K20"/>
    <mergeCell ref="L19:L20"/>
    <mergeCell ref="A21:A22"/>
    <mergeCell ref="B21:C21"/>
    <mergeCell ref="D21:G21"/>
    <mergeCell ref="B22:C22"/>
    <mergeCell ref="D22:G22"/>
    <mergeCell ref="A19:A20"/>
    <mergeCell ref="B19:C19"/>
    <mergeCell ref="B20:C20"/>
    <mergeCell ref="K21:K22"/>
    <mergeCell ref="L21:L22"/>
    <mergeCell ref="M21:M22"/>
    <mergeCell ref="D19:G19"/>
    <mergeCell ref="H19:H20"/>
    <mergeCell ref="H21:H22"/>
    <mergeCell ref="I21:I22"/>
    <mergeCell ref="J21:J22"/>
    <mergeCell ref="J19:J2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5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3F85-D966-43D4-BE23-3C428F6760F7}">
  <sheetPr codeName="Sheet196">
    <tabColor theme="7"/>
    <pageSetUpPr fitToPage="1"/>
  </sheetPr>
  <dimension ref="A1:M62"/>
  <sheetViews>
    <sheetView topLeftCell="A10"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525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39.5</v>
      </c>
      <c r="I3" s="49">
        <f>SUM(J3)-3.5</f>
        <v>43</v>
      </c>
      <c r="J3" s="47">
        <v>46.5</v>
      </c>
      <c r="K3" s="49">
        <f>SUM(J3)+3</f>
        <v>49.5</v>
      </c>
      <c r="L3" s="49">
        <f>SUM(K3)+3</f>
        <v>52.5</v>
      </c>
      <c r="M3" s="157">
        <f>SUM(L3)+3</f>
        <v>55.5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36.599999999999994</v>
      </c>
      <c r="I5" s="45">
        <f>SUM(J5)-2.2</f>
        <v>38.799999999999997</v>
      </c>
      <c r="J5" s="71">
        <v>41</v>
      </c>
      <c r="K5" s="45">
        <f>SUM(J5)+2</f>
        <v>43</v>
      </c>
      <c r="L5" s="45">
        <f>SUM(K5)+2</f>
        <v>45</v>
      </c>
      <c r="M5" s="87">
        <f>SUM(L5)+2</f>
        <v>47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87">
        <f>SUM(L7)+2</f>
        <v>48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29.9</v>
      </c>
      <c r="I9" s="45">
        <f>SUM(J9)-1.8</f>
        <v>31.7</v>
      </c>
      <c r="J9" s="71">
        <v>33.5</v>
      </c>
      <c r="K9" s="45">
        <f>SUM(J9)+1.6</f>
        <v>35.1</v>
      </c>
      <c r="L9" s="45">
        <f>SUM(K9)+1.6</f>
        <v>36.700000000000003</v>
      </c>
      <c r="M9" s="87">
        <f>SUM(L9)+1.6</f>
        <v>38.300000000000004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14.899999999999999</v>
      </c>
      <c r="I11" s="45">
        <f>SUM(J11)-0.8</f>
        <v>15.7</v>
      </c>
      <c r="J11" s="71">
        <v>16.5</v>
      </c>
      <c r="K11" s="45">
        <f>SUM(J11)+0.8</f>
        <v>17.3</v>
      </c>
      <c r="L11" s="45">
        <f>SUM(K11)+0.8</f>
        <v>18.100000000000001</v>
      </c>
      <c r="M11" s="87">
        <f>SUM(L11)+0.8</f>
        <v>18.900000000000002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14.8</v>
      </c>
      <c r="I13" s="45">
        <f>SUM(J13)-0.6</f>
        <v>15.4</v>
      </c>
      <c r="J13" s="76">
        <v>16</v>
      </c>
      <c r="K13" s="77">
        <f>SUM(J13)+0.6</f>
        <v>16.600000000000001</v>
      </c>
      <c r="L13" s="77">
        <f>SUM(K13)+0.6</f>
        <v>17.200000000000003</v>
      </c>
      <c r="M13" s="153">
        <f>SUM(L13)+0.6</f>
        <v>17.800000000000004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7.2</v>
      </c>
      <c r="I15" s="45">
        <f>SUM(J15)-0.3</f>
        <v>7.5</v>
      </c>
      <c r="J15" s="76">
        <v>7.8</v>
      </c>
      <c r="K15" s="77">
        <f>SUM(J15)+0.3</f>
        <v>8.1</v>
      </c>
      <c r="L15" s="77">
        <f>SUM(K15)+0.3</f>
        <v>8.4</v>
      </c>
      <c r="M15" s="153">
        <f>SUM(L15)+0.3</f>
        <v>8.7000000000000011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153">
        <f>SUM(L17)+1.6</f>
        <v>46.800000000000004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26.700000000000003</v>
      </c>
      <c r="I19" s="45">
        <f>SUM(J19)-3.4</f>
        <v>30.1</v>
      </c>
      <c r="J19" s="71">
        <v>33.5</v>
      </c>
      <c r="K19" s="45">
        <f>SUM(J19)+3.5</f>
        <v>37</v>
      </c>
      <c r="L19" s="45">
        <f>SUM(K19)+3.5</f>
        <v>40.5</v>
      </c>
      <c r="M19" s="87">
        <f>SUM(L19)+3.5</f>
        <v>44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29.799999999999997</v>
      </c>
      <c r="I21" s="45">
        <f>SUM(J21)-1.6</f>
        <v>31.4</v>
      </c>
      <c r="J21" s="76">
        <v>33</v>
      </c>
      <c r="K21" s="77">
        <f>SUM(J21)+1.6</f>
        <v>34.6</v>
      </c>
      <c r="L21" s="77">
        <f>SUM(K21)+1.6</f>
        <v>36.200000000000003</v>
      </c>
      <c r="M21" s="87">
        <f>SUM(L21)+1.6</f>
        <v>37.800000000000004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6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153">
        <f>SUM(L23)+0.6</f>
        <v>17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ht="14.1" customHeight="1" x14ac:dyDescent="0.3">
      <c r="A25" s="166">
        <v>12</v>
      </c>
      <c r="B25" s="66" t="s">
        <v>524</v>
      </c>
      <c r="C25" s="67"/>
      <c r="D25" s="171"/>
      <c r="E25" s="171"/>
      <c r="F25" s="171"/>
      <c r="G25" s="171"/>
      <c r="H25" s="45">
        <f>SUM(I25)-0</f>
        <v>12</v>
      </c>
      <c r="I25" s="45">
        <f>SUM(J25)-0</f>
        <v>12</v>
      </c>
      <c r="J25" s="71">
        <v>12</v>
      </c>
      <c r="K25" s="45">
        <f>SUM(J25)+0</f>
        <v>12</v>
      </c>
      <c r="L25" s="45">
        <f>SUM(K25)+0</f>
        <v>12</v>
      </c>
      <c r="M25" s="87">
        <f>SUM(L25)+0</f>
        <v>12</v>
      </c>
    </row>
    <row r="26" spans="1:13" ht="14.1" customHeight="1" x14ac:dyDescent="0.3">
      <c r="A26" s="166"/>
      <c r="B26" s="132" t="s">
        <v>523</v>
      </c>
      <c r="C26" s="133"/>
      <c r="D26" s="79"/>
      <c r="E26" s="80"/>
      <c r="F26" s="80"/>
      <c r="G26" s="81"/>
      <c r="H26" s="46"/>
      <c r="I26" s="46"/>
      <c r="J26" s="48"/>
      <c r="K26" s="46"/>
      <c r="L26" s="46"/>
      <c r="M26" s="156"/>
    </row>
    <row r="27" spans="1:13" s="1" customFormat="1" ht="14.1" customHeight="1" x14ac:dyDescent="0.3">
      <c r="A27" s="166">
        <v>13</v>
      </c>
      <c r="B27" s="66" t="s">
        <v>172</v>
      </c>
      <c r="C27" s="67"/>
      <c r="D27" s="128" t="s">
        <v>113</v>
      </c>
      <c r="E27" s="129"/>
      <c r="F27" s="129"/>
      <c r="G27" s="130"/>
      <c r="H27" s="45">
        <f>SUM(I27)-0.2</f>
        <v>2.0999999999999996</v>
      </c>
      <c r="I27" s="45">
        <f>SUM(J27)-0.2</f>
        <v>2.2999999999999998</v>
      </c>
      <c r="J27" s="76">
        <v>2.5</v>
      </c>
      <c r="K27" s="77">
        <f>SUM(J27)+0.2</f>
        <v>2.7</v>
      </c>
      <c r="L27" s="77">
        <f>SUM(K27)+0.2</f>
        <v>2.9000000000000004</v>
      </c>
      <c r="M27" s="153">
        <f>SUM(L27)+0.2</f>
        <v>3.1000000000000005</v>
      </c>
    </row>
    <row r="28" spans="1:13" s="1" customFormat="1" ht="14.1" customHeight="1" thickBot="1" x14ac:dyDescent="0.35">
      <c r="A28" s="267"/>
      <c r="B28" s="268" t="s">
        <v>371</v>
      </c>
      <c r="C28" s="269"/>
      <c r="D28" s="270" t="s">
        <v>112</v>
      </c>
      <c r="E28" s="271"/>
      <c r="F28" s="271"/>
      <c r="G28" s="272"/>
      <c r="H28" s="84"/>
      <c r="I28" s="84"/>
      <c r="J28" s="266"/>
      <c r="K28" s="265"/>
      <c r="L28" s="265"/>
      <c r="M28" s="275"/>
    </row>
    <row r="29" spans="1:13" ht="14.1" customHeight="1" thickTop="1" x14ac:dyDescent="0.3">
      <c r="A29" s="160">
        <v>14</v>
      </c>
      <c r="B29" s="97" t="s">
        <v>106</v>
      </c>
      <c r="C29" s="98"/>
      <c r="D29" s="106" t="s">
        <v>74</v>
      </c>
      <c r="E29" s="107"/>
      <c r="F29" s="107"/>
      <c r="G29" s="108"/>
      <c r="H29" s="94">
        <f>SUM(I29)-3</f>
        <v>45</v>
      </c>
      <c r="I29" s="94">
        <f>SUM(J29)-3</f>
        <v>48</v>
      </c>
      <c r="J29" s="85">
        <v>51</v>
      </c>
      <c r="K29" s="94">
        <f>SUM(J29)+3</f>
        <v>54</v>
      </c>
      <c r="L29" s="94">
        <f>SUM(K29)+3</f>
        <v>57</v>
      </c>
      <c r="M29" s="245">
        <f>SUM(L29)+3</f>
        <v>60</v>
      </c>
    </row>
    <row r="30" spans="1:13" ht="14.1" customHeight="1" x14ac:dyDescent="0.3">
      <c r="A30" s="166"/>
      <c r="B30" s="60" t="s">
        <v>107</v>
      </c>
      <c r="C30" s="61"/>
      <c r="D30" s="62" t="s">
        <v>75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ht="14.1" customHeight="1" x14ac:dyDescent="0.3">
      <c r="A31" s="166">
        <v>15</v>
      </c>
      <c r="B31" s="66" t="s">
        <v>132</v>
      </c>
      <c r="C31" s="67"/>
      <c r="D31" s="68"/>
      <c r="E31" s="69"/>
      <c r="F31" s="69"/>
      <c r="G31" s="70"/>
      <c r="H31" s="45">
        <f>SUM(I31)-3.5</f>
        <v>64.400000000000006</v>
      </c>
      <c r="I31" s="45">
        <f>SUM(J31)-3.5</f>
        <v>67.900000000000006</v>
      </c>
      <c r="J31" s="71">
        <v>71.400000000000006</v>
      </c>
      <c r="K31" s="45">
        <f>SUM(J31)+3.5</f>
        <v>74.900000000000006</v>
      </c>
      <c r="L31" s="45">
        <f>SUM(K31)+3.5</f>
        <v>78.400000000000006</v>
      </c>
      <c r="M31" s="87">
        <f>SUM(L31)+3.5</f>
        <v>81.900000000000006</v>
      </c>
    </row>
    <row r="32" spans="1:13" ht="14.1" customHeight="1" x14ac:dyDescent="0.3">
      <c r="A32" s="166"/>
      <c r="B32" s="60" t="s">
        <v>108</v>
      </c>
      <c r="C32" s="61"/>
      <c r="D32" s="62"/>
      <c r="E32" s="63"/>
      <c r="F32" s="63"/>
      <c r="G32" s="64"/>
      <c r="H32" s="46"/>
      <c r="I32" s="46"/>
      <c r="J32" s="48"/>
      <c r="K32" s="46"/>
      <c r="L32" s="46"/>
      <c r="M32" s="156"/>
    </row>
    <row r="33" spans="1:13" ht="14.1" customHeight="1" x14ac:dyDescent="0.3">
      <c r="A33" s="166">
        <v>16</v>
      </c>
      <c r="B33" s="66" t="s">
        <v>12</v>
      </c>
      <c r="C33" s="67"/>
      <c r="D33" s="68" t="s">
        <v>457</v>
      </c>
      <c r="E33" s="69"/>
      <c r="F33" s="69"/>
      <c r="G33" s="70"/>
      <c r="H33" s="45">
        <f>SUM(I33)-4</f>
        <v>67.7</v>
      </c>
      <c r="I33" s="45">
        <f>SUM(J33)-4</f>
        <v>71.7</v>
      </c>
      <c r="J33" s="71">
        <v>75.7</v>
      </c>
      <c r="K33" s="45">
        <f>SUM(J33)+4</f>
        <v>79.7</v>
      </c>
      <c r="L33" s="45">
        <f>SUM(K33)+4</f>
        <v>83.7</v>
      </c>
      <c r="M33" s="87">
        <f>SUM(L33)+4</f>
        <v>87.7</v>
      </c>
    </row>
    <row r="34" spans="1:13" ht="14.1" customHeight="1" x14ac:dyDescent="0.3">
      <c r="A34" s="166"/>
      <c r="B34" s="60" t="s">
        <v>50</v>
      </c>
      <c r="C34" s="61"/>
      <c r="D34" s="62" t="s">
        <v>76</v>
      </c>
      <c r="E34" s="63"/>
      <c r="F34" s="63"/>
      <c r="G34" s="64"/>
      <c r="H34" s="46"/>
      <c r="I34" s="46"/>
      <c r="J34" s="48"/>
      <c r="K34" s="46"/>
      <c r="L34" s="46"/>
      <c r="M34" s="156"/>
    </row>
    <row r="35" spans="1:13" ht="14.1" customHeight="1" x14ac:dyDescent="0.3">
      <c r="A35" s="166">
        <v>17</v>
      </c>
      <c r="B35" s="66" t="s">
        <v>109</v>
      </c>
      <c r="C35" s="67"/>
      <c r="D35" s="68"/>
      <c r="E35" s="69"/>
      <c r="F35" s="69"/>
      <c r="G35" s="70"/>
      <c r="H35" s="45">
        <f>SUM(I35)-0.7</f>
        <v>12.700000000000001</v>
      </c>
      <c r="I35" s="45">
        <f>SUM(J35)-0.7</f>
        <v>13.4</v>
      </c>
      <c r="J35" s="71">
        <v>14.1</v>
      </c>
      <c r="K35" s="45">
        <f>SUM(J35)+1.2</f>
        <v>15.299999999999999</v>
      </c>
      <c r="L35" s="45">
        <f>SUM(K35)+0.7</f>
        <v>15.999999999999998</v>
      </c>
      <c r="M35" s="72">
        <f>SUM(L35)+0.7</f>
        <v>16.7</v>
      </c>
    </row>
    <row r="36" spans="1:13" ht="14.1" customHeight="1" x14ac:dyDescent="0.3">
      <c r="A36" s="166"/>
      <c r="B36" s="60" t="s">
        <v>110</v>
      </c>
      <c r="C36" s="61"/>
      <c r="D36" s="73" t="s">
        <v>136</v>
      </c>
      <c r="E36" s="74"/>
      <c r="F36" s="74"/>
      <c r="G36" s="75"/>
      <c r="H36" s="46"/>
      <c r="I36" s="46"/>
      <c r="J36" s="48"/>
      <c r="K36" s="46"/>
      <c r="L36" s="46"/>
      <c r="M36" s="59"/>
    </row>
    <row r="37" spans="1:13" ht="14.1" customHeight="1" x14ac:dyDescent="0.3">
      <c r="A37" s="166">
        <v>18</v>
      </c>
      <c r="B37" s="66" t="s">
        <v>10</v>
      </c>
      <c r="C37" s="67"/>
      <c r="D37" s="68" t="s">
        <v>77</v>
      </c>
      <c r="E37" s="69"/>
      <c r="F37" s="69"/>
      <c r="G37" s="70"/>
      <c r="H37" s="45">
        <f>SUM(I37)-7</f>
        <v>50</v>
      </c>
      <c r="I37" s="45">
        <f>SUM(J37)-7</f>
        <v>57</v>
      </c>
      <c r="J37" s="71">
        <v>64</v>
      </c>
      <c r="K37" s="45">
        <f>SUM(J37)+6</f>
        <v>70</v>
      </c>
      <c r="L37" s="45">
        <f>SUM(K37)+6</f>
        <v>76</v>
      </c>
      <c r="M37" s="87">
        <f>SUM(L37)+6</f>
        <v>82</v>
      </c>
    </row>
    <row r="38" spans="1:13" ht="14.1" customHeight="1" x14ac:dyDescent="0.3">
      <c r="A38" s="166"/>
      <c r="B38" s="60" t="s">
        <v>51</v>
      </c>
      <c r="C38" s="61"/>
      <c r="D38" s="62" t="s">
        <v>78</v>
      </c>
      <c r="E38" s="63"/>
      <c r="F38" s="63"/>
      <c r="G38" s="64"/>
      <c r="H38" s="46"/>
      <c r="I38" s="46"/>
      <c r="J38" s="48"/>
      <c r="K38" s="46"/>
      <c r="L38" s="46"/>
      <c r="M38" s="156"/>
    </row>
    <row r="39" spans="1:13" ht="14.1" customHeight="1" x14ac:dyDescent="0.3">
      <c r="A39" s="166">
        <v>19</v>
      </c>
      <c r="B39" s="66" t="s">
        <v>15</v>
      </c>
      <c r="C39" s="67"/>
      <c r="D39" s="68" t="s">
        <v>16</v>
      </c>
      <c r="E39" s="69"/>
      <c r="F39" s="69"/>
      <c r="G39" s="70"/>
      <c r="H39" s="45">
        <f>SUM(I39)-1.8</f>
        <v>35.400000000000006</v>
      </c>
      <c r="I39" s="45">
        <f>SUM(J39)-1.8</f>
        <v>37.200000000000003</v>
      </c>
      <c r="J39" s="71">
        <v>39</v>
      </c>
      <c r="K39" s="45">
        <f>SUM(J39)+1.8</f>
        <v>40.799999999999997</v>
      </c>
      <c r="L39" s="45">
        <f>SUM(K39)+1.8</f>
        <v>42.599999999999994</v>
      </c>
      <c r="M39" s="87">
        <f>SUM(L39)+1.8</f>
        <v>44.399999999999991</v>
      </c>
    </row>
    <row r="40" spans="1:13" ht="14.1" customHeight="1" x14ac:dyDescent="0.3">
      <c r="A40" s="166"/>
      <c r="B40" s="60" t="s">
        <v>52</v>
      </c>
      <c r="C40" s="61"/>
      <c r="D40" s="79" t="s">
        <v>79</v>
      </c>
      <c r="E40" s="80"/>
      <c r="F40" s="80"/>
      <c r="G40" s="81"/>
      <c r="H40" s="46"/>
      <c r="I40" s="46"/>
      <c r="J40" s="48"/>
      <c r="K40" s="46"/>
      <c r="L40" s="46"/>
      <c r="M40" s="156"/>
    </row>
    <row r="41" spans="1:13" ht="14.1" customHeight="1" x14ac:dyDescent="0.3">
      <c r="A41" s="166">
        <v>20</v>
      </c>
      <c r="B41" s="66" t="s">
        <v>17</v>
      </c>
      <c r="C41" s="67"/>
      <c r="D41" s="68" t="s">
        <v>14</v>
      </c>
      <c r="E41" s="69"/>
      <c r="F41" s="69"/>
      <c r="G41" s="70"/>
      <c r="H41" s="45">
        <f>SUM(I41)-1.1</f>
        <v>20.399999999999999</v>
      </c>
      <c r="I41" s="45">
        <f>SUM(J41)-1.1</f>
        <v>21.5</v>
      </c>
      <c r="J41" s="71">
        <v>22.6</v>
      </c>
      <c r="K41" s="45">
        <f>SUM(J41)+1.6</f>
        <v>24.200000000000003</v>
      </c>
      <c r="L41" s="45">
        <f>SUM(K41)+1.1</f>
        <v>25.300000000000004</v>
      </c>
      <c r="M41" s="72">
        <f>SUM(L41)+1.1</f>
        <v>26.400000000000006</v>
      </c>
    </row>
    <row r="42" spans="1:13" ht="14.1" customHeight="1" x14ac:dyDescent="0.3">
      <c r="A42" s="166"/>
      <c r="B42" s="60" t="s">
        <v>58</v>
      </c>
      <c r="C42" s="61"/>
      <c r="D42" s="62" t="s">
        <v>80</v>
      </c>
      <c r="E42" s="63"/>
      <c r="F42" s="63"/>
      <c r="G42" s="64"/>
      <c r="H42" s="46"/>
      <c r="I42" s="46"/>
      <c r="J42" s="48"/>
      <c r="K42" s="46"/>
      <c r="L42" s="46"/>
      <c r="M42" s="59"/>
    </row>
    <row r="43" spans="1:13" ht="14.1" customHeight="1" x14ac:dyDescent="0.3">
      <c r="A43" s="166">
        <v>21</v>
      </c>
      <c r="B43" s="66" t="s">
        <v>18</v>
      </c>
      <c r="C43" s="67"/>
      <c r="D43" s="68" t="s">
        <v>14</v>
      </c>
      <c r="E43" s="69"/>
      <c r="F43" s="69"/>
      <c r="G43" s="70"/>
      <c r="H43" s="45">
        <f>SUM(I43)-1.3</f>
        <v>27.7</v>
      </c>
      <c r="I43" s="45">
        <f>SUM(J43)-1.3</f>
        <v>29</v>
      </c>
      <c r="J43" s="71">
        <v>30.3</v>
      </c>
      <c r="K43" s="45">
        <f>SUM(J43)+1.8</f>
        <v>32.1</v>
      </c>
      <c r="L43" s="45">
        <f>SUM(K43)+1.3</f>
        <v>33.4</v>
      </c>
      <c r="M43" s="72">
        <f>SUM(L43)+1.3</f>
        <v>34.699999999999996</v>
      </c>
    </row>
    <row r="44" spans="1:13" ht="14.1" customHeight="1" x14ac:dyDescent="0.3">
      <c r="A44" s="166"/>
      <c r="B44" s="60" t="s">
        <v>57</v>
      </c>
      <c r="C44" s="61"/>
      <c r="D44" s="62" t="s">
        <v>80</v>
      </c>
      <c r="E44" s="63"/>
      <c r="F44" s="63"/>
      <c r="G44" s="64"/>
      <c r="H44" s="46"/>
      <c r="I44" s="46"/>
      <c r="J44" s="48"/>
      <c r="K44" s="46"/>
      <c r="L44" s="46"/>
      <c r="M44" s="59"/>
    </row>
    <row r="45" spans="1:13" ht="14.1" customHeight="1" x14ac:dyDescent="0.3">
      <c r="A45" s="166">
        <v>22</v>
      </c>
      <c r="B45" s="66" t="s">
        <v>19</v>
      </c>
      <c r="C45" s="67"/>
      <c r="D45" s="68" t="s">
        <v>20</v>
      </c>
      <c r="E45" s="69"/>
      <c r="F45" s="69"/>
      <c r="G45" s="70"/>
      <c r="H45" s="45">
        <f>SUM(I45)-2.7</f>
        <v>42.8</v>
      </c>
      <c r="I45" s="45">
        <f>SUM(J45)-2.7</f>
        <v>45.5</v>
      </c>
      <c r="J45" s="71">
        <v>48.2</v>
      </c>
      <c r="K45" s="45">
        <f>SUM(J45)+2.6</f>
        <v>50.800000000000004</v>
      </c>
      <c r="L45" s="45">
        <f>SUM(K45)+2.6</f>
        <v>53.400000000000006</v>
      </c>
      <c r="M45" s="87">
        <f>SUM(L45)+2.6</f>
        <v>56.000000000000007</v>
      </c>
    </row>
    <row r="46" spans="1:13" ht="14.1" customHeight="1" x14ac:dyDescent="0.3">
      <c r="A46" s="166"/>
      <c r="B46" s="60" t="s">
        <v>56</v>
      </c>
      <c r="C46" s="61"/>
      <c r="D46" s="62" t="s">
        <v>81</v>
      </c>
      <c r="E46" s="63"/>
      <c r="F46" s="63"/>
      <c r="G46" s="64"/>
      <c r="H46" s="46"/>
      <c r="I46" s="46"/>
      <c r="J46" s="48"/>
      <c r="K46" s="46"/>
      <c r="L46" s="46"/>
      <c r="M46" s="156"/>
    </row>
    <row r="47" spans="1:13" ht="14.1" customHeight="1" x14ac:dyDescent="0.3">
      <c r="A47" s="166">
        <v>23</v>
      </c>
      <c r="B47" s="66" t="s">
        <v>21</v>
      </c>
      <c r="C47" s="67"/>
      <c r="D47" s="68" t="s">
        <v>22</v>
      </c>
      <c r="E47" s="69"/>
      <c r="F47" s="69"/>
      <c r="G47" s="70"/>
      <c r="H47" s="45">
        <f>SUM(I47)-6</f>
        <v>30.4</v>
      </c>
      <c r="I47" s="45">
        <f>SUM(J47)-6</f>
        <v>36.4</v>
      </c>
      <c r="J47" s="71">
        <v>42.4</v>
      </c>
      <c r="K47" s="45">
        <f>SUM(J47)+4.5</f>
        <v>46.9</v>
      </c>
      <c r="L47" s="45">
        <f>SUM(K47)+5</f>
        <v>51.9</v>
      </c>
      <c r="M47" s="87">
        <f>SUM(L47)+5</f>
        <v>56.9</v>
      </c>
    </row>
    <row r="48" spans="1:13" ht="14.1" customHeight="1" x14ac:dyDescent="0.3">
      <c r="A48" s="166"/>
      <c r="B48" s="60" t="s">
        <v>55</v>
      </c>
      <c r="C48" s="61"/>
      <c r="D48" s="62" t="s">
        <v>82</v>
      </c>
      <c r="E48" s="63"/>
      <c r="F48" s="63"/>
      <c r="G48" s="64"/>
      <c r="H48" s="46"/>
      <c r="I48" s="46"/>
      <c r="J48" s="48"/>
      <c r="K48" s="46"/>
      <c r="L48" s="46"/>
      <c r="M48" s="156"/>
    </row>
    <row r="49" spans="1:13" ht="14.1" customHeight="1" x14ac:dyDescent="0.3">
      <c r="A49" s="166">
        <v>24</v>
      </c>
      <c r="B49" s="66" t="s">
        <v>92</v>
      </c>
      <c r="C49" s="67"/>
      <c r="D49" s="68" t="s">
        <v>59</v>
      </c>
      <c r="E49" s="69"/>
      <c r="F49" s="69"/>
      <c r="G49" s="70"/>
      <c r="H49" s="45">
        <f>SUM(I49)-2</f>
        <v>39</v>
      </c>
      <c r="I49" s="45">
        <f>SUM(J49)-2</f>
        <v>41</v>
      </c>
      <c r="J49" s="71">
        <v>43</v>
      </c>
      <c r="K49" s="45">
        <f>SUM(J49)+2</f>
        <v>45</v>
      </c>
      <c r="L49" s="45">
        <f>SUM(K49)+2</f>
        <v>47</v>
      </c>
      <c r="M49" s="87">
        <f>SUM(L49)+2</f>
        <v>49</v>
      </c>
    </row>
    <row r="50" spans="1:13" ht="14.1" customHeight="1" x14ac:dyDescent="0.3">
      <c r="A50" s="166"/>
      <c r="B50" s="60" t="s">
        <v>93</v>
      </c>
      <c r="C50" s="61"/>
      <c r="D50" s="62" t="s">
        <v>59</v>
      </c>
      <c r="E50" s="63"/>
      <c r="F50" s="63"/>
      <c r="G50" s="64"/>
      <c r="H50" s="46"/>
      <c r="I50" s="46"/>
      <c r="J50" s="48"/>
      <c r="K50" s="46"/>
      <c r="L50" s="46"/>
      <c r="M50" s="156"/>
    </row>
    <row r="51" spans="1:13" ht="14.1" customHeight="1" x14ac:dyDescent="0.3">
      <c r="A51" s="166">
        <v>25</v>
      </c>
      <c r="B51" s="66" t="s">
        <v>94</v>
      </c>
      <c r="C51" s="67"/>
      <c r="D51" s="68" t="s">
        <v>96</v>
      </c>
      <c r="E51" s="69"/>
      <c r="F51" s="69"/>
      <c r="G51" s="70"/>
      <c r="H51" s="45">
        <f>SUM(I51)-3.4</f>
        <v>32</v>
      </c>
      <c r="I51" s="45">
        <f>SUM(J51)-3.4</f>
        <v>35.4</v>
      </c>
      <c r="J51" s="71">
        <v>38.799999999999997</v>
      </c>
      <c r="K51" s="45">
        <f>SUM(J51)+3.3</f>
        <v>42.099999999999994</v>
      </c>
      <c r="L51" s="45">
        <f>SUM(K51)+3</f>
        <v>45.099999999999994</v>
      </c>
      <c r="M51" s="87">
        <f>SUM(L51)+3</f>
        <v>48.099999999999994</v>
      </c>
    </row>
    <row r="52" spans="1:13" ht="14.1" customHeight="1" x14ac:dyDescent="0.3">
      <c r="A52" s="166"/>
      <c r="B52" s="60" t="s">
        <v>95</v>
      </c>
      <c r="C52" s="61"/>
      <c r="D52" s="62" t="s">
        <v>131</v>
      </c>
      <c r="E52" s="63"/>
      <c r="F52" s="63"/>
      <c r="G52" s="64"/>
      <c r="H52" s="46"/>
      <c r="I52" s="46"/>
      <c r="J52" s="48"/>
      <c r="K52" s="46"/>
      <c r="L52" s="46"/>
      <c r="M52" s="156"/>
    </row>
    <row r="53" spans="1:13" ht="14.1" customHeight="1" x14ac:dyDescent="0.3">
      <c r="A53" s="166">
        <v>26</v>
      </c>
      <c r="B53" s="66" t="s">
        <v>83</v>
      </c>
      <c r="C53" s="67"/>
      <c r="D53" s="68" t="s">
        <v>23</v>
      </c>
      <c r="E53" s="69"/>
      <c r="F53" s="69"/>
      <c r="G53" s="70"/>
      <c r="H53" s="45">
        <f>SUM(I53)-0.3</f>
        <v>3.9000000000000004</v>
      </c>
      <c r="I53" s="45">
        <f>SUM(J53)-0.3</f>
        <v>4.2</v>
      </c>
      <c r="J53" s="76">
        <v>4.5</v>
      </c>
      <c r="K53" s="77">
        <f>SUM(J53)+0.3</f>
        <v>4.8</v>
      </c>
      <c r="L53" s="77">
        <f>SUM(K53)+0.3</f>
        <v>5.0999999999999996</v>
      </c>
      <c r="M53" s="153">
        <f>SUM(L53)+0.3</f>
        <v>5.3999999999999995</v>
      </c>
    </row>
    <row r="54" spans="1:13" ht="14.1" customHeight="1" x14ac:dyDescent="0.3">
      <c r="A54" s="166"/>
      <c r="B54" s="60" t="s">
        <v>54</v>
      </c>
      <c r="C54" s="61"/>
      <c r="D54" s="62" t="s">
        <v>84</v>
      </c>
      <c r="E54" s="63"/>
      <c r="F54" s="63"/>
      <c r="G54" s="64"/>
      <c r="H54" s="46"/>
      <c r="I54" s="46"/>
      <c r="J54" s="76"/>
      <c r="K54" s="77"/>
      <c r="L54" s="77"/>
      <c r="M54" s="153"/>
    </row>
    <row r="55" spans="1:13" ht="14.1" customHeight="1" x14ac:dyDescent="0.3">
      <c r="A55" s="166">
        <v>27</v>
      </c>
      <c r="B55" s="66" t="s">
        <v>85</v>
      </c>
      <c r="C55" s="67"/>
      <c r="D55" s="68" t="s">
        <v>24</v>
      </c>
      <c r="E55" s="69"/>
      <c r="F55" s="69"/>
      <c r="G55" s="70"/>
      <c r="H55" s="45">
        <f>SUM(I55)-0.7</f>
        <v>9.1000000000000014</v>
      </c>
      <c r="I55" s="45">
        <f>SUM(J55)-0.7</f>
        <v>9.8000000000000007</v>
      </c>
      <c r="J55" s="71">
        <v>10.5</v>
      </c>
      <c r="K55" s="45">
        <f>SUM(J55)+0.7</f>
        <v>11.2</v>
      </c>
      <c r="L55" s="45">
        <f>SUM(K55)+0.7</f>
        <v>11.899999999999999</v>
      </c>
      <c r="M55" s="87">
        <f>SUM(L55)+0.7</f>
        <v>12.599999999999998</v>
      </c>
    </row>
    <row r="56" spans="1:13" ht="14.1" customHeight="1" x14ac:dyDescent="0.3">
      <c r="A56" s="166"/>
      <c r="B56" s="60" t="s">
        <v>53</v>
      </c>
      <c r="C56" s="61"/>
      <c r="D56" s="62" t="s">
        <v>86</v>
      </c>
      <c r="E56" s="63"/>
      <c r="F56" s="63"/>
      <c r="G56" s="64"/>
      <c r="H56" s="46"/>
      <c r="I56" s="46"/>
      <c r="J56" s="48"/>
      <c r="K56" s="46"/>
      <c r="L56" s="46"/>
      <c r="M56" s="156"/>
    </row>
    <row r="57" spans="1:13" s="1" customFormat="1" ht="14.1" customHeight="1" x14ac:dyDescent="0.3">
      <c r="A57" s="166">
        <v>28</v>
      </c>
      <c r="B57" s="66" t="s">
        <v>101</v>
      </c>
      <c r="C57" s="67"/>
      <c r="D57" s="171"/>
      <c r="E57" s="171"/>
      <c r="F57" s="171"/>
      <c r="G57" s="171"/>
      <c r="H57" s="94">
        <f>SUM(I57)-0.5</f>
        <v>10.5</v>
      </c>
      <c r="I57" s="94">
        <f>SUM(J57)-0.5</f>
        <v>11</v>
      </c>
      <c r="J57" s="85">
        <v>11.5</v>
      </c>
      <c r="K57" s="94">
        <f>SUM(J57)+0.5</f>
        <v>12</v>
      </c>
      <c r="L57" s="94">
        <f>SUM(K57)+0.5</f>
        <v>12.5</v>
      </c>
      <c r="M57" s="245">
        <f>SUM(L57)+0.5</f>
        <v>13</v>
      </c>
    </row>
    <row r="58" spans="1:13" s="1" customFormat="1" ht="14.1" customHeight="1" x14ac:dyDescent="0.3">
      <c r="A58" s="166"/>
      <c r="B58" s="132" t="s">
        <v>100</v>
      </c>
      <c r="C58" s="133"/>
      <c r="D58" s="79"/>
      <c r="E58" s="80"/>
      <c r="F58" s="80"/>
      <c r="G58" s="81"/>
      <c r="H58" s="46"/>
      <c r="I58" s="46"/>
      <c r="J58" s="48"/>
      <c r="K58" s="46"/>
      <c r="L58" s="46"/>
      <c r="M58" s="156"/>
    </row>
    <row r="59" spans="1:13" s="1" customFormat="1" ht="14.1" customHeight="1" x14ac:dyDescent="0.3">
      <c r="A59" s="166">
        <v>29</v>
      </c>
      <c r="B59" s="66" t="s">
        <v>99</v>
      </c>
      <c r="C59" s="67"/>
      <c r="D59" s="171"/>
      <c r="E59" s="171"/>
      <c r="F59" s="171"/>
      <c r="G59" s="171"/>
      <c r="H59" s="45">
        <f>SUM(I59)-0.5</f>
        <v>10.5</v>
      </c>
      <c r="I59" s="45">
        <f>SUM(J59)-0.5</f>
        <v>11</v>
      </c>
      <c r="J59" s="71">
        <v>11.5</v>
      </c>
      <c r="K59" s="45">
        <f>SUM(J59)+0.5</f>
        <v>12</v>
      </c>
      <c r="L59" s="45">
        <f>SUM(K59)+0.5</f>
        <v>12.5</v>
      </c>
      <c r="M59" s="87">
        <f>SUM(L59)+0.5</f>
        <v>13</v>
      </c>
    </row>
    <row r="60" spans="1:13" s="1" customFormat="1" ht="14.1" customHeight="1" x14ac:dyDescent="0.3">
      <c r="A60" s="166"/>
      <c r="B60" s="137" t="s">
        <v>98</v>
      </c>
      <c r="C60" s="137"/>
      <c r="D60" s="79"/>
      <c r="E60" s="80"/>
      <c r="F60" s="80"/>
      <c r="G60" s="81"/>
      <c r="H60" s="46"/>
      <c r="I60" s="46"/>
      <c r="J60" s="48"/>
      <c r="K60" s="46"/>
      <c r="L60" s="46"/>
      <c r="M60" s="156"/>
    </row>
    <row r="61" spans="1:13" s="1" customFormat="1" ht="14.1" customHeight="1" x14ac:dyDescent="0.3">
      <c r="A61" s="166">
        <v>30</v>
      </c>
      <c r="B61" s="97" t="s">
        <v>135</v>
      </c>
      <c r="C61" s="98"/>
      <c r="D61" s="106"/>
      <c r="E61" s="107"/>
      <c r="F61" s="107"/>
      <c r="G61" s="108"/>
      <c r="H61" s="167">
        <f>SUM(I61)-3</f>
        <v>77</v>
      </c>
      <c r="I61" s="94">
        <f>SUM(J61)-3</f>
        <v>80</v>
      </c>
      <c r="J61" s="85">
        <v>83</v>
      </c>
      <c r="K61" s="94">
        <f>SUM(J61)+3</f>
        <v>86</v>
      </c>
      <c r="L61" s="94">
        <f>SUM(K61)+3</f>
        <v>89</v>
      </c>
      <c r="M61" s="245">
        <f>SUM(L61)+3</f>
        <v>92</v>
      </c>
    </row>
    <row r="62" spans="1:13" s="1" customFormat="1" ht="14.1" customHeight="1" thickBot="1" x14ac:dyDescent="0.35">
      <c r="A62" s="177"/>
      <c r="B62" s="116" t="s">
        <v>450</v>
      </c>
      <c r="C62" s="117"/>
      <c r="D62" s="118"/>
      <c r="E62" s="119"/>
      <c r="F62" s="119"/>
      <c r="G62" s="120"/>
      <c r="H62" s="110"/>
      <c r="I62" s="96"/>
      <c r="J62" s="114"/>
      <c r="K62" s="96"/>
      <c r="L62" s="96"/>
      <c r="M62" s="158"/>
    </row>
  </sheetData>
  <mergeCells count="333">
    <mergeCell ref="M25:M26"/>
    <mergeCell ref="B25:C25"/>
    <mergeCell ref="J3:J4"/>
    <mergeCell ref="K3:K4"/>
    <mergeCell ref="L3:L4"/>
    <mergeCell ref="M3:M4"/>
    <mergeCell ref="J21:J22"/>
    <mergeCell ref="I25:I26"/>
    <mergeCell ref="J25:J26"/>
    <mergeCell ref="K25:K26"/>
    <mergeCell ref="L55:L56"/>
    <mergeCell ref="B26:C26"/>
    <mergeCell ref="D26:G26"/>
    <mergeCell ref="I3:I4"/>
    <mergeCell ref="A61:A62"/>
    <mergeCell ref="B61:C61"/>
    <mergeCell ref="D61:G61"/>
    <mergeCell ref="H61:H62"/>
    <mergeCell ref="I61:I62"/>
    <mergeCell ref="A25:A26"/>
    <mergeCell ref="D25:G25"/>
    <mergeCell ref="H25:H26"/>
    <mergeCell ref="K27:K28"/>
    <mergeCell ref="L27:L28"/>
    <mergeCell ref="I27:I28"/>
    <mergeCell ref="H23:H24"/>
    <mergeCell ref="I23:I24"/>
    <mergeCell ref="L25:L26"/>
    <mergeCell ref="B60:C60"/>
    <mergeCell ref="D60:G60"/>
    <mergeCell ref="B58:C58"/>
    <mergeCell ref="D58:G58"/>
    <mergeCell ref="K55:K56"/>
    <mergeCell ref="A23:A24"/>
    <mergeCell ref="B23:C23"/>
    <mergeCell ref="D23:G23"/>
    <mergeCell ref="A27:A28"/>
    <mergeCell ref="H27:H28"/>
    <mergeCell ref="K61:K62"/>
    <mergeCell ref="L61:L62"/>
    <mergeCell ref="M27:M28"/>
    <mergeCell ref="B28:C28"/>
    <mergeCell ref="D28:G28"/>
    <mergeCell ref="K23:K24"/>
    <mergeCell ref="L23:L24"/>
    <mergeCell ref="J27:J28"/>
    <mergeCell ref="B27:C27"/>
    <mergeCell ref="D27:G27"/>
    <mergeCell ref="K21:K22"/>
    <mergeCell ref="L21:L22"/>
    <mergeCell ref="M21:M22"/>
    <mergeCell ref="B22:C22"/>
    <mergeCell ref="D22:G22"/>
    <mergeCell ref="J23:J24"/>
    <mergeCell ref="M23:M24"/>
    <mergeCell ref="B24:C24"/>
    <mergeCell ref="D24:G24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B4:C4"/>
    <mergeCell ref="D4:G4"/>
    <mergeCell ref="A5:A6"/>
    <mergeCell ref="B5:C5"/>
    <mergeCell ref="D5:G5"/>
    <mergeCell ref="H5:H6"/>
    <mergeCell ref="A3:A4"/>
    <mergeCell ref="B3:C3"/>
    <mergeCell ref="D3:G3"/>
    <mergeCell ref="H3:H4"/>
    <mergeCell ref="I5:I6"/>
    <mergeCell ref="J5:J6"/>
    <mergeCell ref="K5:K6"/>
    <mergeCell ref="K59:K60"/>
    <mergeCell ref="L59:L60"/>
    <mergeCell ref="M59:M60"/>
    <mergeCell ref="J57:J58"/>
    <mergeCell ref="K57:K58"/>
    <mergeCell ref="L57:L58"/>
    <mergeCell ref="M57:M58"/>
    <mergeCell ref="M61:M62"/>
    <mergeCell ref="A59:A60"/>
    <mergeCell ref="B59:C59"/>
    <mergeCell ref="D59:G59"/>
    <mergeCell ref="H59:H60"/>
    <mergeCell ref="I59:I60"/>
    <mergeCell ref="J59:J60"/>
    <mergeCell ref="J61:J62"/>
    <mergeCell ref="B62:C62"/>
    <mergeCell ref="D62:G62"/>
    <mergeCell ref="M55:M56"/>
    <mergeCell ref="B56:C56"/>
    <mergeCell ref="D56:G56"/>
    <mergeCell ref="J55:J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7:J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A29:A30"/>
    <mergeCell ref="B29:C29"/>
    <mergeCell ref="D29:G29"/>
    <mergeCell ref="H29:H30"/>
    <mergeCell ref="I29:I30"/>
    <mergeCell ref="A1:M1"/>
    <mergeCell ref="B2:C2"/>
    <mergeCell ref="D2:G2"/>
    <mergeCell ref="J29:J30"/>
    <mergeCell ref="K29:K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2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4026-25AC-44EE-B622-611A07056EFD}">
  <sheetPr codeName="Sheet225">
    <tabColor theme="7"/>
    <pageSetUpPr fitToPage="1"/>
  </sheetPr>
  <dimension ref="A1:N70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527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49">
        <f>SUM(L3)+3</f>
        <v>54</v>
      </c>
      <c r="N3" s="250">
        <f>SUM(M3)+3</f>
        <v>57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/>
      <c r="I5" s="45"/>
      <c r="J5" s="71"/>
      <c r="K5" s="45"/>
      <c r="L5" s="45"/>
      <c r="M5" s="45"/>
      <c r="N5" s="254"/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273" t="s">
        <v>125</v>
      </c>
      <c r="C7" s="274"/>
      <c r="D7" s="106" t="s">
        <v>124</v>
      </c>
      <c r="E7" s="107"/>
      <c r="F7" s="107"/>
      <c r="G7" s="108"/>
      <c r="H7" s="45">
        <f>SUM(I7)-4.5</f>
        <v>45</v>
      </c>
      <c r="I7" s="45">
        <f>SUM(J7)-4.5</f>
        <v>49.5</v>
      </c>
      <c r="J7" s="76">
        <v>54</v>
      </c>
      <c r="K7" s="77">
        <f>SUM(J7)+4.5</f>
        <v>58.5</v>
      </c>
      <c r="L7" s="77">
        <f>SUM(K7)+4.5</f>
        <v>63</v>
      </c>
      <c r="M7" s="77">
        <f>SUM(L7)+4.5</f>
        <v>67.5</v>
      </c>
      <c r="N7" s="252">
        <f>SUM(M7)+4.5</f>
        <v>72</v>
      </c>
    </row>
    <row r="8" spans="1:14" s="1" customFormat="1" ht="14.1" customHeight="1" x14ac:dyDescent="0.3">
      <c r="A8" s="166"/>
      <c r="B8" s="132" t="s">
        <v>123</v>
      </c>
      <c r="C8" s="133"/>
      <c r="D8" s="79" t="s">
        <v>122</v>
      </c>
      <c r="E8" s="80"/>
      <c r="F8" s="80"/>
      <c r="G8" s="81"/>
      <c r="H8" s="46"/>
      <c r="I8" s="46"/>
      <c r="J8" s="76"/>
      <c r="K8" s="77"/>
      <c r="L8" s="77"/>
      <c r="M8" s="77"/>
      <c r="N8" s="252"/>
    </row>
    <row r="9" spans="1:14" s="1" customFormat="1" ht="14.1" customHeight="1" x14ac:dyDescent="0.3">
      <c r="A9" s="166">
        <v>4</v>
      </c>
      <c r="B9" s="66" t="s">
        <v>36</v>
      </c>
      <c r="C9" s="67"/>
      <c r="D9" s="68" t="s">
        <v>77</v>
      </c>
      <c r="E9" s="69"/>
      <c r="F9" s="69"/>
      <c r="G9" s="70"/>
      <c r="H9" s="45">
        <f>SUM(I9)-2.25</f>
        <v>37.5</v>
      </c>
      <c r="I9" s="45">
        <f>SUM(J9)-2.25</f>
        <v>39.75</v>
      </c>
      <c r="J9" s="71">
        <v>42</v>
      </c>
      <c r="K9" s="45">
        <f>SUM(J9)+2</f>
        <v>44</v>
      </c>
      <c r="L9" s="45">
        <f>SUM(K9)+2</f>
        <v>46</v>
      </c>
      <c r="M9" s="45">
        <f>SUM(L9)+2</f>
        <v>48</v>
      </c>
      <c r="N9" s="254">
        <f>SUM(M9)+2</f>
        <v>50</v>
      </c>
    </row>
    <row r="10" spans="1:14" s="1" customFormat="1" ht="14.1" customHeight="1" x14ac:dyDescent="0.3">
      <c r="A10" s="166"/>
      <c r="B10" s="137" t="s">
        <v>41</v>
      </c>
      <c r="C10" s="137"/>
      <c r="D10" s="79" t="s">
        <v>44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42</v>
      </c>
      <c r="C11" s="109"/>
      <c r="D11" s="171" t="s">
        <v>9</v>
      </c>
      <c r="E11" s="171"/>
      <c r="F11" s="171"/>
      <c r="G11" s="171"/>
      <c r="H11" s="45">
        <f>SUM(I11)-1.8</f>
        <v>29.4</v>
      </c>
      <c r="I11" s="45">
        <f>SUM(J11)-1.8</f>
        <v>31.2</v>
      </c>
      <c r="J11" s="71">
        <v>33</v>
      </c>
      <c r="K11" s="45">
        <f>SUM(J11)+1.6</f>
        <v>34.6</v>
      </c>
      <c r="L11" s="45">
        <f>SUM(K11)+1.6</f>
        <v>36.200000000000003</v>
      </c>
      <c r="M11" s="45">
        <f>SUM(L11)+1.6</f>
        <v>37.800000000000004</v>
      </c>
      <c r="N11" s="254">
        <f>SUM(M11)+1.6</f>
        <v>39.400000000000006</v>
      </c>
    </row>
    <row r="12" spans="1:14" s="1" customFormat="1" ht="14.1" customHeight="1" x14ac:dyDescent="0.3">
      <c r="A12" s="166"/>
      <c r="B12" s="137" t="s">
        <v>26</v>
      </c>
      <c r="C12" s="137"/>
      <c r="D12" s="79" t="s">
        <v>45</v>
      </c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/>
      <c r="I13" s="45"/>
      <c r="J13" s="71"/>
      <c r="K13" s="45"/>
      <c r="L13" s="45"/>
      <c r="M13" s="45"/>
      <c r="N13" s="254"/>
    </row>
    <row r="14" spans="1:14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48"/>
      <c r="K14" s="46"/>
      <c r="L14" s="46"/>
      <c r="M14" s="46"/>
      <c r="N14" s="251"/>
    </row>
    <row r="15" spans="1:14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13.8</v>
      </c>
      <c r="I15" s="45">
        <f>SUM(J15)-0.6</f>
        <v>14.4</v>
      </c>
      <c r="J15" s="76">
        <v>15</v>
      </c>
      <c r="K15" s="77">
        <f>SUM(J15)+0.6</f>
        <v>15.6</v>
      </c>
      <c r="L15" s="77">
        <f>SUM(K15)+0.6</f>
        <v>16.2</v>
      </c>
      <c r="M15" s="77">
        <f>SUM(L15)+0.6</f>
        <v>16.8</v>
      </c>
      <c r="N15" s="252">
        <f>SUM(M15)+0.6</f>
        <v>17.400000000000002</v>
      </c>
    </row>
    <row r="16" spans="1:14" s="1" customFormat="1" ht="14.1" customHeight="1" x14ac:dyDescent="0.3">
      <c r="A16" s="166"/>
      <c r="B16" s="137" t="s">
        <v>28</v>
      </c>
      <c r="C16" s="137"/>
      <c r="D16" s="79" t="s">
        <v>118</v>
      </c>
      <c r="E16" s="80"/>
      <c r="F16" s="80"/>
      <c r="G16" s="81"/>
      <c r="H16" s="46"/>
      <c r="I16" s="46"/>
      <c r="J16" s="76"/>
      <c r="K16" s="77"/>
      <c r="L16" s="77"/>
      <c r="M16" s="77"/>
      <c r="N16" s="252"/>
    </row>
    <row r="17" spans="1:14" s="1" customFormat="1" ht="14.1" customHeight="1" x14ac:dyDescent="0.3">
      <c r="A17" s="166">
        <v>8</v>
      </c>
      <c r="B17" s="109" t="s">
        <v>3</v>
      </c>
      <c r="C17" s="109"/>
      <c r="D17" s="171" t="s">
        <v>4</v>
      </c>
      <c r="E17" s="171"/>
      <c r="F17" s="171"/>
      <c r="G17" s="171"/>
      <c r="H17" s="45">
        <f>SUM(I17)-0.3</f>
        <v>6.4</v>
      </c>
      <c r="I17" s="45">
        <f>SUM(J17)-0.3</f>
        <v>6.7</v>
      </c>
      <c r="J17" s="76">
        <v>7</v>
      </c>
      <c r="K17" s="77">
        <f>SUM(J17)+0.3</f>
        <v>7.3</v>
      </c>
      <c r="L17" s="77">
        <f>SUM(K17)+0.3</f>
        <v>7.6</v>
      </c>
      <c r="M17" s="77">
        <f>SUM(L17)+0.3</f>
        <v>7.8999999999999995</v>
      </c>
      <c r="N17" s="252">
        <f>SUM(M17)+0.3</f>
        <v>8.1999999999999993</v>
      </c>
    </row>
    <row r="18" spans="1:14" s="1" customFormat="1" ht="14.1" customHeight="1" x14ac:dyDescent="0.3">
      <c r="A18" s="166"/>
      <c r="B18" s="137" t="s">
        <v>29</v>
      </c>
      <c r="C18" s="137"/>
      <c r="D18" s="79" t="s">
        <v>116</v>
      </c>
      <c r="E18" s="80"/>
      <c r="F18" s="80"/>
      <c r="G18" s="81"/>
      <c r="H18" s="46"/>
      <c r="I18" s="46"/>
      <c r="J18" s="76"/>
      <c r="K18" s="77"/>
      <c r="L18" s="77"/>
      <c r="M18" s="77"/>
      <c r="N18" s="252"/>
    </row>
    <row r="19" spans="1:14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>
        <f>SUM(I19)-1.6</f>
        <v>36.799999999999997</v>
      </c>
      <c r="I19" s="45">
        <f>SUM(J19)-1.6</f>
        <v>38.4</v>
      </c>
      <c r="J19" s="76">
        <v>40</v>
      </c>
      <c r="K19" s="77">
        <f>SUM(J19)+1.6</f>
        <v>41.6</v>
      </c>
      <c r="L19" s="77">
        <f>SUM(K19)+1.6</f>
        <v>43.2</v>
      </c>
      <c r="M19" s="77">
        <f>SUM(L19)+1.6</f>
        <v>44.800000000000004</v>
      </c>
      <c r="N19" s="252">
        <f>SUM(M19)+1.6</f>
        <v>46.400000000000006</v>
      </c>
    </row>
    <row r="20" spans="1:14" s="1" customFormat="1" ht="14.1" customHeight="1" x14ac:dyDescent="0.3">
      <c r="A20" s="166"/>
      <c r="B20" s="137" t="s">
        <v>34</v>
      </c>
      <c r="C20" s="137"/>
      <c r="D20" s="79" t="s">
        <v>115</v>
      </c>
      <c r="E20" s="80"/>
      <c r="F20" s="80"/>
      <c r="G20" s="81"/>
      <c r="H20" s="46"/>
      <c r="I20" s="46"/>
      <c r="J20" s="76"/>
      <c r="K20" s="77"/>
      <c r="L20" s="77"/>
      <c r="M20" s="77"/>
      <c r="N20" s="252"/>
    </row>
    <row r="21" spans="1:14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/>
      <c r="I21" s="45"/>
      <c r="J21" s="71"/>
      <c r="K21" s="45"/>
      <c r="L21" s="45"/>
      <c r="M21" s="45"/>
      <c r="N21" s="254"/>
    </row>
    <row r="22" spans="1:14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48"/>
      <c r="K22" s="46"/>
      <c r="L22" s="46"/>
      <c r="M22" s="46"/>
      <c r="N22" s="251"/>
    </row>
    <row r="23" spans="1:14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29.099999999999994</v>
      </c>
      <c r="I23" s="45">
        <f>SUM(J23)-1.6</f>
        <v>30.699999999999996</v>
      </c>
      <c r="J23" s="76">
        <v>32.299999999999997</v>
      </c>
      <c r="K23" s="77">
        <f>SUM(J23)+1.6</f>
        <v>33.9</v>
      </c>
      <c r="L23" s="77">
        <f>SUM(K23)+1.6</f>
        <v>35.5</v>
      </c>
      <c r="M23" s="77">
        <f>SUM(L23)+1.6</f>
        <v>37.1</v>
      </c>
      <c r="N23" s="252">
        <f>SUM(M23)+1.6</f>
        <v>38.700000000000003</v>
      </c>
    </row>
    <row r="24" spans="1:14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13.8</v>
      </c>
      <c r="I25" s="45">
        <f>SUM(J25)-0.6</f>
        <v>14.4</v>
      </c>
      <c r="J25" s="76">
        <v>15</v>
      </c>
      <c r="K25" s="77">
        <f>SUM(J25)+0.6</f>
        <v>15.6</v>
      </c>
      <c r="L25" s="77">
        <f>SUM(K25)+0.6</f>
        <v>16.2</v>
      </c>
      <c r="M25" s="77">
        <f>SUM(L25)+0.6</f>
        <v>16.8</v>
      </c>
      <c r="N25" s="252">
        <f>SUM(M25)+0.6</f>
        <v>17.400000000000002</v>
      </c>
    </row>
    <row r="26" spans="1:14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77"/>
      <c r="L26" s="77"/>
      <c r="M26" s="77"/>
      <c r="N26" s="252"/>
    </row>
    <row r="27" spans="1:14" s="1" customFormat="1" ht="14.1" customHeight="1" x14ac:dyDescent="0.3">
      <c r="A27" s="166">
        <v>13</v>
      </c>
      <c r="B27" s="66" t="s">
        <v>172</v>
      </c>
      <c r="C27" s="67"/>
      <c r="D27" s="128" t="s">
        <v>113</v>
      </c>
      <c r="E27" s="129"/>
      <c r="F27" s="129"/>
      <c r="G27" s="130"/>
      <c r="H27" s="45">
        <f>SUM(I27)-0.3</f>
        <v>3.4000000000000004</v>
      </c>
      <c r="I27" s="45">
        <f>SUM(J27)-0.3</f>
        <v>3.7</v>
      </c>
      <c r="J27" s="76">
        <v>4</v>
      </c>
      <c r="K27" s="77">
        <f>SUM(J27)+0.3</f>
        <v>4.3</v>
      </c>
      <c r="L27" s="77">
        <f>SUM(K27)+0.3</f>
        <v>4.5999999999999996</v>
      </c>
      <c r="M27" s="77">
        <f>SUM(L27)+0.3</f>
        <v>4.8999999999999995</v>
      </c>
      <c r="N27" s="252">
        <f>SUM(M27)+0.3</f>
        <v>5.1999999999999993</v>
      </c>
    </row>
    <row r="28" spans="1:14" s="1" customFormat="1" ht="14.1" customHeight="1" thickBot="1" x14ac:dyDescent="0.35">
      <c r="A28" s="267"/>
      <c r="B28" s="268" t="s">
        <v>371</v>
      </c>
      <c r="C28" s="269"/>
      <c r="D28" s="270" t="s">
        <v>112</v>
      </c>
      <c r="E28" s="271"/>
      <c r="F28" s="271"/>
      <c r="G28" s="272"/>
      <c r="H28" s="84"/>
      <c r="I28" s="84"/>
      <c r="J28" s="266"/>
      <c r="K28" s="265"/>
      <c r="L28" s="265"/>
      <c r="M28" s="265"/>
      <c r="N28" s="276"/>
    </row>
    <row r="29" spans="1:14" ht="14.1" customHeight="1" thickTop="1" x14ac:dyDescent="0.3">
      <c r="A29" s="160">
        <v>14</v>
      </c>
      <c r="B29" s="97" t="s">
        <v>106</v>
      </c>
      <c r="C29" s="98"/>
      <c r="D29" s="106" t="s">
        <v>74</v>
      </c>
      <c r="E29" s="107"/>
      <c r="F29" s="107"/>
      <c r="G29" s="108"/>
      <c r="H29" s="167">
        <f>SUM(I29)-3</f>
        <v>45</v>
      </c>
      <c r="I29" s="94">
        <f>SUM(J29)-3</f>
        <v>48</v>
      </c>
      <c r="J29" s="85">
        <v>51</v>
      </c>
      <c r="K29" s="94">
        <f>SUM(J29)+3</f>
        <v>54</v>
      </c>
      <c r="L29" s="94">
        <f>SUM(K29)+3</f>
        <v>57</v>
      </c>
      <c r="M29" s="94">
        <f>SUM(L29)+3</f>
        <v>60</v>
      </c>
      <c r="N29" s="253">
        <f>SUM(M29)+3</f>
        <v>63</v>
      </c>
    </row>
    <row r="30" spans="1:14" ht="14.1" customHeight="1" x14ac:dyDescent="0.3">
      <c r="A30" s="166"/>
      <c r="B30" s="60" t="s">
        <v>107</v>
      </c>
      <c r="C30" s="61"/>
      <c r="D30" s="62" t="s">
        <v>75</v>
      </c>
      <c r="E30" s="63"/>
      <c r="F30" s="63"/>
      <c r="G30" s="64"/>
      <c r="H30" s="137"/>
      <c r="I30" s="46"/>
      <c r="J30" s="48"/>
      <c r="K30" s="46"/>
      <c r="L30" s="46"/>
      <c r="M30" s="46"/>
      <c r="N30" s="251"/>
    </row>
    <row r="31" spans="1:14" ht="14.1" customHeight="1" x14ac:dyDescent="0.3">
      <c r="A31" s="166">
        <v>15</v>
      </c>
      <c r="B31" s="97" t="s">
        <v>461</v>
      </c>
      <c r="C31" s="98"/>
      <c r="D31" s="106"/>
      <c r="E31" s="107"/>
      <c r="F31" s="107"/>
      <c r="G31" s="108"/>
      <c r="H31" s="109"/>
      <c r="I31" s="45"/>
      <c r="J31" s="85"/>
      <c r="K31" s="94"/>
      <c r="L31" s="94"/>
      <c r="M31" s="94"/>
      <c r="N31" s="253"/>
    </row>
    <row r="32" spans="1:14" ht="14.1" customHeight="1" x14ac:dyDescent="0.3">
      <c r="A32" s="166"/>
      <c r="B32" s="60" t="s">
        <v>460</v>
      </c>
      <c r="C32" s="61"/>
      <c r="D32" s="62"/>
      <c r="E32" s="63"/>
      <c r="F32" s="63"/>
      <c r="G32" s="64"/>
      <c r="H32" s="137"/>
      <c r="I32" s="46"/>
      <c r="J32" s="48"/>
      <c r="K32" s="46"/>
      <c r="L32" s="46"/>
      <c r="M32" s="46"/>
      <c r="N32" s="251"/>
    </row>
    <row r="33" spans="1:14" ht="14.1" customHeight="1" x14ac:dyDescent="0.3">
      <c r="A33" s="166">
        <v>16</v>
      </c>
      <c r="B33" s="97" t="s">
        <v>121</v>
      </c>
      <c r="C33" s="98"/>
      <c r="D33" s="106"/>
      <c r="E33" s="107"/>
      <c r="F33" s="107"/>
      <c r="G33" s="108"/>
      <c r="H33" s="109"/>
      <c r="I33" s="45"/>
      <c r="J33" s="85"/>
      <c r="K33" s="94"/>
      <c r="L33" s="94"/>
      <c r="M33" s="94"/>
      <c r="N33" s="253"/>
    </row>
    <row r="34" spans="1:14" ht="14.1" customHeight="1" x14ac:dyDescent="0.3">
      <c r="A34" s="166"/>
      <c r="B34" s="60" t="s">
        <v>133</v>
      </c>
      <c r="C34" s="61"/>
      <c r="D34" s="62"/>
      <c r="E34" s="63"/>
      <c r="F34" s="63"/>
      <c r="G34" s="64"/>
      <c r="H34" s="137"/>
      <c r="I34" s="46"/>
      <c r="J34" s="48"/>
      <c r="K34" s="46"/>
      <c r="L34" s="46"/>
      <c r="M34" s="46"/>
      <c r="N34" s="251"/>
    </row>
    <row r="35" spans="1:14" ht="14.1" customHeight="1" x14ac:dyDescent="0.3">
      <c r="A35" s="166">
        <v>17</v>
      </c>
      <c r="B35" s="66" t="s">
        <v>459</v>
      </c>
      <c r="C35" s="67"/>
      <c r="D35" s="259"/>
      <c r="E35" s="260"/>
      <c r="F35" s="260"/>
      <c r="G35" s="261"/>
      <c r="H35" s="45"/>
      <c r="I35" s="45"/>
      <c r="J35" s="85"/>
      <c r="K35" s="94"/>
      <c r="L35" s="94"/>
      <c r="M35" s="94"/>
      <c r="N35" s="253"/>
    </row>
    <row r="36" spans="1:14" ht="14.1" customHeight="1" x14ac:dyDescent="0.3">
      <c r="A36" s="166"/>
      <c r="B36" s="60" t="s">
        <v>458</v>
      </c>
      <c r="C36" s="61"/>
      <c r="D36" s="102"/>
      <c r="E36" s="103"/>
      <c r="F36" s="103"/>
      <c r="G36" s="104"/>
      <c r="H36" s="46"/>
      <c r="I36" s="46"/>
      <c r="J36" s="48"/>
      <c r="K36" s="46"/>
      <c r="L36" s="46"/>
      <c r="M36" s="46"/>
      <c r="N36" s="251"/>
    </row>
    <row r="37" spans="1:14" ht="14.1" customHeight="1" x14ac:dyDescent="0.3">
      <c r="A37" s="166">
        <v>18</v>
      </c>
      <c r="B37" s="66" t="s">
        <v>132</v>
      </c>
      <c r="C37" s="67"/>
      <c r="D37" s="106"/>
      <c r="E37" s="107"/>
      <c r="F37" s="107"/>
      <c r="G37" s="108"/>
      <c r="H37" s="45">
        <f>SUM(I37)-3.5</f>
        <v>65</v>
      </c>
      <c r="I37" s="45">
        <f>SUM(J37)-3.5</f>
        <v>68.5</v>
      </c>
      <c r="J37" s="85">
        <v>72</v>
      </c>
      <c r="K37" s="94">
        <f>SUM(J37)+3.5</f>
        <v>75.5</v>
      </c>
      <c r="L37" s="94">
        <f>SUM(K37)+3.5</f>
        <v>79</v>
      </c>
      <c r="M37" s="94">
        <f>SUM(L37)+3.5</f>
        <v>82.5</v>
      </c>
      <c r="N37" s="253">
        <f>SUM(M37)+3.5</f>
        <v>86</v>
      </c>
    </row>
    <row r="38" spans="1:14" ht="14.1" customHeight="1" x14ac:dyDescent="0.3">
      <c r="A38" s="166"/>
      <c r="B38" s="60" t="s">
        <v>108</v>
      </c>
      <c r="C38" s="61"/>
      <c r="D38" s="62"/>
      <c r="E38" s="63"/>
      <c r="F38" s="63"/>
      <c r="G38" s="64"/>
      <c r="H38" s="46"/>
      <c r="I38" s="46"/>
      <c r="J38" s="48"/>
      <c r="K38" s="46"/>
      <c r="L38" s="46"/>
      <c r="M38" s="46"/>
      <c r="N38" s="251"/>
    </row>
    <row r="39" spans="1:14" ht="14.1" customHeight="1" x14ac:dyDescent="0.3">
      <c r="A39" s="166">
        <v>19</v>
      </c>
      <c r="B39" s="66" t="s">
        <v>12</v>
      </c>
      <c r="C39" s="67"/>
      <c r="D39" s="68" t="s">
        <v>469</v>
      </c>
      <c r="E39" s="69"/>
      <c r="F39" s="69"/>
      <c r="G39" s="70"/>
      <c r="H39" s="45">
        <f>SUM(I39)-4</f>
        <v>70</v>
      </c>
      <c r="I39" s="45">
        <f>SUM(J39)-4</f>
        <v>74</v>
      </c>
      <c r="J39" s="71">
        <v>78</v>
      </c>
      <c r="K39" s="45">
        <f>SUM(J39)+4</f>
        <v>82</v>
      </c>
      <c r="L39" s="45">
        <f>SUM(K39)+4</f>
        <v>86</v>
      </c>
      <c r="M39" s="45">
        <f>SUM(L39)+4</f>
        <v>90</v>
      </c>
      <c r="N39" s="254">
        <f>SUM(M39)+4</f>
        <v>94</v>
      </c>
    </row>
    <row r="40" spans="1:14" ht="14.1" customHeight="1" x14ac:dyDescent="0.3">
      <c r="A40" s="166"/>
      <c r="B40" s="60" t="s">
        <v>50</v>
      </c>
      <c r="C40" s="61"/>
      <c r="D40" s="62" t="s">
        <v>76</v>
      </c>
      <c r="E40" s="63"/>
      <c r="F40" s="63"/>
      <c r="G40" s="64"/>
      <c r="H40" s="46"/>
      <c r="I40" s="46"/>
      <c r="J40" s="48"/>
      <c r="K40" s="46"/>
      <c r="L40" s="46"/>
      <c r="M40" s="46"/>
      <c r="N40" s="251"/>
    </row>
    <row r="41" spans="1:14" ht="14.1" customHeight="1" x14ac:dyDescent="0.3">
      <c r="A41" s="166">
        <v>20</v>
      </c>
      <c r="B41" s="66" t="s">
        <v>109</v>
      </c>
      <c r="C41" s="67"/>
      <c r="D41" s="68"/>
      <c r="E41" s="69"/>
      <c r="F41" s="69"/>
      <c r="G41" s="70"/>
      <c r="H41" s="109">
        <f>SUM(I41)-0.7</f>
        <v>12.600000000000001</v>
      </c>
      <c r="I41" s="45">
        <f>SUM(J41)-0.7</f>
        <v>13.3</v>
      </c>
      <c r="J41" s="71">
        <v>14</v>
      </c>
      <c r="K41" s="45">
        <f>SUM(J41)+1.2</f>
        <v>15.2</v>
      </c>
      <c r="L41" s="45">
        <f>SUM(K41)+0.7</f>
        <v>15.899999999999999</v>
      </c>
      <c r="M41" s="109">
        <f>SUM(L41)+0.7</f>
        <v>16.599999999999998</v>
      </c>
      <c r="N41" s="255">
        <f>SUM(M41)+0.7</f>
        <v>17.299999999999997</v>
      </c>
    </row>
    <row r="42" spans="1:14" ht="14.1" customHeight="1" x14ac:dyDescent="0.3">
      <c r="A42" s="166"/>
      <c r="B42" s="60" t="s">
        <v>110</v>
      </c>
      <c r="C42" s="61"/>
      <c r="D42" s="73" t="s">
        <v>136</v>
      </c>
      <c r="E42" s="74"/>
      <c r="F42" s="74"/>
      <c r="G42" s="75"/>
      <c r="H42" s="137"/>
      <c r="I42" s="46"/>
      <c r="J42" s="48"/>
      <c r="K42" s="46"/>
      <c r="L42" s="46"/>
      <c r="M42" s="137"/>
      <c r="N42" s="256"/>
    </row>
    <row r="43" spans="1:14" ht="14.1" customHeight="1" x14ac:dyDescent="0.3">
      <c r="A43" s="166">
        <v>21</v>
      </c>
      <c r="B43" s="66" t="s">
        <v>362</v>
      </c>
      <c r="C43" s="67"/>
      <c r="D43" s="68"/>
      <c r="E43" s="69"/>
      <c r="F43" s="69"/>
      <c r="G43" s="70"/>
      <c r="H43" s="109">
        <f>SUM(I43)-0.7</f>
        <v>10.600000000000001</v>
      </c>
      <c r="I43" s="45">
        <f>SUM(J43)-0.7</f>
        <v>11.3</v>
      </c>
      <c r="J43" s="71">
        <v>12</v>
      </c>
      <c r="K43" s="45">
        <f>SUM(J43)+0.7</f>
        <v>12.7</v>
      </c>
      <c r="L43" s="45">
        <f>SUM(K43)+0.7</f>
        <v>13.399999999999999</v>
      </c>
      <c r="M43" s="109">
        <f>SUM(L43)+0.7</f>
        <v>14.099999999999998</v>
      </c>
      <c r="N43" s="255">
        <f>SUM(M43)+0.7</f>
        <v>14.799999999999997</v>
      </c>
    </row>
    <row r="44" spans="1:14" ht="14.1" customHeight="1" x14ac:dyDescent="0.3">
      <c r="A44" s="166"/>
      <c r="B44" s="60" t="s">
        <v>363</v>
      </c>
      <c r="C44" s="61"/>
      <c r="D44" s="73" t="s">
        <v>364</v>
      </c>
      <c r="E44" s="74"/>
      <c r="F44" s="74"/>
      <c r="G44" s="75"/>
      <c r="H44" s="137"/>
      <c r="I44" s="46"/>
      <c r="J44" s="48"/>
      <c r="K44" s="46"/>
      <c r="L44" s="46"/>
      <c r="M44" s="137"/>
      <c r="N44" s="256"/>
    </row>
    <row r="45" spans="1:14" ht="14.1" customHeight="1" x14ac:dyDescent="0.3">
      <c r="A45" s="166">
        <v>22</v>
      </c>
      <c r="B45" s="66" t="s">
        <v>467</v>
      </c>
      <c r="C45" s="67"/>
      <c r="D45" s="68"/>
      <c r="E45" s="69"/>
      <c r="F45" s="69"/>
      <c r="G45" s="70"/>
      <c r="H45" s="45">
        <f>SUM(I45)-0</f>
        <v>2.8</v>
      </c>
      <c r="I45" s="45">
        <f>SUM(J45)-0</f>
        <v>2.8</v>
      </c>
      <c r="J45" s="71">
        <v>2.8</v>
      </c>
      <c r="K45" s="45">
        <f>SUM(J45)+0.5</f>
        <v>3.3</v>
      </c>
      <c r="L45" s="45">
        <f>SUM(K45)+0</f>
        <v>3.3</v>
      </c>
      <c r="M45" s="45">
        <f>SUM(L45)+0</f>
        <v>3.3</v>
      </c>
      <c r="N45" s="254">
        <f>SUM(M45)+0</f>
        <v>3.3</v>
      </c>
    </row>
    <row r="46" spans="1:14" ht="14.1" customHeight="1" x14ac:dyDescent="0.3">
      <c r="A46" s="166"/>
      <c r="B46" s="60" t="s">
        <v>466</v>
      </c>
      <c r="C46" s="61"/>
      <c r="D46" s="73"/>
      <c r="E46" s="74"/>
      <c r="F46" s="74"/>
      <c r="G46" s="75"/>
      <c r="H46" s="46"/>
      <c r="I46" s="46"/>
      <c r="J46" s="48"/>
      <c r="K46" s="46"/>
      <c r="L46" s="46"/>
      <c r="M46" s="46"/>
      <c r="N46" s="251"/>
    </row>
    <row r="47" spans="1:14" ht="14.1" customHeight="1" x14ac:dyDescent="0.3">
      <c r="A47" s="166">
        <v>23</v>
      </c>
      <c r="B47" s="66" t="s">
        <v>10</v>
      </c>
      <c r="C47" s="67"/>
      <c r="D47" s="68" t="s">
        <v>77</v>
      </c>
      <c r="E47" s="69"/>
      <c r="F47" s="69"/>
      <c r="G47" s="70"/>
      <c r="H47" s="45">
        <f>SUM(I47)-7</f>
        <v>53.400000000000006</v>
      </c>
      <c r="I47" s="45">
        <f>SUM(J47)-7</f>
        <v>60.400000000000006</v>
      </c>
      <c r="J47" s="71">
        <v>67.400000000000006</v>
      </c>
      <c r="K47" s="45">
        <f>SUM(J47)+6</f>
        <v>73.400000000000006</v>
      </c>
      <c r="L47" s="45">
        <f>SUM(K47)+6</f>
        <v>79.400000000000006</v>
      </c>
      <c r="M47" s="45">
        <f>SUM(L47)+6</f>
        <v>85.4</v>
      </c>
      <c r="N47" s="254">
        <f>SUM(M47)+6</f>
        <v>91.4</v>
      </c>
    </row>
    <row r="48" spans="1:14" ht="14.1" customHeight="1" x14ac:dyDescent="0.3">
      <c r="A48" s="166"/>
      <c r="B48" s="60" t="s">
        <v>51</v>
      </c>
      <c r="C48" s="61"/>
      <c r="D48" s="62" t="s">
        <v>78</v>
      </c>
      <c r="E48" s="63"/>
      <c r="F48" s="63"/>
      <c r="G48" s="64"/>
      <c r="H48" s="46"/>
      <c r="I48" s="46"/>
      <c r="J48" s="48"/>
      <c r="K48" s="46"/>
      <c r="L48" s="46"/>
      <c r="M48" s="46"/>
      <c r="N48" s="251"/>
    </row>
    <row r="49" spans="1:14" ht="14.1" customHeight="1" x14ac:dyDescent="0.3">
      <c r="A49" s="166">
        <v>24</v>
      </c>
      <c r="B49" s="66" t="s">
        <v>15</v>
      </c>
      <c r="C49" s="67"/>
      <c r="D49" s="68" t="s">
        <v>16</v>
      </c>
      <c r="E49" s="69"/>
      <c r="F49" s="69"/>
      <c r="G49" s="70"/>
      <c r="H49" s="45">
        <f>SUM(I49)-1</f>
        <v>20</v>
      </c>
      <c r="I49" s="45">
        <f>SUM(J49)-1</f>
        <v>21</v>
      </c>
      <c r="J49" s="71">
        <v>22</v>
      </c>
      <c r="K49" s="45">
        <f>SUM(J49)+1</f>
        <v>23</v>
      </c>
      <c r="L49" s="45">
        <f>SUM(K49)+1</f>
        <v>24</v>
      </c>
      <c r="M49" s="45">
        <f>SUM(L49)+1</f>
        <v>25</v>
      </c>
      <c r="N49" s="254">
        <f>SUM(M49)+1</f>
        <v>26</v>
      </c>
    </row>
    <row r="50" spans="1:14" ht="14.1" customHeight="1" x14ac:dyDescent="0.3">
      <c r="A50" s="166"/>
      <c r="B50" s="60" t="s">
        <v>52</v>
      </c>
      <c r="C50" s="61"/>
      <c r="D50" s="79" t="s">
        <v>79</v>
      </c>
      <c r="E50" s="80"/>
      <c r="F50" s="80"/>
      <c r="G50" s="81"/>
      <c r="H50" s="46"/>
      <c r="I50" s="46"/>
      <c r="J50" s="48"/>
      <c r="K50" s="46"/>
      <c r="L50" s="46"/>
      <c r="M50" s="46"/>
      <c r="N50" s="251"/>
    </row>
    <row r="51" spans="1:14" ht="14.1" customHeight="1" x14ac:dyDescent="0.3">
      <c r="A51" s="166">
        <v>25</v>
      </c>
      <c r="B51" s="66" t="s">
        <v>17</v>
      </c>
      <c r="C51" s="67"/>
      <c r="D51" s="68" t="s">
        <v>14</v>
      </c>
      <c r="E51" s="69"/>
      <c r="F51" s="69"/>
      <c r="G51" s="70"/>
      <c r="H51" s="109">
        <f>SUM(I51)-1.1</f>
        <v>21.199999999999996</v>
      </c>
      <c r="I51" s="45">
        <f>SUM(J51)-1.1</f>
        <v>22.299999999999997</v>
      </c>
      <c r="J51" s="71">
        <v>23.4</v>
      </c>
      <c r="K51" s="45">
        <f>SUM(J51)+1.6</f>
        <v>25</v>
      </c>
      <c r="L51" s="45">
        <f>SUM(K51)+1.1</f>
        <v>26.1</v>
      </c>
      <c r="M51" s="109">
        <f>SUM(L51)+1.1</f>
        <v>27.200000000000003</v>
      </c>
      <c r="N51" s="255">
        <f>SUM(M51)+1.1</f>
        <v>28.300000000000004</v>
      </c>
    </row>
    <row r="52" spans="1:14" ht="14.1" customHeight="1" x14ac:dyDescent="0.3">
      <c r="A52" s="166"/>
      <c r="B52" s="60" t="s">
        <v>58</v>
      </c>
      <c r="C52" s="61"/>
      <c r="D52" s="62" t="s">
        <v>80</v>
      </c>
      <c r="E52" s="63"/>
      <c r="F52" s="63"/>
      <c r="G52" s="64"/>
      <c r="H52" s="137"/>
      <c r="I52" s="46"/>
      <c r="J52" s="48"/>
      <c r="K52" s="46"/>
      <c r="L52" s="46"/>
      <c r="M52" s="137"/>
      <c r="N52" s="256"/>
    </row>
    <row r="53" spans="1:14" ht="14.1" customHeight="1" x14ac:dyDescent="0.3">
      <c r="A53" s="166">
        <v>26</v>
      </c>
      <c r="B53" s="66" t="s">
        <v>18</v>
      </c>
      <c r="C53" s="67"/>
      <c r="D53" s="68" t="s">
        <v>14</v>
      </c>
      <c r="E53" s="69"/>
      <c r="F53" s="69"/>
      <c r="G53" s="70"/>
      <c r="H53" s="109">
        <f>SUM(I53)-1.3</f>
        <v>26.799999999999997</v>
      </c>
      <c r="I53" s="45">
        <f>SUM(J53)-1.3</f>
        <v>28.099999999999998</v>
      </c>
      <c r="J53" s="71">
        <v>29.4</v>
      </c>
      <c r="K53" s="45">
        <f>SUM(J53)+1.8</f>
        <v>31.2</v>
      </c>
      <c r="L53" s="45">
        <f>SUM(K53)+1.3</f>
        <v>32.5</v>
      </c>
      <c r="M53" s="109">
        <f>SUM(L53)+1.3</f>
        <v>33.799999999999997</v>
      </c>
      <c r="N53" s="255">
        <f>SUM(M53)+1.3</f>
        <v>35.099999999999994</v>
      </c>
    </row>
    <row r="54" spans="1:14" ht="14.1" customHeight="1" x14ac:dyDescent="0.3">
      <c r="A54" s="166"/>
      <c r="B54" s="60" t="s">
        <v>57</v>
      </c>
      <c r="C54" s="61"/>
      <c r="D54" s="62" t="s">
        <v>80</v>
      </c>
      <c r="E54" s="63"/>
      <c r="F54" s="63"/>
      <c r="G54" s="64"/>
      <c r="H54" s="137"/>
      <c r="I54" s="46"/>
      <c r="J54" s="48"/>
      <c r="K54" s="46"/>
      <c r="L54" s="46"/>
      <c r="M54" s="137"/>
      <c r="N54" s="256"/>
    </row>
    <row r="55" spans="1:14" ht="14.1" customHeight="1" x14ac:dyDescent="0.3">
      <c r="A55" s="166">
        <v>27</v>
      </c>
      <c r="B55" s="66" t="s">
        <v>19</v>
      </c>
      <c r="C55" s="67"/>
      <c r="D55" s="68" t="s">
        <v>20</v>
      </c>
      <c r="E55" s="69"/>
      <c r="F55" s="69"/>
      <c r="G55" s="70"/>
      <c r="H55" s="45">
        <f>SUM(I55)-2.8</f>
        <v>43.7</v>
      </c>
      <c r="I55" s="45">
        <f>SUM(J55)-2.8</f>
        <v>46.5</v>
      </c>
      <c r="J55" s="71">
        <v>49.3</v>
      </c>
      <c r="K55" s="45">
        <f>SUM(J55)+2.6</f>
        <v>51.9</v>
      </c>
      <c r="L55" s="45">
        <f>SUM(K55)+2.6</f>
        <v>54.5</v>
      </c>
      <c r="M55" s="45">
        <f>SUM(L55)+2.6</f>
        <v>57.1</v>
      </c>
      <c r="N55" s="254">
        <f>SUM(M55)+2.6</f>
        <v>59.7</v>
      </c>
    </row>
    <row r="56" spans="1:14" ht="14.1" customHeight="1" x14ac:dyDescent="0.3">
      <c r="A56" s="166"/>
      <c r="B56" s="60" t="s">
        <v>56</v>
      </c>
      <c r="C56" s="61"/>
      <c r="D56" s="62" t="s">
        <v>81</v>
      </c>
      <c r="E56" s="63"/>
      <c r="F56" s="63"/>
      <c r="G56" s="64"/>
      <c r="H56" s="46"/>
      <c r="I56" s="46"/>
      <c r="J56" s="48"/>
      <c r="K56" s="46"/>
      <c r="L56" s="46"/>
      <c r="M56" s="46"/>
      <c r="N56" s="251"/>
    </row>
    <row r="57" spans="1:14" ht="14.1" customHeight="1" x14ac:dyDescent="0.3">
      <c r="A57" s="166">
        <v>28</v>
      </c>
      <c r="B57" s="66" t="s">
        <v>21</v>
      </c>
      <c r="C57" s="67"/>
      <c r="D57" s="68" t="s">
        <v>22</v>
      </c>
      <c r="E57" s="69"/>
      <c r="F57" s="69"/>
      <c r="G57" s="70"/>
      <c r="H57" s="45">
        <f>SUM(I57)-6</f>
        <v>33.4</v>
      </c>
      <c r="I57" s="45">
        <f>SUM(J57)-6</f>
        <v>39.4</v>
      </c>
      <c r="J57" s="71">
        <v>45.4</v>
      </c>
      <c r="K57" s="45">
        <f>SUM(J57)+4.5</f>
        <v>49.9</v>
      </c>
      <c r="L57" s="45">
        <f>SUM(K57)+5</f>
        <v>54.9</v>
      </c>
      <c r="M57" s="45">
        <f>SUM(L57)+5</f>
        <v>59.9</v>
      </c>
      <c r="N57" s="254">
        <f>SUM(M57)+5</f>
        <v>64.900000000000006</v>
      </c>
    </row>
    <row r="58" spans="1:14" ht="14.1" customHeight="1" x14ac:dyDescent="0.3">
      <c r="A58" s="166"/>
      <c r="B58" s="60" t="s">
        <v>55</v>
      </c>
      <c r="C58" s="61"/>
      <c r="D58" s="62" t="s">
        <v>82</v>
      </c>
      <c r="E58" s="63"/>
      <c r="F58" s="63"/>
      <c r="G58" s="64"/>
      <c r="H58" s="46"/>
      <c r="I58" s="46"/>
      <c r="J58" s="48"/>
      <c r="K58" s="46"/>
      <c r="L58" s="46"/>
      <c r="M58" s="46"/>
      <c r="N58" s="251"/>
    </row>
    <row r="59" spans="1:14" ht="14.1" customHeight="1" x14ac:dyDescent="0.3">
      <c r="A59" s="166">
        <v>29</v>
      </c>
      <c r="B59" s="66" t="s">
        <v>92</v>
      </c>
      <c r="C59" s="67"/>
      <c r="D59" s="68" t="s">
        <v>59</v>
      </c>
      <c r="E59" s="69"/>
      <c r="F59" s="69"/>
      <c r="G59" s="70"/>
      <c r="H59" s="45">
        <f>SUM(I59)-2</f>
        <v>39.4</v>
      </c>
      <c r="I59" s="45">
        <f>SUM(J59)-2</f>
        <v>41.4</v>
      </c>
      <c r="J59" s="71">
        <v>43.4</v>
      </c>
      <c r="K59" s="45">
        <f>SUM(J59)+2</f>
        <v>45.4</v>
      </c>
      <c r="L59" s="45">
        <f>SUM(K59)+2</f>
        <v>47.4</v>
      </c>
      <c r="M59" s="45">
        <f>SUM(L59)+2</f>
        <v>49.4</v>
      </c>
      <c r="N59" s="254">
        <f>SUM(M59)+2</f>
        <v>51.4</v>
      </c>
    </row>
    <row r="60" spans="1:14" ht="14.1" customHeight="1" x14ac:dyDescent="0.3">
      <c r="A60" s="166"/>
      <c r="B60" s="60" t="s">
        <v>93</v>
      </c>
      <c r="C60" s="61"/>
      <c r="D60" s="62" t="s">
        <v>59</v>
      </c>
      <c r="E60" s="63"/>
      <c r="F60" s="63"/>
      <c r="G60" s="64"/>
      <c r="H60" s="46"/>
      <c r="I60" s="46"/>
      <c r="J60" s="48"/>
      <c r="K60" s="46"/>
      <c r="L60" s="46"/>
      <c r="M60" s="46"/>
      <c r="N60" s="251"/>
    </row>
    <row r="61" spans="1:14" ht="14.1" customHeight="1" x14ac:dyDescent="0.3">
      <c r="A61" s="166">
        <v>30</v>
      </c>
      <c r="B61" s="66" t="s">
        <v>94</v>
      </c>
      <c r="C61" s="67"/>
      <c r="D61" s="68" t="s">
        <v>96</v>
      </c>
      <c r="E61" s="69"/>
      <c r="F61" s="69"/>
      <c r="G61" s="70"/>
      <c r="H61" s="45">
        <f>SUM(I61)-3.4</f>
        <v>31.700000000000003</v>
      </c>
      <c r="I61" s="45">
        <f>SUM(J61)-3.4</f>
        <v>35.1</v>
      </c>
      <c r="J61" s="71">
        <v>38.5</v>
      </c>
      <c r="K61" s="45">
        <f>SUM(J61)+3.1</f>
        <v>41.6</v>
      </c>
      <c r="L61" s="45">
        <f>SUM(K61)+3</f>
        <v>44.6</v>
      </c>
      <c r="M61" s="45">
        <f>SUM(L61)+3</f>
        <v>47.6</v>
      </c>
      <c r="N61" s="254">
        <f>SUM(M61)+3</f>
        <v>50.6</v>
      </c>
    </row>
    <row r="62" spans="1:14" ht="14.1" customHeight="1" x14ac:dyDescent="0.3">
      <c r="A62" s="166"/>
      <c r="B62" s="60" t="s">
        <v>95</v>
      </c>
      <c r="C62" s="61"/>
      <c r="D62" s="62" t="s">
        <v>131</v>
      </c>
      <c r="E62" s="63"/>
      <c r="F62" s="63"/>
      <c r="G62" s="64"/>
      <c r="H62" s="46"/>
      <c r="I62" s="46"/>
      <c r="J62" s="48"/>
      <c r="K62" s="46"/>
      <c r="L62" s="46"/>
      <c r="M62" s="46"/>
      <c r="N62" s="251"/>
    </row>
    <row r="63" spans="1:14" ht="14.1" customHeight="1" x14ac:dyDescent="0.3">
      <c r="A63" s="166">
        <v>31</v>
      </c>
      <c r="B63" s="66" t="s">
        <v>464</v>
      </c>
      <c r="C63" s="67"/>
      <c r="D63" s="68"/>
      <c r="E63" s="69"/>
      <c r="F63" s="69"/>
      <c r="G63" s="70"/>
      <c r="H63" s="45">
        <f>SUM(I63)-0.5</f>
        <v>11</v>
      </c>
      <c r="I63" s="45">
        <f>SUM(J63)-0.5</f>
        <v>11.5</v>
      </c>
      <c r="J63" s="71">
        <v>12</v>
      </c>
      <c r="K63" s="45">
        <f>SUM(J63)+0.5</f>
        <v>12.5</v>
      </c>
      <c r="L63" s="45">
        <f>SUM(K63)+0.5</f>
        <v>13</v>
      </c>
      <c r="M63" s="45">
        <f>SUM(L63)+0.5</f>
        <v>13.5</v>
      </c>
      <c r="N63" s="254">
        <f>SUM(M63)+0.5</f>
        <v>14</v>
      </c>
    </row>
    <row r="64" spans="1:14" ht="14.1" customHeight="1" x14ac:dyDescent="0.3">
      <c r="A64" s="166"/>
      <c r="B64" s="60" t="s">
        <v>526</v>
      </c>
      <c r="C64" s="61"/>
      <c r="D64" s="62"/>
      <c r="E64" s="63"/>
      <c r="F64" s="63"/>
      <c r="G64" s="64"/>
      <c r="H64" s="46"/>
      <c r="I64" s="46"/>
      <c r="J64" s="48"/>
      <c r="K64" s="46"/>
      <c r="L64" s="46"/>
      <c r="M64" s="46"/>
      <c r="N64" s="251"/>
    </row>
    <row r="65" spans="1:14" ht="14.1" customHeight="1" x14ac:dyDescent="0.3">
      <c r="A65" s="166">
        <v>32</v>
      </c>
      <c r="B65" s="66" t="s">
        <v>101</v>
      </c>
      <c r="C65" s="67"/>
      <c r="D65" s="171"/>
      <c r="E65" s="171"/>
      <c r="F65" s="171"/>
      <c r="G65" s="171"/>
      <c r="H65" s="45">
        <f>SUM(I65)-0.5</f>
        <v>10.5</v>
      </c>
      <c r="I65" s="45">
        <f>SUM(J65)-0.5</f>
        <v>11</v>
      </c>
      <c r="J65" s="71">
        <v>11.5</v>
      </c>
      <c r="K65" s="45">
        <f>SUM(J65)+0.5</f>
        <v>12</v>
      </c>
      <c r="L65" s="45">
        <f>SUM(K65)+0.5</f>
        <v>12.5</v>
      </c>
      <c r="M65" s="45">
        <f>SUM(L65)+0.5</f>
        <v>13</v>
      </c>
      <c r="N65" s="254">
        <f>SUM(M65)+0.5</f>
        <v>13.5</v>
      </c>
    </row>
    <row r="66" spans="1:14" ht="14.1" customHeight="1" x14ac:dyDescent="0.3">
      <c r="A66" s="166"/>
      <c r="B66" s="132" t="s">
        <v>100</v>
      </c>
      <c r="C66" s="133"/>
      <c r="D66" s="79"/>
      <c r="E66" s="80"/>
      <c r="F66" s="80"/>
      <c r="G66" s="81"/>
      <c r="H66" s="46"/>
      <c r="I66" s="46"/>
      <c r="J66" s="48"/>
      <c r="K66" s="46"/>
      <c r="L66" s="46"/>
      <c r="M66" s="46"/>
      <c r="N66" s="251"/>
    </row>
    <row r="67" spans="1:14" ht="14.1" customHeight="1" x14ac:dyDescent="0.3">
      <c r="A67" s="166">
        <v>33</v>
      </c>
      <c r="B67" s="66" t="s">
        <v>99</v>
      </c>
      <c r="C67" s="67"/>
      <c r="D67" s="68"/>
      <c r="E67" s="69"/>
      <c r="F67" s="69"/>
      <c r="G67" s="70"/>
      <c r="H67" s="45">
        <f>SUM(I67)-0.5</f>
        <v>11</v>
      </c>
      <c r="I67" s="45">
        <f>SUM(J67)-0.5</f>
        <v>11.5</v>
      </c>
      <c r="J67" s="71">
        <v>12</v>
      </c>
      <c r="K67" s="45">
        <f>SUM(J67)+0.5</f>
        <v>12.5</v>
      </c>
      <c r="L67" s="45">
        <f>SUM(K67)+0.5</f>
        <v>13</v>
      </c>
      <c r="M67" s="45">
        <f>SUM(L67)+0.5</f>
        <v>13.5</v>
      </c>
      <c r="N67" s="254">
        <f>SUM(M67)+0.5</f>
        <v>14</v>
      </c>
    </row>
    <row r="68" spans="1:14" ht="14.1" customHeight="1" x14ac:dyDescent="0.3">
      <c r="A68" s="166"/>
      <c r="B68" s="132" t="s">
        <v>98</v>
      </c>
      <c r="C68" s="133"/>
      <c r="D68" s="79"/>
      <c r="E68" s="80"/>
      <c r="F68" s="80"/>
      <c r="G68" s="81"/>
      <c r="H68" s="46"/>
      <c r="I68" s="46"/>
      <c r="J68" s="48"/>
      <c r="K68" s="46"/>
      <c r="L68" s="46"/>
      <c r="M68" s="46"/>
      <c r="N68" s="251"/>
    </row>
    <row r="69" spans="1:14" ht="14.1" customHeight="1" x14ac:dyDescent="0.3">
      <c r="A69" s="166">
        <v>34</v>
      </c>
      <c r="B69" s="97" t="s">
        <v>470</v>
      </c>
      <c r="C69" s="98"/>
      <c r="D69" s="237"/>
      <c r="E69" s="237"/>
      <c r="F69" s="237"/>
      <c r="G69" s="237"/>
      <c r="H69" s="167">
        <f>SUM(I69)-3</f>
        <v>85</v>
      </c>
      <c r="I69" s="94">
        <f>SUM(J69)-3</f>
        <v>88</v>
      </c>
      <c r="J69" s="85">
        <v>91</v>
      </c>
      <c r="K69" s="94">
        <f>SUM(J69)+3</f>
        <v>94</v>
      </c>
      <c r="L69" s="94">
        <f>SUM(K69)+3</f>
        <v>97</v>
      </c>
      <c r="M69" s="94">
        <f>SUM(L69)+3</f>
        <v>100</v>
      </c>
      <c r="N69" s="253">
        <f>SUM(M69)+3</f>
        <v>103</v>
      </c>
    </row>
    <row r="70" spans="1:14" ht="14.1" customHeight="1" thickBot="1" x14ac:dyDescent="0.35">
      <c r="A70" s="177"/>
      <c r="B70" s="110" t="s">
        <v>191</v>
      </c>
      <c r="C70" s="110"/>
      <c r="D70" s="125"/>
      <c r="E70" s="126"/>
      <c r="F70" s="126"/>
      <c r="G70" s="127"/>
      <c r="H70" s="110"/>
      <c r="I70" s="96"/>
      <c r="J70" s="114"/>
      <c r="K70" s="96"/>
      <c r="L70" s="96"/>
      <c r="M70" s="96"/>
      <c r="N70" s="257"/>
    </row>
  </sheetData>
  <mergeCells count="411">
    <mergeCell ref="N63:N64"/>
    <mergeCell ref="N65:N66"/>
    <mergeCell ref="N67:N68"/>
    <mergeCell ref="N69:N70"/>
    <mergeCell ref="A1:N1"/>
    <mergeCell ref="N51:N52"/>
    <mergeCell ref="N53:N54"/>
    <mergeCell ref="N55:N56"/>
    <mergeCell ref="N57:N58"/>
    <mergeCell ref="N59:N60"/>
    <mergeCell ref="N61:N62"/>
    <mergeCell ref="N39:N40"/>
    <mergeCell ref="N41:N42"/>
    <mergeCell ref="N43:N44"/>
    <mergeCell ref="N45:N46"/>
    <mergeCell ref="N47:N48"/>
    <mergeCell ref="N49:N50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69:J70"/>
    <mergeCell ref="K69:K70"/>
    <mergeCell ref="L69:L70"/>
    <mergeCell ref="M69:M70"/>
    <mergeCell ref="B70:C70"/>
    <mergeCell ref="D70:G70"/>
    <mergeCell ref="K67:K68"/>
    <mergeCell ref="L67:L68"/>
    <mergeCell ref="M67:M68"/>
    <mergeCell ref="B68:C68"/>
    <mergeCell ref="D68:G68"/>
    <mergeCell ref="A69:A70"/>
    <mergeCell ref="B69:C69"/>
    <mergeCell ref="D69:G69"/>
    <mergeCell ref="H69:H70"/>
    <mergeCell ref="I69:I70"/>
    <mergeCell ref="A67:A68"/>
    <mergeCell ref="B67:C67"/>
    <mergeCell ref="D67:G67"/>
    <mergeCell ref="H67:H68"/>
    <mergeCell ref="I67:I68"/>
    <mergeCell ref="J67:J68"/>
    <mergeCell ref="J65:J66"/>
    <mergeCell ref="K65:K66"/>
    <mergeCell ref="L65:L66"/>
    <mergeCell ref="M65:M66"/>
    <mergeCell ref="B66:C66"/>
    <mergeCell ref="D66:G66"/>
    <mergeCell ref="A65:A66"/>
    <mergeCell ref="B65:C65"/>
    <mergeCell ref="D65:G65"/>
    <mergeCell ref="H65:H66"/>
    <mergeCell ref="I65:I66"/>
    <mergeCell ref="J63:J64"/>
    <mergeCell ref="A63:A64"/>
    <mergeCell ref="B63:C63"/>
    <mergeCell ref="D63:G63"/>
    <mergeCell ref="H63:H64"/>
    <mergeCell ref="K63:K64"/>
    <mergeCell ref="L63:L64"/>
    <mergeCell ref="M63:M64"/>
    <mergeCell ref="B64:C64"/>
    <mergeCell ref="D64:G64"/>
    <mergeCell ref="K61:K62"/>
    <mergeCell ref="L61:L62"/>
    <mergeCell ref="M61:M62"/>
    <mergeCell ref="B62:C62"/>
    <mergeCell ref="D62:G62"/>
    <mergeCell ref="I63:I64"/>
    <mergeCell ref="A61:A62"/>
    <mergeCell ref="B61:C61"/>
    <mergeCell ref="D61:G61"/>
    <mergeCell ref="H61:H62"/>
    <mergeCell ref="I61:I62"/>
    <mergeCell ref="J61:J62"/>
    <mergeCell ref="J59:J60"/>
    <mergeCell ref="K59:K60"/>
    <mergeCell ref="L59:L60"/>
    <mergeCell ref="M59:M60"/>
    <mergeCell ref="B60:C60"/>
    <mergeCell ref="D60:G60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3:J54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3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0646-FB90-475B-8548-C5380CFDA50F}">
  <sheetPr codeName="Sheet217">
    <tabColor theme="7"/>
    <pageSetUpPr fitToPage="1"/>
  </sheetPr>
  <dimension ref="A1:R64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4" width="5.5" style="32" customWidth="1"/>
  </cols>
  <sheetData>
    <row r="1" spans="1:18" ht="16.5" customHeight="1" thickBot="1" x14ac:dyDescent="0.35">
      <c r="A1" s="111" t="s">
        <v>528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8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8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40</v>
      </c>
      <c r="I3" s="49">
        <f>SUM(J3)-3.5</f>
        <v>43.5</v>
      </c>
      <c r="J3" s="47">
        <v>47</v>
      </c>
      <c r="K3" s="49">
        <f>SUM(J3)+3</f>
        <v>50</v>
      </c>
      <c r="L3" s="49">
        <f>SUM(K3)+3</f>
        <v>53</v>
      </c>
      <c r="M3" s="244">
        <f>SUM(L3)+3</f>
        <v>56</v>
      </c>
      <c r="N3" s="280">
        <f>SUM(M3)+3</f>
        <v>59</v>
      </c>
    </row>
    <row r="4" spans="1:18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37"/>
      <c r="N4" s="256"/>
    </row>
    <row r="5" spans="1:18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38.599999999999994</v>
      </c>
      <c r="I5" s="45">
        <f>SUM(J5)-2.2</f>
        <v>40.799999999999997</v>
      </c>
      <c r="J5" s="71">
        <v>43</v>
      </c>
      <c r="K5" s="45">
        <f>SUM(J5)+2</f>
        <v>45</v>
      </c>
      <c r="L5" s="45">
        <f>SUM(K5)+2</f>
        <v>47</v>
      </c>
      <c r="M5" s="109">
        <f>SUM(L5)+2</f>
        <v>49</v>
      </c>
      <c r="N5" s="255">
        <f>SUM(M5)+2</f>
        <v>51</v>
      </c>
    </row>
    <row r="6" spans="1:18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7"/>
      <c r="N6" s="256"/>
    </row>
    <row r="7" spans="1:18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39.5</v>
      </c>
      <c r="I7" s="45">
        <f>SUM(J7)-2.25</f>
        <v>41.75</v>
      </c>
      <c r="J7" s="71">
        <v>44</v>
      </c>
      <c r="K7" s="45">
        <f>SUM(J7)+2</f>
        <v>46</v>
      </c>
      <c r="L7" s="45">
        <f>SUM(K7)+2</f>
        <v>48</v>
      </c>
      <c r="M7" s="109">
        <f>SUM(L7)+2</f>
        <v>50</v>
      </c>
      <c r="N7" s="255">
        <f>SUM(M7)+2</f>
        <v>52</v>
      </c>
      <c r="R7" s="35"/>
    </row>
    <row r="8" spans="1:18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7"/>
      <c r="N8" s="256"/>
      <c r="R8" s="35"/>
    </row>
    <row r="9" spans="1:18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29.4</v>
      </c>
      <c r="I9" s="45">
        <f>SUM(J9)-1.8</f>
        <v>31.2</v>
      </c>
      <c r="J9" s="71">
        <v>33</v>
      </c>
      <c r="K9" s="45">
        <f>SUM(J9)+1.6</f>
        <v>34.6</v>
      </c>
      <c r="L9" s="45">
        <f>SUM(K9)+1.6</f>
        <v>36.200000000000003</v>
      </c>
      <c r="M9" s="109">
        <f>SUM(L9)+1.6</f>
        <v>37.800000000000004</v>
      </c>
      <c r="N9" s="255">
        <f>SUM(M9)+1.6</f>
        <v>39.400000000000006</v>
      </c>
    </row>
    <row r="10" spans="1:18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37"/>
      <c r="N10" s="256"/>
    </row>
    <row r="11" spans="1:18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14.899999999999999</v>
      </c>
      <c r="I11" s="45">
        <f>SUM(J11)-0.8</f>
        <v>15.7</v>
      </c>
      <c r="J11" s="71">
        <v>16.5</v>
      </c>
      <c r="K11" s="45">
        <f>SUM(J11)+0.8</f>
        <v>17.3</v>
      </c>
      <c r="L11" s="45">
        <f>SUM(K11)+0.8</f>
        <v>18.100000000000001</v>
      </c>
      <c r="M11" s="109">
        <f>SUM(L11)+0.8</f>
        <v>18.900000000000002</v>
      </c>
      <c r="N11" s="255">
        <f>SUM(M11)+0.8</f>
        <v>19.700000000000003</v>
      </c>
    </row>
    <row r="12" spans="1:18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37"/>
      <c r="N12" s="256"/>
    </row>
    <row r="13" spans="1:18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14.8</v>
      </c>
      <c r="I13" s="45">
        <f>SUM(J13)-0.6</f>
        <v>15.4</v>
      </c>
      <c r="J13" s="76">
        <v>16</v>
      </c>
      <c r="K13" s="77">
        <f>SUM(J13)+0.6</f>
        <v>16.600000000000001</v>
      </c>
      <c r="L13" s="77">
        <f>SUM(K13)+0.6</f>
        <v>17.200000000000003</v>
      </c>
      <c r="M13" s="173">
        <f>SUM(L13)+0.6</f>
        <v>17.800000000000004</v>
      </c>
      <c r="N13" s="262">
        <f>SUM(M13)+0.6</f>
        <v>18.400000000000006</v>
      </c>
    </row>
    <row r="14" spans="1:18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73"/>
      <c r="N14" s="262"/>
    </row>
    <row r="15" spans="1:18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6.2</v>
      </c>
      <c r="I15" s="45">
        <f>SUM(J15)-0.3</f>
        <v>6.5</v>
      </c>
      <c r="J15" s="76">
        <v>6.8</v>
      </c>
      <c r="K15" s="77">
        <f>SUM(J15)+0.3</f>
        <v>7.1</v>
      </c>
      <c r="L15" s="77">
        <f>SUM(K15)+0.3</f>
        <v>7.3999999999999995</v>
      </c>
      <c r="M15" s="173">
        <f>SUM(L15)+0.3</f>
        <v>7.6999999999999993</v>
      </c>
      <c r="N15" s="262">
        <f>SUM(M15)+0.3</f>
        <v>7.9999999999999991</v>
      </c>
    </row>
    <row r="16" spans="1:18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73"/>
      <c r="N16" s="262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37.799999999999997</v>
      </c>
      <c r="I17" s="45">
        <f>SUM(J17)-1.6</f>
        <v>39.4</v>
      </c>
      <c r="J17" s="76">
        <v>41</v>
      </c>
      <c r="K17" s="77">
        <f>SUM(J17)+1.6</f>
        <v>42.6</v>
      </c>
      <c r="L17" s="77">
        <f>SUM(K17)+1.6</f>
        <v>44.2</v>
      </c>
      <c r="M17" s="173">
        <f>SUM(L17)+1.6</f>
        <v>45.800000000000004</v>
      </c>
      <c r="N17" s="262">
        <f>SUM(M17)+1.6</f>
        <v>47.400000000000006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25.700000000000003</v>
      </c>
      <c r="I19" s="45">
        <f>SUM(J19)-3.4</f>
        <v>29.1</v>
      </c>
      <c r="J19" s="71">
        <v>32.5</v>
      </c>
      <c r="K19" s="45">
        <f>SUM(J19)+3.5</f>
        <v>36</v>
      </c>
      <c r="L19" s="45">
        <f>SUM(K19)+3.5</f>
        <v>39.5</v>
      </c>
      <c r="M19" s="109">
        <f>SUM(L19)+3.5</f>
        <v>43</v>
      </c>
      <c r="N19" s="255">
        <f>SUM(M19)+3.5</f>
        <v>46.5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37"/>
      <c r="N20" s="256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29.799999999999997</v>
      </c>
      <c r="I21" s="45">
        <f>SUM(J21)-1.6</f>
        <v>31.4</v>
      </c>
      <c r="J21" s="76">
        <v>33</v>
      </c>
      <c r="K21" s="77">
        <f>SUM(J21)+1.6</f>
        <v>34.6</v>
      </c>
      <c r="L21" s="77">
        <f>SUM(K21)+1.6</f>
        <v>36.200000000000003</v>
      </c>
      <c r="M21" s="109">
        <f>SUM(L21)+1.6</f>
        <v>37.800000000000004</v>
      </c>
      <c r="N21" s="255">
        <f>SUM(M21)+1.6</f>
        <v>39.400000000000006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37"/>
      <c r="N22" s="256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173">
        <f>SUM(L23)+0.6</f>
        <v>17</v>
      </c>
      <c r="N23" s="262">
        <f>SUM(M23)+0.6</f>
        <v>17.600000000000001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73"/>
      <c r="N24" s="262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3.9000000000000004</v>
      </c>
      <c r="I25" s="45">
        <f>SUM(J25)-0.3</f>
        <v>4.2</v>
      </c>
      <c r="J25" s="76">
        <v>4.5</v>
      </c>
      <c r="K25" s="77">
        <f>SUM(J25)+0.3</f>
        <v>4.8</v>
      </c>
      <c r="L25" s="77">
        <f>SUM(K25)+0.3</f>
        <v>5.0999999999999996</v>
      </c>
      <c r="M25" s="173">
        <f>SUM(L25)+0.3</f>
        <v>5.3999999999999995</v>
      </c>
      <c r="N25" s="262">
        <f>SUM(M25)+0.3</f>
        <v>5.6999999999999993</v>
      </c>
    </row>
    <row r="26" spans="1:14" s="1" customFormat="1" ht="14.1" customHeight="1" thickBot="1" x14ac:dyDescent="0.35">
      <c r="A26" s="267"/>
      <c r="B26" s="268" t="s">
        <v>371</v>
      </c>
      <c r="C26" s="269"/>
      <c r="D26" s="270" t="s">
        <v>112</v>
      </c>
      <c r="E26" s="271"/>
      <c r="F26" s="271"/>
      <c r="G26" s="272"/>
      <c r="H26" s="84"/>
      <c r="I26" s="84"/>
      <c r="J26" s="266"/>
      <c r="K26" s="265"/>
      <c r="L26" s="265"/>
      <c r="M26" s="281"/>
      <c r="N26" s="279"/>
    </row>
    <row r="27" spans="1:14" ht="14.1" customHeight="1" thickTop="1" x14ac:dyDescent="0.3">
      <c r="A27" s="160">
        <v>13</v>
      </c>
      <c r="B27" s="97" t="s">
        <v>106</v>
      </c>
      <c r="C27" s="98"/>
      <c r="D27" s="106" t="s">
        <v>74</v>
      </c>
      <c r="E27" s="107"/>
      <c r="F27" s="107"/>
      <c r="G27" s="108"/>
      <c r="H27" s="167">
        <f>SUM(I27)-3</f>
        <v>45</v>
      </c>
      <c r="I27" s="94">
        <f>SUM(J27)-3</f>
        <v>48</v>
      </c>
      <c r="J27" s="85">
        <v>51</v>
      </c>
      <c r="K27" s="94">
        <f>SUM(J27)+3</f>
        <v>54</v>
      </c>
      <c r="L27" s="94">
        <f>SUM(K27)+3</f>
        <v>57</v>
      </c>
      <c r="M27" s="167">
        <f>SUM(L27)+3</f>
        <v>60</v>
      </c>
      <c r="N27" s="278">
        <f>SUM(M27)+3</f>
        <v>63</v>
      </c>
    </row>
    <row r="28" spans="1:14" ht="14.1" customHeight="1" x14ac:dyDescent="0.3">
      <c r="A28" s="166"/>
      <c r="B28" s="60" t="s">
        <v>107</v>
      </c>
      <c r="C28" s="61"/>
      <c r="D28" s="62" t="s">
        <v>75</v>
      </c>
      <c r="E28" s="63"/>
      <c r="F28" s="63"/>
      <c r="G28" s="64"/>
      <c r="H28" s="137"/>
      <c r="I28" s="46"/>
      <c r="J28" s="48"/>
      <c r="K28" s="46"/>
      <c r="L28" s="46"/>
      <c r="M28" s="137"/>
      <c r="N28" s="256"/>
    </row>
    <row r="29" spans="1:14" ht="14.1" customHeight="1" x14ac:dyDescent="0.3">
      <c r="A29" s="166">
        <v>14</v>
      </c>
      <c r="B29" s="97" t="s">
        <v>461</v>
      </c>
      <c r="C29" s="98"/>
      <c r="D29" s="106"/>
      <c r="E29" s="107"/>
      <c r="F29" s="107"/>
      <c r="G29" s="108"/>
      <c r="H29" s="109"/>
      <c r="I29" s="45"/>
      <c r="J29" s="85"/>
      <c r="K29" s="94"/>
      <c r="L29" s="94"/>
      <c r="M29" s="167"/>
      <c r="N29" s="278"/>
    </row>
    <row r="30" spans="1:14" ht="14.1" customHeight="1" x14ac:dyDescent="0.3">
      <c r="A30" s="166"/>
      <c r="B30" s="60" t="s">
        <v>460</v>
      </c>
      <c r="C30" s="61"/>
      <c r="D30" s="62"/>
      <c r="E30" s="63"/>
      <c r="F30" s="63"/>
      <c r="G30" s="64"/>
      <c r="H30" s="137"/>
      <c r="I30" s="46"/>
      <c r="J30" s="48"/>
      <c r="K30" s="46"/>
      <c r="L30" s="46"/>
      <c r="M30" s="137"/>
      <c r="N30" s="256"/>
    </row>
    <row r="31" spans="1:14" ht="14.1" customHeight="1" x14ac:dyDescent="0.3">
      <c r="A31" s="166">
        <v>15</v>
      </c>
      <c r="B31" s="97" t="s">
        <v>121</v>
      </c>
      <c r="C31" s="98"/>
      <c r="D31" s="106"/>
      <c r="E31" s="107"/>
      <c r="F31" s="107"/>
      <c r="G31" s="108"/>
      <c r="H31" s="109"/>
      <c r="I31" s="45"/>
      <c r="J31" s="85"/>
      <c r="K31" s="94"/>
      <c r="L31" s="94"/>
      <c r="M31" s="167"/>
      <c r="N31" s="278"/>
    </row>
    <row r="32" spans="1:14" ht="14.1" customHeight="1" x14ac:dyDescent="0.3">
      <c r="A32" s="166"/>
      <c r="B32" s="60" t="s">
        <v>133</v>
      </c>
      <c r="C32" s="61"/>
      <c r="D32" s="62"/>
      <c r="E32" s="63"/>
      <c r="F32" s="63"/>
      <c r="G32" s="64"/>
      <c r="H32" s="137"/>
      <c r="I32" s="46"/>
      <c r="J32" s="48"/>
      <c r="K32" s="46"/>
      <c r="L32" s="46"/>
      <c r="M32" s="137"/>
      <c r="N32" s="256"/>
    </row>
    <row r="33" spans="1:14" ht="14.1" customHeight="1" x14ac:dyDescent="0.3">
      <c r="A33" s="166">
        <v>16</v>
      </c>
      <c r="B33" s="66" t="s">
        <v>459</v>
      </c>
      <c r="C33" s="67"/>
      <c r="D33" s="259"/>
      <c r="E33" s="260"/>
      <c r="F33" s="260"/>
      <c r="G33" s="261"/>
      <c r="H33" s="45"/>
      <c r="I33" s="45"/>
      <c r="J33" s="85"/>
      <c r="K33" s="94"/>
      <c r="L33" s="94"/>
      <c r="M33" s="167"/>
      <c r="N33" s="278"/>
    </row>
    <row r="34" spans="1:14" ht="14.1" customHeight="1" x14ac:dyDescent="0.3">
      <c r="A34" s="166"/>
      <c r="B34" s="60" t="s">
        <v>458</v>
      </c>
      <c r="C34" s="61"/>
      <c r="D34" s="102"/>
      <c r="E34" s="103"/>
      <c r="F34" s="103"/>
      <c r="G34" s="104"/>
      <c r="H34" s="46"/>
      <c r="I34" s="46"/>
      <c r="J34" s="48"/>
      <c r="K34" s="46"/>
      <c r="L34" s="46"/>
      <c r="M34" s="137"/>
      <c r="N34" s="256"/>
    </row>
    <row r="35" spans="1:14" ht="14.1" customHeight="1" x14ac:dyDescent="0.3">
      <c r="A35" s="166">
        <v>17</v>
      </c>
      <c r="B35" s="66" t="s">
        <v>132</v>
      </c>
      <c r="C35" s="67"/>
      <c r="D35" s="106"/>
      <c r="E35" s="107"/>
      <c r="F35" s="107"/>
      <c r="G35" s="108"/>
      <c r="H35" s="45">
        <f>SUM(I35)-3.5</f>
        <v>68</v>
      </c>
      <c r="I35" s="45">
        <f>SUM(J35)-3.5</f>
        <v>71.5</v>
      </c>
      <c r="J35" s="85">
        <v>75</v>
      </c>
      <c r="K35" s="94">
        <f>SUM(J35)+3.5</f>
        <v>78.5</v>
      </c>
      <c r="L35" s="94">
        <f>SUM(K35)+3.5</f>
        <v>82</v>
      </c>
      <c r="M35" s="167">
        <f>SUM(L35)+3.5</f>
        <v>85.5</v>
      </c>
      <c r="N35" s="278">
        <f>SUM(M35)+3.5</f>
        <v>89</v>
      </c>
    </row>
    <row r="36" spans="1:14" ht="14.1" customHeight="1" x14ac:dyDescent="0.3">
      <c r="A36" s="166"/>
      <c r="B36" s="60" t="s">
        <v>108</v>
      </c>
      <c r="C36" s="61"/>
      <c r="D36" s="62"/>
      <c r="E36" s="63"/>
      <c r="F36" s="63"/>
      <c r="G36" s="64"/>
      <c r="H36" s="46"/>
      <c r="I36" s="46"/>
      <c r="J36" s="48"/>
      <c r="K36" s="46"/>
      <c r="L36" s="46"/>
      <c r="M36" s="137"/>
      <c r="N36" s="256"/>
    </row>
    <row r="37" spans="1:14" ht="14.1" customHeight="1" x14ac:dyDescent="0.3">
      <c r="A37" s="166">
        <v>18</v>
      </c>
      <c r="B37" s="66" t="s">
        <v>12</v>
      </c>
      <c r="C37" s="67"/>
      <c r="D37" s="68" t="s">
        <v>469</v>
      </c>
      <c r="E37" s="69"/>
      <c r="F37" s="69"/>
      <c r="G37" s="70"/>
      <c r="H37" s="45">
        <f>SUM(I37)-4</f>
        <v>71.599999999999994</v>
      </c>
      <c r="I37" s="45">
        <f>SUM(J37)-4</f>
        <v>75.599999999999994</v>
      </c>
      <c r="J37" s="71">
        <v>79.599999999999994</v>
      </c>
      <c r="K37" s="45">
        <f>SUM(J37)+4</f>
        <v>83.6</v>
      </c>
      <c r="L37" s="45">
        <f>SUM(K37)+4</f>
        <v>87.6</v>
      </c>
      <c r="M37" s="109">
        <f>SUM(L37)+4</f>
        <v>91.6</v>
      </c>
      <c r="N37" s="255">
        <f>SUM(M37)+4</f>
        <v>95.6</v>
      </c>
    </row>
    <row r="38" spans="1:14" ht="14.1" customHeight="1" x14ac:dyDescent="0.3">
      <c r="A38" s="166"/>
      <c r="B38" s="60" t="s">
        <v>50</v>
      </c>
      <c r="C38" s="61"/>
      <c r="D38" s="62" t="s">
        <v>76</v>
      </c>
      <c r="E38" s="63"/>
      <c r="F38" s="63"/>
      <c r="G38" s="64"/>
      <c r="H38" s="46"/>
      <c r="I38" s="46"/>
      <c r="J38" s="48"/>
      <c r="K38" s="46"/>
      <c r="L38" s="46"/>
      <c r="M38" s="137"/>
      <c r="N38" s="256"/>
    </row>
    <row r="39" spans="1:14" ht="14.1" customHeight="1" x14ac:dyDescent="0.3">
      <c r="A39" s="166">
        <v>19</v>
      </c>
      <c r="B39" s="66" t="s">
        <v>109</v>
      </c>
      <c r="C39" s="67"/>
      <c r="D39" s="68"/>
      <c r="E39" s="69"/>
      <c r="F39" s="69"/>
      <c r="G39" s="70"/>
      <c r="H39" s="109">
        <f>SUM(I39)-0.7</f>
        <v>12.500000000000002</v>
      </c>
      <c r="I39" s="45">
        <f>SUM(J39)-0.7</f>
        <v>13.200000000000001</v>
      </c>
      <c r="J39" s="71">
        <v>13.9</v>
      </c>
      <c r="K39" s="45">
        <f>SUM(J39)+1.2</f>
        <v>15.1</v>
      </c>
      <c r="L39" s="45">
        <f>SUM(K39)+0.7</f>
        <v>15.799999999999999</v>
      </c>
      <c r="M39" s="109">
        <f>SUM(L39)+0.7</f>
        <v>16.5</v>
      </c>
      <c r="N39" s="255">
        <f>SUM(M39)+0.7</f>
        <v>17.2</v>
      </c>
    </row>
    <row r="40" spans="1:14" ht="14.1" customHeight="1" x14ac:dyDescent="0.3">
      <c r="A40" s="166"/>
      <c r="B40" s="60" t="s">
        <v>110</v>
      </c>
      <c r="C40" s="61"/>
      <c r="D40" s="73" t="s">
        <v>136</v>
      </c>
      <c r="E40" s="74"/>
      <c r="F40" s="74"/>
      <c r="G40" s="75"/>
      <c r="H40" s="137"/>
      <c r="I40" s="46"/>
      <c r="J40" s="48"/>
      <c r="K40" s="46"/>
      <c r="L40" s="46"/>
      <c r="M40" s="137"/>
      <c r="N40" s="256"/>
    </row>
    <row r="41" spans="1:14" ht="14.1" customHeight="1" x14ac:dyDescent="0.3">
      <c r="A41" s="166">
        <v>20</v>
      </c>
      <c r="B41" s="66" t="s">
        <v>362</v>
      </c>
      <c r="C41" s="67"/>
      <c r="D41" s="68"/>
      <c r="E41" s="69"/>
      <c r="F41" s="69"/>
      <c r="G41" s="70"/>
      <c r="H41" s="109"/>
      <c r="I41" s="45"/>
      <c r="J41" s="71"/>
      <c r="K41" s="45"/>
      <c r="L41" s="45"/>
      <c r="M41" s="109"/>
      <c r="N41" s="255"/>
    </row>
    <row r="42" spans="1:14" ht="14.1" customHeight="1" x14ac:dyDescent="0.3">
      <c r="A42" s="166"/>
      <c r="B42" s="60" t="s">
        <v>363</v>
      </c>
      <c r="C42" s="61"/>
      <c r="D42" s="73" t="s">
        <v>364</v>
      </c>
      <c r="E42" s="74"/>
      <c r="F42" s="74"/>
      <c r="G42" s="75"/>
      <c r="H42" s="137"/>
      <c r="I42" s="46"/>
      <c r="J42" s="48"/>
      <c r="K42" s="46"/>
      <c r="L42" s="46"/>
      <c r="M42" s="137"/>
      <c r="N42" s="256"/>
    </row>
    <row r="43" spans="1:14" ht="14.1" customHeight="1" x14ac:dyDescent="0.3">
      <c r="A43" s="166">
        <v>21</v>
      </c>
      <c r="B43" s="66" t="s">
        <v>467</v>
      </c>
      <c r="C43" s="67"/>
      <c r="D43" s="68"/>
      <c r="E43" s="69"/>
      <c r="F43" s="69"/>
      <c r="G43" s="70"/>
      <c r="H43" s="45"/>
      <c r="I43" s="45"/>
      <c r="J43" s="71"/>
      <c r="K43" s="45"/>
      <c r="L43" s="45"/>
      <c r="M43" s="109"/>
      <c r="N43" s="255"/>
    </row>
    <row r="44" spans="1:14" ht="14.1" customHeight="1" x14ac:dyDescent="0.3">
      <c r="A44" s="166"/>
      <c r="B44" s="60" t="s">
        <v>466</v>
      </c>
      <c r="C44" s="61"/>
      <c r="D44" s="73"/>
      <c r="E44" s="74"/>
      <c r="F44" s="74"/>
      <c r="G44" s="75"/>
      <c r="H44" s="46"/>
      <c r="I44" s="46"/>
      <c r="J44" s="48"/>
      <c r="K44" s="46"/>
      <c r="L44" s="46"/>
      <c r="M44" s="137"/>
      <c r="N44" s="256"/>
    </row>
    <row r="45" spans="1:14" ht="14.1" customHeight="1" x14ac:dyDescent="0.3">
      <c r="A45" s="166">
        <v>22</v>
      </c>
      <c r="B45" s="66" t="s">
        <v>10</v>
      </c>
      <c r="C45" s="67"/>
      <c r="D45" s="68" t="s">
        <v>77</v>
      </c>
      <c r="E45" s="69"/>
      <c r="F45" s="69"/>
      <c r="G45" s="70"/>
      <c r="H45" s="45">
        <f>SUM(I45)-7</f>
        <v>53</v>
      </c>
      <c r="I45" s="45">
        <f>SUM(J45)-7</f>
        <v>60</v>
      </c>
      <c r="J45" s="71">
        <v>67</v>
      </c>
      <c r="K45" s="45">
        <f>SUM(J45)+6</f>
        <v>73</v>
      </c>
      <c r="L45" s="45">
        <f>SUM(K45)+6</f>
        <v>79</v>
      </c>
      <c r="M45" s="109">
        <f>SUM(L45)+6</f>
        <v>85</v>
      </c>
      <c r="N45" s="255">
        <f>SUM(M45)+6</f>
        <v>91</v>
      </c>
    </row>
    <row r="46" spans="1:14" ht="14.1" customHeight="1" x14ac:dyDescent="0.3">
      <c r="A46" s="166"/>
      <c r="B46" s="60" t="s">
        <v>51</v>
      </c>
      <c r="C46" s="61"/>
      <c r="D46" s="62" t="s">
        <v>78</v>
      </c>
      <c r="E46" s="63"/>
      <c r="F46" s="63"/>
      <c r="G46" s="64"/>
      <c r="H46" s="46"/>
      <c r="I46" s="46"/>
      <c r="J46" s="48"/>
      <c r="K46" s="46"/>
      <c r="L46" s="46"/>
      <c r="M46" s="137"/>
      <c r="N46" s="256"/>
    </row>
    <row r="47" spans="1:14" ht="14.1" customHeight="1" x14ac:dyDescent="0.3">
      <c r="A47" s="166">
        <v>23</v>
      </c>
      <c r="B47" s="66" t="s">
        <v>486</v>
      </c>
      <c r="C47" s="67"/>
      <c r="D47" s="68"/>
      <c r="E47" s="69"/>
      <c r="F47" s="69"/>
      <c r="G47" s="70"/>
      <c r="H47" s="45">
        <f>SUM(I47)-1</f>
        <v>20</v>
      </c>
      <c r="I47" s="45">
        <f>SUM(J47)-1</f>
        <v>21</v>
      </c>
      <c r="J47" s="71">
        <v>22</v>
      </c>
      <c r="K47" s="45">
        <f>SUM(J47)+1</f>
        <v>23</v>
      </c>
      <c r="L47" s="45">
        <f>SUM(K47)+1</f>
        <v>24</v>
      </c>
      <c r="M47" s="109">
        <f>SUM(L47)+1</f>
        <v>25</v>
      </c>
      <c r="N47" s="255">
        <f>SUM(M47)+1</f>
        <v>26</v>
      </c>
    </row>
    <row r="48" spans="1:14" ht="14.1" customHeight="1" x14ac:dyDescent="0.3">
      <c r="A48" s="166"/>
      <c r="B48" s="60" t="s">
        <v>473</v>
      </c>
      <c r="C48" s="61"/>
      <c r="D48" s="79"/>
      <c r="E48" s="80"/>
      <c r="F48" s="80"/>
      <c r="G48" s="81"/>
      <c r="H48" s="46"/>
      <c r="I48" s="46"/>
      <c r="J48" s="48"/>
      <c r="K48" s="46"/>
      <c r="L48" s="46"/>
      <c r="M48" s="137"/>
      <c r="N48" s="256"/>
    </row>
    <row r="49" spans="1:14" ht="14.1" customHeight="1" x14ac:dyDescent="0.3">
      <c r="A49" s="166">
        <v>24</v>
      </c>
      <c r="B49" s="66" t="s">
        <v>17</v>
      </c>
      <c r="C49" s="67"/>
      <c r="D49" s="68" t="s">
        <v>14</v>
      </c>
      <c r="E49" s="69"/>
      <c r="F49" s="69"/>
      <c r="G49" s="70"/>
      <c r="H49" s="109">
        <f>SUM(I49)-1.1</f>
        <v>20.9</v>
      </c>
      <c r="I49" s="45">
        <f>SUM(J49)-1.1</f>
        <v>22</v>
      </c>
      <c r="J49" s="71">
        <v>23.1</v>
      </c>
      <c r="K49" s="45">
        <f>SUM(J49)+1.6</f>
        <v>24.700000000000003</v>
      </c>
      <c r="L49" s="45">
        <f>SUM(K49)+1.1</f>
        <v>25.800000000000004</v>
      </c>
      <c r="M49" s="109">
        <f>SUM(L49)+1.1</f>
        <v>26.900000000000006</v>
      </c>
      <c r="N49" s="255">
        <f>SUM(M49)+1.1</f>
        <v>28.000000000000007</v>
      </c>
    </row>
    <row r="50" spans="1:14" ht="14.1" customHeight="1" x14ac:dyDescent="0.3">
      <c r="A50" s="166"/>
      <c r="B50" s="60" t="s">
        <v>58</v>
      </c>
      <c r="C50" s="61"/>
      <c r="D50" s="62" t="s">
        <v>80</v>
      </c>
      <c r="E50" s="63"/>
      <c r="F50" s="63"/>
      <c r="G50" s="64"/>
      <c r="H50" s="137"/>
      <c r="I50" s="46"/>
      <c r="J50" s="48"/>
      <c r="K50" s="46"/>
      <c r="L50" s="46"/>
      <c r="M50" s="137"/>
      <c r="N50" s="256"/>
    </row>
    <row r="51" spans="1:14" ht="14.1" customHeight="1" x14ac:dyDescent="0.3">
      <c r="A51" s="166">
        <v>25</v>
      </c>
      <c r="B51" s="66" t="s">
        <v>18</v>
      </c>
      <c r="C51" s="67"/>
      <c r="D51" s="68" t="s">
        <v>14</v>
      </c>
      <c r="E51" s="69"/>
      <c r="F51" s="69"/>
      <c r="G51" s="70"/>
      <c r="H51" s="109">
        <f>SUM(I51)-1.3</f>
        <v>27.599999999999998</v>
      </c>
      <c r="I51" s="45">
        <f>SUM(J51)-1.3</f>
        <v>28.9</v>
      </c>
      <c r="J51" s="71">
        <v>30.2</v>
      </c>
      <c r="K51" s="45">
        <f>SUM(J51)+1.8</f>
        <v>32</v>
      </c>
      <c r="L51" s="45">
        <f>SUM(K51)+1.3</f>
        <v>33.299999999999997</v>
      </c>
      <c r="M51" s="109">
        <f>SUM(L51)+1.3</f>
        <v>34.599999999999994</v>
      </c>
      <c r="N51" s="255">
        <f>SUM(M51)+1.3</f>
        <v>35.899999999999991</v>
      </c>
    </row>
    <row r="52" spans="1:14" ht="14.1" customHeight="1" x14ac:dyDescent="0.3">
      <c r="A52" s="166"/>
      <c r="B52" s="60" t="s">
        <v>57</v>
      </c>
      <c r="C52" s="61"/>
      <c r="D52" s="62" t="s">
        <v>80</v>
      </c>
      <c r="E52" s="63"/>
      <c r="F52" s="63"/>
      <c r="G52" s="64"/>
      <c r="H52" s="137"/>
      <c r="I52" s="46"/>
      <c r="J52" s="48"/>
      <c r="K52" s="46"/>
      <c r="L52" s="46"/>
      <c r="M52" s="137"/>
      <c r="N52" s="256"/>
    </row>
    <row r="53" spans="1:14" ht="14.1" customHeight="1" x14ac:dyDescent="0.3">
      <c r="A53" s="166">
        <v>26</v>
      </c>
      <c r="B53" s="66" t="s">
        <v>19</v>
      </c>
      <c r="C53" s="67"/>
      <c r="D53" s="68" t="s">
        <v>20</v>
      </c>
      <c r="E53" s="69"/>
      <c r="F53" s="69"/>
      <c r="G53" s="70"/>
      <c r="H53" s="45">
        <f>SUM(I53)-2.7</f>
        <v>44.499999999999993</v>
      </c>
      <c r="I53" s="45">
        <f>SUM(J53)-2.7</f>
        <v>47.199999999999996</v>
      </c>
      <c r="J53" s="71">
        <v>49.9</v>
      </c>
      <c r="K53" s="45">
        <f>SUM(J53)+2.6</f>
        <v>52.5</v>
      </c>
      <c r="L53" s="45">
        <f>SUM(K53)+2.6</f>
        <v>55.1</v>
      </c>
      <c r="M53" s="109">
        <f>SUM(L53)+2.6</f>
        <v>57.7</v>
      </c>
      <c r="N53" s="255">
        <f>SUM(M53)+2.6</f>
        <v>60.300000000000004</v>
      </c>
    </row>
    <row r="54" spans="1:14" ht="14.1" customHeight="1" x14ac:dyDescent="0.3">
      <c r="A54" s="166"/>
      <c r="B54" s="60" t="s">
        <v>56</v>
      </c>
      <c r="C54" s="61"/>
      <c r="D54" s="62" t="s">
        <v>81</v>
      </c>
      <c r="E54" s="63"/>
      <c r="F54" s="63"/>
      <c r="G54" s="64"/>
      <c r="H54" s="46"/>
      <c r="I54" s="46"/>
      <c r="J54" s="48"/>
      <c r="K54" s="46"/>
      <c r="L54" s="46"/>
      <c r="M54" s="137"/>
      <c r="N54" s="256"/>
    </row>
    <row r="55" spans="1:14" ht="14.1" customHeight="1" x14ac:dyDescent="0.3">
      <c r="A55" s="166">
        <v>27</v>
      </c>
      <c r="B55" s="66" t="s">
        <v>21</v>
      </c>
      <c r="C55" s="67"/>
      <c r="D55" s="68" t="s">
        <v>22</v>
      </c>
      <c r="E55" s="69"/>
      <c r="F55" s="69"/>
      <c r="G55" s="70"/>
      <c r="H55" s="45">
        <f>SUM(I55)-6</f>
        <v>33.6</v>
      </c>
      <c r="I55" s="45">
        <f>SUM(J55)-6</f>
        <v>39.6</v>
      </c>
      <c r="J55" s="71">
        <v>45.6</v>
      </c>
      <c r="K55" s="45">
        <f>SUM(J55)+4.5</f>
        <v>50.1</v>
      </c>
      <c r="L55" s="45">
        <f>SUM(K55)+5</f>
        <v>55.1</v>
      </c>
      <c r="M55" s="109">
        <f>SUM(L55)+5</f>
        <v>60.1</v>
      </c>
      <c r="N55" s="255">
        <f>SUM(M55)+5</f>
        <v>65.099999999999994</v>
      </c>
    </row>
    <row r="56" spans="1:14" ht="14.1" customHeight="1" x14ac:dyDescent="0.3">
      <c r="A56" s="166"/>
      <c r="B56" s="60" t="s">
        <v>55</v>
      </c>
      <c r="C56" s="61"/>
      <c r="D56" s="62" t="s">
        <v>82</v>
      </c>
      <c r="E56" s="63"/>
      <c r="F56" s="63"/>
      <c r="G56" s="64"/>
      <c r="H56" s="46"/>
      <c r="I56" s="46"/>
      <c r="J56" s="48"/>
      <c r="K56" s="46"/>
      <c r="L56" s="46"/>
      <c r="M56" s="137"/>
      <c r="N56" s="256"/>
    </row>
    <row r="57" spans="1:14" ht="14.1" customHeight="1" x14ac:dyDescent="0.3">
      <c r="A57" s="166">
        <v>28</v>
      </c>
      <c r="B57" s="66" t="s">
        <v>92</v>
      </c>
      <c r="C57" s="67"/>
      <c r="D57" s="68" t="s">
        <v>59</v>
      </c>
      <c r="E57" s="69"/>
      <c r="F57" s="69"/>
      <c r="G57" s="70"/>
      <c r="H57" s="45">
        <f>SUM(I57)-2</f>
        <v>40.6</v>
      </c>
      <c r="I57" s="45">
        <f>SUM(J57)-2</f>
        <v>42.6</v>
      </c>
      <c r="J57" s="71">
        <v>44.6</v>
      </c>
      <c r="K57" s="45">
        <f>SUM(J57)+2</f>
        <v>46.6</v>
      </c>
      <c r="L57" s="45">
        <f>SUM(K57)+2</f>
        <v>48.6</v>
      </c>
      <c r="M57" s="109">
        <f>SUM(L57)+2</f>
        <v>50.6</v>
      </c>
      <c r="N57" s="255">
        <f>SUM(M57)+2</f>
        <v>52.6</v>
      </c>
    </row>
    <row r="58" spans="1:14" ht="14.1" customHeight="1" x14ac:dyDescent="0.3">
      <c r="A58" s="166"/>
      <c r="B58" s="60" t="s">
        <v>93</v>
      </c>
      <c r="C58" s="61"/>
      <c r="D58" s="62" t="s">
        <v>59</v>
      </c>
      <c r="E58" s="63"/>
      <c r="F58" s="63"/>
      <c r="G58" s="64"/>
      <c r="H58" s="46"/>
      <c r="I58" s="46"/>
      <c r="J58" s="48"/>
      <c r="K58" s="46"/>
      <c r="L58" s="46"/>
      <c r="M58" s="137"/>
      <c r="N58" s="256"/>
    </row>
    <row r="59" spans="1:14" ht="14.1" customHeight="1" x14ac:dyDescent="0.3">
      <c r="A59" s="166">
        <v>29</v>
      </c>
      <c r="B59" s="66" t="s">
        <v>94</v>
      </c>
      <c r="C59" s="67"/>
      <c r="D59" s="68" t="s">
        <v>96</v>
      </c>
      <c r="E59" s="69"/>
      <c r="F59" s="69"/>
      <c r="G59" s="70"/>
      <c r="H59" s="45">
        <f>SUM(I59)-2.8</f>
        <v>29.8</v>
      </c>
      <c r="I59" s="45">
        <f>SUM(J59)-2.8</f>
        <v>32.6</v>
      </c>
      <c r="J59" s="71">
        <v>35.4</v>
      </c>
      <c r="K59" s="45">
        <f>SUM(J59)+2.8</f>
        <v>38.199999999999996</v>
      </c>
      <c r="L59" s="45">
        <f>SUM(K59)+2.5</f>
        <v>40.699999999999996</v>
      </c>
      <c r="M59" s="109">
        <f>SUM(L59)+2.5</f>
        <v>43.199999999999996</v>
      </c>
      <c r="N59" s="255">
        <f>SUM(M59)+2.5</f>
        <v>45.699999999999996</v>
      </c>
    </row>
    <row r="60" spans="1:14" ht="14.1" customHeight="1" x14ac:dyDescent="0.3">
      <c r="A60" s="166"/>
      <c r="B60" s="60" t="s">
        <v>95</v>
      </c>
      <c r="C60" s="61"/>
      <c r="D60" s="62" t="s">
        <v>131</v>
      </c>
      <c r="E60" s="63"/>
      <c r="F60" s="63"/>
      <c r="G60" s="64"/>
      <c r="H60" s="46"/>
      <c r="I60" s="46"/>
      <c r="J60" s="48"/>
      <c r="K60" s="46"/>
      <c r="L60" s="46"/>
      <c r="M60" s="137"/>
      <c r="N60" s="256"/>
    </row>
    <row r="61" spans="1:14" ht="14.1" customHeight="1" x14ac:dyDescent="0.3">
      <c r="A61" s="166">
        <v>30</v>
      </c>
      <c r="B61" s="66" t="s">
        <v>83</v>
      </c>
      <c r="C61" s="67"/>
      <c r="D61" s="68" t="s">
        <v>23</v>
      </c>
      <c r="E61" s="69"/>
      <c r="F61" s="69"/>
      <c r="G61" s="70"/>
      <c r="H61" s="45">
        <f>SUM(I61)-0.3</f>
        <v>3.9000000000000004</v>
      </c>
      <c r="I61" s="45">
        <f>SUM(J61)-0.3</f>
        <v>4.2</v>
      </c>
      <c r="J61" s="76">
        <v>4.5</v>
      </c>
      <c r="K61" s="77">
        <f>SUM(J61)+0.3</f>
        <v>4.8</v>
      </c>
      <c r="L61" s="77">
        <f>SUM(K61)+0.3</f>
        <v>5.0999999999999996</v>
      </c>
      <c r="M61" s="173">
        <f>SUM(L61)+0.3</f>
        <v>5.3999999999999995</v>
      </c>
      <c r="N61" s="262">
        <f>SUM(M61)+0.3</f>
        <v>5.6999999999999993</v>
      </c>
    </row>
    <row r="62" spans="1:14" ht="14.1" customHeight="1" x14ac:dyDescent="0.3">
      <c r="A62" s="166"/>
      <c r="B62" s="60" t="s">
        <v>54</v>
      </c>
      <c r="C62" s="61"/>
      <c r="D62" s="62" t="s">
        <v>84</v>
      </c>
      <c r="E62" s="63"/>
      <c r="F62" s="63"/>
      <c r="G62" s="64"/>
      <c r="H62" s="46"/>
      <c r="I62" s="46"/>
      <c r="J62" s="76"/>
      <c r="K62" s="77"/>
      <c r="L62" s="77"/>
      <c r="M62" s="173"/>
      <c r="N62" s="262"/>
    </row>
    <row r="63" spans="1:14" ht="14.1" customHeight="1" x14ac:dyDescent="0.3">
      <c r="A63" s="65">
        <v>31</v>
      </c>
      <c r="B63" s="66" t="s">
        <v>85</v>
      </c>
      <c r="C63" s="67"/>
      <c r="D63" s="68" t="s">
        <v>24</v>
      </c>
      <c r="E63" s="69"/>
      <c r="F63" s="69"/>
      <c r="G63" s="70"/>
      <c r="H63" s="45">
        <f>SUM(I63)-0.7</f>
        <v>9.1000000000000014</v>
      </c>
      <c r="I63" s="45">
        <f>SUM(J63)-0.7</f>
        <v>9.8000000000000007</v>
      </c>
      <c r="J63" s="71">
        <v>10.5</v>
      </c>
      <c r="K63" s="45">
        <f>SUM(J63)+0.7</f>
        <v>11.2</v>
      </c>
      <c r="L63" s="45">
        <f>SUM(K63)+0.7</f>
        <v>11.899999999999999</v>
      </c>
      <c r="M63" s="109">
        <f>SUM(L63)+0.7</f>
        <v>12.599999999999998</v>
      </c>
      <c r="N63" s="255">
        <f>SUM(M63)+0.7</f>
        <v>13.299999999999997</v>
      </c>
    </row>
    <row r="64" spans="1:14" ht="14.1" customHeight="1" thickBot="1" x14ac:dyDescent="0.35">
      <c r="A64" s="105"/>
      <c r="B64" s="116" t="s">
        <v>53</v>
      </c>
      <c r="C64" s="117"/>
      <c r="D64" s="118" t="s">
        <v>86</v>
      </c>
      <c r="E64" s="119"/>
      <c r="F64" s="119"/>
      <c r="G64" s="120"/>
      <c r="H64" s="96"/>
      <c r="I64" s="96"/>
      <c r="J64" s="114"/>
      <c r="K64" s="96"/>
      <c r="L64" s="96"/>
      <c r="M64" s="110"/>
      <c r="N64" s="277"/>
    </row>
  </sheetData>
  <mergeCells count="375">
    <mergeCell ref="J63:J64"/>
    <mergeCell ref="K63:K64"/>
    <mergeCell ref="L63:L64"/>
    <mergeCell ref="M63:M64"/>
    <mergeCell ref="B64:C64"/>
    <mergeCell ref="D64:G64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A61:A62"/>
    <mergeCell ref="B61:C61"/>
    <mergeCell ref="D61:G61"/>
    <mergeCell ref="H61:H62"/>
    <mergeCell ref="I61:I62"/>
    <mergeCell ref="J61:J62"/>
    <mergeCell ref="J59:J60"/>
    <mergeCell ref="K59:K60"/>
    <mergeCell ref="L59:L60"/>
    <mergeCell ref="M59:M60"/>
    <mergeCell ref="B60:C60"/>
    <mergeCell ref="D60:G60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3:J54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43:N44"/>
    <mergeCell ref="N45:N46"/>
    <mergeCell ref="N47:N48"/>
    <mergeCell ref="N49:N50"/>
    <mergeCell ref="N27:N28"/>
    <mergeCell ref="N29:N30"/>
    <mergeCell ref="N31:N32"/>
    <mergeCell ref="N33:N34"/>
    <mergeCell ref="N35:N36"/>
    <mergeCell ref="N37:N38"/>
    <mergeCell ref="N63:N64"/>
    <mergeCell ref="A1:N1"/>
    <mergeCell ref="N51:N52"/>
    <mergeCell ref="N53:N54"/>
    <mergeCell ref="N55:N56"/>
    <mergeCell ref="N57:N58"/>
    <mergeCell ref="N59:N60"/>
    <mergeCell ref="N61:N62"/>
    <mergeCell ref="N39:N40"/>
    <mergeCell ref="N41:N42"/>
  </mergeCells>
  <phoneticPr fontId="27" type="noConversion"/>
  <printOptions horizontalCentered="1"/>
  <pageMargins left="0.7" right="0.7" top="0.75" bottom="0.75" header="0.3" footer="0.3"/>
  <pageSetup paperSize="9" scale="8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B561-1D4A-42BE-8459-89F4F192B4D4}">
  <sheetPr codeName="Sheet168">
    <tabColor theme="7"/>
    <pageSetUpPr fitToPage="1"/>
  </sheetPr>
  <dimension ref="A1:M72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11" t="s">
        <v>273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8" t="s">
        <v>63</v>
      </c>
      <c r="I2" s="18" t="s">
        <v>64</v>
      </c>
      <c r="J2" s="7" t="s">
        <v>65</v>
      </c>
      <c r="K2" s="18" t="s">
        <v>66</v>
      </c>
      <c r="L2" s="18" t="s">
        <v>167</v>
      </c>
      <c r="M2" s="18" t="s">
        <v>168</v>
      </c>
    </row>
    <row r="3" spans="1:13" s="1" customFormat="1" ht="14.1" customHeight="1" x14ac:dyDescent="0.3">
      <c r="A3" s="170">
        <v>1</v>
      </c>
      <c r="B3" s="218" t="s">
        <v>40</v>
      </c>
      <c r="C3" s="218"/>
      <c r="D3" s="219" t="s">
        <v>67</v>
      </c>
      <c r="E3" s="219"/>
      <c r="F3" s="219"/>
      <c r="G3" s="220"/>
      <c r="H3" s="49">
        <f>SUM(I3)-3.5</f>
        <v>40</v>
      </c>
      <c r="I3" s="49">
        <f>SUM(J3)-3.5</f>
        <v>43.5</v>
      </c>
      <c r="J3" s="47">
        <v>47</v>
      </c>
      <c r="K3" s="49">
        <f>SUM(J3)+3</f>
        <v>50</v>
      </c>
      <c r="L3" s="49">
        <f>SUM(K3)+3</f>
        <v>53</v>
      </c>
      <c r="M3" s="157">
        <f>SUM(L3)+3</f>
        <v>56</v>
      </c>
    </row>
    <row r="4" spans="1:13" s="1" customFormat="1" ht="14.1" customHeight="1" x14ac:dyDescent="0.3">
      <c r="A4" s="160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59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36</v>
      </c>
      <c r="I5" s="45">
        <f>SUM(J5)-2</f>
        <v>38</v>
      </c>
      <c r="J5" s="71">
        <v>40</v>
      </c>
      <c r="K5" s="45">
        <f>SUM(J5)+1.8</f>
        <v>41.8</v>
      </c>
      <c r="L5" s="45">
        <f>SUM(K5)+1.8</f>
        <v>43.599999999999994</v>
      </c>
      <c r="M5" s="87">
        <f>SUM(L5)+1.8</f>
        <v>45.399999999999991</v>
      </c>
    </row>
    <row r="6" spans="1:13" s="1" customFormat="1" ht="14.1" customHeight="1" x14ac:dyDescent="0.3">
      <c r="A6" s="160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59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39.5</v>
      </c>
      <c r="I7" s="45">
        <f>SUM(J7)-2.25</f>
        <v>41.75</v>
      </c>
      <c r="J7" s="71">
        <v>44</v>
      </c>
      <c r="K7" s="45">
        <f>SUM(J7)+2</f>
        <v>46</v>
      </c>
      <c r="L7" s="45">
        <f>SUM(K7)+2</f>
        <v>48</v>
      </c>
      <c r="M7" s="87">
        <f>SUM(L7)+2</f>
        <v>50</v>
      </c>
    </row>
    <row r="8" spans="1:13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59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32.400000000000006</v>
      </c>
      <c r="I9" s="45">
        <f>SUM(J9)-1.8</f>
        <v>34.200000000000003</v>
      </c>
      <c r="J9" s="71">
        <v>36</v>
      </c>
      <c r="K9" s="45">
        <f>SUM(J9)+1.6</f>
        <v>37.6</v>
      </c>
      <c r="L9" s="45">
        <f>SUM(K9)+1.6</f>
        <v>39.200000000000003</v>
      </c>
      <c r="M9" s="87">
        <f>SUM(L9)+1.6</f>
        <v>40.800000000000004</v>
      </c>
    </row>
    <row r="10" spans="1:13" s="1" customFormat="1" ht="14.1" customHeight="1" x14ac:dyDescent="0.3">
      <c r="A10" s="160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59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15.799999999999997</v>
      </c>
      <c r="I11" s="45">
        <f>SUM(J11)-0.8</f>
        <v>16.599999999999998</v>
      </c>
      <c r="J11" s="76">
        <v>17.399999999999999</v>
      </c>
      <c r="K11" s="77">
        <f>SUM(J11)+0.8</f>
        <v>18.2</v>
      </c>
      <c r="L11" s="77">
        <f>SUM(K11)+0.8</f>
        <v>19</v>
      </c>
      <c r="M11" s="78">
        <f>SUM(L11)+0.8</f>
        <v>19.8</v>
      </c>
    </row>
    <row r="12" spans="1:13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78"/>
    </row>
    <row r="13" spans="1:13" s="1" customFormat="1" ht="14.1" customHeight="1" x14ac:dyDescent="0.3">
      <c r="A13" s="159">
        <v>6</v>
      </c>
      <c r="B13" s="109" t="s">
        <v>1</v>
      </c>
      <c r="C13" s="109"/>
      <c r="D13" s="192" t="s">
        <v>2</v>
      </c>
      <c r="E13" s="192"/>
      <c r="F13" s="192"/>
      <c r="G13" s="192"/>
      <c r="H13" s="45">
        <f>SUM(I13)-0.6</f>
        <v>16.199999999999996</v>
      </c>
      <c r="I13" s="45">
        <f>SUM(J13)-0.6</f>
        <v>16.799999999999997</v>
      </c>
      <c r="J13" s="76">
        <v>17.399999999999999</v>
      </c>
      <c r="K13" s="77">
        <f>SUM(J13)+0.6</f>
        <v>18</v>
      </c>
      <c r="L13" s="77">
        <f>SUM(K13)+0.6</f>
        <v>18.600000000000001</v>
      </c>
      <c r="M13" s="153">
        <f>SUM(L13)+0.6</f>
        <v>19.200000000000003</v>
      </c>
    </row>
    <row r="14" spans="1:13" s="1" customFormat="1" ht="14.1" customHeight="1" x14ac:dyDescent="0.3">
      <c r="A14" s="160"/>
      <c r="B14" s="137" t="s">
        <v>28</v>
      </c>
      <c r="C14" s="137"/>
      <c r="D14" s="186" t="s">
        <v>118</v>
      </c>
      <c r="E14" s="187"/>
      <c r="F14" s="187"/>
      <c r="G14" s="188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59">
        <v>7</v>
      </c>
      <c r="B15" s="109" t="s">
        <v>3</v>
      </c>
      <c r="C15" s="109"/>
      <c r="D15" s="192" t="s">
        <v>4</v>
      </c>
      <c r="E15" s="192"/>
      <c r="F15" s="192"/>
      <c r="G15" s="192"/>
      <c r="H15" s="45">
        <f>SUM(I15)-0.3</f>
        <v>6.6000000000000005</v>
      </c>
      <c r="I15" s="45">
        <f>SUM(J15)-0.3</f>
        <v>6.9</v>
      </c>
      <c r="J15" s="76">
        <v>7.2</v>
      </c>
      <c r="K15" s="77">
        <f>SUM(J15)+0.3</f>
        <v>7.5</v>
      </c>
      <c r="L15" s="77">
        <f>SUM(K15)+0.3</f>
        <v>7.8</v>
      </c>
      <c r="M15" s="78">
        <f>SUM(L15)+0.3</f>
        <v>8.1</v>
      </c>
    </row>
    <row r="16" spans="1:13" s="1" customFormat="1" ht="14.1" customHeight="1" x14ac:dyDescent="0.3">
      <c r="A16" s="160"/>
      <c r="B16" s="137" t="s">
        <v>29</v>
      </c>
      <c r="C16" s="137"/>
      <c r="D16" s="186" t="s">
        <v>116</v>
      </c>
      <c r="E16" s="187"/>
      <c r="F16" s="187"/>
      <c r="G16" s="188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59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42.8</v>
      </c>
      <c r="I17" s="45">
        <f>SUM(J17)-1.6</f>
        <v>44.4</v>
      </c>
      <c r="J17" s="76">
        <v>46</v>
      </c>
      <c r="K17" s="77">
        <f>SUM(J17)+1.6</f>
        <v>47.6</v>
      </c>
      <c r="L17" s="77">
        <f>SUM(K17)+1.6</f>
        <v>49.2</v>
      </c>
      <c r="M17" s="78">
        <f>SUM(L17)+1.6</f>
        <v>50.800000000000004</v>
      </c>
    </row>
    <row r="18" spans="1:13" s="1" customFormat="1" ht="14.1" customHeight="1" x14ac:dyDescent="0.3">
      <c r="A18" s="160"/>
      <c r="B18" s="137" t="s">
        <v>34</v>
      </c>
      <c r="C18" s="137"/>
      <c r="D18" s="186" t="s">
        <v>115</v>
      </c>
      <c r="E18" s="187"/>
      <c r="F18" s="187"/>
      <c r="G18" s="188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59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SUM(I19)-3.5</f>
        <v>27</v>
      </c>
      <c r="I19" s="45">
        <f>SUM(J19)-3.5</f>
        <v>30.5</v>
      </c>
      <c r="J19" s="71">
        <v>34</v>
      </c>
      <c r="K19" s="45">
        <f>SUM(J19)+3.6</f>
        <v>37.6</v>
      </c>
      <c r="L19" s="45">
        <f>SUM(K19)+3.6</f>
        <v>41.2</v>
      </c>
      <c r="M19" s="87">
        <f>SUM(L19)+3.6</f>
        <v>44.800000000000004</v>
      </c>
    </row>
    <row r="20" spans="1:13" s="1" customFormat="1" ht="14.1" customHeight="1" x14ac:dyDescent="0.3">
      <c r="A20" s="160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59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31.299999999999997</v>
      </c>
      <c r="I21" s="45">
        <f>SUM(J21)-1.6</f>
        <v>32.9</v>
      </c>
      <c r="J21" s="76">
        <v>34.5</v>
      </c>
      <c r="K21" s="77">
        <f>SUM(J21)+1.6</f>
        <v>36.1</v>
      </c>
      <c r="L21" s="77">
        <f>SUM(K21)+1.6</f>
        <v>37.700000000000003</v>
      </c>
      <c r="M21" s="78">
        <f>SUM(L21)+1.6</f>
        <v>39.300000000000004</v>
      </c>
    </row>
    <row r="22" spans="1:13" s="1" customFormat="1" ht="14.1" customHeight="1" x14ac:dyDescent="0.3">
      <c r="A22" s="160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59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14.8</v>
      </c>
      <c r="I23" s="45">
        <f>SUM(J23)-0.6</f>
        <v>15.4</v>
      </c>
      <c r="J23" s="76">
        <v>16</v>
      </c>
      <c r="K23" s="77">
        <f>SUM(J23)+0.6</f>
        <v>16.600000000000001</v>
      </c>
      <c r="L23" s="77">
        <f>SUM(K23)+0.6</f>
        <v>17.200000000000003</v>
      </c>
      <c r="M23" s="153">
        <f>SUM(L23)+0.6</f>
        <v>17.800000000000004</v>
      </c>
    </row>
    <row r="24" spans="1:13" s="1" customFormat="1" ht="14.1" customHeight="1" x14ac:dyDescent="0.3">
      <c r="A24" s="160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59">
        <v>12</v>
      </c>
      <c r="B25" s="66" t="s">
        <v>72</v>
      </c>
      <c r="C25" s="67"/>
      <c r="D25" s="128"/>
      <c r="E25" s="129"/>
      <c r="F25" s="129"/>
      <c r="G25" s="130"/>
      <c r="H25" s="94">
        <f>SUM(I25)-0.3</f>
        <v>4.4000000000000004</v>
      </c>
      <c r="I25" s="94">
        <f>SUM(J25)-0.3</f>
        <v>4.7</v>
      </c>
      <c r="J25" s="48">
        <v>5</v>
      </c>
      <c r="K25" s="46">
        <f>SUM(J25)+0.3</f>
        <v>5.3</v>
      </c>
      <c r="L25" s="46">
        <f>SUM(K25)+0.3</f>
        <v>5.6</v>
      </c>
      <c r="M25" s="156">
        <f>SUM(L25)+0.3</f>
        <v>5.8999999999999995</v>
      </c>
    </row>
    <row r="26" spans="1:13" s="1" customFormat="1" ht="14.1" customHeight="1" x14ac:dyDescent="0.3">
      <c r="A26" s="160"/>
      <c r="B26" s="132" t="s">
        <v>73</v>
      </c>
      <c r="C26" s="133"/>
      <c r="D26" s="79"/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59">
        <v>13</v>
      </c>
      <c r="B27" s="97"/>
      <c r="C27" s="98"/>
      <c r="D27" s="134"/>
      <c r="E27" s="135"/>
      <c r="F27" s="135"/>
      <c r="G27" s="136"/>
      <c r="H27" s="94"/>
      <c r="I27" s="94"/>
      <c r="J27" s="48"/>
      <c r="K27" s="46"/>
      <c r="L27" s="46"/>
      <c r="M27" s="156"/>
    </row>
    <row r="28" spans="1:13" s="1" customFormat="1" ht="14.1" customHeight="1" thickBot="1" x14ac:dyDescent="0.35">
      <c r="A28" s="159"/>
      <c r="B28" s="97"/>
      <c r="C28" s="98"/>
      <c r="D28" s="106"/>
      <c r="E28" s="246"/>
      <c r="F28" s="246"/>
      <c r="G28" s="108"/>
      <c r="H28" s="94"/>
      <c r="I28" s="94"/>
      <c r="J28" s="71"/>
      <c r="K28" s="45"/>
      <c r="L28" s="45"/>
      <c r="M28" s="87"/>
    </row>
    <row r="29" spans="1:13" s="1" customFormat="1" ht="14.1" customHeight="1" thickTop="1" x14ac:dyDescent="0.3">
      <c r="A29" s="283">
        <v>14</v>
      </c>
      <c r="B29" s="144" t="s">
        <v>106</v>
      </c>
      <c r="C29" s="145"/>
      <c r="D29" s="284" t="s">
        <v>74</v>
      </c>
      <c r="E29" s="285"/>
      <c r="F29" s="285"/>
      <c r="G29" s="286"/>
      <c r="H29" s="141">
        <f>SUM(I29)-3</f>
        <v>45</v>
      </c>
      <c r="I29" s="141">
        <f>SUM(J29)-3</f>
        <v>48</v>
      </c>
      <c r="J29" s="140">
        <v>51</v>
      </c>
      <c r="K29" s="141">
        <f>SUM(J29)+3</f>
        <v>54</v>
      </c>
      <c r="L29" s="141">
        <f>SUM(K29)+3</f>
        <v>57</v>
      </c>
      <c r="M29" s="282">
        <f>SUM(L29)+3</f>
        <v>60</v>
      </c>
    </row>
    <row r="30" spans="1:13" s="1" customFormat="1" ht="14.1" customHeight="1" x14ac:dyDescent="0.3">
      <c r="A30" s="160"/>
      <c r="B30" s="60" t="s">
        <v>107</v>
      </c>
      <c r="C30" s="61"/>
      <c r="D30" s="62" t="s">
        <v>75</v>
      </c>
      <c r="E30" s="63"/>
      <c r="F30" s="63"/>
      <c r="G30" s="64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159">
        <v>15</v>
      </c>
      <c r="B31" s="97" t="s">
        <v>121</v>
      </c>
      <c r="C31" s="98"/>
      <c r="D31" s="106"/>
      <c r="E31" s="246"/>
      <c r="F31" s="246"/>
      <c r="G31" s="108"/>
      <c r="H31" s="94"/>
      <c r="I31" s="94"/>
      <c r="J31" s="76"/>
      <c r="K31" s="77"/>
      <c r="L31" s="77"/>
      <c r="M31" s="153"/>
    </row>
    <row r="32" spans="1:13" s="1" customFormat="1" ht="14.1" customHeight="1" x14ac:dyDescent="0.3">
      <c r="A32" s="160"/>
      <c r="B32" s="60" t="s">
        <v>133</v>
      </c>
      <c r="C32" s="61"/>
      <c r="D32" s="62"/>
      <c r="E32" s="63"/>
      <c r="F32" s="63"/>
      <c r="G32" s="64"/>
      <c r="H32" s="46"/>
      <c r="I32" s="46"/>
      <c r="J32" s="76"/>
      <c r="K32" s="77"/>
      <c r="L32" s="77"/>
      <c r="M32" s="153"/>
    </row>
    <row r="33" spans="1:13" s="1" customFormat="1" ht="14.1" customHeight="1" x14ac:dyDescent="0.3">
      <c r="A33" s="159">
        <v>16</v>
      </c>
      <c r="B33" s="66" t="s">
        <v>132</v>
      </c>
      <c r="C33" s="67"/>
      <c r="D33" s="106"/>
      <c r="E33" s="246"/>
      <c r="F33" s="246"/>
      <c r="G33" s="108"/>
      <c r="H33" s="45">
        <f>SUM(I33)-3.5</f>
        <v>65.400000000000006</v>
      </c>
      <c r="I33" s="45">
        <f>SUM(J33)-3.5</f>
        <v>68.900000000000006</v>
      </c>
      <c r="J33" s="85">
        <v>72.400000000000006</v>
      </c>
      <c r="K33" s="94">
        <f>SUM(J33)+3.5</f>
        <v>75.900000000000006</v>
      </c>
      <c r="L33" s="94">
        <f>SUM(K33)+3.5</f>
        <v>79.400000000000006</v>
      </c>
      <c r="M33" s="245">
        <f>SUM(L33)+3.5</f>
        <v>82.9</v>
      </c>
    </row>
    <row r="34" spans="1:13" s="1" customFormat="1" ht="14.1" customHeight="1" x14ac:dyDescent="0.3">
      <c r="A34" s="160"/>
      <c r="B34" s="60" t="s">
        <v>108</v>
      </c>
      <c r="C34" s="61"/>
      <c r="D34" s="62"/>
      <c r="E34" s="63"/>
      <c r="F34" s="63"/>
      <c r="G34" s="64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159">
        <v>17</v>
      </c>
      <c r="B35" s="66" t="s">
        <v>12</v>
      </c>
      <c r="C35" s="67"/>
      <c r="D35" s="68" t="s">
        <v>13</v>
      </c>
      <c r="E35" s="69"/>
      <c r="F35" s="69"/>
      <c r="G35" s="70"/>
      <c r="H35" s="45">
        <f>SUM(I35)-4</f>
        <v>70.5</v>
      </c>
      <c r="I35" s="45">
        <f>SUM(J35)-4</f>
        <v>74.5</v>
      </c>
      <c r="J35" s="71">
        <v>78.5</v>
      </c>
      <c r="K35" s="45">
        <f>SUM(J35)+4</f>
        <v>82.5</v>
      </c>
      <c r="L35" s="45">
        <f>SUM(K35)+4</f>
        <v>86.5</v>
      </c>
      <c r="M35" s="87">
        <f>SUM(L35)+4</f>
        <v>90.5</v>
      </c>
    </row>
    <row r="36" spans="1:13" s="1" customFormat="1" ht="14.1" customHeight="1" x14ac:dyDescent="0.3">
      <c r="A36" s="160"/>
      <c r="B36" s="60" t="s">
        <v>50</v>
      </c>
      <c r="C36" s="61"/>
      <c r="D36" s="62" t="s">
        <v>76</v>
      </c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159">
        <v>18</v>
      </c>
      <c r="B37" s="66" t="s">
        <v>109</v>
      </c>
      <c r="C37" s="67"/>
      <c r="D37" s="68"/>
      <c r="E37" s="69"/>
      <c r="F37" s="69"/>
      <c r="G37" s="70"/>
      <c r="H37" s="45">
        <f>SUM(I37)-0.7</f>
        <v>12.600000000000001</v>
      </c>
      <c r="I37" s="45">
        <f>SUM(J37)-0.7</f>
        <v>13.3</v>
      </c>
      <c r="J37" s="71">
        <v>14</v>
      </c>
      <c r="K37" s="45">
        <f>SUM(J37)+1.2</f>
        <v>15.2</v>
      </c>
      <c r="L37" s="45">
        <f>SUM(K37)+0.7</f>
        <v>15.899999999999999</v>
      </c>
      <c r="M37" s="72">
        <f>SUM(L37)+0.7</f>
        <v>16.599999999999998</v>
      </c>
    </row>
    <row r="38" spans="1:13" s="1" customFormat="1" ht="14.1" customHeight="1" x14ac:dyDescent="0.3">
      <c r="A38" s="160"/>
      <c r="B38" s="60" t="s">
        <v>110</v>
      </c>
      <c r="C38" s="61"/>
      <c r="D38" s="73" t="s">
        <v>136</v>
      </c>
      <c r="E38" s="74"/>
      <c r="F38" s="74"/>
      <c r="G38" s="75"/>
      <c r="H38" s="46"/>
      <c r="I38" s="46"/>
      <c r="J38" s="48"/>
      <c r="K38" s="46"/>
      <c r="L38" s="46"/>
      <c r="M38" s="59"/>
    </row>
    <row r="39" spans="1:13" s="1" customFormat="1" ht="14.1" customHeight="1" x14ac:dyDescent="0.3">
      <c r="A39" s="159">
        <v>19</v>
      </c>
      <c r="B39" s="66" t="s">
        <v>10</v>
      </c>
      <c r="C39" s="67"/>
      <c r="D39" s="68" t="s">
        <v>77</v>
      </c>
      <c r="E39" s="69"/>
      <c r="F39" s="69"/>
      <c r="G39" s="70"/>
      <c r="H39" s="45">
        <f>SUM(I39)-7</f>
        <v>53</v>
      </c>
      <c r="I39" s="45">
        <f>SUM(J39)-7</f>
        <v>60</v>
      </c>
      <c r="J39" s="71">
        <v>67</v>
      </c>
      <c r="K39" s="45">
        <f>SUM(J39)+6</f>
        <v>73</v>
      </c>
      <c r="L39" s="45">
        <f>SUM(K39)+6</f>
        <v>79</v>
      </c>
      <c r="M39" s="87">
        <f>SUM(L39)+6</f>
        <v>85</v>
      </c>
    </row>
    <row r="40" spans="1:13" s="1" customFormat="1" ht="14.1" customHeight="1" x14ac:dyDescent="0.3">
      <c r="A40" s="160"/>
      <c r="B40" s="60" t="s">
        <v>51</v>
      </c>
      <c r="C40" s="61"/>
      <c r="D40" s="62" t="s">
        <v>78</v>
      </c>
      <c r="E40" s="63"/>
      <c r="F40" s="63"/>
      <c r="G40" s="64"/>
      <c r="H40" s="46"/>
      <c r="I40" s="46"/>
      <c r="J40" s="48"/>
      <c r="K40" s="46"/>
      <c r="L40" s="46"/>
      <c r="M40" s="156"/>
    </row>
    <row r="41" spans="1:13" s="1" customFormat="1" ht="14.1" customHeight="1" x14ac:dyDescent="0.3">
      <c r="A41" s="159">
        <v>20</v>
      </c>
      <c r="B41" s="66" t="s">
        <v>274</v>
      </c>
      <c r="C41" s="67"/>
      <c r="D41" s="68" t="s">
        <v>16</v>
      </c>
      <c r="E41" s="69"/>
      <c r="F41" s="69"/>
      <c r="G41" s="70"/>
      <c r="H41" s="45">
        <f>SUM(I41)-1</f>
        <v>21</v>
      </c>
      <c r="I41" s="45">
        <f>SUM(J41)-1</f>
        <v>22</v>
      </c>
      <c r="J41" s="71">
        <v>23</v>
      </c>
      <c r="K41" s="45">
        <f>SUM(J41)+1</f>
        <v>24</v>
      </c>
      <c r="L41" s="45">
        <f>SUM(K41)+1</f>
        <v>25</v>
      </c>
      <c r="M41" s="87">
        <f>SUM(L41)+1</f>
        <v>26</v>
      </c>
    </row>
    <row r="42" spans="1:13" s="1" customFormat="1" ht="14.1" customHeight="1" x14ac:dyDescent="0.3">
      <c r="A42" s="160"/>
      <c r="B42" s="60" t="s">
        <v>275</v>
      </c>
      <c r="C42" s="61"/>
      <c r="D42" s="79" t="s">
        <v>79</v>
      </c>
      <c r="E42" s="80"/>
      <c r="F42" s="80"/>
      <c r="G42" s="81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159">
        <v>21</v>
      </c>
      <c r="B43" s="66" t="s">
        <v>17</v>
      </c>
      <c r="C43" s="67"/>
      <c r="D43" s="68" t="s">
        <v>14</v>
      </c>
      <c r="E43" s="69"/>
      <c r="F43" s="69"/>
      <c r="G43" s="70"/>
      <c r="H43" s="45">
        <f>SUM(I43)-1.1</f>
        <v>20.799999999999997</v>
      </c>
      <c r="I43" s="45">
        <f>SUM(J43)-1.1</f>
        <v>21.9</v>
      </c>
      <c r="J43" s="71">
        <v>23</v>
      </c>
      <c r="K43" s="45">
        <f>SUM(J43)+1.6</f>
        <v>24.6</v>
      </c>
      <c r="L43" s="45">
        <f>SUM(K43)+1.1</f>
        <v>25.700000000000003</v>
      </c>
      <c r="M43" s="72">
        <f>SUM(L43)+1.1</f>
        <v>26.800000000000004</v>
      </c>
    </row>
    <row r="44" spans="1:13" s="1" customFormat="1" ht="14.1" customHeight="1" x14ac:dyDescent="0.3">
      <c r="A44" s="160"/>
      <c r="B44" s="60" t="s">
        <v>58</v>
      </c>
      <c r="C44" s="61"/>
      <c r="D44" s="62" t="s">
        <v>80</v>
      </c>
      <c r="E44" s="63"/>
      <c r="F44" s="63"/>
      <c r="G44" s="64"/>
      <c r="H44" s="46"/>
      <c r="I44" s="46"/>
      <c r="J44" s="48"/>
      <c r="K44" s="46"/>
      <c r="L44" s="46"/>
      <c r="M44" s="59"/>
    </row>
    <row r="45" spans="1:13" s="1" customFormat="1" ht="14.1" customHeight="1" x14ac:dyDescent="0.3">
      <c r="A45" s="159">
        <v>22</v>
      </c>
      <c r="B45" s="66" t="s">
        <v>18</v>
      </c>
      <c r="C45" s="67"/>
      <c r="D45" s="68" t="s">
        <v>14</v>
      </c>
      <c r="E45" s="69"/>
      <c r="F45" s="69"/>
      <c r="G45" s="70"/>
      <c r="H45" s="45">
        <f>SUM(I45)-1.3</f>
        <v>27.599999999999998</v>
      </c>
      <c r="I45" s="45">
        <f>SUM(J45)-1.3</f>
        <v>28.9</v>
      </c>
      <c r="J45" s="71">
        <v>30.2</v>
      </c>
      <c r="K45" s="45">
        <f>SUM(J45)+1.8</f>
        <v>32</v>
      </c>
      <c r="L45" s="45">
        <f>SUM(K45)+1.3</f>
        <v>33.299999999999997</v>
      </c>
      <c r="M45" s="72">
        <f>SUM(L45)+1.3</f>
        <v>34.599999999999994</v>
      </c>
    </row>
    <row r="46" spans="1:13" s="1" customFormat="1" ht="14.1" customHeight="1" x14ac:dyDescent="0.3">
      <c r="A46" s="160"/>
      <c r="B46" s="60" t="s">
        <v>57</v>
      </c>
      <c r="C46" s="61"/>
      <c r="D46" s="62" t="s">
        <v>80</v>
      </c>
      <c r="E46" s="63"/>
      <c r="F46" s="63"/>
      <c r="G46" s="64"/>
      <c r="H46" s="46"/>
      <c r="I46" s="46"/>
      <c r="J46" s="48"/>
      <c r="K46" s="46"/>
      <c r="L46" s="46"/>
      <c r="M46" s="59"/>
    </row>
    <row r="47" spans="1:13" s="1" customFormat="1" ht="14.1" customHeight="1" x14ac:dyDescent="0.3">
      <c r="A47" s="159">
        <v>23</v>
      </c>
      <c r="B47" s="66" t="s">
        <v>19</v>
      </c>
      <c r="C47" s="67"/>
      <c r="D47" s="68" t="s">
        <v>20</v>
      </c>
      <c r="E47" s="69"/>
      <c r="F47" s="69"/>
      <c r="G47" s="70"/>
      <c r="H47" s="45">
        <f>SUM(I47)-2.6</f>
        <v>44.099999999999994</v>
      </c>
      <c r="I47" s="45">
        <f>SUM(J47)-2.6</f>
        <v>46.699999999999996</v>
      </c>
      <c r="J47" s="71">
        <v>49.3</v>
      </c>
      <c r="K47" s="45">
        <f>SUM(J47)+2.6</f>
        <v>51.9</v>
      </c>
      <c r="L47" s="45">
        <f>SUM(K47)+2.6</f>
        <v>54.5</v>
      </c>
      <c r="M47" s="87">
        <f>SUM(L47)+2.6</f>
        <v>57.1</v>
      </c>
    </row>
    <row r="48" spans="1:13" s="1" customFormat="1" ht="14.1" customHeight="1" x14ac:dyDescent="0.3">
      <c r="A48" s="160"/>
      <c r="B48" s="60" t="s">
        <v>56</v>
      </c>
      <c r="C48" s="61"/>
      <c r="D48" s="62" t="s">
        <v>81</v>
      </c>
      <c r="E48" s="63"/>
      <c r="F48" s="63"/>
      <c r="G48" s="64"/>
      <c r="H48" s="46"/>
      <c r="I48" s="46"/>
      <c r="J48" s="48"/>
      <c r="K48" s="46"/>
      <c r="L48" s="46"/>
      <c r="M48" s="156"/>
    </row>
    <row r="49" spans="1:13" s="1" customFormat="1" ht="14.1" customHeight="1" x14ac:dyDescent="0.3">
      <c r="A49" s="159">
        <v>24</v>
      </c>
      <c r="B49" s="66" t="s">
        <v>21</v>
      </c>
      <c r="C49" s="67"/>
      <c r="D49" s="68" t="s">
        <v>22</v>
      </c>
      <c r="E49" s="69"/>
      <c r="F49" s="69"/>
      <c r="G49" s="70"/>
      <c r="H49" s="45">
        <f>SUM(I49)-6</f>
        <v>33.5</v>
      </c>
      <c r="I49" s="45">
        <f>SUM(J49)-6</f>
        <v>39.5</v>
      </c>
      <c r="J49" s="71">
        <v>45.5</v>
      </c>
      <c r="K49" s="45">
        <f>SUM(J49)+4.5</f>
        <v>50</v>
      </c>
      <c r="L49" s="45">
        <f>SUM(K49)+5</f>
        <v>55</v>
      </c>
      <c r="M49" s="87">
        <f>SUM(L49)+5</f>
        <v>60</v>
      </c>
    </row>
    <row r="50" spans="1:13" s="1" customFormat="1" ht="14.1" customHeight="1" x14ac:dyDescent="0.3">
      <c r="A50" s="160"/>
      <c r="B50" s="60" t="s">
        <v>55</v>
      </c>
      <c r="C50" s="61"/>
      <c r="D50" s="62" t="s">
        <v>82</v>
      </c>
      <c r="E50" s="63"/>
      <c r="F50" s="63"/>
      <c r="G50" s="64"/>
      <c r="H50" s="46"/>
      <c r="I50" s="46"/>
      <c r="J50" s="48"/>
      <c r="K50" s="46"/>
      <c r="L50" s="46"/>
      <c r="M50" s="156"/>
    </row>
    <row r="51" spans="1:13" s="1" customFormat="1" ht="14.1" customHeight="1" x14ac:dyDescent="0.3">
      <c r="A51" s="159">
        <v>25</v>
      </c>
      <c r="B51" s="66" t="s">
        <v>92</v>
      </c>
      <c r="C51" s="67"/>
      <c r="D51" s="68" t="s">
        <v>59</v>
      </c>
      <c r="E51" s="69"/>
      <c r="F51" s="69"/>
      <c r="G51" s="70"/>
      <c r="H51" s="45">
        <f>SUM(I51)-1.8</f>
        <v>39.400000000000006</v>
      </c>
      <c r="I51" s="45">
        <f>SUM(J51)-1.8</f>
        <v>41.2</v>
      </c>
      <c r="J51" s="71">
        <v>43</v>
      </c>
      <c r="K51" s="45">
        <f>SUM(J51)+1.8</f>
        <v>44.8</v>
      </c>
      <c r="L51" s="45">
        <f>SUM(K51)+1.8</f>
        <v>46.599999999999994</v>
      </c>
      <c r="M51" s="87">
        <f>SUM(L51)+1.8</f>
        <v>48.399999999999991</v>
      </c>
    </row>
    <row r="52" spans="1:13" s="1" customFormat="1" ht="14.1" customHeight="1" x14ac:dyDescent="0.3">
      <c r="A52" s="160"/>
      <c r="B52" s="60" t="s">
        <v>93</v>
      </c>
      <c r="C52" s="61"/>
      <c r="D52" s="62" t="s">
        <v>59</v>
      </c>
      <c r="E52" s="63"/>
      <c r="F52" s="63"/>
      <c r="G52" s="64"/>
      <c r="H52" s="46"/>
      <c r="I52" s="46"/>
      <c r="J52" s="48"/>
      <c r="K52" s="46"/>
      <c r="L52" s="46"/>
      <c r="M52" s="156"/>
    </row>
    <row r="53" spans="1:13" s="1" customFormat="1" ht="13.5" customHeight="1" x14ac:dyDescent="0.3">
      <c r="A53" s="159">
        <v>26</v>
      </c>
      <c r="B53" s="66" t="s">
        <v>94</v>
      </c>
      <c r="C53" s="67"/>
      <c r="D53" s="68" t="s">
        <v>96</v>
      </c>
      <c r="E53" s="69"/>
      <c r="F53" s="69"/>
      <c r="G53" s="70"/>
      <c r="H53" s="45">
        <f>SUM(I53)-3.4</f>
        <v>33.200000000000003</v>
      </c>
      <c r="I53" s="45">
        <f>SUM(J53)-3.4</f>
        <v>36.6</v>
      </c>
      <c r="J53" s="71">
        <v>40</v>
      </c>
      <c r="K53" s="45">
        <f>SUM(J53)+3.3</f>
        <v>43.3</v>
      </c>
      <c r="L53" s="45">
        <f>SUM(K53)+3</f>
        <v>46.3</v>
      </c>
      <c r="M53" s="87">
        <f>SUM(L53)+3</f>
        <v>49.3</v>
      </c>
    </row>
    <row r="54" spans="1:13" s="1" customFormat="1" ht="13.5" customHeight="1" x14ac:dyDescent="0.3">
      <c r="A54" s="160"/>
      <c r="B54" s="60" t="s">
        <v>95</v>
      </c>
      <c r="C54" s="61"/>
      <c r="D54" s="62" t="s">
        <v>131</v>
      </c>
      <c r="E54" s="63"/>
      <c r="F54" s="63"/>
      <c r="G54" s="64"/>
      <c r="H54" s="46"/>
      <c r="I54" s="46"/>
      <c r="J54" s="48"/>
      <c r="K54" s="46"/>
      <c r="L54" s="46"/>
      <c r="M54" s="156"/>
    </row>
    <row r="55" spans="1:13" ht="14.1" customHeight="1" x14ac:dyDescent="0.3">
      <c r="A55" s="159">
        <v>27</v>
      </c>
      <c r="B55" s="66" t="s">
        <v>83</v>
      </c>
      <c r="C55" s="67"/>
      <c r="D55" s="68" t="s">
        <v>23</v>
      </c>
      <c r="E55" s="69"/>
      <c r="F55" s="69"/>
      <c r="G55" s="70"/>
      <c r="H55" s="45">
        <f>SUM(I55)-0.2</f>
        <v>4.0999999999999996</v>
      </c>
      <c r="I55" s="45">
        <f>SUM(J55)-0.2</f>
        <v>4.3</v>
      </c>
      <c r="J55" s="71">
        <v>4.5</v>
      </c>
      <c r="K55" s="45">
        <f>SUM(J55)+0.2</f>
        <v>4.7</v>
      </c>
      <c r="L55" s="45">
        <f>SUM(K55)+0.2</f>
        <v>4.9000000000000004</v>
      </c>
      <c r="M55" s="87">
        <f>SUM(L55)+0.2</f>
        <v>5.1000000000000005</v>
      </c>
    </row>
    <row r="56" spans="1:13" ht="14.1" customHeight="1" x14ac:dyDescent="0.3">
      <c r="A56" s="160"/>
      <c r="B56" s="60" t="s">
        <v>54</v>
      </c>
      <c r="C56" s="61"/>
      <c r="D56" s="62" t="s">
        <v>84</v>
      </c>
      <c r="E56" s="63"/>
      <c r="F56" s="63"/>
      <c r="G56" s="64"/>
      <c r="H56" s="46"/>
      <c r="I56" s="46"/>
      <c r="J56" s="48"/>
      <c r="K56" s="46"/>
      <c r="L56" s="46"/>
      <c r="M56" s="156"/>
    </row>
    <row r="57" spans="1:13" ht="14.1" customHeight="1" x14ac:dyDescent="0.3">
      <c r="A57" s="159">
        <v>28</v>
      </c>
      <c r="B57" s="66" t="s">
        <v>85</v>
      </c>
      <c r="C57" s="67"/>
      <c r="D57" s="68" t="s">
        <v>24</v>
      </c>
      <c r="E57" s="69"/>
      <c r="F57" s="69"/>
      <c r="G57" s="70"/>
      <c r="H57" s="45">
        <f>SUM(I57)-0.6</f>
        <v>9.3000000000000007</v>
      </c>
      <c r="I57" s="45">
        <f>SUM(J57)-0.6</f>
        <v>9.9</v>
      </c>
      <c r="J57" s="71">
        <v>10.5</v>
      </c>
      <c r="K57" s="45">
        <f>SUM(J57)+0.6</f>
        <v>11.1</v>
      </c>
      <c r="L57" s="45">
        <f>SUM(K57)+0.6</f>
        <v>11.7</v>
      </c>
      <c r="M57" s="87">
        <f>SUM(L57)+0.6</f>
        <v>12.299999999999999</v>
      </c>
    </row>
    <row r="58" spans="1:13" ht="14.1" customHeight="1" x14ac:dyDescent="0.3">
      <c r="A58" s="160"/>
      <c r="B58" s="60" t="s">
        <v>53</v>
      </c>
      <c r="C58" s="61"/>
      <c r="D58" s="62" t="s">
        <v>86</v>
      </c>
      <c r="E58" s="63"/>
      <c r="F58" s="63"/>
      <c r="G58" s="64"/>
      <c r="H58" s="46"/>
      <c r="I58" s="46"/>
      <c r="J58" s="48"/>
      <c r="K58" s="46"/>
      <c r="L58" s="46"/>
      <c r="M58" s="156"/>
    </row>
    <row r="59" spans="1:13" ht="14.1" customHeight="1" x14ac:dyDescent="0.3">
      <c r="A59" s="159">
        <v>29</v>
      </c>
      <c r="B59" s="97" t="s">
        <v>135</v>
      </c>
      <c r="C59" s="98"/>
      <c r="D59" s="134"/>
      <c r="E59" s="135"/>
      <c r="F59" s="135"/>
      <c r="G59" s="136"/>
      <c r="H59" s="45">
        <f>SUM(I59)-3</f>
        <v>77</v>
      </c>
      <c r="I59" s="45">
        <f>SUM(J59)-3</f>
        <v>80</v>
      </c>
      <c r="J59" s="71">
        <v>83</v>
      </c>
      <c r="K59" s="94">
        <f>SUM(J59)+3</f>
        <v>86</v>
      </c>
      <c r="L59" s="94">
        <f>SUM(K59)+3</f>
        <v>89</v>
      </c>
      <c r="M59" s="245">
        <f>SUM(L59)+3</f>
        <v>92</v>
      </c>
    </row>
    <row r="60" spans="1:13" ht="14.1" customHeight="1" x14ac:dyDescent="0.3">
      <c r="A60" s="159"/>
      <c r="B60" s="97" t="s">
        <v>191</v>
      </c>
      <c r="C60" s="98"/>
      <c r="D60" s="106" t="s">
        <v>253</v>
      </c>
      <c r="E60" s="246"/>
      <c r="F60" s="246"/>
      <c r="G60" s="108"/>
      <c r="H60" s="94"/>
      <c r="I60" s="94"/>
      <c r="J60" s="85"/>
      <c r="K60" s="94"/>
      <c r="L60" s="94"/>
      <c r="M60" s="245"/>
    </row>
    <row r="61" spans="1:13" s="1" customFormat="1" ht="14.1" customHeight="1" x14ac:dyDescent="0.3">
      <c r="A61" s="178">
        <v>30</v>
      </c>
      <c r="B61" s="66"/>
      <c r="C61" s="67"/>
      <c r="D61" s="128"/>
      <c r="E61" s="129"/>
      <c r="F61" s="129"/>
      <c r="G61" s="130"/>
      <c r="H61" s="45"/>
      <c r="I61" s="45"/>
      <c r="J61" s="71"/>
      <c r="K61" s="45"/>
      <c r="L61" s="45"/>
      <c r="M61" s="87"/>
    </row>
    <row r="62" spans="1:13" s="1" customFormat="1" ht="14.1" customHeight="1" thickBot="1" x14ac:dyDescent="0.35">
      <c r="A62" s="168"/>
      <c r="B62" s="123"/>
      <c r="C62" s="124"/>
      <c r="D62" s="125"/>
      <c r="E62" s="126"/>
      <c r="F62" s="126"/>
      <c r="G62" s="127"/>
      <c r="H62" s="96"/>
      <c r="I62" s="96"/>
      <c r="J62" s="114"/>
      <c r="K62" s="96"/>
      <c r="L62" s="96"/>
      <c r="M62" s="158"/>
    </row>
    <row r="63" spans="1:13" s="1" customFormat="1" ht="14.1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s="1" customFormat="1" ht="14.1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4.1" customHeight="1" x14ac:dyDescent="0.3"/>
    <row r="66" spans="1:13" ht="14.1" customHeight="1" x14ac:dyDescent="0.3"/>
    <row r="67" spans="1:13" ht="14.1" customHeight="1" x14ac:dyDescent="0.3"/>
    <row r="68" spans="1:13" ht="14.1" customHeight="1" x14ac:dyDescent="0.3"/>
    <row r="69" spans="1:13" s="1" customFormat="1" ht="14.1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3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I27:I28"/>
    <mergeCell ref="A25:A26"/>
    <mergeCell ref="B25:C25"/>
    <mergeCell ref="D25:G25"/>
    <mergeCell ref="H25:H26"/>
    <mergeCell ref="I25:I26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J27:J28"/>
    <mergeCell ref="A27:A28"/>
    <mergeCell ref="B27:C27"/>
    <mergeCell ref="D27:G27"/>
    <mergeCell ref="H27:H28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B62:C62"/>
    <mergeCell ref="D62:G62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FA2E-719C-4A76-9C58-6AA00B04FD7E}">
  <sheetPr codeName="Sheet166">
    <tabColor theme="7"/>
    <pageSetUpPr fitToPage="1"/>
  </sheetPr>
  <dimension ref="A1:M72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11" t="s">
        <v>223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3" t="s">
        <v>63</v>
      </c>
      <c r="I2" s="13" t="s">
        <v>64</v>
      </c>
      <c r="J2" s="7" t="s">
        <v>65</v>
      </c>
      <c r="K2" s="13" t="s">
        <v>66</v>
      </c>
      <c r="L2" s="13" t="s">
        <v>167</v>
      </c>
      <c r="M2" s="13" t="s">
        <v>168</v>
      </c>
    </row>
    <row r="3" spans="1:13" s="1" customFormat="1" ht="14.1" customHeight="1" x14ac:dyDescent="0.3">
      <c r="A3" s="170">
        <v>1</v>
      </c>
      <c r="B3" s="218" t="s">
        <v>40</v>
      </c>
      <c r="C3" s="218"/>
      <c r="D3" s="219" t="s">
        <v>67</v>
      </c>
      <c r="E3" s="219"/>
      <c r="F3" s="219"/>
      <c r="G3" s="220"/>
      <c r="H3" s="49">
        <f>SUM(I3)-3.5</f>
        <v>36</v>
      </c>
      <c r="I3" s="49">
        <f>SUM(J3)-3.5</f>
        <v>39.5</v>
      </c>
      <c r="J3" s="47">
        <v>43</v>
      </c>
      <c r="K3" s="49">
        <f>SUM(J3)+3</f>
        <v>46</v>
      </c>
      <c r="L3" s="49">
        <f>SUM(K3)+3</f>
        <v>49</v>
      </c>
      <c r="M3" s="157">
        <f>SUM(L3)+3</f>
        <v>52</v>
      </c>
    </row>
    <row r="4" spans="1:13" s="1" customFormat="1" ht="14.1" customHeight="1" x14ac:dyDescent="0.3">
      <c r="A4" s="160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59">
        <v>2</v>
      </c>
      <c r="B5" s="273" t="s">
        <v>125</v>
      </c>
      <c r="C5" s="274"/>
      <c r="D5" s="106" t="s">
        <v>124</v>
      </c>
      <c r="E5" s="107"/>
      <c r="F5" s="107"/>
      <c r="G5" s="108"/>
      <c r="H5" s="45">
        <f>SUM(I5)-4.5</f>
        <v>45</v>
      </c>
      <c r="I5" s="45">
        <f>SUM(J5)-4.5</f>
        <v>49.5</v>
      </c>
      <c r="J5" s="71">
        <v>54</v>
      </c>
      <c r="K5" s="45">
        <f>SUM(J5)+4.5</f>
        <v>58.5</v>
      </c>
      <c r="L5" s="45">
        <f>SUM(K5)+4.5</f>
        <v>63</v>
      </c>
      <c r="M5" s="87">
        <f>SUM(L5)+4.5</f>
        <v>67.5</v>
      </c>
    </row>
    <row r="6" spans="1:13" s="1" customFormat="1" ht="14.1" customHeight="1" x14ac:dyDescent="0.3">
      <c r="A6" s="160"/>
      <c r="B6" s="132" t="s">
        <v>123</v>
      </c>
      <c r="C6" s="133"/>
      <c r="D6" s="79" t="s">
        <v>122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59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87">
        <f>SUM(L7)+2</f>
        <v>48</v>
      </c>
    </row>
    <row r="8" spans="1:13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59">
        <v>4</v>
      </c>
      <c r="B9" s="109" t="s">
        <v>226</v>
      </c>
      <c r="C9" s="109"/>
      <c r="D9" s="171"/>
      <c r="E9" s="171"/>
      <c r="F9" s="171"/>
      <c r="G9" s="171"/>
      <c r="H9" s="45">
        <f>SUM(I9)-4</f>
        <v>64</v>
      </c>
      <c r="I9" s="45">
        <f>SUM(J9)-4</f>
        <v>68</v>
      </c>
      <c r="J9" s="71">
        <v>72</v>
      </c>
      <c r="K9" s="45">
        <f>SUM(J9)+3.5</f>
        <v>75.5</v>
      </c>
      <c r="L9" s="45">
        <f>SUM(K9)+3.5</f>
        <v>79</v>
      </c>
      <c r="M9" s="87">
        <f>SUM(L9)+3.5</f>
        <v>82.5</v>
      </c>
    </row>
    <row r="10" spans="1:13" s="1" customFormat="1" ht="14.1" customHeight="1" x14ac:dyDescent="0.3">
      <c r="A10" s="160"/>
      <c r="B10" s="137" t="s">
        <v>227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59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/>
      <c r="I11" s="45"/>
      <c r="J11" s="76"/>
      <c r="K11" s="77"/>
      <c r="L11" s="77"/>
      <c r="M11" s="78"/>
    </row>
    <row r="12" spans="1:13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78"/>
    </row>
    <row r="13" spans="1:13" s="1" customFormat="1" ht="14.1" customHeight="1" x14ac:dyDescent="0.3">
      <c r="A13" s="159">
        <v>6</v>
      </c>
      <c r="B13" s="109" t="s">
        <v>1</v>
      </c>
      <c r="C13" s="109"/>
      <c r="D13" s="192" t="s">
        <v>2</v>
      </c>
      <c r="E13" s="192"/>
      <c r="F13" s="192"/>
      <c r="G13" s="192"/>
      <c r="H13" s="45">
        <f>SUM(I13)-0.6</f>
        <v>15.2</v>
      </c>
      <c r="I13" s="45">
        <f>SUM(J13)-0.6</f>
        <v>15.799999999999999</v>
      </c>
      <c r="J13" s="76">
        <v>16.399999999999999</v>
      </c>
      <c r="K13" s="77">
        <f>SUM(J13)+0.6</f>
        <v>17</v>
      </c>
      <c r="L13" s="77">
        <f>SUM(K13)+0.6</f>
        <v>17.600000000000001</v>
      </c>
      <c r="M13" s="153">
        <f>SUM(L13)+0.6</f>
        <v>18.200000000000003</v>
      </c>
    </row>
    <row r="14" spans="1:13" s="1" customFormat="1" ht="14.1" customHeight="1" x14ac:dyDescent="0.3">
      <c r="A14" s="160"/>
      <c r="B14" s="137" t="s">
        <v>28</v>
      </c>
      <c r="C14" s="137"/>
      <c r="D14" s="186" t="s">
        <v>118</v>
      </c>
      <c r="E14" s="187"/>
      <c r="F14" s="187"/>
      <c r="G14" s="188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59">
        <v>7</v>
      </c>
      <c r="B15" s="109" t="s">
        <v>3</v>
      </c>
      <c r="C15" s="109"/>
      <c r="D15" s="192" t="s">
        <v>4</v>
      </c>
      <c r="E15" s="192"/>
      <c r="F15" s="192"/>
      <c r="G15" s="192"/>
      <c r="H15" s="45">
        <f>SUM(I15)-0.3</f>
        <v>6.5</v>
      </c>
      <c r="I15" s="45">
        <f>SUM(J15)-0.3</f>
        <v>6.8</v>
      </c>
      <c r="J15" s="76">
        <v>7.1</v>
      </c>
      <c r="K15" s="77">
        <f>SUM(J15)+0.3</f>
        <v>7.3999999999999995</v>
      </c>
      <c r="L15" s="77">
        <f>SUM(K15)+0.3</f>
        <v>7.6999999999999993</v>
      </c>
      <c r="M15" s="78">
        <f>SUM(L15)+0.3</f>
        <v>7.9999999999999991</v>
      </c>
    </row>
    <row r="16" spans="1:13" s="1" customFormat="1" ht="14.1" customHeight="1" x14ac:dyDescent="0.3">
      <c r="A16" s="160"/>
      <c r="B16" s="137" t="s">
        <v>29</v>
      </c>
      <c r="C16" s="137"/>
      <c r="D16" s="186" t="s">
        <v>116</v>
      </c>
      <c r="E16" s="187"/>
      <c r="F16" s="187"/>
      <c r="G16" s="188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59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40.799999999999997</v>
      </c>
      <c r="I17" s="45">
        <f>SUM(J17)-1.6</f>
        <v>42.4</v>
      </c>
      <c r="J17" s="76">
        <v>44</v>
      </c>
      <c r="K17" s="77">
        <f>SUM(J17)+1.6</f>
        <v>45.6</v>
      </c>
      <c r="L17" s="77">
        <f>SUM(K17)+1.6</f>
        <v>47.2</v>
      </c>
      <c r="M17" s="78">
        <f>SUM(L17)+1.6</f>
        <v>48.800000000000004</v>
      </c>
    </row>
    <row r="18" spans="1:13" s="1" customFormat="1" ht="14.1" customHeight="1" x14ac:dyDescent="0.3">
      <c r="A18" s="160"/>
      <c r="B18" s="137" t="s">
        <v>34</v>
      </c>
      <c r="C18" s="137"/>
      <c r="D18" s="186" t="s">
        <v>115</v>
      </c>
      <c r="E18" s="187"/>
      <c r="F18" s="187"/>
      <c r="G18" s="188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59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/>
      <c r="I19" s="45"/>
      <c r="J19" s="71"/>
      <c r="K19" s="45"/>
      <c r="L19" s="45"/>
      <c r="M19" s="87"/>
    </row>
    <row r="20" spans="1:13" s="1" customFormat="1" ht="14.1" customHeight="1" x14ac:dyDescent="0.3">
      <c r="A20" s="160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59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29.799999999999997</v>
      </c>
      <c r="I21" s="45">
        <f>SUM(J21)-1.6</f>
        <v>31.4</v>
      </c>
      <c r="J21" s="76">
        <v>33</v>
      </c>
      <c r="K21" s="77">
        <f>SUM(J21)+1.7</f>
        <v>34.700000000000003</v>
      </c>
      <c r="L21" s="77">
        <f>SUM(K21)+1.7</f>
        <v>36.400000000000006</v>
      </c>
      <c r="M21" s="78">
        <f>SUM(L21)+1.7</f>
        <v>38.100000000000009</v>
      </c>
    </row>
    <row r="22" spans="1:13" s="1" customFormat="1" ht="14.1" customHeight="1" x14ac:dyDescent="0.3">
      <c r="A22" s="160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59">
        <v>11</v>
      </c>
      <c r="B23" s="66" t="s">
        <v>224</v>
      </c>
      <c r="C23" s="67"/>
      <c r="D23" s="171" t="s">
        <v>70</v>
      </c>
      <c r="E23" s="171"/>
      <c r="F23" s="171"/>
      <c r="G23" s="171"/>
      <c r="H23" s="45">
        <f>SUM(I23)-0.6</f>
        <v>15.799999999999999</v>
      </c>
      <c r="I23" s="45">
        <f>SUM(J23)-0.6</f>
        <v>16.399999999999999</v>
      </c>
      <c r="J23" s="76">
        <v>17</v>
      </c>
      <c r="K23" s="77">
        <f>SUM(J23)+0.6</f>
        <v>17.600000000000001</v>
      </c>
      <c r="L23" s="77">
        <f>SUM(K23)+0.6</f>
        <v>18.200000000000003</v>
      </c>
      <c r="M23" s="153">
        <f>SUM(L23)+0.6</f>
        <v>18.800000000000004</v>
      </c>
    </row>
    <row r="24" spans="1:13" s="1" customFormat="1" ht="14.1" customHeight="1" x14ac:dyDescent="0.3">
      <c r="A24" s="160"/>
      <c r="B24" s="137" t="s">
        <v>225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59">
        <v>12</v>
      </c>
      <c r="B25" s="66" t="s">
        <v>72</v>
      </c>
      <c r="C25" s="67"/>
      <c r="D25" s="128" t="s">
        <v>113</v>
      </c>
      <c r="E25" s="129"/>
      <c r="F25" s="129"/>
      <c r="G25" s="130"/>
      <c r="H25" s="94">
        <f>SUM(I25)-0.3</f>
        <v>3.9000000000000004</v>
      </c>
      <c r="I25" s="94">
        <f>SUM(J25)-0.3</f>
        <v>4.2</v>
      </c>
      <c r="J25" s="48">
        <v>4.5</v>
      </c>
      <c r="K25" s="46">
        <f>SUM(J25)+0.3</f>
        <v>4.8</v>
      </c>
      <c r="L25" s="46">
        <f>SUM(K25)+0.3</f>
        <v>5.0999999999999996</v>
      </c>
      <c r="M25" s="156">
        <f>SUM(L25)+0.3</f>
        <v>5.3999999999999995</v>
      </c>
    </row>
    <row r="26" spans="1:13" s="1" customFormat="1" ht="14.1" customHeight="1" x14ac:dyDescent="0.3">
      <c r="A26" s="160"/>
      <c r="B26" s="132" t="s">
        <v>73</v>
      </c>
      <c r="C26" s="133"/>
      <c r="D26" s="79" t="s">
        <v>112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59">
        <v>13</v>
      </c>
      <c r="B27" s="97" t="s">
        <v>143</v>
      </c>
      <c r="C27" s="98"/>
      <c r="D27" s="134" t="s">
        <v>144</v>
      </c>
      <c r="E27" s="135"/>
      <c r="F27" s="135"/>
      <c r="G27" s="136"/>
      <c r="H27" s="94">
        <f>SUM(I27)-0.1</f>
        <v>1.7999999999999998</v>
      </c>
      <c r="I27" s="94">
        <f>SUM(J27)-0.1</f>
        <v>1.9</v>
      </c>
      <c r="J27" s="48">
        <v>2</v>
      </c>
      <c r="K27" s="46">
        <f>SUM(J27)+0.1</f>
        <v>2.1</v>
      </c>
      <c r="L27" s="46">
        <f>SUM(K27)+0.1</f>
        <v>2.2000000000000002</v>
      </c>
      <c r="M27" s="156">
        <f>SUM(L27)+0.1</f>
        <v>2.3000000000000003</v>
      </c>
    </row>
    <row r="28" spans="1:13" s="1" customFormat="1" ht="14.1" customHeight="1" x14ac:dyDescent="0.3">
      <c r="A28" s="160"/>
      <c r="B28" s="132" t="s">
        <v>142</v>
      </c>
      <c r="C28" s="133"/>
      <c r="D28" s="79" t="s">
        <v>181</v>
      </c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78">
        <v>14</v>
      </c>
      <c r="B29" s="66"/>
      <c r="C29" s="67"/>
      <c r="D29" s="68"/>
      <c r="E29" s="69"/>
      <c r="F29" s="69"/>
      <c r="G29" s="70"/>
      <c r="H29" s="45"/>
      <c r="I29" s="45"/>
      <c r="J29" s="71"/>
      <c r="K29" s="45"/>
      <c r="L29" s="45"/>
      <c r="M29" s="87"/>
    </row>
    <row r="30" spans="1:13" s="1" customFormat="1" ht="14.1" customHeight="1" thickBot="1" x14ac:dyDescent="0.35">
      <c r="A30" s="287"/>
      <c r="B30" s="268"/>
      <c r="C30" s="269"/>
      <c r="D30" s="270"/>
      <c r="E30" s="271"/>
      <c r="F30" s="271"/>
      <c r="G30" s="272"/>
      <c r="H30" s="84"/>
      <c r="I30" s="84"/>
      <c r="J30" s="86"/>
      <c r="K30" s="84"/>
      <c r="L30" s="84"/>
      <c r="M30" s="88"/>
    </row>
    <row r="31" spans="1:13" s="1" customFormat="1" ht="14.1" customHeight="1" thickTop="1" x14ac:dyDescent="0.3">
      <c r="A31" s="159">
        <v>15</v>
      </c>
      <c r="B31" s="97" t="s">
        <v>106</v>
      </c>
      <c r="C31" s="98"/>
      <c r="D31" s="106" t="s">
        <v>74</v>
      </c>
      <c r="E31" s="246"/>
      <c r="F31" s="246"/>
      <c r="G31" s="108"/>
      <c r="H31" s="94">
        <f>SUM(I31)-3</f>
        <v>45</v>
      </c>
      <c r="I31" s="94">
        <f>SUM(J31)-3</f>
        <v>48</v>
      </c>
      <c r="J31" s="85">
        <v>51</v>
      </c>
      <c r="K31" s="94">
        <f>SUM(J31)+3</f>
        <v>54</v>
      </c>
      <c r="L31" s="94">
        <f>SUM(K31)+3</f>
        <v>57</v>
      </c>
      <c r="M31" s="245">
        <f>SUM(L31)+3</f>
        <v>60</v>
      </c>
    </row>
    <row r="32" spans="1:13" s="1" customFormat="1" ht="14.1" customHeight="1" x14ac:dyDescent="0.3">
      <c r="A32" s="160"/>
      <c r="B32" s="60" t="s">
        <v>107</v>
      </c>
      <c r="C32" s="61"/>
      <c r="D32" s="62" t="s">
        <v>75</v>
      </c>
      <c r="E32" s="63"/>
      <c r="F32" s="63"/>
      <c r="G32" s="64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159">
        <v>16</v>
      </c>
      <c r="B33" s="97" t="s">
        <v>121</v>
      </c>
      <c r="C33" s="98"/>
      <c r="D33" s="106"/>
      <c r="E33" s="246"/>
      <c r="F33" s="246"/>
      <c r="G33" s="108"/>
      <c r="H33" s="94"/>
      <c r="I33" s="94"/>
      <c r="J33" s="76"/>
      <c r="K33" s="77"/>
      <c r="L33" s="77"/>
      <c r="M33" s="153"/>
    </row>
    <row r="34" spans="1:13" s="1" customFormat="1" ht="14.1" customHeight="1" x14ac:dyDescent="0.3">
      <c r="A34" s="160"/>
      <c r="B34" s="60" t="s">
        <v>133</v>
      </c>
      <c r="C34" s="61"/>
      <c r="D34" s="62"/>
      <c r="E34" s="63"/>
      <c r="F34" s="63"/>
      <c r="G34" s="64"/>
      <c r="H34" s="46"/>
      <c r="I34" s="46"/>
      <c r="J34" s="76"/>
      <c r="K34" s="77"/>
      <c r="L34" s="77"/>
      <c r="M34" s="153"/>
    </row>
    <row r="35" spans="1:13" s="1" customFormat="1" ht="14.1" customHeight="1" x14ac:dyDescent="0.3">
      <c r="A35" s="159">
        <v>17</v>
      </c>
      <c r="B35" s="66" t="s">
        <v>132</v>
      </c>
      <c r="C35" s="67"/>
      <c r="D35" s="106"/>
      <c r="E35" s="246"/>
      <c r="F35" s="246"/>
      <c r="G35" s="108"/>
      <c r="H35" s="45">
        <f>SUM(I35)-3.5</f>
        <v>65</v>
      </c>
      <c r="I35" s="45">
        <f>SUM(J35)-3.5</f>
        <v>68.5</v>
      </c>
      <c r="J35" s="85">
        <v>72</v>
      </c>
      <c r="K35" s="94">
        <f>SUM(J35)+3.5</f>
        <v>75.5</v>
      </c>
      <c r="L35" s="94">
        <f>SUM(K35)+3.5</f>
        <v>79</v>
      </c>
      <c r="M35" s="245">
        <f>SUM(L35)+3.5</f>
        <v>82.5</v>
      </c>
    </row>
    <row r="36" spans="1:13" s="1" customFormat="1" ht="14.1" customHeight="1" x14ac:dyDescent="0.3">
      <c r="A36" s="160"/>
      <c r="B36" s="60" t="s">
        <v>108</v>
      </c>
      <c r="C36" s="61"/>
      <c r="D36" s="62"/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159">
        <v>18</v>
      </c>
      <c r="B37" s="66" t="s">
        <v>12</v>
      </c>
      <c r="C37" s="67"/>
      <c r="D37" s="68" t="s">
        <v>13</v>
      </c>
      <c r="E37" s="69"/>
      <c r="F37" s="69"/>
      <c r="G37" s="70"/>
      <c r="H37" s="45">
        <f>SUM(I37)-4</f>
        <v>67.8</v>
      </c>
      <c r="I37" s="45">
        <f>SUM(J37)-4</f>
        <v>71.8</v>
      </c>
      <c r="J37" s="71">
        <v>75.8</v>
      </c>
      <c r="K37" s="45">
        <f>SUM(J37)+4</f>
        <v>79.8</v>
      </c>
      <c r="L37" s="45">
        <f>SUM(K37)+4</f>
        <v>83.8</v>
      </c>
      <c r="M37" s="87">
        <f>SUM(L37)+4</f>
        <v>87.8</v>
      </c>
    </row>
    <row r="38" spans="1:13" s="1" customFormat="1" ht="14.1" customHeight="1" x14ac:dyDescent="0.3">
      <c r="A38" s="160"/>
      <c r="B38" s="60" t="s">
        <v>50</v>
      </c>
      <c r="C38" s="61"/>
      <c r="D38" s="62" t="s">
        <v>76</v>
      </c>
      <c r="E38" s="63"/>
      <c r="F38" s="63"/>
      <c r="G38" s="64"/>
      <c r="H38" s="46"/>
      <c r="I38" s="46"/>
      <c r="J38" s="48"/>
      <c r="K38" s="46"/>
      <c r="L38" s="46"/>
      <c r="M38" s="156"/>
    </row>
    <row r="39" spans="1:13" s="1" customFormat="1" ht="14.1" customHeight="1" x14ac:dyDescent="0.3">
      <c r="A39" s="159">
        <v>19</v>
      </c>
      <c r="B39" s="66" t="s">
        <v>109</v>
      </c>
      <c r="C39" s="67"/>
      <c r="D39" s="68"/>
      <c r="E39" s="69"/>
      <c r="F39" s="69"/>
      <c r="G39" s="70"/>
      <c r="H39" s="45">
        <f>SUM(I39)-0.7</f>
        <v>12.500000000000002</v>
      </c>
      <c r="I39" s="45">
        <f>SUM(J39)-0.7</f>
        <v>13.200000000000001</v>
      </c>
      <c r="J39" s="71">
        <v>13.9</v>
      </c>
      <c r="K39" s="45">
        <f>SUM(J39)+1.2</f>
        <v>15.1</v>
      </c>
      <c r="L39" s="45">
        <f>SUM(K39)+0.7</f>
        <v>15.799999999999999</v>
      </c>
      <c r="M39" s="72">
        <f>SUM(L39)+0.7</f>
        <v>16.5</v>
      </c>
    </row>
    <row r="40" spans="1:13" s="1" customFormat="1" ht="14.1" customHeight="1" x14ac:dyDescent="0.3">
      <c r="A40" s="160"/>
      <c r="B40" s="60" t="s">
        <v>110</v>
      </c>
      <c r="C40" s="61"/>
      <c r="D40" s="73" t="s">
        <v>136</v>
      </c>
      <c r="E40" s="74"/>
      <c r="F40" s="74"/>
      <c r="G40" s="75"/>
      <c r="H40" s="46"/>
      <c r="I40" s="46"/>
      <c r="J40" s="48"/>
      <c r="K40" s="46"/>
      <c r="L40" s="46"/>
      <c r="M40" s="59"/>
    </row>
    <row r="41" spans="1:13" s="1" customFormat="1" ht="14.1" customHeight="1" x14ac:dyDescent="0.3">
      <c r="A41" s="159">
        <v>20</v>
      </c>
      <c r="B41" s="66" t="s">
        <v>10</v>
      </c>
      <c r="C41" s="67"/>
      <c r="D41" s="68" t="s">
        <v>77</v>
      </c>
      <c r="E41" s="69"/>
      <c r="F41" s="69"/>
      <c r="G41" s="70"/>
      <c r="H41" s="45">
        <f>SUM(I41)-7</f>
        <v>53</v>
      </c>
      <c r="I41" s="45">
        <f>SUM(J41)-7</f>
        <v>60</v>
      </c>
      <c r="J41" s="71">
        <v>67</v>
      </c>
      <c r="K41" s="45">
        <f>SUM(J41)+6</f>
        <v>73</v>
      </c>
      <c r="L41" s="45">
        <f>SUM(K41)+6</f>
        <v>79</v>
      </c>
      <c r="M41" s="87">
        <f>SUM(L41)+6</f>
        <v>85</v>
      </c>
    </row>
    <row r="42" spans="1:13" s="1" customFormat="1" ht="14.1" customHeight="1" x14ac:dyDescent="0.3">
      <c r="A42" s="160"/>
      <c r="B42" s="60" t="s">
        <v>51</v>
      </c>
      <c r="C42" s="61"/>
      <c r="D42" s="62" t="s">
        <v>78</v>
      </c>
      <c r="E42" s="63"/>
      <c r="F42" s="63"/>
      <c r="G42" s="64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159">
        <v>21</v>
      </c>
      <c r="B43" s="66" t="s">
        <v>228</v>
      </c>
      <c r="C43" s="67"/>
      <c r="D43" s="68" t="s">
        <v>16</v>
      </c>
      <c r="E43" s="69"/>
      <c r="F43" s="69"/>
      <c r="G43" s="70"/>
      <c r="H43" s="45">
        <f>SUM(I43)-1</f>
        <v>21</v>
      </c>
      <c r="I43" s="45">
        <f>SUM(J43)-1</f>
        <v>22</v>
      </c>
      <c r="J43" s="71">
        <v>23</v>
      </c>
      <c r="K43" s="45">
        <f>SUM(J43)+1</f>
        <v>24</v>
      </c>
      <c r="L43" s="45">
        <f>SUM(K43)+1</f>
        <v>25</v>
      </c>
      <c r="M43" s="87">
        <f>SUM(L43)+1</f>
        <v>26</v>
      </c>
    </row>
    <row r="44" spans="1:13" s="1" customFormat="1" ht="14.1" customHeight="1" x14ac:dyDescent="0.3">
      <c r="A44" s="160"/>
      <c r="B44" s="60" t="s">
        <v>229</v>
      </c>
      <c r="C44" s="61"/>
      <c r="D44" s="79" t="s">
        <v>79</v>
      </c>
      <c r="E44" s="80"/>
      <c r="F44" s="80"/>
      <c r="G44" s="81"/>
      <c r="H44" s="46"/>
      <c r="I44" s="46"/>
      <c r="J44" s="48"/>
      <c r="K44" s="46"/>
      <c r="L44" s="46"/>
      <c r="M44" s="156"/>
    </row>
    <row r="45" spans="1:13" s="1" customFormat="1" ht="14.1" customHeight="1" x14ac:dyDescent="0.3">
      <c r="A45" s="159">
        <v>22</v>
      </c>
      <c r="B45" s="66" t="s">
        <v>17</v>
      </c>
      <c r="C45" s="67"/>
      <c r="D45" s="68" t="s">
        <v>14</v>
      </c>
      <c r="E45" s="69"/>
      <c r="F45" s="69"/>
      <c r="G45" s="70"/>
      <c r="H45" s="45">
        <f>SUM(I45)-1.1</f>
        <v>21.599999999999998</v>
      </c>
      <c r="I45" s="45">
        <f>SUM(J45)-1.1</f>
        <v>22.7</v>
      </c>
      <c r="J45" s="71">
        <v>23.8</v>
      </c>
      <c r="K45" s="45">
        <f>SUM(J45)+1.6</f>
        <v>25.400000000000002</v>
      </c>
      <c r="L45" s="45">
        <f>SUM(K45)+1.1</f>
        <v>26.500000000000004</v>
      </c>
      <c r="M45" s="72">
        <f>SUM(L45)+1.1</f>
        <v>27.600000000000005</v>
      </c>
    </row>
    <row r="46" spans="1:13" s="1" customFormat="1" ht="14.1" customHeight="1" x14ac:dyDescent="0.3">
      <c r="A46" s="160"/>
      <c r="B46" s="60" t="s">
        <v>58</v>
      </c>
      <c r="C46" s="61"/>
      <c r="D46" s="62" t="s">
        <v>80</v>
      </c>
      <c r="E46" s="63"/>
      <c r="F46" s="63"/>
      <c r="G46" s="64"/>
      <c r="H46" s="46"/>
      <c r="I46" s="46"/>
      <c r="J46" s="48"/>
      <c r="K46" s="46"/>
      <c r="L46" s="46"/>
      <c r="M46" s="59"/>
    </row>
    <row r="47" spans="1:13" s="1" customFormat="1" ht="14.1" customHeight="1" x14ac:dyDescent="0.3">
      <c r="A47" s="159">
        <v>23</v>
      </c>
      <c r="B47" s="66" t="s">
        <v>18</v>
      </c>
      <c r="C47" s="67"/>
      <c r="D47" s="68" t="s">
        <v>14</v>
      </c>
      <c r="E47" s="69"/>
      <c r="F47" s="69"/>
      <c r="G47" s="70"/>
      <c r="H47" s="45">
        <f>SUM(I47)-1.3</f>
        <v>28.099999999999998</v>
      </c>
      <c r="I47" s="45">
        <f>SUM(J47)-1.3</f>
        <v>29.4</v>
      </c>
      <c r="J47" s="71">
        <v>30.7</v>
      </c>
      <c r="K47" s="45">
        <f>SUM(J47)+1.8</f>
        <v>32.5</v>
      </c>
      <c r="L47" s="45">
        <f>SUM(K47)+1.3</f>
        <v>33.799999999999997</v>
      </c>
      <c r="M47" s="72">
        <f>SUM(L47)+1.3</f>
        <v>35.099999999999994</v>
      </c>
    </row>
    <row r="48" spans="1:13" s="1" customFormat="1" ht="14.1" customHeight="1" x14ac:dyDescent="0.3">
      <c r="A48" s="160"/>
      <c r="B48" s="60" t="s">
        <v>57</v>
      </c>
      <c r="C48" s="61"/>
      <c r="D48" s="62" t="s">
        <v>80</v>
      </c>
      <c r="E48" s="63"/>
      <c r="F48" s="63"/>
      <c r="G48" s="64"/>
      <c r="H48" s="46"/>
      <c r="I48" s="46"/>
      <c r="J48" s="48"/>
      <c r="K48" s="46"/>
      <c r="L48" s="46"/>
      <c r="M48" s="59"/>
    </row>
    <row r="49" spans="1:13" s="1" customFormat="1" ht="14.1" customHeight="1" x14ac:dyDescent="0.3">
      <c r="A49" s="159">
        <v>24</v>
      </c>
      <c r="B49" s="66" t="s">
        <v>19</v>
      </c>
      <c r="C49" s="67"/>
      <c r="D49" s="68" t="s">
        <v>20</v>
      </c>
      <c r="E49" s="69"/>
      <c r="F49" s="69"/>
      <c r="G49" s="70"/>
      <c r="H49" s="45">
        <f>SUM(I49)-2.7</f>
        <v>42.599999999999994</v>
      </c>
      <c r="I49" s="45">
        <f>SUM(J49)-2.7</f>
        <v>45.3</v>
      </c>
      <c r="J49" s="71">
        <v>48</v>
      </c>
      <c r="K49" s="45">
        <f>SUM(J49)+2.6</f>
        <v>50.6</v>
      </c>
      <c r="L49" s="45">
        <f>SUM(K49)+2.6</f>
        <v>53.2</v>
      </c>
      <c r="M49" s="87">
        <f>SUM(L49)+2.6</f>
        <v>55.800000000000004</v>
      </c>
    </row>
    <row r="50" spans="1:13" s="1" customFormat="1" ht="14.1" customHeight="1" x14ac:dyDescent="0.3">
      <c r="A50" s="160"/>
      <c r="B50" s="60" t="s">
        <v>56</v>
      </c>
      <c r="C50" s="61"/>
      <c r="D50" s="62" t="s">
        <v>81</v>
      </c>
      <c r="E50" s="63"/>
      <c r="F50" s="63"/>
      <c r="G50" s="64"/>
      <c r="H50" s="46"/>
      <c r="I50" s="46"/>
      <c r="J50" s="48"/>
      <c r="K50" s="46"/>
      <c r="L50" s="46"/>
      <c r="M50" s="156"/>
    </row>
    <row r="51" spans="1:13" s="1" customFormat="1" ht="14.1" customHeight="1" x14ac:dyDescent="0.3">
      <c r="A51" s="159">
        <v>25</v>
      </c>
      <c r="B51" s="66" t="s">
        <v>21</v>
      </c>
      <c r="C51" s="67"/>
      <c r="D51" s="68" t="s">
        <v>22</v>
      </c>
      <c r="E51" s="69"/>
      <c r="F51" s="69"/>
      <c r="G51" s="70"/>
      <c r="H51" s="45">
        <f>SUM(I51)-6</f>
        <v>33.700000000000003</v>
      </c>
      <c r="I51" s="45">
        <f>SUM(J51)-6</f>
        <v>39.700000000000003</v>
      </c>
      <c r="J51" s="71">
        <v>45.7</v>
      </c>
      <c r="K51" s="45">
        <f>SUM(J51)+4.5</f>
        <v>50.2</v>
      </c>
      <c r="L51" s="45">
        <f>SUM(K51)+5</f>
        <v>55.2</v>
      </c>
      <c r="M51" s="87">
        <f>SUM(L51)+5</f>
        <v>60.2</v>
      </c>
    </row>
    <row r="52" spans="1:13" s="1" customFormat="1" ht="14.1" customHeight="1" x14ac:dyDescent="0.3">
      <c r="A52" s="160"/>
      <c r="B52" s="60" t="s">
        <v>55</v>
      </c>
      <c r="C52" s="61"/>
      <c r="D52" s="62" t="s">
        <v>82</v>
      </c>
      <c r="E52" s="63"/>
      <c r="F52" s="63"/>
      <c r="G52" s="64"/>
      <c r="H52" s="46"/>
      <c r="I52" s="46"/>
      <c r="J52" s="48"/>
      <c r="K52" s="46"/>
      <c r="L52" s="46"/>
      <c r="M52" s="156"/>
    </row>
    <row r="53" spans="1:13" s="1" customFormat="1" ht="13.5" customHeight="1" x14ac:dyDescent="0.3">
      <c r="A53" s="159">
        <v>26</v>
      </c>
      <c r="B53" s="66" t="s">
        <v>92</v>
      </c>
      <c r="C53" s="67"/>
      <c r="D53" s="68" t="s">
        <v>59</v>
      </c>
      <c r="E53" s="69"/>
      <c r="F53" s="69"/>
      <c r="G53" s="70"/>
      <c r="H53" s="45">
        <f>SUM(I53)-1.9</f>
        <v>37.5</v>
      </c>
      <c r="I53" s="45">
        <f>SUM(J53)-1.9</f>
        <v>39.4</v>
      </c>
      <c r="J53" s="71">
        <v>41.3</v>
      </c>
      <c r="K53" s="45">
        <f>SUM(J53)+1.9</f>
        <v>43.199999999999996</v>
      </c>
      <c r="L53" s="45">
        <f>SUM(K53)+1.9</f>
        <v>45.099999999999994</v>
      </c>
      <c r="M53" s="87">
        <f>SUM(L53)+1.9</f>
        <v>46.999999999999993</v>
      </c>
    </row>
    <row r="54" spans="1:13" s="1" customFormat="1" ht="13.5" customHeight="1" x14ac:dyDescent="0.3">
      <c r="A54" s="160"/>
      <c r="B54" s="60" t="s">
        <v>93</v>
      </c>
      <c r="C54" s="61"/>
      <c r="D54" s="62" t="s">
        <v>59</v>
      </c>
      <c r="E54" s="63"/>
      <c r="F54" s="63"/>
      <c r="G54" s="64"/>
      <c r="H54" s="46"/>
      <c r="I54" s="46"/>
      <c r="J54" s="48"/>
      <c r="K54" s="46"/>
      <c r="L54" s="46"/>
      <c r="M54" s="156"/>
    </row>
    <row r="55" spans="1:13" ht="14.1" customHeight="1" x14ac:dyDescent="0.3">
      <c r="A55" s="159">
        <v>27</v>
      </c>
      <c r="B55" s="66" t="s">
        <v>94</v>
      </c>
      <c r="C55" s="67"/>
      <c r="D55" s="68" t="s">
        <v>96</v>
      </c>
      <c r="E55" s="69"/>
      <c r="F55" s="69"/>
      <c r="G55" s="70"/>
      <c r="H55" s="45">
        <f>SUM(I55)-3.3</f>
        <v>33.400000000000006</v>
      </c>
      <c r="I55" s="45">
        <f>SUM(J55)-3.3</f>
        <v>36.700000000000003</v>
      </c>
      <c r="J55" s="71">
        <v>40</v>
      </c>
      <c r="K55" s="45">
        <f>SUM(J55)+3.2</f>
        <v>43.2</v>
      </c>
      <c r="L55" s="45">
        <f>SUM(K55)+2.9</f>
        <v>46.1</v>
      </c>
      <c r="M55" s="87">
        <f>SUM(L55)+2.9</f>
        <v>49</v>
      </c>
    </row>
    <row r="56" spans="1:13" ht="14.1" customHeight="1" x14ac:dyDescent="0.3">
      <c r="A56" s="160"/>
      <c r="B56" s="60" t="s">
        <v>95</v>
      </c>
      <c r="C56" s="61"/>
      <c r="D56" s="62" t="s">
        <v>131</v>
      </c>
      <c r="E56" s="63"/>
      <c r="F56" s="63"/>
      <c r="G56" s="64"/>
      <c r="H56" s="46"/>
      <c r="I56" s="46"/>
      <c r="J56" s="48"/>
      <c r="K56" s="46"/>
      <c r="L56" s="46"/>
      <c r="M56" s="156"/>
    </row>
    <row r="57" spans="1:13" ht="14.1" customHeight="1" x14ac:dyDescent="0.3">
      <c r="A57" s="159">
        <v>28</v>
      </c>
      <c r="B57" s="66" t="s">
        <v>101</v>
      </c>
      <c r="C57" s="67"/>
      <c r="D57" s="171"/>
      <c r="E57" s="171"/>
      <c r="F57" s="171"/>
      <c r="G57" s="171"/>
      <c r="H57" s="45">
        <f>SUM(I57)-0.5</f>
        <v>10</v>
      </c>
      <c r="I57" s="45">
        <f>SUM(J57)-0.5</f>
        <v>10.5</v>
      </c>
      <c r="J57" s="71">
        <v>11</v>
      </c>
      <c r="K57" s="45">
        <f>SUM(J57)+0.5</f>
        <v>11.5</v>
      </c>
      <c r="L57" s="45">
        <f>SUM(K57)+0.5</f>
        <v>12</v>
      </c>
      <c r="M57" s="87">
        <f>SUM(L57)+0.5</f>
        <v>12.5</v>
      </c>
    </row>
    <row r="58" spans="1:13" ht="14.1" customHeight="1" x14ac:dyDescent="0.3">
      <c r="A58" s="160"/>
      <c r="B58" s="132" t="s">
        <v>100</v>
      </c>
      <c r="C58" s="133"/>
      <c r="D58" s="79" t="s">
        <v>230</v>
      </c>
      <c r="E58" s="80"/>
      <c r="F58" s="80"/>
      <c r="G58" s="81"/>
      <c r="H58" s="46"/>
      <c r="I58" s="46"/>
      <c r="J58" s="48"/>
      <c r="K58" s="46"/>
      <c r="L58" s="46"/>
      <c r="M58" s="156"/>
    </row>
    <row r="59" spans="1:13" ht="14.1" customHeight="1" x14ac:dyDescent="0.3">
      <c r="A59" s="159">
        <v>29</v>
      </c>
      <c r="B59" s="66" t="s">
        <v>99</v>
      </c>
      <c r="C59" s="67"/>
      <c r="D59" s="171"/>
      <c r="E59" s="171"/>
      <c r="F59" s="171"/>
      <c r="G59" s="171"/>
      <c r="H59" s="45">
        <f>SUM(I59)-0.5</f>
        <v>10.5</v>
      </c>
      <c r="I59" s="45">
        <f>SUM(J59)-0.5</f>
        <v>11</v>
      </c>
      <c r="J59" s="71">
        <v>11.5</v>
      </c>
      <c r="K59" s="45">
        <f>SUM(J59)+0.5</f>
        <v>12</v>
      </c>
      <c r="L59" s="45">
        <f>SUM(K59)+0.5</f>
        <v>12.5</v>
      </c>
      <c r="M59" s="87">
        <f>SUM(L59)+0.5</f>
        <v>13</v>
      </c>
    </row>
    <row r="60" spans="1:13" ht="14.1" customHeight="1" x14ac:dyDescent="0.3">
      <c r="A60" s="160"/>
      <c r="B60" s="137" t="s">
        <v>98</v>
      </c>
      <c r="C60" s="137"/>
      <c r="D60" s="79" t="s">
        <v>230</v>
      </c>
      <c r="E60" s="80"/>
      <c r="F60" s="80"/>
      <c r="G60" s="81"/>
      <c r="H60" s="46"/>
      <c r="I60" s="46"/>
      <c r="J60" s="48"/>
      <c r="K60" s="46"/>
      <c r="L60" s="46"/>
      <c r="M60" s="156"/>
    </row>
    <row r="61" spans="1:13" s="1" customFormat="1" ht="14.1" customHeight="1" x14ac:dyDescent="0.3">
      <c r="A61" s="178">
        <v>30</v>
      </c>
      <c r="B61" s="66" t="s">
        <v>135</v>
      </c>
      <c r="C61" s="67"/>
      <c r="D61" s="128"/>
      <c r="E61" s="129"/>
      <c r="F61" s="129"/>
      <c r="G61" s="130"/>
      <c r="H61" s="45">
        <f>SUM(I61)-3</f>
        <v>77</v>
      </c>
      <c r="I61" s="45">
        <f>SUM(J61)-3</f>
        <v>80</v>
      </c>
      <c r="J61" s="71">
        <v>83</v>
      </c>
      <c r="K61" s="45">
        <f>SUM(J61)+3</f>
        <v>86</v>
      </c>
      <c r="L61" s="45">
        <f>SUM(K61)+3</f>
        <v>89</v>
      </c>
      <c r="M61" s="87">
        <f>SUM(L61)+3</f>
        <v>92</v>
      </c>
    </row>
    <row r="62" spans="1:13" s="1" customFormat="1" ht="14.1" customHeight="1" x14ac:dyDescent="0.3">
      <c r="A62" s="160"/>
      <c r="B62" s="132" t="s">
        <v>191</v>
      </c>
      <c r="C62" s="133"/>
      <c r="D62" s="79" t="s">
        <v>231</v>
      </c>
      <c r="E62" s="80"/>
      <c r="F62" s="80"/>
      <c r="G62" s="81"/>
      <c r="H62" s="46"/>
      <c r="I62" s="46"/>
      <c r="J62" s="48"/>
      <c r="K62" s="46"/>
      <c r="L62" s="46"/>
      <c r="M62" s="156"/>
    </row>
    <row r="63" spans="1:13" s="1" customFormat="1" ht="14.1" customHeight="1" x14ac:dyDescent="0.3">
      <c r="A63" s="159">
        <v>31</v>
      </c>
      <c r="B63" s="97"/>
      <c r="C63" s="98"/>
      <c r="D63" s="134"/>
      <c r="E63" s="135"/>
      <c r="F63" s="135"/>
      <c r="G63" s="136"/>
      <c r="H63" s="45"/>
      <c r="I63" s="45"/>
      <c r="J63" s="71"/>
      <c r="K63" s="94"/>
      <c r="L63" s="94"/>
      <c r="M63" s="245"/>
    </row>
    <row r="64" spans="1:13" s="1" customFormat="1" ht="14.1" customHeight="1" thickBot="1" x14ac:dyDescent="0.35">
      <c r="A64" s="168"/>
      <c r="B64" s="123"/>
      <c r="C64" s="124"/>
      <c r="D64" s="125"/>
      <c r="E64" s="126"/>
      <c r="F64" s="126"/>
      <c r="G64" s="127"/>
      <c r="H64" s="96"/>
      <c r="I64" s="96"/>
      <c r="J64" s="114"/>
      <c r="K64" s="96"/>
      <c r="L64" s="96"/>
      <c r="M64" s="158"/>
    </row>
    <row r="65" spans="1:13" ht="14.1" customHeight="1" x14ac:dyDescent="0.3"/>
    <row r="66" spans="1:13" ht="14.1" customHeight="1" x14ac:dyDescent="0.3"/>
    <row r="67" spans="1:13" ht="14.1" customHeight="1" x14ac:dyDescent="0.3"/>
    <row r="68" spans="1:13" ht="14.1" customHeight="1" x14ac:dyDescent="0.3"/>
    <row r="69" spans="1:13" s="1" customFormat="1" ht="14.1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44">
    <mergeCell ref="A1:M1"/>
    <mergeCell ref="K63:K64"/>
    <mergeCell ref="L63:L64"/>
    <mergeCell ref="M63:M64"/>
    <mergeCell ref="B64:C64"/>
    <mergeCell ref="D64:G64"/>
    <mergeCell ref="J61:J62"/>
    <mergeCell ref="L61:L62"/>
    <mergeCell ref="M61:M62"/>
    <mergeCell ref="B62:C62"/>
    <mergeCell ref="D62:G62"/>
    <mergeCell ref="B60:C60"/>
    <mergeCell ref="D60:G60"/>
    <mergeCell ref="A63:A64"/>
    <mergeCell ref="B63:C63"/>
    <mergeCell ref="D63:G63"/>
    <mergeCell ref="J59:J60"/>
    <mergeCell ref="K61:K62"/>
    <mergeCell ref="H63:H64"/>
    <mergeCell ref="I63:I64"/>
    <mergeCell ref="J63:J64"/>
    <mergeCell ref="K57:K58"/>
    <mergeCell ref="L57:L58"/>
    <mergeCell ref="I59:I60"/>
    <mergeCell ref="A61:A62"/>
    <mergeCell ref="B61:C61"/>
    <mergeCell ref="D61:G61"/>
    <mergeCell ref="H61:H62"/>
    <mergeCell ref="I61:I62"/>
    <mergeCell ref="A59:A60"/>
    <mergeCell ref="B59:C59"/>
    <mergeCell ref="J57:J58"/>
    <mergeCell ref="A55:A56"/>
    <mergeCell ref="B55:C55"/>
    <mergeCell ref="M57:M58"/>
    <mergeCell ref="B58:C58"/>
    <mergeCell ref="D58:G58"/>
    <mergeCell ref="K59:K60"/>
    <mergeCell ref="L59:L60"/>
    <mergeCell ref="M59:M60"/>
    <mergeCell ref="D59:G59"/>
    <mergeCell ref="H59:H60"/>
    <mergeCell ref="K53:K54"/>
    <mergeCell ref="L53:L54"/>
    <mergeCell ref="I55:I56"/>
    <mergeCell ref="A57:A58"/>
    <mergeCell ref="B57:C57"/>
    <mergeCell ref="D57:G57"/>
    <mergeCell ref="H57:H58"/>
    <mergeCell ref="I57:I58"/>
    <mergeCell ref="B56:C56"/>
    <mergeCell ref="D56:G56"/>
    <mergeCell ref="M53:M54"/>
    <mergeCell ref="B54:C54"/>
    <mergeCell ref="D54:G54"/>
    <mergeCell ref="K55:K56"/>
    <mergeCell ref="L55:L56"/>
    <mergeCell ref="M55:M56"/>
    <mergeCell ref="D55:G55"/>
    <mergeCell ref="H55:H56"/>
    <mergeCell ref="J53:J54"/>
    <mergeCell ref="J55:J56"/>
    <mergeCell ref="A53:A54"/>
    <mergeCell ref="B53:C53"/>
    <mergeCell ref="D53:G53"/>
    <mergeCell ref="H53:H54"/>
    <mergeCell ref="I53:I54"/>
    <mergeCell ref="B52:C52"/>
    <mergeCell ref="D52:G52"/>
    <mergeCell ref="A51:A52"/>
    <mergeCell ref="B51:C51"/>
    <mergeCell ref="K51:K52"/>
    <mergeCell ref="L51:L52"/>
    <mergeCell ref="M51:M52"/>
    <mergeCell ref="D51:G51"/>
    <mergeCell ref="H51:H52"/>
    <mergeCell ref="J49:J50"/>
    <mergeCell ref="J51:J52"/>
    <mergeCell ref="K49:K50"/>
    <mergeCell ref="L49:L50"/>
    <mergeCell ref="I51:I52"/>
    <mergeCell ref="B48:C48"/>
    <mergeCell ref="D48:G48"/>
    <mergeCell ref="A47:A48"/>
    <mergeCell ref="B47:C47"/>
    <mergeCell ref="M49:M50"/>
    <mergeCell ref="B50:C50"/>
    <mergeCell ref="D50:G50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B12:C12"/>
    <mergeCell ref="D12:G12"/>
    <mergeCell ref="A11:A12"/>
    <mergeCell ref="B11:C11"/>
    <mergeCell ref="M13:M14"/>
    <mergeCell ref="B14:C14"/>
    <mergeCell ref="D14:G14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1F93-E4AB-45C4-B5FD-689710B59EAA}">
  <sheetPr codeName="Sheet167">
    <tabColor theme="7"/>
    <pageSetUpPr fitToPage="1"/>
  </sheetPr>
  <dimension ref="A1:M72"/>
  <sheetViews>
    <sheetView topLeftCell="A40"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11" t="s">
        <v>247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5" t="s">
        <v>63</v>
      </c>
      <c r="I2" s="15" t="s">
        <v>64</v>
      </c>
      <c r="J2" s="7" t="s">
        <v>65</v>
      </c>
      <c r="K2" s="15" t="s">
        <v>66</v>
      </c>
      <c r="L2" s="15" t="s">
        <v>167</v>
      </c>
      <c r="M2" s="15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246"/>
      <c r="F3" s="246"/>
      <c r="G3" s="108"/>
      <c r="H3" s="49">
        <f>SUM(I3)-3.4</f>
        <v>36.200000000000003</v>
      </c>
      <c r="I3" s="49">
        <f>SUM(J3)-3.4</f>
        <v>39.6</v>
      </c>
      <c r="J3" s="47">
        <v>43</v>
      </c>
      <c r="K3" s="49">
        <f>SUM(J3)+2.9</f>
        <v>45.9</v>
      </c>
      <c r="L3" s="49">
        <f>SUM(K3)+2.9</f>
        <v>48.8</v>
      </c>
      <c r="M3" s="157">
        <f>SUM(L3)+2.9</f>
        <v>51.699999999999996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59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38.599999999999994</v>
      </c>
      <c r="I5" s="45">
        <f>SUM(J5)-2.2</f>
        <v>40.799999999999997</v>
      </c>
      <c r="J5" s="71">
        <v>43</v>
      </c>
      <c r="K5" s="45">
        <f>SUM(J5)+2</f>
        <v>45</v>
      </c>
      <c r="L5" s="45">
        <f>SUM(K5)+2</f>
        <v>47</v>
      </c>
      <c r="M5" s="87">
        <f>SUM(L5)+2</f>
        <v>49</v>
      </c>
    </row>
    <row r="6" spans="1:13" s="1" customFormat="1" ht="14.1" customHeight="1" x14ac:dyDescent="0.3">
      <c r="A6" s="160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59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38</v>
      </c>
      <c r="I7" s="45">
        <f>SUM(J7)-2.25</f>
        <v>40.25</v>
      </c>
      <c r="J7" s="71">
        <v>42.5</v>
      </c>
      <c r="K7" s="45">
        <f>SUM(J7)+2</f>
        <v>44.5</v>
      </c>
      <c r="L7" s="45">
        <f>SUM(K7)+2</f>
        <v>46.5</v>
      </c>
      <c r="M7" s="87">
        <f>SUM(L7)+2</f>
        <v>48.5</v>
      </c>
    </row>
    <row r="8" spans="1:13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59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31.400000000000002</v>
      </c>
      <c r="I9" s="45">
        <f>SUM(J9)-1.8</f>
        <v>33.200000000000003</v>
      </c>
      <c r="J9" s="71">
        <v>35</v>
      </c>
      <c r="K9" s="45">
        <f>SUM(J9)+1.6</f>
        <v>36.6</v>
      </c>
      <c r="L9" s="45">
        <f>SUM(K9)+1.6</f>
        <v>38.200000000000003</v>
      </c>
      <c r="M9" s="87">
        <f>SUM(L9)+1.6</f>
        <v>39.800000000000004</v>
      </c>
    </row>
    <row r="10" spans="1:13" s="1" customFormat="1" ht="14.1" customHeight="1" x14ac:dyDescent="0.3">
      <c r="A10" s="160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59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14.899999999999999</v>
      </c>
      <c r="I11" s="45">
        <f>SUM(J11)-0.8</f>
        <v>15.7</v>
      </c>
      <c r="J11" s="76">
        <v>16.5</v>
      </c>
      <c r="K11" s="77">
        <f>SUM(J11)+0.8</f>
        <v>17.3</v>
      </c>
      <c r="L11" s="77">
        <f>SUM(K11)+0.8</f>
        <v>18.100000000000001</v>
      </c>
      <c r="M11" s="78">
        <f>SUM(L11)+0.8</f>
        <v>18.900000000000002</v>
      </c>
    </row>
    <row r="12" spans="1:13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78"/>
    </row>
    <row r="13" spans="1:13" s="1" customFormat="1" ht="14.1" customHeight="1" x14ac:dyDescent="0.3">
      <c r="A13" s="159">
        <v>6</v>
      </c>
      <c r="B13" s="109" t="s">
        <v>1</v>
      </c>
      <c r="C13" s="109"/>
      <c r="D13" s="171" t="s">
        <v>2</v>
      </c>
      <c r="E13" s="171"/>
      <c r="F13" s="171"/>
      <c r="G13" s="171"/>
      <c r="H13" s="45">
        <f>SUM(I13)-0.6</f>
        <v>12</v>
      </c>
      <c r="I13" s="45">
        <f>SUM(J13)-0.6</f>
        <v>12.6</v>
      </c>
      <c r="J13" s="76">
        <v>13.2</v>
      </c>
      <c r="K13" s="77">
        <f>SUM(J13)+0.6</f>
        <v>13.799999999999999</v>
      </c>
      <c r="L13" s="77">
        <f>SUM(K13)+0.6</f>
        <v>14.399999999999999</v>
      </c>
      <c r="M13" s="153">
        <f>SUM(L13)+0.6</f>
        <v>14.999999999999998</v>
      </c>
    </row>
    <row r="14" spans="1:13" s="1" customFormat="1" ht="14.1" customHeight="1" x14ac:dyDescent="0.3">
      <c r="A14" s="160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59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5.5</v>
      </c>
      <c r="I15" s="45">
        <f>SUM(J15)-0.3</f>
        <v>5.8</v>
      </c>
      <c r="J15" s="76">
        <v>6.1</v>
      </c>
      <c r="K15" s="77">
        <f>SUM(J15)+0.3</f>
        <v>6.3999999999999995</v>
      </c>
      <c r="L15" s="77">
        <f>SUM(K15)+0.3</f>
        <v>6.6999999999999993</v>
      </c>
      <c r="M15" s="78">
        <f>SUM(L15)+0.3</f>
        <v>6.9999999999999991</v>
      </c>
    </row>
    <row r="16" spans="1:13" s="1" customFormat="1" ht="14.1" customHeight="1" x14ac:dyDescent="0.3">
      <c r="A16" s="160"/>
      <c r="B16" s="137" t="s">
        <v>29</v>
      </c>
      <c r="C16" s="137"/>
      <c r="D16" s="79" t="s">
        <v>129</v>
      </c>
      <c r="E16" s="80"/>
      <c r="F16" s="80"/>
      <c r="G16" s="81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59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31.199999999999996</v>
      </c>
      <c r="I17" s="45">
        <f>SUM(J17)-1.6</f>
        <v>32.799999999999997</v>
      </c>
      <c r="J17" s="76">
        <v>34.4</v>
      </c>
      <c r="K17" s="77">
        <f>SUM(J17)+1.6</f>
        <v>36</v>
      </c>
      <c r="L17" s="77">
        <f>SUM(K17)+1.6</f>
        <v>37.6</v>
      </c>
      <c r="M17" s="78">
        <f>SUM(L17)+1.6</f>
        <v>39.200000000000003</v>
      </c>
    </row>
    <row r="18" spans="1:13" s="1" customFormat="1" ht="14.1" customHeight="1" x14ac:dyDescent="0.3">
      <c r="A18" s="160"/>
      <c r="B18" s="137" t="s">
        <v>34</v>
      </c>
      <c r="C18" s="137"/>
      <c r="D18" s="79" t="s">
        <v>252</v>
      </c>
      <c r="E18" s="80"/>
      <c r="F18" s="80"/>
      <c r="G18" s="81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59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25.700000000000003</v>
      </c>
      <c r="I19" s="45">
        <f>SUM(J19)-3.4</f>
        <v>29.1</v>
      </c>
      <c r="J19" s="71">
        <v>32.5</v>
      </c>
      <c r="K19" s="45">
        <f>SUM(J19)+3.5</f>
        <v>36</v>
      </c>
      <c r="L19" s="45">
        <f>SUM(K19)+3.5</f>
        <v>39.5</v>
      </c>
      <c r="M19" s="87">
        <f>SUM(L19)+3.5</f>
        <v>43</v>
      </c>
    </row>
    <row r="20" spans="1:13" s="1" customFormat="1" ht="14.1" customHeight="1" x14ac:dyDescent="0.3">
      <c r="A20" s="160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59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29.799999999999997</v>
      </c>
      <c r="I21" s="45">
        <f>SUM(J21)-1.6</f>
        <v>31.4</v>
      </c>
      <c r="J21" s="76">
        <v>33</v>
      </c>
      <c r="K21" s="77">
        <f>SUM(J21)+1.6</f>
        <v>34.6</v>
      </c>
      <c r="L21" s="77">
        <f>SUM(K21)+1.6</f>
        <v>36.200000000000003</v>
      </c>
      <c r="M21" s="78">
        <f>SUM(L21)+1.6</f>
        <v>37.800000000000004</v>
      </c>
    </row>
    <row r="22" spans="1:13" s="1" customFormat="1" ht="14.1" customHeight="1" x14ac:dyDescent="0.3">
      <c r="A22" s="160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59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153">
        <f>SUM(L23)+0.6</f>
        <v>17</v>
      </c>
    </row>
    <row r="24" spans="1:13" s="1" customFormat="1" ht="14.1" customHeight="1" x14ac:dyDescent="0.3">
      <c r="A24" s="160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59">
        <v>12</v>
      </c>
      <c r="B25" s="66" t="s">
        <v>72</v>
      </c>
      <c r="C25" s="67"/>
      <c r="D25" s="128"/>
      <c r="E25" s="129"/>
      <c r="F25" s="129"/>
      <c r="G25" s="130"/>
      <c r="H25" s="94">
        <f>SUM(I25)-0.7</f>
        <v>9.6000000000000014</v>
      </c>
      <c r="I25" s="94">
        <f>SUM(J25)-0.7</f>
        <v>10.3</v>
      </c>
      <c r="J25" s="48">
        <v>11</v>
      </c>
      <c r="K25" s="46">
        <f>SUM(J25)+0.7</f>
        <v>11.7</v>
      </c>
      <c r="L25" s="46">
        <f>SUM(K25)+0.7</f>
        <v>12.399999999999999</v>
      </c>
      <c r="M25" s="156">
        <f>SUM(L25)+0.7</f>
        <v>13.099999999999998</v>
      </c>
    </row>
    <row r="26" spans="1:13" s="1" customFormat="1" ht="14.1" customHeight="1" x14ac:dyDescent="0.3">
      <c r="A26" s="160"/>
      <c r="B26" s="132" t="s">
        <v>73</v>
      </c>
      <c r="C26" s="133"/>
      <c r="D26" s="79" t="s">
        <v>249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59">
        <v>13</v>
      </c>
      <c r="B27" s="97" t="s">
        <v>143</v>
      </c>
      <c r="C27" s="98"/>
      <c r="D27" s="134"/>
      <c r="E27" s="135"/>
      <c r="F27" s="135"/>
      <c r="G27" s="136"/>
      <c r="H27" s="94">
        <f>SUM(I27)-0.4</f>
        <v>4.1999999999999993</v>
      </c>
      <c r="I27" s="94">
        <f>SUM(J27)-0.4</f>
        <v>4.5999999999999996</v>
      </c>
      <c r="J27" s="48">
        <v>5</v>
      </c>
      <c r="K27" s="46">
        <f>SUM(J27)+0.4</f>
        <v>5.4</v>
      </c>
      <c r="L27" s="46">
        <f>SUM(K27)+0.4</f>
        <v>5.8000000000000007</v>
      </c>
      <c r="M27" s="156">
        <f>SUM(L27)+0.4</f>
        <v>6.2000000000000011</v>
      </c>
    </row>
    <row r="28" spans="1:13" s="1" customFormat="1" ht="14.1" customHeight="1" x14ac:dyDescent="0.3">
      <c r="A28" s="160"/>
      <c r="B28" s="132" t="s">
        <v>142</v>
      </c>
      <c r="C28" s="133"/>
      <c r="D28" s="79" t="s">
        <v>250</v>
      </c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59">
        <v>14</v>
      </c>
      <c r="B29" s="97" t="s">
        <v>248</v>
      </c>
      <c r="C29" s="98"/>
      <c r="D29" s="134"/>
      <c r="E29" s="135"/>
      <c r="F29" s="135"/>
      <c r="G29" s="136"/>
      <c r="H29" s="45">
        <f>SUM(I29)</f>
        <v>11</v>
      </c>
      <c r="I29" s="45">
        <f>SUM(J29)</f>
        <v>11</v>
      </c>
      <c r="J29" s="76">
        <v>11</v>
      </c>
      <c r="K29" s="77">
        <f>SUM(J29)+0.2</f>
        <v>11.2</v>
      </c>
      <c r="L29" s="77">
        <f>SUM(K29)+0.2</f>
        <v>11.399999999999999</v>
      </c>
      <c r="M29" s="153">
        <f>SUM(L29)+0.2</f>
        <v>11.599999999999998</v>
      </c>
    </row>
    <row r="30" spans="1:13" s="1" customFormat="1" ht="14.1" customHeight="1" x14ac:dyDescent="0.3">
      <c r="A30" s="160"/>
      <c r="B30" s="132" t="s">
        <v>203</v>
      </c>
      <c r="C30" s="133"/>
      <c r="D30" s="79"/>
      <c r="E30" s="80"/>
      <c r="F30" s="80"/>
      <c r="G30" s="81"/>
      <c r="H30" s="46"/>
      <c r="I30" s="46"/>
      <c r="J30" s="76"/>
      <c r="K30" s="77"/>
      <c r="L30" s="77"/>
      <c r="M30" s="153"/>
    </row>
    <row r="31" spans="1:13" s="1" customFormat="1" ht="14.1" customHeight="1" x14ac:dyDescent="0.3">
      <c r="A31" s="159">
        <v>15</v>
      </c>
      <c r="B31" s="66" t="s">
        <v>114</v>
      </c>
      <c r="C31" s="67"/>
      <c r="D31" s="246"/>
      <c r="E31" s="246"/>
      <c r="F31" s="246"/>
      <c r="G31" s="246"/>
      <c r="H31" s="45">
        <f>SUM(I31)-0.2</f>
        <v>5.8</v>
      </c>
      <c r="I31" s="45">
        <f>SUM(J31)-0.2</f>
        <v>6</v>
      </c>
      <c r="J31" s="76">
        <v>6.2</v>
      </c>
      <c r="K31" s="77">
        <f>SUM(J31)+0.2</f>
        <v>6.4</v>
      </c>
      <c r="L31" s="77">
        <f>SUM(K31)+0.2</f>
        <v>6.6000000000000005</v>
      </c>
      <c r="M31" s="153">
        <f>SUM(L31)+0.2</f>
        <v>6.8000000000000007</v>
      </c>
    </row>
    <row r="32" spans="1:13" s="1" customFormat="1" ht="14.1" customHeight="1" x14ac:dyDescent="0.3">
      <c r="A32" s="160"/>
      <c r="B32" s="137" t="s">
        <v>35</v>
      </c>
      <c r="C32" s="137"/>
      <c r="D32" s="79" t="s">
        <v>251</v>
      </c>
      <c r="E32" s="80"/>
      <c r="F32" s="80"/>
      <c r="G32" s="81"/>
      <c r="H32" s="46"/>
      <c r="I32" s="46"/>
      <c r="J32" s="76"/>
      <c r="K32" s="77"/>
      <c r="L32" s="77"/>
      <c r="M32" s="153"/>
    </row>
    <row r="33" spans="1:13" s="1" customFormat="1" ht="14.1" customHeight="1" x14ac:dyDescent="0.3">
      <c r="A33" s="178">
        <v>16</v>
      </c>
      <c r="B33" s="66"/>
      <c r="C33" s="67"/>
      <c r="D33" s="68"/>
      <c r="E33" s="69"/>
      <c r="F33" s="69"/>
      <c r="G33" s="70"/>
      <c r="H33" s="45"/>
      <c r="I33" s="45"/>
      <c r="J33" s="71"/>
      <c r="K33" s="45"/>
      <c r="L33" s="45"/>
      <c r="M33" s="87"/>
    </row>
    <row r="34" spans="1:13" s="1" customFormat="1" ht="14.1" customHeight="1" thickBot="1" x14ac:dyDescent="0.35">
      <c r="A34" s="287"/>
      <c r="B34" s="268"/>
      <c r="C34" s="269"/>
      <c r="D34" s="270"/>
      <c r="E34" s="271"/>
      <c r="F34" s="271"/>
      <c r="G34" s="272"/>
      <c r="H34" s="84"/>
      <c r="I34" s="84"/>
      <c r="J34" s="86"/>
      <c r="K34" s="84"/>
      <c r="L34" s="84"/>
      <c r="M34" s="88"/>
    </row>
    <row r="35" spans="1:13" s="1" customFormat="1" ht="14.1" customHeight="1" thickTop="1" x14ac:dyDescent="0.3">
      <c r="A35" s="159">
        <v>17</v>
      </c>
      <c r="B35" s="97" t="s">
        <v>106</v>
      </c>
      <c r="C35" s="98"/>
      <c r="D35" s="106" t="s">
        <v>74</v>
      </c>
      <c r="E35" s="246"/>
      <c r="F35" s="246"/>
      <c r="G35" s="108"/>
      <c r="H35" s="94">
        <f>SUM(I35)-3</f>
        <v>45</v>
      </c>
      <c r="I35" s="94">
        <f>SUM(J35)-3</f>
        <v>48</v>
      </c>
      <c r="J35" s="85">
        <v>51</v>
      </c>
      <c r="K35" s="94">
        <f>SUM(J35)+3</f>
        <v>54</v>
      </c>
      <c r="L35" s="94">
        <f>SUM(K35)+3</f>
        <v>57</v>
      </c>
      <c r="M35" s="245">
        <f>SUM(L35)+3</f>
        <v>60</v>
      </c>
    </row>
    <row r="36" spans="1:13" s="1" customFormat="1" ht="14.1" customHeight="1" x14ac:dyDescent="0.3">
      <c r="A36" s="160"/>
      <c r="B36" s="60" t="s">
        <v>107</v>
      </c>
      <c r="C36" s="61"/>
      <c r="D36" s="62" t="s">
        <v>75</v>
      </c>
      <c r="E36" s="63"/>
      <c r="F36" s="63"/>
      <c r="G36" s="64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159">
        <v>18</v>
      </c>
      <c r="B37" s="97" t="s">
        <v>121</v>
      </c>
      <c r="C37" s="98"/>
      <c r="D37" s="106"/>
      <c r="E37" s="246"/>
      <c r="F37" s="246"/>
      <c r="G37" s="108"/>
      <c r="H37" s="94"/>
      <c r="I37" s="94"/>
      <c r="J37" s="76"/>
      <c r="K37" s="77"/>
      <c r="L37" s="77"/>
      <c r="M37" s="153"/>
    </row>
    <row r="38" spans="1:13" s="1" customFormat="1" ht="14.1" customHeight="1" x14ac:dyDescent="0.3">
      <c r="A38" s="160"/>
      <c r="B38" s="60" t="s">
        <v>133</v>
      </c>
      <c r="C38" s="61"/>
      <c r="D38" s="62"/>
      <c r="E38" s="63"/>
      <c r="F38" s="63"/>
      <c r="G38" s="64"/>
      <c r="H38" s="46"/>
      <c r="I38" s="46"/>
      <c r="J38" s="76"/>
      <c r="K38" s="77"/>
      <c r="L38" s="77"/>
      <c r="M38" s="153"/>
    </row>
    <row r="39" spans="1:13" s="1" customFormat="1" ht="14.1" customHeight="1" x14ac:dyDescent="0.3">
      <c r="A39" s="159">
        <v>19</v>
      </c>
      <c r="B39" s="66" t="s">
        <v>132</v>
      </c>
      <c r="C39" s="67"/>
      <c r="D39" s="106"/>
      <c r="E39" s="246"/>
      <c r="F39" s="246"/>
      <c r="G39" s="108"/>
      <c r="H39" s="45">
        <f>SUM(I39)-3.5</f>
        <v>65</v>
      </c>
      <c r="I39" s="45">
        <f>SUM(J39)-3.5</f>
        <v>68.5</v>
      </c>
      <c r="J39" s="85">
        <v>72</v>
      </c>
      <c r="K39" s="94">
        <f>SUM(J39)+3.5</f>
        <v>75.5</v>
      </c>
      <c r="L39" s="94">
        <f>SUM(K39)+3.5</f>
        <v>79</v>
      </c>
      <c r="M39" s="245">
        <f>SUM(L39)+3.5</f>
        <v>82.5</v>
      </c>
    </row>
    <row r="40" spans="1:13" s="1" customFormat="1" ht="14.1" customHeight="1" x14ac:dyDescent="0.3">
      <c r="A40" s="160"/>
      <c r="B40" s="60" t="s">
        <v>108</v>
      </c>
      <c r="C40" s="61"/>
      <c r="D40" s="62"/>
      <c r="E40" s="63"/>
      <c r="F40" s="63"/>
      <c r="G40" s="64"/>
      <c r="H40" s="46"/>
      <c r="I40" s="46"/>
      <c r="J40" s="48"/>
      <c r="K40" s="46"/>
      <c r="L40" s="46"/>
      <c r="M40" s="156"/>
    </row>
    <row r="41" spans="1:13" s="1" customFormat="1" ht="14.1" customHeight="1" x14ac:dyDescent="0.3">
      <c r="A41" s="159">
        <v>20</v>
      </c>
      <c r="B41" s="66" t="s">
        <v>12</v>
      </c>
      <c r="C41" s="67"/>
      <c r="D41" s="68" t="s">
        <v>13</v>
      </c>
      <c r="E41" s="69"/>
      <c r="F41" s="69"/>
      <c r="G41" s="70"/>
      <c r="H41" s="45">
        <f>SUM(I41)-4</f>
        <v>68</v>
      </c>
      <c r="I41" s="45">
        <f>SUM(J41)-4</f>
        <v>72</v>
      </c>
      <c r="J41" s="71">
        <v>76</v>
      </c>
      <c r="K41" s="45">
        <f>SUM(J41)+4</f>
        <v>80</v>
      </c>
      <c r="L41" s="45">
        <f>SUM(K41)+4</f>
        <v>84</v>
      </c>
      <c r="M41" s="87">
        <f>SUM(L41)+4</f>
        <v>88</v>
      </c>
    </row>
    <row r="42" spans="1:13" s="1" customFormat="1" ht="14.1" customHeight="1" x14ac:dyDescent="0.3">
      <c r="A42" s="160"/>
      <c r="B42" s="60" t="s">
        <v>50</v>
      </c>
      <c r="C42" s="61"/>
      <c r="D42" s="62" t="s">
        <v>76</v>
      </c>
      <c r="E42" s="63"/>
      <c r="F42" s="63"/>
      <c r="G42" s="64"/>
      <c r="H42" s="46"/>
      <c r="I42" s="46"/>
      <c r="J42" s="48"/>
      <c r="K42" s="46"/>
      <c r="L42" s="46"/>
      <c r="M42" s="156"/>
    </row>
    <row r="43" spans="1:13" s="1" customFormat="1" ht="14.1" customHeight="1" x14ac:dyDescent="0.3">
      <c r="A43" s="159">
        <v>21</v>
      </c>
      <c r="B43" s="66" t="s">
        <v>109</v>
      </c>
      <c r="C43" s="67"/>
      <c r="D43" s="68"/>
      <c r="E43" s="69"/>
      <c r="F43" s="69"/>
      <c r="G43" s="70"/>
      <c r="H43" s="45">
        <f>SUM(I43)-0.7</f>
        <v>12.400000000000002</v>
      </c>
      <c r="I43" s="45">
        <f>SUM(J43)-0.7</f>
        <v>13.100000000000001</v>
      </c>
      <c r="J43" s="71">
        <v>13.8</v>
      </c>
      <c r="K43" s="45">
        <f>SUM(J43)+1.2</f>
        <v>15</v>
      </c>
      <c r="L43" s="45">
        <f>SUM(K43)+0.7</f>
        <v>15.7</v>
      </c>
      <c r="M43" s="72">
        <f>SUM(L43)+0.7</f>
        <v>16.399999999999999</v>
      </c>
    </row>
    <row r="44" spans="1:13" s="1" customFormat="1" ht="14.1" customHeight="1" x14ac:dyDescent="0.3">
      <c r="A44" s="160"/>
      <c r="B44" s="60" t="s">
        <v>110</v>
      </c>
      <c r="C44" s="61"/>
      <c r="D44" s="73" t="s">
        <v>136</v>
      </c>
      <c r="E44" s="74"/>
      <c r="F44" s="74"/>
      <c r="G44" s="75"/>
      <c r="H44" s="46"/>
      <c r="I44" s="46"/>
      <c r="J44" s="48"/>
      <c r="K44" s="46"/>
      <c r="L44" s="46"/>
      <c r="M44" s="59"/>
    </row>
    <row r="45" spans="1:13" s="1" customFormat="1" ht="14.1" customHeight="1" x14ac:dyDescent="0.3">
      <c r="A45" s="159">
        <v>22</v>
      </c>
      <c r="B45" s="66" t="s">
        <v>10</v>
      </c>
      <c r="C45" s="67"/>
      <c r="D45" s="68" t="s">
        <v>77</v>
      </c>
      <c r="E45" s="69"/>
      <c r="F45" s="69"/>
      <c r="G45" s="70"/>
      <c r="H45" s="45">
        <f>SUM(I45)-7</f>
        <v>52</v>
      </c>
      <c r="I45" s="45">
        <f>SUM(J45)-7</f>
        <v>59</v>
      </c>
      <c r="J45" s="71">
        <v>66</v>
      </c>
      <c r="K45" s="45">
        <f>SUM(J45)+6</f>
        <v>72</v>
      </c>
      <c r="L45" s="45">
        <f>SUM(K45)+6</f>
        <v>78</v>
      </c>
      <c r="M45" s="87">
        <f>SUM(L45)+6</f>
        <v>84</v>
      </c>
    </row>
    <row r="46" spans="1:13" s="1" customFormat="1" ht="14.1" customHeight="1" x14ac:dyDescent="0.3">
      <c r="A46" s="160"/>
      <c r="B46" s="60" t="s">
        <v>51</v>
      </c>
      <c r="C46" s="61"/>
      <c r="D46" s="62" t="s">
        <v>78</v>
      </c>
      <c r="E46" s="63"/>
      <c r="F46" s="63"/>
      <c r="G46" s="64"/>
      <c r="H46" s="46"/>
      <c r="I46" s="46"/>
      <c r="J46" s="48"/>
      <c r="K46" s="46"/>
      <c r="L46" s="46"/>
      <c r="M46" s="156"/>
    </row>
    <row r="47" spans="1:13" s="1" customFormat="1" ht="14.1" customHeight="1" x14ac:dyDescent="0.3">
      <c r="A47" s="159">
        <v>23</v>
      </c>
      <c r="B47" s="66" t="s">
        <v>15</v>
      </c>
      <c r="C47" s="67"/>
      <c r="D47" s="68" t="s">
        <v>16</v>
      </c>
      <c r="E47" s="69"/>
      <c r="F47" s="69"/>
      <c r="G47" s="70"/>
      <c r="H47" s="45">
        <f>SUM(I47)-2</f>
        <v>37</v>
      </c>
      <c r="I47" s="45">
        <f>SUM(J47)-2</f>
        <v>39</v>
      </c>
      <c r="J47" s="71">
        <v>41</v>
      </c>
      <c r="K47" s="45">
        <f>SUM(J47)+2</f>
        <v>43</v>
      </c>
      <c r="L47" s="45">
        <f>SUM(K47)+2</f>
        <v>45</v>
      </c>
      <c r="M47" s="87">
        <f>SUM(L47)+2</f>
        <v>47</v>
      </c>
    </row>
    <row r="48" spans="1:13" s="1" customFormat="1" ht="14.1" customHeight="1" x14ac:dyDescent="0.3">
      <c r="A48" s="160"/>
      <c r="B48" s="60" t="s">
        <v>52</v>
      </c>
      <c r="C48" s="61"/>
      <c r="D48" s="79" t="s">
        <v>79</v>
      </c>
      <c r="E48" s="80"/>
      <c r="F48" s="80"/>
      <c r="G48" s="81"/>
      <c r="H48" s="46"/>
      <c r="I48" s="46"/>
      <c r="J48" s="48"/>
      <c r="K48" s="46"/>
      <c r="L48" s="46"/>
      <c r="M48" s="156"/>
    </row>
    <row r="49" spans="1:13" s="1" customFormat="1" ht="14.1" customHeight="1" x14ac:dyDescent="0.3">
      <c r="A49" s="159">
        <v>24</v>
      </c>
      <c r="B49" s="66" t="s">
        <v>17</v>
      </c>
      <c r="C49" s="67"/>
      <c r="D49" s="68" t="s">
        <v>14</v>
      </c>
      <c r="E49" s="69"/>
      <c r="F49" s="69"/>
      <c r="G49" s="70"/>
      <c r="H49" s="45">
        <f>SUM(I49)-1.1</f>
        <v>20.799999999999997</v>
      </c>
      <c r="I49" s="45">
        <f>SUM(J49)-1.1</f>
        <v>21.9</v>
      </c>
      <c r="J49" s="71">
        <v>23</v>
      </c>
      <c r="K49" s="45">
        <f>SUM(J49)+1.6</f>
        <v>24.6</v>
      </c>
      <c r="L49" s="45">
        <f>SUM(K49)+1.1</f>
        <v>25.700000000000003</v>
      </c>
      <c r="M49" s="72">
        <f>SUM(L49)+1.1</f>
        <v>26.800000000000004</v>
      </c>
    </row>
    <row r="50" spans="1:13" s="1" customFormat="1" ht="14.1" customHeight="1" x14ac:dyDescent="0.3">
      <c r="A50" s="160"/>
      <c r="B50" s="60" t="s">
        <v>58</v>
      </c>
      <c r="C50" s="61"/>
      <c r="D50" s="62" t="s">
        <v>80</v>
      </c>
      <c r="E50" s="63"/>
      <c r="F50" s="63"/>
      <c r="G50" s="64"/>
      <c r="H50" s="46"/>
      <c r="I50" s="46"/>
      <c r="J50" s="48"/>
      <c r="K50" s="46"/>
      <c r="L50" s="46"/>
      <c r="M50" s="59"/>
    </row>
    <row r="51" spans="1:13" s="1" customFormat="1" ht="14.1" customHeight="1" x14ac:dyDescent="0.3">
      <c r="A51" s="159">
        <v>25</v>
      </c>
      <c r="B51" s="66" t="s">
        <v>18</v>
      </c>
      <c r="C51" s="67"/>
      <c r="D51" s="68" t="s">
        <v>14</v>
      </c>
      <c r="E51" s="69"/>
      <c r="F51" s="69"/>
      <c r="G51" s="70"/>
      <c r="H51" s="45">
        <f>SUM(I51)-1.3</f>
        <v>27.7</v>
      </c>
      <c r="I51" s="45">
        <f>SUM(J51)-1.3</f>
        <v>29</v>
      </c>
      <c r="J51" s="71">
        <v>30.3</v>
      </c>
      <c r="K51" s="45">
        <f>SUM(J51)+1.8</f>
        <v>32.1</v>
      </c>
      <c r="L51" s="45">
        <f>SUM(K51)+1.3</f>
        <v>33.4</v>
      </c>
      <c r="M51" s="72">
        <f>SUM(L51)+1.3</f>
        <v>34.699999999999996</v>
      </c>
    </row>
    <row r="52" spans="1:13" s="1" customFormat="1" ht="14.1" customHeight="1" x14ac:dyDescent="0.3">
      <c r="A52" s="160"/>
      <c r="B52" s="60" t="s">
        <v>57</v>
      </c>
      <c r="C52" s="61"/>
      <c r="D52" s="62" t="s">
        <v>80</v>
      </c>
      <c r="E52" s="63"/>
      <c r="F52" s="63"/>
      <c r="G52" s="64"/>
      <c r="H52" s="46"/>
      <c r="I52" s="46"/>
      <c r="J52" s="48"/>
      <c r="K52" s="46"/>
      <c r="L52" s="46"/>
      <c r="M52" s="59"/>
    </row>
    <row r="53" spans="1:13" s="1" customFormat="1" ht="13.5" customHeight="1" x14ac:dyDescent="0.3">
      <c r="A53" s="159">
        <v>26</v>
      </c>
      <c r="B53" s="66" t="s">
        <v>19</v>
      </c>
      <c r="C53" s="67"/>
      <c r="D53" s="68" t="s">
        <v>20</v>
      </c>
      <c r="E53" s="69"/>
      <c r="F53" s="69"/>
      <c r="G53" s="70"/>
      <c r="H53" s="45">
        <f>SUM(I53)-2.7</f>
        <v>43.699999999999996</v>
      </c>
      <c r="I53" s="45">
        <f>SUM(J53)-2.7</f>
        <v>46.4</v>
      </c>
      <c r="J53" s="71">
        <v>49.1</v>
      </c>
      <c r="K53" s="45">
        <f>SUM(J53)+2.6</f>
        <v>51.7</v>
      </c>
      <c r="L53" s="45">
        <f>SUM(K53)+2.6</f>
        <v>54.300000000000004</v>
      </c>
      <c r="M53" s="87">
        <f>SUM(L53)+2.6</f>
        <v>56.900000000000006</v>
      </c>
    </row>
    <row r="54" spans="1:13" s="1" customFormat="1" ht="13.5" customHeight="1" x14ac:dyDescent="0.3">
      <c r="A54" s="160"/>
      <c r="B54" s="60" t="s">
        <v>56</v>
      </c>
      <c r="C54" s="61"/>
      <c r="D54" s="62" t="s">
        <v>81</v>
      </c>
      <c r="E54" s="63"/>
      <c r="F54" s="63"/>
      <c r="G54" s="64"/>
      <c r="H54" s="46"/>
      <c r="I54" s="46"/>
      <c r="J54" s="48"/>
      <c r="K54" s="46"/>
      <c r="L54" s="46"/>
      <c r="M54" s="156"/>
    </row>
    <row r="55" spans="1:13" ht="14.1" customHeight="1" x14ac:dyDescent="0.3">
      <c r="A55" s="159">
        <v>27</v>
      </c>
      <c r="B55" s="66" t="s">
        <v>21</v>
      </c>
      <c r="C55" s="67"/>
      <c r="D55" s="68" t="s">
        <v>22</v>
      </c>
      <c r="E55" s="69"/>
      <c r="F55" s="69"/>
      <c r="G55" s="70"/>
      <c r="H55" s="45">
        <f>SUM(I55)-6</f>
        <v>32.200000000000003</v>
      </c>
      <c r="I55" s="45">
        <f>SUM(J55)-6</f>
        <v>38.200000000000003</v>
      </c>
      <c r="J55" s="71">
        <v>44.2</v>
      </c>
      <c r="K55" s="45">
        <f>SUM(J55)+4.5</f>
        <v>48.7</v>
      </c>
      <c r="L55" s="45">
        <f>SUM(K55)+5</f>
        <v>53.7</v>
      </c>
      <c r="M55" s="87">
        <f>SUM(L55)+5</f>
        <v>58.7</v>
      </c>
    </row>
    <row r="56" spans="1:13" ht="14.1" customHeight="1" x14ac:dyDescent="0.3">
      <c r="A56" s="160"/>
      <c r="B56" s="60" t="s">
        <v>55</v>
      </c>
      <c r="C56" s="61"/>
      <c r="D56" s="62" t="s">
        <v>82</v>
      </c>
      <c r="E56" s="63"/>
      <c r="F56" s="63"/>
      <c r="G56" s="64"/>
      <c r="H56" s="46"/>
      <c r="I56" s="46"/>
      <c r="J56" s="48"/>
      <c r="K56" s="46"/>
      <c r="L56" s="46"/>
      <c r="M56" s="156"/>
    </row>
    <row r="57" spans="1:13" ht="14.1" customHeight="1" x14ac:dyDescent="0.3">
      <c r="A57" s="159">
        <v>28</v>
      </c>
      <c r="B57" s="66" t="s">
        <v>92</v>
      </c>
      <c r="C57" s="67"/>
      <c r="D57" s="68" t="s">
        <v>59</v>
      </c>
      <c r="E57" s="69"/>
      <c r="F57" s="69"/>
      <c r="G57" s="70"/>
      <c r="H57" s="45">
        <f>SUM(I57)-2.1</f>
        <v>40.099999999999994</v>
      </c>
      <c r="I57" s="45">
        <f>SUM(J57)-2.1</f>
        <v>42.199999999999996</v>
      </c>
      <c r="J57" s="71">
        <v>44.3</v>
      </c>
      <c r="K57" s="45">
        <f>SUM(J57)+2.1</f>
        <v>46.4</v>
      </c>
      <c r="L57" s="45">
        <f>SUM(K57)+2.1</f>
        <v>48.5</v>
      </c>
      <c r="M57" s="87">
        <f>SUM(L57)+2.1</f>
        <v>50.6</v>
      </c>
    </row>
    <row r="58" spans="1:13" ht="14.1" customHeight="1" x14ac:dyDescent="0.3">
      <c r="A58" s="160"/>
      <c r="B58" s="60" t="s">
        <v>93</v>
      </c>
      <c r="C58" s="61"/>
      <c r="D58" s="62" t="s">
        <v>59</v>
      </c>
      <c r="E58" s="63"/>
      <c r="F58" s="63"/>
      <c r="G58" s="64"/>
      <c r="H58" s="46"/>
      <c r="I58" s="46"/>
      <c r="J58" s="48"/>
      <c r="K58" s="46"/>
      <c r="L58" s="46"/>
      <c r="M58" s="156"/>
    </row>
    <row r="59" spans="1:13" ht="14.1" customHeight="1" x14ac:dyDescent="0.3">
      <c r="A59" s="159">
        <v>29</v>
      </c>
      <c r="B59" s="66" t="s">
        <v>94</v>
      </c>
      <c r="C59" s="67"/>
      <c r="D59" s="68" t="s">
        <v>96</v>
      </c>
      <c r="E59" s="69"/>
      <c r="F59" s="69"/>
      <c r="G59" s="70"/>
      <c r="H59" s="45">
        <f>SUM(I59)-3.5</f>
        <v>33.5</v>
      </c>
      <c r="I59" s="45">
        <f>SUM(J59)-3.5</f>
        <v>37</v>
      </c>
      <c r="J59" s="71">
        <v>40.5</v>
      </c>
      <c r="K59" s="45">
        <f>SUM(J59)+3.4</f>
        <v>43.9</v>
      </c>
      <c r="L59" s="45">
        <f>SUM(K59)+3.1</f>
        <v>47</v>
      </c>
      <c r="M59" s="87">
        <f>SUM(L59)+3.1</f>
        <v>50.1</v>
      </c>
    </row>
    <row r="60" spans="1:13" ht="14.1" customHeight="1" x14ac:dyDescent="0.3">
      <c r="A60" s="160"/>
      <c r="B60" s="60" t="s">
        <v>95</v>
      </c>
      <c r="C60" s="61"/>
      <c r="D60" s="62" t="s">
        <v>131</v>
      </c>
      <c r="E60" s="63"/>
      <c r="F60" s="63"/>
      <c r="G60" s="64"/>
      <c r="H60" s="46"/>
      <c r="I60" s="46"/>
      <c r="J60" s="48"/>
      <c r="K60" s="46"/>
      <c r="L60" s="46"/>
      <c r="M60" s="156"/>
    </row>
    <row r="61" spans="1:13" s="1" customFormat="1" ht="14.1" customHeight="1" x14ac:dyDescent="0.3">
      <c r="A61" s="159">
        <v>30</v>
      </c>
      <c r="B61" s="66" t="s">
        <v>83</v>
      </c>
      <c r="C61" s="67"/>
      <c r="D61" s="68" t="s">
        <v>23</v>
      </c>
      <c r="E61" s="69"/>
      <c r="F61" s="69"/>
      <c r="G61" s="70"/>
      <c r="H61" s="45">
        <f>SUM(I61)-0.3</f>
        <v>3.4000000000000004</v>
      </c>
      <c r="I61" s="45">
        <f>SUM(J61)-0.3</f>
        <v>3.7</v>
      </c>
      <c r="J61" s="71">
        <v>4</v>
      </c>
      <c r="K61" s="45">
        <f>SUM(J61)+0.3</f>
        <v>4.3</v>
      </c>
      <c r="L61" s="45">
        <f>SUM(K61)+0.3</f>
        <v>4.5999999999999996</v>
      </c>
      <c r="M61" s="87">
        <f>SUM(L61)+0.3</f>
        <v>4.8999999999999995</v>
      </c>
    </row>
    <row r="62" spans="1:13" s="1" customFormat="1" ht="14.1" customHeight="1" x14ac:dyDescent="0.3">
      <c r="A62" s="160"/>
      <c r="B62" s="60" t="s">
        <v>54</v>
      </c>
      <c r="C62" s="61"/>
      <c r="D62" s="62" t="s">
        <v>84</v>
      </c>
      <c r="E62" s="63"/>
      <c r="F62" s="63"/>
      <c r="G62" s="64"/>
      <c r="H62" s="46"/>
      <c r="I62" s="46"/>
      <c r="J62" s="48"/>
      <c r="K62" s="46"/>
      <c r="L62" s="46"/>
      <c r="M62" s="156"/>
    </row>
    <row r="63" spans="1:13" s="1" customFormat="1" ht="14.1" customHeight="1" x14ac:dyDescent="0.3">
      <c r="A63" s="159">
        <v>31</v>
      </c>
      <c r="B63" s="66" t="s">
        <v>85</v>
      </c>
      <c r="C63" s="67"/>
      <c r="D63" s="68" t="s">
        <v>24</v>
      </c>
      <c r="E63" s="69"/>
      <c r="F63" s="69"/>
      <c r="G63" s="70"/>
      <c r="H63" s="45">
        <f>SUM(I63)-0.7</f>
        <v>9.1000000000000014</v>
      </c>
      <c r="I63" s="45">
        <f>SUM(J63)-0.7</f>
        <v>9.8000000000000007</v>
      </c>
      <c r="J63" s="71">
        <v>10.5</v>
      </c>
      <c r="K63" s="45">
        <f>SUM(J63)+0.7</f>
        <v>11.2</v>
      </c>
      <c r="L63" s="45">
        <f>SUM(K63)+0.7</f>
        <v>11.899999999999999</v>
      </c>
      <c r="M63" s="87">
        <f>SUM(L63)+0.7</f>
        <v>12.599999999999998</v>
      </c>
    </row>
    <row r="64" spans="1:13" s="1" customFormat="1" ht="14.1" customHeight="1" x14ac:dyDescent="0.3">
      <c r="A64" s="160"/>
      <c r="B64" s="60" t="s">
        <v>53</v>
      </c>
      <c r="C64" s="61"/>
      <c r="D64" s="62" t="s">
        <v>86</v>
      </c>
      <c r="E64" s="63"/>
      <c r="F64" s="63"/>
      <c r="G64" s="64"/>
      <c r="H64" s="46"/>
      <c r="I64" s="46"/>
      <c r="J64" s="48"/>
      <c r="K64" s="46"/>
      <c r="L64" s="46"/>
      <c r="M64" s="156"/>
    </row>
    <row r="65" spans="1:13" ht="14.1" customHeight="1" x14ac:dyDescent="0.3">
      <c r="A65" s="159">
        <v>32</v>
      </c>
      <c r="B65" s="97" t="s">
        <v>135</v>
      </c>
      <c r="C65" s="98"/>
      <c r="D65" s="134"/>
      <c r="E65" s="135"/>
      <c r="F65" s="135"/>
      <c r="G65" s="136"/>
      <c r="H65" s="45">
        <f>SUM(I65)-3</f>
        <v>77</v>
      </c>
      <c r="I65" s="45">
        <f>SUM(J65)-3</f>
        <v>80</v>
      </c>
      <c r="J65" s="71">
        <v>83</v>
      </c>
      <c r="K65" s="94">
        <f>SUM(J65)+3</f>
        <v>86</v>
      </c>
      <c r="L65" s="94">
        <f>SUM(K65)+3</f>
        <v>89</v>
      </c>
      <c r="M65" s="245">
        <f>SUM(L65)+3</f>
        <v>92</v>
      </c>
    </row>
    <row r="66" spans="1:13" ht="14.1" customHeight="1" x14ac:dyDescent="0.3">
      <c r="A66" s="159"/>
      <c r="B66" s="97" t="s">
        <v>191</v>
      </c>
      <c r="C66" s="98"/>
      <c r="D66" s="106" t="s">
        <v>253</v>
      </c>
      <c r="E66" s="246"/>
      <c r="F66" s="246"/>
      <c r="G66" s="108"/>
      <c r="H66" s="94"/>
      <c r="I66" s="94"/>
      <c r="J66" s="85"/>
      <c r="K66" s="94"/>
      <c r="L66" s="94"/>
      <c r="M66" s="245"/>
    </row>
    <row r="67" spans="1:13" ht="14.1" customHeight="1" x14ac:dyDescent="0.3">
      <c r="A67" s="178">
        <v>33</v>
      </c>
      <c r="B67" s="66"/>
      <c r="C67" s="67"/>
      <c r="D67" s="128"/>
      <c r="E67" s="129"/>
      <c r="F67" s="129"/>
      <c r="G67" s="130"/>
      <c r="H67" s="45"/>
      <c r="I67" s="45"/>
      <c r="J67" s="71"/>
      <c r="K67" s="45"/>
      <c r="L67" s="45"/>
      <c r="M67" s="87"/>
    </row>
    <row r="68" spans="1:13" ht="14.1" customHeight="1" thickBot="1" x14ac:dyDescent="0.35">
      <c r="A68" s="168"/>
      <c r="B68" s="123"/>
      <c r="C68" s="124"/>
      <c r="D68" s="125"/>
      <c r="E68" s="126"/>
      <c r="F68" s="126"/>
      <c r="G68" s="127"/>
      <c r="H68" s="96"/>
      <c r="I68" s="96"/>
      <c r="J68" s="114"/>
      <c r="K68" s="96"/>
      <c r="L68" s="96"/>
      <c r="M68" s="158"/>
    </row>
    <row r="69" spans="1:13" s="1" customFormat="1" ht="14.1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66"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M49:M50"/>
    <mergeCell ref="B50:C50"/>
    <mergeCell ref="D50:G50"/>
    <mergeCell ref="K51:K52"/>
    <mergeCell ref="L51:L52"/>
    <mergeCell ref="M51:M52"/>
    <mergeCell ref="D51:G51"/>
    <mergeCell ref="H51:H52"/>
    <mergeCell ref="J49:J50"/>
    <mergeCell ref="J51:J52"/>
    <mergeCell ref="K49:K50"/>
    <mergeCell ref="L49:L50"/>
    <mergeCell ref="I51:I52"/>
    <mergeCell ref="A53:A54"/>
    <mergeCell ref="B53:C53"/>
    <mergeCell ref="D53:G53"/>
    <mergeCell ref="H53:H54"/>
    <mergeCell ref="I53:I54"/>
    <mergeCell ref="B52:C52"/>
    <mergeCell ref="D52:G52"/>
    <mergeCell ref="A51:A52"/>
    <mergeCell ref="B51:C51"/>
    <mergeCell ref="M53:M54"/>
    <mergeCell ref="B54:C54"/>
    <mergeCell ref="D54:G54"/>
    <mergeCell ref="K55:K56"/>
    <mergeCell ref="L55:L56"/>
    <mergeCell ref="M55:M56"/>
    <mergeCell ref="D55:G55"/>
    <mergeCell ref="H55:H56"/>
    <mergeCell ref="J53:J54"/>
    <mergeCell ref="J55:J56"/>
    <mergeCell ref="K53:K54"/>
    <mergeCell ref="L53:L54"/>
    <mergeCell ref="I55:I56"/>
    <mergeCell ref="A57:A58"/>
    <mergeCell ref="B57:C57"/>
    <mergeCell ref="D57:G57"/>
    <mergeCell ref="H57:H58"/>
    <mergeCell ref="I57:I58"/>
    <mergeCell ref="B56:C56"/>
    <mergeCell ref="D56:G56"/>
    <mergeCell ref="A55:A56"/>
    <mergeCell ref="B55:C55"/>
    <mergeCell ref="M57:M58"/>
    <mergeCell ref="B58:C58"/>
    <mergeCell ref="D58:G58"/>
    <mergeCell ref="K59:K60"/>
    <mergeCell ref="L59:L60"/>
    <mergeCell ref="M59:M60"/>
    <mergeCell ref="D59:G59"/>
    <mergeCell ref="H59:H60"/>
    <mergeCell ref="J57:J58"/>
    <mergeCell ref="J59:J60"/>
    <mergeCell ref="K57:K58"/>
    <mergeCell ref="L57:L58"/>
    <mergeCell ref="I59:I60"/>
    <mergeCell ref="A61:A62"/>
    <mergeCell ref="B61:C61"/>
    <mergeCell ref="D61:G61"/>
    <mergeCell ref="H61:H62"/>
    <mergeCell ref="I61:I62"/>
    <mergeCell ref="B60:C60"/>
    <mergeCell ref="D60:G60"/>
    <mergeCell ref="A59:A60"/>
    <mergeCell ref="B59:C59"/>
    <mergeCell ref="K61:K62"/>
    <mergeCell ref="L61:L62"/>
    <mergeCell ref="M61:M62"/>
    <mergeCell ref="B62:C62"/>
    <mergeCell ref="D62:G62"/>
    <mergeCell ref="K63:K64"/>
    <mergeCell ref="L63:L64"/>
    <mergeCell ref="M63:M64"/>
    <mergeCell ref="A63:A64"/>
    <mergeCell ref="B63:C63"/>
    <mergeCell ref="D63:G63"/>
    <mergeCell ref="H63:H64"/>
    <mergeCell ref="J61:J62"/>
    <mergeCell ref="J63:J64"/>
    <mergeCell ref="I63:I64"/>
    <mergeCell ref="B64:C64"/>
    <mergeCell ref="D64:G64"/>
    <mergeCell ref="A65:A66"/>
    <mergeCell ref="B65:C65"/>
    <mergeCell ref="D65:G65"/>
    <mergeCell ref="H65:H66"/>
    <mergeCell ref="I65:I66"/>
    <mergeCell ref="B66:C66"/>
    <mergeCell ref="D66:G66"/>
    <mergeCell ref="J65:J66"/>
    <mergeCell ref="I67:I68"/>
    <mergeCell ref="J67:J68"/>
    <mergeCell ref="K65:K66"/>
    <mergeCell ref="L65:L66"/>
    <mergeCell ref="M65:M66"/>
    <mergeCell ref="A1:M1"/>
    <mergeCell ref="K67:K68"/>
    <mergeCell ref="L67:L68"/>
    <mergeCell ref="M67:M68"/>
    <mergeCell ref="B68:C68"/>
    <mergeCell ref="D68:G68"/>
    <mergeCell ref="A67:A68"/>
    <mergeCell ref="B67:C67"/>
    <mergeCell ref="D67:G67"/>
    <mergeCell ref="H67:H68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CFC4-87CD-4598-A22C-913DA2FE00AB}">
  <sheetPr codeName="Sheet170">
    <tabColor theme="7"/>
    <pageSetUpPr fitToPage="1"/>
  </sheetPr>
  <dimension ref="A1:N72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311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3" t="s">
        <v>63</v>
      </c>
      <c r="I2" s="23" t="s">
        <v>64</v>
      </c>
      <c r="J2" s="7" t="s">
        <v>65</v>
      </c>
      <c r="K2" s="23" t="s">
        <v>66</v>
      </c>
      <c r="L2" s="23" t="s">
        <v>167</v>
      </c>
      <c r="M2" s="23" t="s">
        <v>168</v>
      </c>
      <c r="N2" s="23" t="s">
        <v>169</v>
      </c>
    </row>
    <row r="3" spans="1:14" s="1" customFormat="1" ht="14.1" customHeight="1" x14ac:dyDescent="0.3">
      <c r="A3" s="170">
        <v>1</v>
      </c>
      <c r="B3" s="218" t="s">
        <v>40</v>
      </c>
      <c r="C3" s="218"/>
      <c r="D3" s="219" t="s">
        <v>67</v>
      </c>
      <c r="E3" s="219"/>
      <c r="F3" s="219"/>
      <c r="G3" s="220"/>
      <c r="H3" s="49">
        <f>SUM(I3)-3.5</f>
        <v>35</v>
      </c>
      <c r="I3" s="49">
        <f>SUM(J3)-3.5</f>
        <v>38.5</v>
      </c>
      <c r="J3" s="47">
        <v>42</v>
      </c>
      <c r="K3" s="49">
        <f>SUM(J3)+3</f>
        <v>45</v>
      </c>
      <c r="L3" s="49">
        <f>SUM(K3)+3</f>
        <v>48</v>
      </c>
      <c r="M3" s="49">
        <f>SUM(L3)+3</f>
        <v>51</v>
      </c>
      <c r="N3" s="250">
        <f>SUM(M3)+3</f>
        <v>54</v>
      </c>
    </row>
    <row r="4" spans="1:14" s="1" customFormat="1" ht="14.1" customHeight="1" x14ac:dyDescent="0.3">
      <c r="A4" s="160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59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31</v>
      </c>
      <c r="I5" s="45">
        <f>SUM(J5)-2</f>
        <v>33</v>
      </c>
      <c r="J5" s="71">
        <v>35</v>
      </c>
      <c r="K5" s="45">
        <f>SUM(J5)+1.8</f>
        <v>36.799999999999997</v>
      </c>
      <c r="L5" s="45">
        <f>SUM(K5)+1.8</f>
        <v>38.599999999999994</v>
      </c>
      <c r="M5" s="45">
        <f>SUM(L5)+1.8</f>
        <v>40.399999999999991</v>
      </c>
      <c r="N5" s="254">
        <f>SUM(M5)+1.8</f>
        <v>42.199999999999989</v>
      </c>
    </row>
    <row r="6" spans="1:14" s="1" customFormat="1" ht="14.1" customHeight="1" x14ac:dyDescent="0.3">
      <c r="A6" s="160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59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35.5</v>
      </c>
      <c r="I7" s="45">
        <f>SUM(J7)-2.25</f>
        <v>37.75</v>
      </c>
      <c r="J7" s="71">
        <v>40</v>
      </c>
      <c r="K7" s="45">
        <f>SUM(J7)+2</f>
        <v>42</v>
      </c>
      <c r="L7" s="45">
        <f>SUM(K7)+2</f>
        <v>44</v>
      </c>
      <c r="M7" s="45">
        <f>SUM(L7)+2</f>
        <v>46</v>
      </c>
      <c r="N7" s="254">
        <f>SUM(M7)+2</f>
        <v>48</v>
      </c>
    </row>
    <row r="8" spans="1:14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59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SUM(I9)-1.9</f>
        <v>30.200000000000003</v>
      </c>
      <c r="I9" s="45">
        <f>SUM(J9)-1.9</f>
        <v>32.1</v>
      </c>
      <c r="J9" s="71">
        <v>34</v>
      </c>
      <c r="K9" s="45">
        <f>SUM(J9)+1.7</f>
        <v>35.700000000000003</v>
      </c>
      <c r="L9" s="45">
        <f>SUM(K9)+1.7</f>
        <v>37.400000000000006</v>
      </c>
      <c r="M9" s="45">
        <f>SUM(L9)+1.7</f>
        <v>39.100000000000009</v>
      </c>
      <c r="N9" s="254">
        <f>SUM(M9)+1.7</f>
        <v>40.800000000000011</v>
      </c>
    </row>
    <row r="10" spans="1:14" s="1" customFormat="1" ht="14.1" customHeight="1" x14ac:dyDescent="0.3">
      <c r="A10" s="160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59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14.399999999999999</v>
      </c>
      <c r="I11" s="45">
        <f>SUM(J11)-0.8</f>
        <v>15.2</v>
      </c>
      <c r="J11" s="76">
        <v>16</v>
      </c>
      <c r="K11" s="77">
        <f>SUM(J11)+0.8</f>
        <v>16.8</v>
      </c>
      <c r="L11" s="77">
        <f>SUM(K11)+0.8</f>
        <v>17.600000000000001</v>
      </c>
      <c r="M11" s="173">
        <f>SUM(L11)+0.8</f>
        <v>18.400000000000002</v>
      </c>
      <c r="N11" s="262">
        <f>SUM(M11)+0.8</f>
        <v>19.200000000000003</v>
      </c>
    </row>
    <row r="12" spans="1:14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173"/>
      <c r="N12" s="262"/>
    </row>
    <row r="13" spans="1:14" s="1" customFormat="1" ht="14.1" customHeight="1" x14ac:dyDescent="0.3">
      <c r="A13" s="159">
        <v>6</v>
      </c>
      <c r="B13" s="109" t="s">
        <v>1</v>
      </c>
      <c r="C13" s="109"/>
      <c r="D13" s="192" t="s">
        <v>2</v>
      </c>
      <c r="E13" s="192"/>
      <c r="F13" s="192"/>
      <c r="G13" s="192"/>
      <c r="H13" s="45">
        <f>SUM(I13)-0.6</f>
        <v>13.8</v>
      </c>
      <c r="I13" s="45">
        <f>SUM(J13)-0.6</f>
        <v>14.4</v>
      </c>
      <c r="J13" s="76">
        <v>15</v>
      </c>
      <c r="K13" s="77">
        <f>SUM(J13)+0.6</f>
        <v>15.6</v>
      </c>
      <c r="L13" s="77">
        <f>SUM(K13)+0.6</f>
        <v>16.2</v>
      </c>
      <c r="M13" s="77">
        <f>SUM(L13)+0.6</f>
        <v>16.8</v>
      </c>
      <c r="N13" s="252">
        <f>SUM(M13)+0.6</f>
        <v>17.400000000000002</v>
      </c>
    </row>
    <row r="14" spans="1:14" s="1" customFormat="1" ht="14.1" customHeight="1" x14ac:dyDescent="0.3">
      <c r="A14" s="160"/>
      <c r="B14" s="137" t="s">
        <v>28</v>
      </c>
      <c r="C14" s="137"/>
      <c r="D14" s="186" t="s">
        <v>118</v>
      </c>
      <c r="E14" s="187"/>
      <c r="F14" s="187"/>
      <c r="G14" s="188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59">
        <v>7</v>
      </c>
      <c r="B15" s="109" t="s">
        <v>3</v>
      </c>
      <c r="C15" s="109"/>
      <c r="D15" s="192" t="s">
        <v>4</v>
      </c>
      <c r="E15" s="192"/>
      <c r="F15" s="192"/>
      <c r="G15" s="192"/>
      <c r="H15" s="45">
        <f>SUM(I15)-0.3</f>
        <v>6.9</v>
      </c>
      <c r="I15" s="45">
        <f>SUM(J15)-0.3</f>
        <v>7.2</v>
      </c>
      <c r="J15" s="76">
        <v>7.5</v>
      </c>
      <c r="K15" s="77">
        <f>SUM(J15)+0.3</f>
        <v>7.8</v>
      </c>
      <c r="L15" s="77">
        <f>SUM(K15)+0.3</f>
        <v>8.1</v>
      </c>
      <c r="M15" s="173">
        <f>SUM(L15)+0.3</f>
        <v>8.4</v>
      </c>
      <c r="N15" s="262">
        <f>SUM(M15)+0.3</f>
        <v>8.7000000000000011</v>
      </c>
    </row>
    <row r="16" spans="1:14" s="1" customFormat="1" ht="14.1" customHeight="1" x14ac:dyDescent="0.3">
      <c r="A16" s="160"/>
      <c r="B16" s="137" t="s">
        <v>29</v>
      </c>
      <c r="C16" s="137"/>
      <c r="D16" s="186" t="s">
        <v>116</v>
      </c>
      <c r="E16" s="187"/>
      <c r="F16" s="187"/>
      <c r="G16" s="188"/>
      <c r="H16" s="46"/>
      <c r="I16" s="46"/>
      <c r="J16" s="76"/>
      <c r="K16" s="77"/>
      <c r="L16" s="77"/>
      <c r="M16" s="173"/>
      <c r="N16" s="262"/>
    </row>
    <row r="17" spans="1:14" s="1" customFormat="1" ht="14.1" customHeight="1" x14ac:dyDescent="0.3">
      <c r="A17" s="159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173">
        <f>SUM(L17)+1.6</f>
        <v>46.800000000000004</v>
      </c>
      <c r="N17" s="262">
        <f>SUM(M17)+1.6</f>
        <v>48.400000000000006</v>
      </c>
    </row>
    <row r="18" spans="1:14" s="1" customFormat="1" ht="14.1" customHeight="1" x14ac:dyDescent="0.3">
      <c r="A18" s="160"/>
      <c r="B18" s="137" t="s">
        <v>34</v>
      </c>
      <c r="C18" s="137"/>
      <c r="D18" s="186" t="s">
        <v>115</v>
      </c>
      <c r="E18" s="187"/>
      <c r="F18" s="187"/>
      <c r="G18" s="188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59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SUM(I19)-3.5</f>
        <v>29.5</v>
      </c>
      <c r="I19" s="45">
        <f>SUM(J19)-3.5</f>
        <v>33</v>
      </c>
      <c r="J19" s="71">
        <v>36.5</v>
      </c>
      <c r="K19" s="45">
        <f>SUM(J19)+3.6</f>
        <v>40.1</v>
      </c>
      <c r="L19" s="45">
        <f>SUM(K19)+3.6</f>
        <v>43.7</v>
      </c>
      <c r="M19" s="45">
        <f>SUM(L19)+3.6</f>
        <v>47.300000000000004</v>
      </c>
      <c r="N19" s="254">
        <f>SUM(M19)+3.6</f>
        <v>50.900000000000006</v>
      </c>
    </row>
    <row r="20" spans="1:14" s="1" customFormat="1" ht="14.1" customHeight="1" x14ac:dyDescent="0.3">
      <c r="A20" s="160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59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28.799999999999997</v>
      </c>
      <c r="I21" s="45">
        <f>SUM(J21)-1.6</f>
        <v>30.4</v>
      </c>
      <c r="J21" s="76">
        <v>32</v>
      </c>
      <c r="K21" s="77">
        <f>SUM(J21)+1.6</f>
        <v>33.6</v>
      </c>
      <c r="L21" s="77">
        <f>SUM(K21)+1.6</f>
        <v>35.200000000000003</v>
      </c>
      <c r="M21" s="173">
        <f>SUM(L21)+1.6</f>
        <v>36.800000000000004</v>
      </c>
      <c r="N21" s="262">
        <f>SUM(M21)+1.6</f>
        <v>38.400000000000006</v>
      </c>
    </row>
    <row r="22" spans="1:14" s="1" customFormat="1" ht="14.1" customHeight="1" x14ac:dyDescent="0.3">
      <c r="A22" s="160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73"/>
      <c r="N22" s="262"/>
    </row>
    <row r="23" spans="1:14" s="1" customFormat="1" ht="14.1" customHeight="1" x14ac:dyDescent="0.3">
      <c r="A23" s="159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77">
        <f>SUM(L23)+0.6</f>
        <v>17</v>
      </c>
      <c r="N23" s="252">
        <f>SUM(M23)+0.6</f>
        <v>17.600000000000001</v>
      </c>
    </row>
    <row r="24" spans="1:14" s="1" customFormat="1" ht="14.1" customHeight="1" x14ac:dyDescent="0.3">
      <c r="A24" s="160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59">
        <v>12</v>
      </c>
      <c r="B25" s="66" t="s">
        <v>72</v>
      </c>
      <c r="C25" s="67"/>
      <c r="D25" s="128"/>
      <c r="E25" s="129"/>
      <c r="F25" s="129"/>
      <c r="G25" s="130"/>
      <c r="H25" s="94">
        <f>SUM(I25)-0.7</f>
        <v>8.6000000000000014</v>
      </c>
      <c r="I25" s="94">
        <f>SUM(J25)-0.7</f>
        <v>9.3000000000000007</v>
      </c>
      <c r="J25" s="48">
        <v>10</v>
      </c>
      <c r="K25" s="46">
        <f>SUM(J25)+0.7</f>
        <v>10.7</v>
      </c>
      <c r="L25" s="46">
        <f>SUM(K25)+0.7</f>
        <v>11.399999999999999</v>
      </c>
      <c r="M25" s="46">
        <f>SUM(L25)+0.7</f>
        <v>12.099999999999998</v>
      </c>
      <c r="N25" s="251">
        <f>SUM(M25)+0.7</f>
        <v>12.799999999999997</v>
      </c>
    </row>
    <row r="26" spans="1:14" s="1" customFormat="1" ht="14.1" customHeight="1" x14ac:dyDescent="0.3">
      <c r="A26" s="160"/>
      <c r="B26" s="132" t="s">
        <v>73</v>
      </c>
      <c r="C26" s="133"/>
      <c r="D26" s="79" t="s">
        <v>249</v>
      </c>
      <c r="E26" s="80"/>
      <c r="F26" s="80"/>
      <c r="G26" s="81"/>
      <c r="H26" s="46"/>
      <c r="I26" s="46"/>
      <c r="J26" s="76"/>
      <c r="K26" s="77"/>
      <c r="L26" s="77"/>
      <c r="M26" s="77"/>
      <c r="N26" s="252"/>
    </row>
    <row r="27" spans="1:14" s="1" customFormat="1" ht="14.1" customHeight="1" x14ac:dyDescent="0.3">
      <c r="A27" s="159">
        <v>13</v>
      </c>
      <c r="B27" s="97" t="s">
        <v>143</v>
      </c>
      <c r="C27" s="98"/>
      <c r="D27" s="134"/>
      <c r="E27" s="135"/>
      <c r="F27" s="135"/>
      <c r="G27" s="136"/>
      <c r="H27" s="94">
        <f>SUM(I27)-0.5</f>
        <v>5</v>
      </c>
      <c r="I27" s="94">
        <f>SUM(J27)-0.5</f>
        <v>5.5</v>
      </c>
      <c r="J27" s="48">
        <v>6</v>
      </c>
      <c r="K27" s="46">
        <f>SUM(J27)+0.5</f>
        <v>6.5</v>
      </c>
      <c r="L27" s="46">
        <f>SUM(K27)+0.5</f>
        <v>7</v>
      </c>
      <c r="M27" s="46">
        <f>SUM(L27)+0.5</f>
        <v>7.5</v>
      </c>
      <c r="N27" s="251">
        <f>SUM(M27)+0.5</f>
        <v>8</v>
      </c>
    </row>
    <row r="28" spans="1:14" s="1" customFormat="1" ht="14.1" customHeight="1" x14ac:dyDescent="0.3">
      <c r="A28" s="160"/>
      <c r="B28" s="132" t="s">
        <v>142</v>
      </c>
      <c r="C28" s="133"/>
      <c r="D28" s="79" t="s">
        <v>250</v>
      </c>
      <c r="E28" s="80"/>
      <c r="F28" s="80"/>
      <c r="G28" s="81"/>
      <c r="H28" s="46"/>
      <c r="I28" s="46"/>
      <c r="J28" s="76"/>
      <c r="K28" s="77"/>
      <c r="L28" s="77"/>
      <c r="M28" s="77"/>
      <c r="N28" s="252"/>
    </row>
    <row r="29" spans="1:14" s="1" customFormat="1" ht="14.1" customHeight="1" x14ac:dyDescent="0.3">
      <c r="A29" s="159">
        <v>14</v>
      </c>
      <c r="B29" s="97" t="s">
        <v>312</v>
      </c>
      <c r="C29" s="98"/>
      <c r="D29" s="134"/>
      <c r="E29" s="135"/>
      <c r="F29" s="135"/>
      <c r="G29" s="136"/>
      <c r="H29" s="94">
        <f>SUM(I29)-0.8</f>
        <v>7.8999999999999995</v>
      </c>
      <c r="I29" s="94">
        <f>SUM(J29)-0.8</f>
        <v>8.6999999999999993</v>
      </c>
      <c r="J29" s="48">
        <v>9.5</v>
      </c>
      <c r="K29" s="46">
        <f>SUM(J29)+0.7</f>
        <v>10.199999999999999</v>
      </c>
      <c r="L29" s="46">
        <f>SUM(K29)+0.7</f>
        <v>10.899999999999999</v>
      </c>
      <c r="M29" s="46">
        <f>SUM(L29)+0.7</f>
        <v>11.599999999999998</v>
      </c>
      <c r="N29" s="251">
        <f>SUM(M29)+0.7</f>
        <v>12.299999999999997</v>
      </c>
    </row>
    <row r="30" spans="1:14" s="1" customFormat="1" ht="14.1" customHeight="1" x14ac:dyDescent="0.3">
      <c r="A30" s="160"/>
      <c r="B30" s="132" t="s">
        <v>313</v>
      </c>
      <c r="C30" s="133"/>
      <c r="D30" s="79" t="s">
        <v>314</v>
      </c>
      <c r="E30" s="80"/>
      <c r="F30" s="80"/>
      <c r="G30" s="81"/>
      <c r="H30" s="46"/>
      <c r="I30" s="46"/>
      <c r="J30" s="76"/>
      <c r="K30" s="77"/>
      <c r="L30" s="77"/>
      <c r="M30" s="77"/>
      <c r="N30" s="252"/>
    </row>
    <row r="31" spans="1:14" s="1" customFormat="1" ht="14.1" customHeight="1" x14ac:dyDescent="0.3">
      <c r="A31" s="178">
        <v>15</v>
      </c>
      <c r="B31" s="66"/>
      <c r="C31" s="67"/>
      <c r="D31" s="68"/>
      <c r="E31" s="69"/>
      <c r="F31" s="69"/>
      <c r="G31" s="70"/>
      <c r="H31" s="45"/>
      <c r="I31" s="45"/>
      <c r="J31" s="71"/>
      <c r="K31" s="45"/>
      <c r="L31" s="45"/>
      <c r="M31" s="45"/>
      <c r="N31" s="254"/>
    </row>
    <row r="32" spans="1:14" s="1" customFormat="1" ht="14.1" customHeight="1" thickBot="1" x14ac:dyDescent="0.35">
      <c r="A32" s="287"/>
      <c r="B32" s="268"/>
      <c r="C32" s="269"/>
      <c r="D32" s="270"/>
      <c r="E32" s="271"/>
      <c r="F32" s="271"/>
      <c r="G32" s="272"/>
      <c r="H32" s="84"/>
      <c r="I32" s="84"/>
      <c r="J32" s="86"/>
      <c r="K32" s="84"/>
      <c r="L32" s="84"/>
      <c r="M32" s="84"/>
      <c r="N32" s="288"/>
    </row>
    <row r="33" spans="1:14" s="1" customFormat="1" ht="14.1" customHeight="1" thickTop="1" x14ac:dyDescent="0.3">
      <c r="A33" s="159">
        <v>16</v>
      </c>
      <c r="B33" s="97" t="s">
        <v>106</v>
      </c>
      <c r="C33" s="98"/>
      <c r="D33" s="106" t="s">
        <v>74</v>
      </c>
      <c r="E33" s="246"/>
      <c r="F33" s="246"/>
      <c r="G33" s="108"/>
      <c r="H33" s="94">
        <f>SUM(I33)-3</f>
        <v>45</v>
      </c>
      <c r="I33" s="94">
        <f>SUM(J33)-3</f>
        <v>48</v>
      </c>
      <c r="J33" s="85">
        <v>51</v>
      </c>
      <c r="K33" s="94">
        <f>SUM(J33)+3</f>
        <v>54</v>
      </c>
      <c r="L33" s="94">
        <f>SUM(K33)+3</f>
        <v>57</v>
      </c>
      <c r="M33" s="94">
        <f>SUM(L33)+3</f>
        <v>60</v>
      </c>
      <c r="N33" s="253">
        <f>SUM(M33)+3</f>
        <v>63</v>
      </c>
    </row>
    <row r="34" spans="1:14" s="1" customFormat="1" ht="14.1" customHeight="1" x14ac:dyDescent="0.3">
      <c r="A34" s="160"/>
      <c r="B34" s="60" t="s">
        <v>107</v>
      </c>
      <c r="C34" s="61"/>
      <c r="D34" s="62" t="s">
        <v>75</v>
      </c>
      <c r="E34" s="63"/>
      <c r="F34" s="63"/>
      <c r="G34" s="64"/>
      <c r="H34" s="46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159">
        <v>17</v>
      </c>
      <c r="B35" s="97" t="s">
        <v>121</v>
      </c>
      <c r="C35" s="98"/>
      <c r="D35" s="106"/>
      <c r="E35" s="246"/>
      <c r="F35" s="246"/>
      <c r="G35" s="108"/>
      <c r="H35" s="94"/>
      <c r="I35" s="94"/>
      <c r="J35" s="76"/>
      <c r="K35" s="77"/>
      <c r="L35" s="77"/>
      <c r="M35" s="77"/>
      <c r="N35" s="252"/>
    </row>
    <row r="36" spans="1:14" s="1" customFormat="1" ht="14.1" customHeight="1" x14ac:dyDescent="0.3">
      <c r="A36" s="160"/>
      <c r="B36" s="60" t="s">
        <v>133</v>
      </c>
      <c r="C36" s="61"/>
      <c r="D36" s="62"/>
      <c r="E36" s="63"/>
      <c r="F36" s="63"/>
      <c r="G36" s="64"/>
      <c r="H36" s="46"/>
      <c r="I36" s="46"/>
      <c r="J36" s="76"/>
      <c r="K36" s="77"/>
      <c r="L36" s="77"/>
      <c r="M36" s="77"/>
      <c r="N36" s="252"/>
    </row>
    <row r="37" spans="1:14" s="1" customFormat="1" ht="14.1" customHeight="1" x14ac:dyDescent="0.3">
      <c r="A37" s="159">
        <v>18</v>
      </c>
      <c r="B37" s="66" t="s">
        <v>132</v>
      </c>
      <c r="C37" s="67"/>
      <c r="D37" s="106"/>
      <c r="E37" s="246"/>
      <c r="F37" s="246"/>
      <c r="G37" s="108"/>
      <c r="H37" s="45">
        <f>SUM(I37)-3.5</f>
        <v>64.400000000000006</v>
      </c>
      <c r="I37" s="45">
        <f>SUM(J37)-3.5</f>
        <v>67.900000000000006</v>
      </c>
      <c r="J37" s="85">
        <v>71.400000000000006</v>
      </c>
      <c r="K37" s="94">
        <f>SUM(J37)+3.5</f>
        <v>74.900000000000006</v>
      </c>
      <c r="L37" s="94">
        <f>SUM(K37)+3.5</f>
        <v>78.400000000000006</v>
      </c>
      <c r="M37" s="94">
        <f>SUM(L37)+3.5</f>
        <v>81.900000000000006</v>
      </c>
      <c r="N37" s="253">
        <f>SUM(M37)+3.5</f>
        <v>85.4</v>
      </c>
    </row>
    <row r="38" spans="1:14" s="1" customFormat="1" ht="14.1" customHeight="1" x14ac:dyDescent="0.3">
      <c r="A38" s="160"/>
      <c r="B38" s="60" t="s">
        <v>108</v>
      </c>
      <c r="C38" s="61"/>
      <c r="D38" s="62"/>
      <c r="E38" s="63"/>
      <c r="F38" s="63"/>
      <c r="G38" s="64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159">
        <v>19</v>
      </c>
      <c r="B39" s="66" t="s">
        <v>12</v>
      </c>
      <c r="C39" s="67"/>
      <c r="D39" s="68" t="s">
        <v>13</v>
      </c>
      <c r="E39" s="69"/>
      <c r="F39" s="69"/>
      <c r="G39" s="70"/>
      <c r="H39" s="45">
        <f>SUM(I39)-4</f>
        <v>68</v>
      </c>
      <c r="I39" s="45">
        <f>SUM(J39)-4</f>
        <v>72</v>
      </c>
      <c r="J39" s="71">
        <v>76</v>
      </c>
      <c r="K39" s="45">
        <f>SUM(J39)+4</f>
        <v>80</v>
      </c>
      <c r="L39" s="45">
        <f>SUM(K39)+4</f>
        <v>84</v>
      </c>
      <c r="M39" s="45">
        <f>SUM(L39)+4</f>
        <v>88</v>
      </c>
      <c r="N39" s="254">
        <f>SUM(M39)+4</f>
        <v>92</v>
      </c>
    </row>
    <row r="40" spans="1:14" s="1" customFormat="1" ht="14.1" customHeight="1" x14ac:dyDescent="0.3">
      <c r="A40" s="160"/>
      <c r="B40" s="60" t="s">
        <v>50</v>
      </c>
      <c r="C40" s="61"/>
      <c r="D40" s="62" t="s">
        <v>76</v>
      </c>
      <c r="E40" s="63"/>
      <c r="F40" s="63"/>
      <c r="G40" s="64"/>
      <c r="H40" s="46"/>
      <c r="I40" s="46"/>
      <c r="J40" s="48"/>
      <c r="K40" s="46"/>
      <c r="L40" s="46"/>
      <c r="M40" s="46"/>
      <c r="N40" s="251"/>
    </row>
    <row r="41" spans="1:14" s="1" customFormat="1" ht="14.1" customHeight="1" x14ac:dyDescent="0.3">
      <c r="A41" s="159">
        <v>20</v>
      </c>
      <c r="B41" s="66" t="s">
        <v>109</v>
      </c>
      <c r="C41" s="67"/>
      <c r="D41" s="68"/>
      <c r="E41" s="69"/>
      <c r="F41" s="69"/>
      <c r="G41" s="70"/>
      <c r="H41" s="45">
        <f>SUM(I41)-0.7</f>
        <v>12.700000000000001</v>
      </c>
      <c r="I41" s="45">
        <f>SUM(J41)-0.7</f>
        <v>13.4</v>
      </c>
      <c r="J41" s="71">
        <v>14.1</v>
      </c>
      <c r="K41" s="45">
        <f>SUM(J41)+1.2</f>
        <v>15.299999999999999</v>
      </c>
      <c r="L41" s="45">
        <f>SUM(K41)+0.7</f>
        <v>15.999999999999998</v>
      </c>
      <c r="M41" s="109">
        <f>SUM(L41)+0.7</f>
        <v>16.7</v>
      </c>
      <c r="N41" s="255">
        <f>SUM(M41)+0.7</f>
        <v>17.399999999999999</v>
      </c>
    </row>
    <row r="42" spans="1:14" s="1" customFormat="1" ht="14.1" customHeight="1" x14ac:dyDescent="0.3">
      <c r="A42" s="160"/>
      <c r="B42" s="60" t="s">
        <v>110</v>
      </c>
      <c r="C42" s="61"/>
      <c r="D42" s="73" t="s">
        <v>136</v>
      </c>
      <c r="E42" s="74"/>
      <c r="F42" s="74"/>
      <c r="G42" s="75"/>
      <c r="H42" s="46"/>
      <c r="I42" s="46"/>
      <c r="J42" s="48"/>
      <c r="K42" s="46"/>
      <c r="L42" s="46"/>
      <c r="M42" s="137"/>
      <c r="N42" s="256"/>
    </row>
    <row r="43" spans="1:14" s="1" customFormat="1" ht="14.1" customHeight="1" x14ac:dyDescent="0.3">
      <c r="A43" s="159">
        <v>21</v>
      </c>
      <c r="B43" s="66" t="s">
        <v>10</v>
      </c>
      <c r="C43" s="67"/>
      <c r="D43" s="68" t="s">
        <v>77</v>
      </c>
      <c r="E43" s="69"/>
      <c r="F43" s="69"/>
      <c r="G43" s="70"/>
      <c r="H43" s="45">
        <f>SUM(I43)-7</f>
        <v>52</v>
      </c>
      <c r="I43" s="45">
        <f>SUM(J43)-7</f>
        <v>59</v>
      </c>
      <c r="J43" s="71">
        <v>66</v>
      </c>
      <c r="K43" s="45">
        <f>SUM(J43)+6</f>
        <v>72</v>
      </c>
      <c r="L43" s="45">
        <f>SUM(K43)+6</f>
        <v>78</v>
      </c>
      <c r="M43" s="45">
        <f>SUM(L43)+6</f>
        <v>84</v>
      </c>
      <c r="N43" s="254">
        <f>SUM(M43)+6</f>
        <v>90</v>
      </c>
    </row>
    <row r="44" spans="1:14" s="1" customFormat="1" ht="14.1" customHeight="1" x14ac:dyDescent="0.3">
      <c r="A44" s="160"/>
      <c r="B44" s="60" t="s">
        <v>51</v>
      </c>
      <c r="C44" s="61"/>
      <c r="D44" s="62" t="s">
        <v>78</v>
      </c>
      <c r="E44" s="63"/>
      <c r="F44" s="63"/>
      <c r="G44" s="64"/>
      <c r="H44" s="46"/>
      <c r="I44" s="46"/>
      <c r="J44" s="48"/>
      <c r="K44" s="46"/>
      <c r="L44" s="46"/>
      <c r="M44" s="46"/>
      <c r="N44" s="251"/>
    </row>
    <row r="45" spans="1:14" s="1" customFormat="1" ht="14.1" customHeight="1" x14ac:dyDescent="0.3">
      <c r="A45" s="159">
        <v>22</v>
      </c>
      <c r="B45" s="66" t="s">
        <v>15</v>
      </c>
      <c r="C45" s="67"/>
      <c r="D45" s="68" t="s">
        <v>16</v>
      </c>
      <c r="E45" s="69"/>
      <c r="F45" s="69"/>
      <c r="G45" s="70"/>
      <c r="H45" s="45">
        <f>SUM(I45)-1.8</f>
        <v>35.400000000000006</v>
      </c>
      <c r="I45" s="45">
        <f>SUM(J45)-1.8</f>
        <v>37.200000000000003</v>
      </c>
      <c r="J45" s="71">
        <v>39</v>
      </c>
      <c r="K45" s="45">
        <f>SUM(J45)+1.8</f>
        <v>40.799999999999997</v>
      </c>
      <c r="L45" s="45">
        <f>SUM(K45)+1.8</f>
        <v>42.599999999999994</v>
      </c>
      <c r="M45" s="45">
        <f>SUM(L45)+1.8</f>
        <v>44.399999999999991</v>
      </c>
      <c r="N45" s="254">
        <f>SUM(M45)+1.8</f>
        <v>46.199999999999989</v>
      </c>
    </row>
    <row r="46" spans="1:14" s="1" customFormat="1" ht="14.1" customHeight="1" x14ac:dyDescent="0.3">
      <c r="A46" s="160"/>
      <c r="B46" s="60" t="s">
        <v>52</v>
      </c>
      <c r="C46" s="61"/>
      <c r="D46" s="79" t="s">
        <v>79</v>
      </c>
      <c r="E46" s="80"/>
      <c r="F46" s="80"/>
      <c r="G46" s="81"/>
      <c r="H46" s="46"/>
      <c r="I46" s="46"/>
      <c r="J46" s="48"/>
      <c r="K46" s="46"/>
      <c r="L46" s="46"/>
      <c r="M46" s="46"/>
      <c r="N46" s="251"/>
    </row>
    <row r="47" spans="1:14" s="1" customFormat="1" ht="14.1" customHeight="1" x14ac:dyDescent="0.3">
      <c r="A47" s="159">
        <v>23</v>
      </c>
      <c r="B47" s="66" t="s">
        <v>17</v>
      </c>
      <c r="C47" s="67"/>
      <c r="D47" s="68" t="s">
        <v>14</v>
      </c>
      <c r="E47" s="69"/>
      <c r="F47" s="69"/>
      <c r="G47" s="70"/>
      <c r="H47" s="45">
        <f>SUM(I47)-1.1</f>
        <v>20.399999999999999</v>
      </c>
      <c r="I47" s="45">
        <f>SUM(J47)-1.1</f>
        <v>21.5</v>
      </c>
      <c r="J47" s="71">
        <v>22.6</v>
      </c>
      <c r="K47" s="45">
        <f>SUM(J47)+1.6</f>
        <v>24.200000000000003</v>
      </c>
      <c r="L47" s="45">
        <f>SUM(K47)+1.1</f>
        <v>25.300000000000004</v>
      </c>
      <c r="M47" s="109">
        <f>SUM(L47)+1.1</f>
        <v>26.400000000000006</v>
      </c>
      <c r="N47" s="255">
        <f>SUM(M47)+1.1</f>
        <v>27.500000000000007</v>
      </c>
    </row>
    <row r="48" spans="1:14" s="1" customFormat="1" ht="14.1" customHeight="1" x14ac:dyDescent="0.3">
      <c r="A48" s="160"/>
      <c r="B48" s="60" t="s">
        <v>58</v>
      </c>
      <c r="C48" s="61"/>
      <c r="D48" s="62" t="s">
        <v>80</v>
      </c>
      <c r="E48" s="63"/>
      <c r="F48" s="63"/>
      <c r="G48" s="64"/>
      <c r="H48" s="46"/>
      <c r="I48" s="46"/>
      <c r="J48" s="48"/>
      <c r="K48" s="46"/>
      <c r="L48" s="46"/>
      <c r="M48" s="137"/>
      <c r="N48" s="256"/>
    </row>
    <row r="49" spans="1:14" s="1" customFormat="1" ht="14.1" customHeight="1" x14ac:dyDescent="0.3">
      <c r="A49" s="159">
        <v>24</v>
      </c>
      <c r="B49" s="66" t="s">
        <v>18</v>
      </c>
      <c r="C49" s="67"/>
      <c r="D49" s="68" t="s">
        <v>14</v>
      </c>
      <c r="E49" s="69"/>
      <c r="F49" s="69"/>
      <c r="G49" s="70"/>
      <c r="H49" s="45">
        <f>SUM(I49)-1.3</f>
        <v>27.7</v>
      </c>
      <c r="I49" s="45">
        <f>SUM(J49)-1.3</f>
        <v>29</v>
      </c>
      <c r="J49" s="71">
        <v>30.3</v>
      </c>
      <c r="K49" s="45">
        <f>SUM(J49)+1.8</f>
        <v>32.1</v>
      </c>
      <c r="L49" s="45">
        <f>SUM(K49)+1.3</f>
        <v>33.4</v>
      </c>
      <c r="M49" s="109">
        <f>SUM(L49)+1.3</f>
        <v>34.699999999999996</v>
      </c>
      <c r="N49" s="255">
        <f>SUM(M49)+1.3</f>
        <v>35.999999999999993</v>
      </c>
    </row>
    <row r="50" spans="1:14" s="1" customFormat="1" ht="14.1" customHeight="1" x14ac:dyDescent="0.3">
      <c r="A50" s="160"/>
      <c r="B50" s="60" t="s">
        <v>57</v>
      </c>
      <c r="C50" s="61"/>
      <c r="D50" s="62" t="s">
        <v>80</v>
      </c>
      <c r="E50" s="63"/>
      <c r="F50" s="63"/>
      <c r="G50" s="64"/>
      <c r="H50" s="46"/>
      <c r="I50" s="46"/>
      <c r="J50" s="48"/>
      <c r="K50" s="46"/>
      <c r="L50" s="46"/>
      <c r="M50" s="137"/>
      <c r="N50" s="256"/>
    </row>
    <row r="51" spans="1:14" s="1" customFormat="1" ht="14.1" customHeight="1" x14ac:dyDescent="0.3">
      <c r="A51" s="159">
        <v>25</v>
      </c>
      <c r="B51" s="66" t="s">
        <v>19</v>
      </c>
      <c r="C51" s="67"/>
      <c r="D51" s="68" t="s">
        <v>20</v>
      </c>
      <c r="E51" s="69"/>
      <c r="F51" s="69"/>
      <c r="G51" s="70"/>
      <c r="H51" s="45">
        <f>SUM(I51)-2.7</f>
        <v>42.8</v>
      </c>
      <c r="I51" s="45">
        <f>SUM(J51)-2.7</f>
        <v>45.5</v>
      </c>
      <c r="J51" s="71">
        <v>48.2</v>
      </c>
      <c r="K51" s="45">
        <f>SUM(J51)+2.6</f>
        <v>50.800000000000004</v>
      </c>
      <c r="L51" s="45">
        <f>SUM(K51)+2.6</f>
        <v>53.400000000000006</v>
      </c>
      <c r="M51" s="45">
        <f>SUM(L51)+2.6</f>
        <v>56.000000000000007</v>
      </c>
      <c r="N51" s="254">
        <f>SUM(M51)+2.6</f>
        <v>58.600000000000009</v>
      </c>
    </row>
    <row r="52" spans="1:14" s="1" customFormat="1" ht="14.1" customHeight="1" x14ac:dyDescent="0.3">
      <c r="A52" s="160"/>
      <c r="B52" s="60" t="s">
        <v>56</v>
      </c>
      <c r="C52" s="61"/>
      <c r="D52" s="62" t="s">
        <v>81</v>
      </c>
      <c r="E52" s="63"/>
      <c r="F52" s="63"/>
      <c r="G52" s="64"/>
      <c r="H52" s="46"/>
      <c r="I52" s="46"/>
      <c r="J52" s="48"/>
      <c r="K52" s="46"/>
      <c r="L52" s="46"/>
      <c r="M52" s="46"/>
      <c r="N52" s="251"/>
    </row>
    <row r="53" spans="1:14" s="1" customFormat="1" ht="13.5" customHeight="1" x14ac:dyDescent="0.3">
      <c r="A53" s="159">
        <v>26</v>
      </c>
      <c r="B53" s="66" t="s">
        <v>21</v>
      </c>
      <c r="C53" s="67"/>
      <c r="D53" s="68" t="s">
        <v>22</v>
      </c>
      <c r="E53" s="69"/>
      <c r="F53" s="69"/>
      <c r="G53" s="70"/>
      <c r="H53" s="45">
        <f>SUM(I53)-6</f>
        <v>32.299999999999997</v>
      </c>
      <c r="I53" s="45">
        <f>SUM(J53)-6</f>
        <v>38.299999999999997</v>
      </c>
      <c r="J53" s="71">
        <v>44.3</v>
      </c>
      <c r="K53" s="45">
        <f>SUM(J53)+4.5</f>
        <v>48.8</v>
      </c>
      <c r="L53" s="45">
        <f>SUM(K53)+5</f>
        <v>53.8</v>
      </c>
      <c r="M53" s="45">
        <f>SUM(L53)+5</f>
        <v>58.8</v>
      </c>
      <c r="N53" s="254">
        <f>SUM(M53)+5</f>
        <v>63.8</v>
      </c>
    </row>
    <row r="54" spans="1:14" s="1" customFormat="1" ht="13.5" customHeight="1" x14ac:dyDescent="0.3">
      <c r="A54" s="160"/>
      <c r="B54" s="60" t="s">
        <v>55</v>
      </c>
      <c r="C54" s="61"/>
      <c r="D54" s="62" t="s">
        <v>82</v>
      </c>
      <c r="E54" s="63"/>
      <c r="F54" s="63"/>
      <c r="G54" s="64"/>
      <c r="H54" s="46"/>
      <c r="I54" s="46"/>
      <c r="J54" s="48"/>
      <c r="K54" s="46"/>
      <c r="L54" s="46"/>
      <c r="M54" s="46"/>
      <c r="N54" s="251"/>
    </row>
    <row r="55" spans="1:14" ht="14.1" customHeight="1" x14ac:dyDescent="0.3">
      <c r="A55" s="159">
        <v>27</v>
      </c>
      <c r="B55" s="66" t="s">
        <v>92</v>
      </c>
      <c r="C55" s="67"/>
      <c r="D55" s="68" t="s">
        <v>59</v>
      </c>
      <c r="E55" s="69"/>
      <c r="F55" s="69"/>
      <c r="G55" s="70"/>
      <c r="H55" s="45">
        <f>SUM(I55)-2</f>
        <v>39.299999999999997</v>
      </c>
      <c r="I55" s="45">
        <f>SUM(J55)-2</f>
        <v>41.3</v>
      </c>
      <c r="J55" s="71">
        <v>43.3</v>
      </c>
      <c r="K55" s="45">
        <f>SUM(J55)+2</f>
        <v>45.3</v>
      </c>
      <c r="L55" s="45">
        <f>SUM(K55)+2</f>
        <v>47.3</v>
      </c>
      <c r="M55" s="45">
        <f>SUM(L55)+2</f>
        <v>49.3</v>
      </c>
      <c r="N55" s="254">
        <f>SUM(M55)+2</f>
        <v>51.3</v>
      </c>
    </row>
    <row r="56" spans="1:14" ht="14.1" customHeight="1" x14ac:dyDescent="0.3">
      <c r="A56" s="160"/>
      <c r="B56" s="60" t="s">
        <v>93</v>
      </c>
      <c r="C56" s="61"/>
      <c r="D56" s="62" t="s">
        <v>59</v>
      </c>
      <c r="E56" s="63"/>
      <c r="F56" s="63"/>
      <c r="G56" s="64"/>
      <c r="H56" s="46"/>
      <c r="I56" s="46"/>
      <c r="J56" s="48"/>
      <c r="K56" s="46"/>
      <c r="L56" s="46"/>
      <c r="M56" s="46"/>
      <c r="N56" s="251"/>
    </row>
    <row r="57" spans="1:14" ht="14.1" customHeight="1" x14ac:dyDescent="0.3">
      <c r="A57" s="159">
        <v>28</v>
      </c>
      <c r="B57" s="66" t="s">
        <v>94</v>
      </c>
      <c r="C57" s="67"/>
      <c r="D57" s="68" t="s">
        <v>96</v>
      </c>
      <c r="E57" s="69"/>
      <c r="F57" s="69"/>
      <c r="G57" s="70"/>
      <c r="H57" s="45">
        <f>SUM(I57)-3.5</f>
        <v>33.4</v>
      </c>
      <c r="I57" s="45">
        <f>SUM(J57)-3.5</f>
        <v>36.9</v>
      </c>
      <c r="J57" s="71">
        <v>40.4</v>
      </c>
      <c r="K57" s="45">
        <f>SUM(J57)+3.4</f>
        <v>43.8</v>
      </c>
      <c r="L57" s="45">
        <f>SUM(K57)+3.1</f>
        <v>46.9</v>
      </c>
      <c r="M57" s="45">
        <f>SUM(L57)+3.1</f>
        <v>50</v>
      </c>
      <c r="N57" s="254">
        <f>SUM(M57)+3.1</f>
        <v>53.1</v>
      </c>
    </row>
    <row r="58" spans="1:14" ht="14.1" customHeight="1" x14ac:dyDescent="0.3">
      <c r="A58" s="160"/>
      <c r="B58" s="60" t="s">
        <v>95</v>
      </c>
      <c r="C58" s="61"/>
      <c r="D58" s="62" t="s">
        <v>131</v>
      </c>
      <c r="E58" s="63"/>
      <c r="F58" s="63"/>
      <c r="G58" s="64"/>
      <c r="H58" s="46"/>
      <c r="I58" s="46"/>
      <c r="J58" s="48"/>
      <c r="K58" s="46"/>
      <c r="L58" s="46"/>
      <c r="M58" s="46"/>
      <c r="N58" s="251"/>
    </row>
    <row r="59" spans="1:14" ht="14.1" customHeight="1" x14ac:dyDescent="0.3">
      <c r="A59" s="159">
        <v>29</v>
      </c>
      <c r="B59" s="66" t="s">
        <v>83</v>
      </c>
      <c r="C59" s="67"/>
      <c r="D59" s="68" t="s">
        <v>23</v>
      </c>
      <c r="E59" s="69"/>
      <c r="F59" s="69"/>
      <c r="G59" s="70"/>
      <c r="H59" s="45">
        <f>SUM(I59)-0.2</f>
        <v>4.0999999999999996</v>
      </c>
      <c r="I59" s="45">
        <f>SUM(J59)-0.2</f>
        <v>4.3</v>
      </c>
      <c r="J59" s="71">
        <v>4.5</v>
      </c>
      <c r="K59" s="45">
        <f>SUM(J59)+0.2</f>
        <v>4.7</v>
      </c>
      <c r="L59" s="45">
        <f>SUM(K59)+0.2</f>
        <v>4.9000000000000004</v>
      </c>
      <c r="M59" s="45">
        <f>SUM(L59)+0.2</f>
        <v>5.1000000000000005</v>
      </c>
      <c r="N59" s="254">
        <f>SUM(M59)+0.2</f>
        <v>5.3000000000000007</v>
      </c>
    </row>
    <row r="60" spans="1:14" ht="14.1" customHeight="1" x14ac:dyDescent="0.3">
      <c r="A60" s="160"/>
      <c r="B60" s="60" t="s">
        <v>54</v>
      </c>
      <c r="C60" s="61"/>
      <c r="D60" s="62" t="s">
        <v>84</v>
      </c>
      <c r="E60" s="63"/>
      <c r="F60" s="63"/>
      <c r="G60" s="64"/>
      <c r="H60" s="46"/>
      <c r="I60" s="46"/>
      <c r="J60" s="48"/>
      <c r="K60" s="46"/>
      <c r="L60" s="46"/>
      <c r="M60" s="46"/>
      <c r="N60" s="251"/>
    </row>
    <row r="61" spans="1:14" s="1" customFormat="1" ht="14.1" customHeight="1" x14ac:dyDescent="0.3">
      <c r="A61" s="159">
        <v>30</v>
      </c>
      <c r="B61" s="66" t="s">
        <v>85</v>
      </c>
      <c r="C61" s="67"/>
      <c r="D61" s="68" t="s">
        <v>24</v>
      </c>
      <c r="E61" s="69"/>
      <c r="F61" s="69"/>
      <c r="G61" s="70"/>
      <c r="H61" s="45">
        <f>SUM(I61)-0.6</f>
        <v>9.3000000000000007</v>
      </c>
      <c r="I61" s="45">
        <f>SUM(J61)-0.6</f>
        <v>9.9</v>
      </c>
      <c r="J61" s="71">
        <v>10.5</v>
      </c>
      <c r="K61" s="45">
        <f>SUM(J61)+0.6</f>
        <v>11.1</v>
      </c>
      <c r="L61" s="45">
        <f>SUM(K61)+0.6</f>
        <v>11.7</v>
      </c>
      <c r="M61" s="45">
        <f>SUM(L61)+0.6</f>
        <v>12.299999999999999</v>
      </c>
      <c r="N61" s="254">
        <f>SUM(M61)+0.6</f>
        <v>12.899999999999999</v>
      </c>
    </row>
    <row r="62" spans="1:14" s="1" customFormat="1" ht="14.1" customHeight="1" x14ac:dyDescent="0.3">
      <c r="A62" s="160"/>
      <c r="B62" s="60" t="s">
        <v>53</v>
      </c>
      <c r="C62" s="61"/>
      <c r="D62" s="62" t="s">
        <v>86</v>
      </c>
      <c r="E62" s="63"/>
      <c r="F62" s="63"/>
      <c r="G62" s="64"/>
      <c r="H62" s="46"/>
      <c r="I62" s="46"/>
      <c r="J62" s="48"/>
      <c r="K62" s="46"/>
      <c r="L62" s="46"/>
      <c r="M62" s="46"/>
      <c r="N62" s="251"/>
    </row>
    <row r="63" spans="1:14" s="1" customFormat="1" ht="14.1" customHeight="1" x14ac:dyDescent="0.3">
      <c r="A63" s="159">
        <v>31</v>
      </c>
      <c r="B63" s="66" t="s">
        <v>101</v>
      </c>
      <c r="C63" s="67"/>
      <c r="D63" s="134"/>
      <c r="E63" s="135"/>
      <c r="F63" s="135"/>
      <c r="G63" s="136"/>
      <c r="H63" s="45">
        <f>SUM(I63)-0.5</f>
        <v>10</v>
      </c>
      <c r="I63" s="45">
        <f>SUM(J63)-0.5</f>
        <v>10.5</v>
      </c>
      <c r="J63" s="71">
        <v>11</v>
      </c>
      <c r="K63" s="94">
        <f>SUM(J63)+0.5</f>
        <v>11.5</v>
      </c>
      <c r="L63" s="94">
        <f>SUM(K63)+0.5</f>
        <v>12</v>
      </c>
      <c r="M63" s="94">
        <f>SUM(L63)+0.5</f>
        <v>12.5</v>
      </c>
      <c r="N63" s="253">
        <f>SUM(M63)+0.5</f>
        <v>13</v>
      </c>
    </row>
    <row r="64" spans="1:14" s="1" customFormat="1" ht="14.1" customHeight="1" x14ac:dyDescent="0.3">
      <c r="A64" s="159"/>
      <c r="B64" s="97" t="s">
        <v>100</v>
      </c>
      <c r="C64" s="98"/>
      <c r="D64" s="106"/>
      <c r="E64" s="246"/>
      <c r="F64" s="246"/>
      <c r="G64" s="108"/>
      <c r="H64" s="94"/>
      <c r="I64" s="94"/>
      <c r="J64" s="85"/>
      <c r="K64" s="94"/>
      <c r="L64" s="94"/>
      <c r="M64" s="94"/>
      <c r="N64" s="253"/>
    </row>
    <row r="65" spans="1:14" ht="14.1" customHeight="1" x14ac:dyDescent="0.3">
      <c r="A65" s="178">
        <v>32</v>
      </c>
      <c r="B65" s="66" t="s">
        <v>99</v>
      </c>
      <c r="C65" s="67"/>
      <c r="D65" s="128"/>
      <c r="E65" s="129"/>
      <c r="F65" s="129"/>
      <c r="G65" s="130"/>
      <c r="H65" s="45">
        <f>SUM(I65)-0.5</f>
        <v>10.5</v>
      </c>
      <c r="I65" s="45">
        <f>SUM(J65)-0.5</f>
        <v>11</v>
      </c>
      <c r="J65" s="71">
        <v>11.5</v>
      </c>
      <c r="K65" s="45">
        <f>SUM(J65)+0.5</f>
        <v>12</v>
      </c>
      <c r="L65" s="45">
        <f>SUM(K65)+0.5</f>
        <v>12.5</v>
      </c>
      <c r="M65" s="45">
        <f>SUM(L65)+0.5</f>
        <v>13</v>
      </c>
      <c r="N65" s="254">
        <f>SUM(M65)+0.5</f>
        <v>13.5</v>
      </c>
    </row>
    <row r="66" spans="1:14" ht="14.1" customHeight="1" x14ac:dyDescent="0.3">
      <c r="A66" s="160"/>
      <c r="B66" s="137" t="s">
        <v>98</v>
      </c>
      <c r="C66" s="137"/>
      <c r="D66" s="79"/>
      <c r="E66" s="80"/>
      <c r="F66" s="80"/>
      <c r="G66" s="81"/>
      <c r="H66" s="46"/>
      <c r="I66" s="46"/>
      <c r="J66" s="48"/>
      <c r="K66" s="46"/>
      <c r="L66" s="46"/>
      <c r="M66" s="46"/>
      <c r="N66" s="251"/>
    </row>
    <row r="67" spans="1:14" ht="14.1" customHeight="1" x14ac:dyDescent="0.3">
      <c r="A67" s="178">
        <v>33</v>
      </c>
      <c r="B67" s="66"/>
      <c r="C67" s="67"/>
      <c r="D67" s="128"/>
      <c r="E67" s="129"/>
      <c r="F67" s="129"/>
      <c r="G67" s="130"/>
      <c r="H67" s="45"/>
      <c r="I67" s="45"/>
      <c r="J67" s="71"/>
      <c r="K67" s="45"/>
      <c r="L67" s="45"/>
      <c r="M67" s="45"/>
      <c r="N67" s="254"/>
    </row>
    <row r="68" spans="1:14" ht="14.1" customHeight="1" thickBot="1" x14ac:dyDescent="0.35">
      <c r="A68" s="168"/>
      <c r="B68" s="123"/>
      <c r="C68" s="124"/>
      <c r="D68" s="125"/>
      <c r="E68" s="126"/>
      <c r="F68" s="126"/>
      <c r="G68" s="127"/>
      <c r="H68" s="96"/>
      <c r="I68" s="96"/>
      <c r="J68" s="114"/>
      <c r="K68" s="96"/>
      <c r="L68" s="96"/>
      <c r="M68" s="96"/>
      <c r="N68" s="257"/>
    </row>
    <row r="69" spans="1:14" s="1" customFormat="1" ht="14.1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4" s="1" customFormat="1" ht="14.1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 s="1" customFormat="1" ht="14.1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4" s="1" customFormat="1" ht="14.1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9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M27:M28"/>
    <mergeCell ref="B28:C28"/>
    <mergeCell ref="D28:G28"/>
    <mergeCell ref="K29:K30"/>
    <mergeCell ref="L29:L30"/>
    <mergeCell ref="M29:M30"/>
    <mergeCell ref="D29:G29"/>
    <mergeCell ref="H29:H30"/>
    <mergeCell ref="J29:J30"/>
    <mergeCell ref="J27:J28"/>
    <mergeCell ref="K27:K28"/>
    <mergeCell ref="L27:L28"/>
    <mergeCell ref="I29:I30"/>
    <mergeCell ref="A31:A32"/>
    <mergeCell ref="B31:C31"/>
    <mergeCell ref="D31:G31"/>
    <mergeCell ref="H31:H32"/>
    <mergeCell ref="I31:I32"/>
    <mergeCell ref="B30:C30"/>
    <mergeCell ref="D30:G30"/>
    <mergeCell ref="A29:A30"/>
    <mergeCell ref="B29:C29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B64:C64"/>
    <mergeCell ref="D64:G64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B68:C68"/>
    <mergeCell ref="D68:G68"/>
    <mergeCell ref="N23:N24"/>
    <mergeCell ref="J23:J24"/>
    <mergeCell ref="K23:K24"/>
    <mergeCell ref="L23:L24"/>
    <mergeCell ref="N25:N26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27:N28"/>
    <mergeCell ref="N29:N30"/>
    <mergeCell ref="N31:N32"/>
    <mergeCell ref="N33:N34"/>
    <mergeCell ref="N13:N14"/>
    <mergeCell ref="N15:N16"/>
    <mergeCell ref="N17:N18"/>
    <mergeCell ref="N19:N20"/>
    <mergeCell ref="N21:N22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7:N68"/>
    <mergeCell ref="A65:A66"/>
    <mergeCell ref="B65:C65"/>
    <mergeCell ref="D65:G65"/>
    <mergeCell ref="H65:H66"/>
    <mergeCell ref="I65:I66"/>
    <mergeCell ref="J65:J66"/>
    <mergeCell ref="K65:K66"/>
    <mergeCell ref="L65:L66"/>
    <mergeCell ref="M65:M66"/>
    <mergeCell ref="N65:N66"/>
    <mergeCell ref="B66:C66"/>
    <mergeCell ref="D66:G66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2CDD-A77A-4BE0-8CC3-0F0C45D734B1}">
  <sheetPr codeName="Sheet220">
    <tabColor theme="7"/>
    <pageSetUpPr fitToPage="1"/>
  </sheetPr>
  <dimension ref="A1:M70"/>
  <sheetViews>
    <sheetView topLeftCell="A22"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107"/>
      <c r="F3" s="107"/>
      <c r="G3" s="108"/>
      <c r="H3" s="45">
        <f>SUM(I3)-3.4</f>
        <v>36.200000000000003</v>
      </c>
      <c r="I3" s="45">
        <f>SUM(J3)-3.4</f>
        <v>39.6</v>
      </c>
      <c r="J3" s="162">
        <v>43</v>
      </c>
      <c r="K3" s="163">
        <f>SUM(J3)+2.9</f>
        <v>45.9</v>
      </c>
      <c r="L3" s="163">
        <f>SUM(K3)+2.9</f>
        <v>48.8</v>
      </c>
      <c r="M3" s="164">
        <f>SUM(L3)+2.9</f>
        <v>51.699999999999996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71"/>
      <c r="K4" s="45"/>
      <c r="L4" s="45"/>
      <c r="M4" s="121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SUM(I5)-1.8</f>
        <v>23</v>
      </c>
      <c r="I5" s="45">
        <f>SUM(J5)-1.8</f>
        <v>24.8</v>
      </c>
      <c r="J5" s="71">
        <v>26.6</v>
      </c>
      <c r="K5" s="45">
        <f>SUM(J5)+1.6</f>
        <v>28.200000000000003</v>
      </c>
      <c r="L5" s="45">
        <f>SUM(K5)+1.6</f>
        <v>29.800000000000004</v>
      </c>
      <c r="M5" s="121">
        <f>SUM(L5)+1.6</f>
        <v>31.400000000000006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28.5</v>
      </c>
      <c r="I7" s="45">
        <f>SUM(J7)-2.25</f>
        <v>30.75</v>
      </c>
      <c r="J7" s="71">
        <v>33</v>
      </c>
      <c r="K7" s="45">
        <f>SUM(J7)+2</f>
        <v>35</v>
      </c>
      <c r="L7" s="45">
        <f>SUM(K7)+2</f>
        <v>37</v>
      </c>
      <c r="M7" s="121">
        <f>SUM(L7)+2</f>
        <v>39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166">
        <v>4</v>
      </c>
      <c r="B9" s="109" t="s">
        <v>387</v>
      </c>
      <c r="C9" s="109"/>
      <c r="D9" s="171" t="s">
        <v>9</v>
      </c>
      <c r="E9" s="171"/>
      <c r="F9" s="171"/>
      <c r="G9" s="171"/>
      <c r="H9" s="45">
        <f>SUM(I9)-2.25</f>
        <v>29.5</v>
      </c>
      <c r="I9" s="45">
        <f>SUM(J9)-2.25</f>
        <v>31.75</v>
      </c>
      <c r="J9" s="71">
        <v>34</v>
      </c>
      <c r="K9" s="45">
        <f>SUM(J9)+2</f>
        <v>36</v>
      </c>
      <c r="L9" s="45">
        <f>SUM(K9)+2</f>
        <v>38</v>
      </c>
      <c r="M9" s="121">
        <f>SUM(L9)+2</f>
        <v>40</v>
      </c>
    </row>
    <row r="10" spans="1:13" s="1" customFormat="1" ht="14.1" customHeight="1" x14ac:dyDescent="0.3">
      <c r="A10" s="166"/>
      <c r="B10" s="137" t="s">
        <v>386</v>
      </c>
      <c r="C10" s="137"/>
      <c r="D10" s="79" t="s">
        <v>533</v>
      </c>
      <c r="E10" s="80"/>
      <c r="F10" s="80"/>
      <c r="G10" s="81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13.899999999999999</v>
      </c>
      <c r="I11" s="45">
        <f>SUM(J11)-0.8</f>
        <v>14.7</v>
      </c>
      <c r="J11" s="71">
        <v>15.5</v>
      </c>
      <c r="K11" s="45">
        <f>SUM(J11)+0.8</f>
        <v>16.3</v>
      </c>
      <c r="L11" s="45">
        <f>SUM(K11)+0.8</f>
        <v>17.100000000000001</v>
      </c>
      <c r="M11" s="121">
        <f>SUM(L11)+0.8</f>
        <v>17.900000000000002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31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</v>
      </c>
      <c r="I13" s="45">
        <f>SUM(J13)-0.6</f>
        <v>12.6</v>
      </c>
      <c r="J13" s="76">
        <v>13.2</v>
      </c>
      <c r="K13" s="77">
        <f>SUM(J13)+0.6</f>
        <v>13.799999999999999</v>
      </c>
      <c r="L13" s="77">
        <f>SUM(K13)+0.6</f>
        <v>14.399999999999999</v>
      </c>
      <c r="M13" s="161">
        <f>SUM(L13)+0.6</f>
        <v>14.999999999999998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61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5.5</v>
      </c>
      <c r="I15" s="45">
        <f>SUM(J15)-0.3</f>
        <v>5.8</v>
      </c>
      <c r="J15" s="76">
        <v>6.1</v>
      </c>
      <c r="K15" s="77">
        <f>SUM(J15)+0.3</f>
        <v>6.3999999999999995</v>
      </c>
      <c r="L15" s="77">
        <f>SUM(K15)+0.3</f>
        <v>6.6999999999999993</v>
      </c>
      <c r="M15" s="161">
        <f>SUM(L15)+0.3</f>
        <v>6.9999999999999991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31.199999999999996</v>
      </c>
      <c r="I17" s="45">
        <f>SUM(J17)-1.6</f>
        <v>32.799999999999997</v>
      </c>
      <c r="J17" s="76">
        <v>34.4</v>
      </c>
      <c r="K17" s="77">
        <f>SUM(J17)+1.6</f>
        <v>36</v>
      </c>
      <c r="L17" s="77">
        <f>SUM(K17)+1.6</f>
        <v>37.6</v>
      </c>
      <c r="M17" s="161">
        <f>SUM(L17)+1.6</f>
        <v>39.200000000000003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SUM(I19)-3.6</f>
        <v>37</v>
      </c>
      <c r="I19" s="45">
        <f>SUM(J19)-3.6</f>
        <v>40.6</v>
      </c>
      <c r="J19" s="71">
        <v>44.2</v>
      </c>
      <c r="K19" s="45">
        <f>SUM(J19)+3.7</f>
        <v>47.900000000000006</v>
      </c>
      <c r="L19" s="45">
        <f>SUM(K19)+3.7</f>
        <v>51.600000000000009</v>
      </c>
      <c r="M19" s="121">
        <f>SUM(L19)+3.7</f>
        <v>55.300000000000011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31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SUM(I21)-1.8</f>
        <v>30.400000000000002</v>
      </c>
      <c r="I21" s="45">
        <f>SUM(J21)-1.8</f>
        <v>32.200000000000003</v>
      </c>
      <c r="J21" s="76">
        <v>34</v>
      </c>
      <c r="K21" s="77">
        <f>SUM(J21)+1.8</f>
        <v>35.799999999999997</v>
      </c>
      <c r="L21" s="77">
        <f>SUM(K21)+1.8</f>
        <v>37.599999999999994</v>
      </c>
      <c r="M21" s="161">
        <f>SUM(L21)+1.8</f>
        <v>39.399999999999991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61"/>
    </row>
    <row r="23" spans="1:13" s="1" customFormat="1" ht="14.1" customHeight="1" x14ac:dyDescent="0.3">
      <c r="A23" s="166">
        <v>11</v>
      </c>
      <c r="B23" s="66" t="s">
        <v>532</v>
      </c>
      <c r="C23" s="67"/>
      <c r="D23" s="171"/>
      <c r="E23" s="171"/>
      <c r="F23" s="171"/>
      <c r="G23" s="171"/>
      <c r="H23" s="45">
        <f>SUM(I23)-1.2</f>
        <v>20.6</v>
      </c>
      <c r="I23" s="45">
        <f>SUM(J23)-1.2</f>
        <v>21.8</v>
      </c>
      <c r="J23" s="76">
        <v>23</v>
      </c>
      <c r="K23" s="77">
        <f>SUM(J23)+1.2</f>
        <v>24.2</v>
      </c>
      <c r="L23" s="77">
        <f>SUM(K23)+1.2</f>
        <v>25.4</v>
      </c>
      <c r="M23" s="161">
        <f>SUM(L23)+1.2</f>
        <v>26.599999999999998</v>
      </c>
    </row>
    <row r="24" spans="1:13" s="1" customFormat="1" ht="14.1" customHeight="1" x14ac:dyDescent="0.3">
      <c r="A24" s="166"/>
      <c r="B24" s="137" t="s">
        <v>531</v>
      </c>
      <c r="C24" s="137"/>
      <c r="D24" s="79" t="s">
        <v>530</v>
      </c>
      <c r="E24" s="80"/>
      <c r="F24" s="80"/>
      <c r="G24" s="81"/>
      <c r="H24" s="46"/>
      <c r="I24" s="46"/>
      <c r="J24" s="76"/>
      <c r="K24" s="77"/>
      <c r="L24" s="77"/>
      <c r="M24" s="161"/>
    </row>
    <row r="25" spans="1:13" s="1" customFormat="1" ht="14.1" customHeight="1" x14ac:dyDescent="0.3">
      <c r="A25" s="166">
        <v>12</v>
      </c>
      <c r="B25" s="66" t="s">
        <v>350</v>
      </c>
      <c r="C25" s="67"/>
      <c r="D25" s="171"/>
      <c r="E25" s="171"/>
      <c r="F25" s="171"/>
      <c r="G25" s="171"/>
      <c r="H25" s="45">
        <f>SUM(I25)-0.6</f>
        <v>14.8</v>
      </c>
      <c r="I25" s="45">
        <f>SUM(J25)-0.6</f>
        <v>15.4</v>
      </c>
      <c r="J25" s="76">
        <v>16</v>
      </c>
      <c r="K25" s="77">
        <f>SUM(J25)+0.6</f>
        <v>16.600000000000001</v>
      </c>
      <c r="L25" s="77">
        <f>SUM(K25)+0.6</f>
        <v>17.200000000000003</v>
      </c>
      <c r="M25" s="161">
        <f>SUM(L25)+0.6</f>
        <v>17.800000000000004</v>
      </c>
    </row>
    <row r="26" spans="1:13" s="1" customFormat="1" ht="14.1" customHeight="1" x14ac:dyDescent="0.3">
      <c r="A26" s="166"/>
      <c r="B26" s="137" t="s">
        <v>407</v>
      </c>
      <c r="C26" s="137"/>
      <c r="D26" s="79"/>
      <c r="E26" s="80"/>
      <c r="F26" s="80"/>
      <c r="G26" s="81"/>
      <c r="H26" s="46"/>
      <c r="I26" s="46"/>
      <c r="J26" s="76"/>
      <c r="K26" s="77"/>
      <c r="L26" s="77"/>
      <c r="M26" s="161"/>
    </row>
    <row r="27" spans="1:13" s="1" customFormat="1" ht="14.1" customHeight="1" x14ac:dyDescent="0.3">
      <c r="A27" s="166">
        <v>13</v>
      </c>
      <c r="B27" s="66" t="s">
        <v>529</v>
      </c>
      <c r="C27" s="67"/>
      <c r="D27" s="171"/>
      <c r="E27" s="171"/>
      <c r="F27" s="171"/>
      <c r="G27" s="171"/>
      <c r="H27" s="45">
        <f>SUM(I27)-1.6</f>
        <v>14.799999999999999</v>
      </c>
      <c r="I27" s="45">
        <f>SUM(J27)-1.6</f>
        <v>16.399999999999999</v>
      </c>
      <c r="J27" s="76">
        <v>18</v>
      </c>
      <c r="K27" s="77">
        <f>SUM(J27)+1.1</f>
        <v>19.100000000000001</v>
      </c>
      <c r="L27" s="77">
        <f>SUM(K27)+1.1</f>
        <v>20.200000000000003</v>
      </c>
      <c r="M27" s="161">
        <f>SUM(L27)+1.1</f>
        <v>21.300000000000004</v>
      </c>
    </row>
    <row r="28" spans="1:13" s="1" customFormat="1" ht="14.1" customHeight="1" x14ac:dyDescent="0.3">
      <c r="A28" s="166"/>
      <c r="B28" s="137" t="s">
        <v>313</v>
      </c>
      <c r="C28" s="137"/>
      <c r="D28" s="79"/>
      <c r="E28" s="80"/>
      <c r="F28" s="80"/>
      <c r="G28" s="81"/>
      <c r="H28" s="46"/>
      <c r="I28" s="46"/>
      <c r="J28" s="76"/>
      <c r="K28" s="77"/>
      <c r="L28" s="77"/>
      <c r="M28" s="161"/>
    </row>
    <row r="29" spans="1:13" s="1" customFormat="1" ht="14.1" customHeight="1" x14ac:dyDescent="0.3">
      <c r="A29" s="166">
        <v>14</v>
      </c>
      <c r="B29" s="66" t="s">
        <v>183</v>
      </c>
      <c r="C29" s="67"/>
      <c r="D29" s="171"/>
      <c r="E29" s="171"/>
      <c r="F29" s="171"/>
      <c r="G29" s="171"/>
      <c r="H29" s="45">
        <f>SUM(I29)-0</f>
        <v>11</v>
      </c>
      <c r="I29" s="45">
        <f>SUM(J29)-0</f>
        <v>11</v>
      </c>
      <c r="J29" s="76">
        <v>11</v>
      </c>
      <c r="K29" s="77">
        <f>SUM(J29)+0.3</f>
        <v>11.3</v>
      </c>
      <c r="L29" s="77">
        <f>SUM(K29)+0.3</f>
        <v>11.600000000000001</v>
      </c>
      <c r="M29" s="161">
        <f>SUM(L29)+0.3</f>
        <v>11.900000000000002</v>
      </c>
    </row>
    <row r="30" spans="1:13" s="1" customFormat="1" ht="14.1" customHeight="1" x14ac:dyDescent="0.3">
      <c r="A30" s="166"/>
      <c r="B30" s="137" t="s">
        <v>182</v>
      </c>
      <c r="C30" s="137"/>
      <c r="D30" s="79"/>
      <c r="E30" s="80"/>
      <c r="F30" s="80"/>
      <c r="G30" s="81"/>
      <c r="H30" s="46"/>
      <c r="I30" s="46"/>
      <c r="J30" s="76"/>
      <c r="K30" s="77"/>
      <c r="L30" s="77"/>
      <c r="M30" s="161"/>
    </row>
    <row r="31" spans="1:13" s="1" customFormat="1" ht="14.1" customHeight="1" x14ac:dyDescent="0.3">
      <c r="A31" s="166">
        <v>15</v>
      </c>
      <c r="B31" s="66" t="s">
        <v>172</v>
      </c>
      <c r="C31" s="67"/>
      <c r="D31" s="128" t="s">
        <v>113</v>
      </c>
      <c r="E31" s="129"/>
      <c r="F31" s="129"/>
      <c r="G31" s="130"/>
      <c r="H31" s="45">
        <f>SUM(I31)-0.3</f>
        <v>2.9000000000000004</v>
      </c>
      <c r="I31" s="45">
        <f>SUM(J31)-0.3</f>
        <v>3.2</v>
      </c>
      <c r="J31" s="76">
        <v>3.5</v>
      </c>
      <c r="K31" s="77">
        <f>SUM(J31)+0.3</f>
        <v>3.8</v>
      </c>
      <c r="L31" s="77">
        <f>SUM(K31)+0.3</f>
        <v>4.0999999999999996</v>
      </c>
      <c r="M31" s="161">
        <f>SUM(L31)+0.3</f>
        <v>4.3999999999999995</v>
      </c>
    </row>
    <row r="32" spans="1:13" s="1" customFormat="1" ht="14.1" customHeight="1" thickBot="1" x14ac:dyDescent="0.35">
      <c r="A32" s="267"/>
      <c r="B32" s="268" t="s">
        <v>371</v>
      </c>
      <c r="C32" s="269"/>
      <c r="D32" s="270" t="s">
        <v>112</v>
      </c>
      <c r="E32" s="271"/>
      <c r="F32" s="271"/>
      <c r="G32" s="272"/>
      <c r="H32" s="84"/>
      <c r="I32" s="84"/>
      <c r="J32" s="266"/>
      <c r="K32" s="265"/>
      <c r="L32" s="265"/>
      <c r="M32" s="289"/>
    </row>
    <row r="33" spans="1:13" ht="14.1" customHeight="1" thickTop="1" x14ac:dyDescent="0.3">
      <c r="A33" s="160">
        <v>16</v>
      </c>
      <c r="B33" s="97" t="s">
        <v>106</v>
      </c>
      <c r="C33" s="98"/>
      <c r="D33" s="106" t="s">
        <v>74</v>
      </c>
      <c r="E33" s="107"/>
      <c r="F33" s="107"/>
      <c r="G33" s="108"/>
      <c r="H33" s="167">
        <f>SUM(I33)-3</f>
        <v>45</v>
      </c>
      <c r="I33" s="94">
        <f>SUM(J33)-3</f>
        <v>48</v>
      </c>
      <c r="J33" s="85">
        <v>51</v>
      </c>
      <c r="K33" s="94">
        <f>SUM(J33)+3</f>
        <v>54</v>
      </c>
      <c r="L33" s="94">
        <f>SUM(K33)+3</f>
        <v>57</v>
      </c>
      <c r="M33" s="139">
        <f>SUM(L33)+3</f>
        <v>60</v>
      </c>
    </row>
    <row r="34" spans="1:13" ht="14.1" customHeight="1" x14ac:dyDescent="0.3">
      <c r="A34" s="166"/>
      <c r="B34" s="60" t="s">
        <v>107</v>
      </c>
      <c r="C34" s="61"/>
      <c r="D34" s="62" t="s">
        <v>75</v>
      </c>
      <c r="E34" s="63"/>
      <c r="F34" s="63"/>
      <c r="G34" s="64"/>
      <c r="H34" s="137"/>
      <c r="I34" s="46"/>
      <c r="J34" s="48"/>
      <c r="K34" s="46"/>
      <c r="L34" s="46"/>
      <c r="M34" s="131"/>
    </row>
    <row r="35" spans="1:13" ht="14.1" customHeight="1" x14ac:dyDescent="0.3">
      <c r="A35" s="166">
        <v>17</v>
      </c>
      <c r="B35" s="97" t="s">
        <v>461</v>
      </c>
      <c r="C35" s="98"/>
      <c r="D35" s="106"/>
      <c r="E35" s="107"/>
      <c r="F35" s="107"/>
      <c r="G35" s="108"/>
      <c r="H35" s="109"/>
      <c r="I35" s="45"/>
      <c r="J35" s="85"/>
      <c r="K35" s="94"/>
      <c r="L35" s="94"/>
      <c r="M35" s="139"/>
    </row>
    <row r="36" spans="1:13" ht="14.1" customHeight="1" x14ac:dyDescent="0.3">
      <c r="A36" s="166"/>
      <c r="B36" s="60" t="s">
        <v>460</v>
      </c>
      <c r="C36" s="61"/>
      <c r="D36" s="62"/>
      <c r="E36" s="63"/>
      <c r="F36" s="63"/>
      <c r="G36" s="64"/>
      <c r="H36" s="137"/>
      <c r="I36" s="46"/>
      <c r="J36" s="48"/>
      <c r="K36" s="46"/>
      <c r="L36" s="46"/>
      <c r="M36" s="131"/>
    </row>
    <row r="37" spans="1:13" ht="14.1" customHeight="1" x14ac:dyDescent="0.3">
      <c r="A37" s="166">
        <v>18</v>
      </c>
      <c r="B37" s="97" t="s">
        <v>121</v>
      </c>
      <c r="C37" s="98"/>
      <c r="D37" s="106"/>
      <c r="E37" s="107"/>
      <c r="F37" s="107"/>
      <c r="G37" s="108"/>
      <c r="H37" s="109"/>
      <c r="I37" s="45"/>
      <c r="J37" s="85"/>
      <c r="K37" s="94"/>
      <c r="L37" s="94"/>
      <c r="M37" s="139"/>
    </row>
    <row r="38" spans="1:13" ht="14.1" customHeight="1" x14ac:dyDescent="0.3">
      <c r="A38" s="166"/>
      <c r="B38" s="60" t="s">
        <v>133</v>
      </c>
      <c r="C38" s="61"/>
      <c r="D38" s="62"/>
      <c r="E38" s="63"/>
      <c r="F38" s="63"/>
      <c r="G38" s="64"/>
      <c r="H38" s="137"/>
      <c r="I38" s="46"/>
      <c r="J38" s="48"/>
      <c r="K38" s="46"/>
      <c r="L38" s="46"/>
      <c r="M38" s="131"/>
    </row>
    <row r="39" spans="1:13" ht="14.1" customHeight="1" x14ac:dyDescent="0.3">
      <c r="A39" s="166">
        <v>19</v>
      </c>
      <c r="B39" s="66" t="s">
        <v>459</v>
      </c>
      <c r="C39" s="67"/>
      <c r="D39" s="259"/>
      <c r="E39" s="260"/>
      <c r="F39" s="260"/>
      <c r="G39" s="261"/>
      <c r="H39" s="45"/>
      <c r="I39" s="45"/>
      <c r="J39" s="85"/>
      <c r="K39" s="94"/>
      <c r="L39" s="94"/>
      <c r="M39" s="139"/>
    </row>
    <row r="40" spans="1:13" ht="14.1" customHeight="1" x14ac:dyDescent="0.3">
      <c r="A40" s="166"/>
      <c r="B40" s="60" t="s">
        <v>458</v>
      </c>
      <c r="C40" s="61"/>
      <c r="D40" s="102"/>
      <c r="E40" s="103"/>
      <c r="F40" s="103"/>
      <c r="G40" s="104"/>
      <c r="H40" s="46"/>
      <c r="I40" s="46"/>
      <c r="J40" s="48"/>
      <c r="K40" s="46"/>
      <c r="L40" s="46"/>
      <c r="M40" s="131"/>
    </row>
    <row r="41" spans="1:13" ht="14.1" customHeight="1" x14ac:dyDescent="0.3">
      <c r="A41" s="166">
        <v>20</v>
      </c>
      <c r="B41" s="66" t="s">
        <v>132</v>
      </c>
      <c r="C41" s="67"/>
      <c r="D41" s="106"/>
      <c r="E41" s="107"/>
      <c r="F41" s="107"/>
      <c r="G41" s="108"/>
      <c r="H41" s="45">
        <f>SUM(I41)-3.5</f>
        <v>61</v>
      </c>
      <c r="I41" s="45">
        <f>SUM(J41)-3.5</f>
        <v>64.5</v>
      </c>
      <c r="J41" s="85">
        <v>68</v>
      </c>
      <c r="K41" s="94">
        <f>SUM(J41)+3.5</f>
        <v>71.5</v>
      </c>
      <c r="L41" s="94">
        <f>SUM(K41)+3.5</f>
        <v>75</v>
      </c>
      <c r="M41" s="139">
        <f>SUM(L41)+3.5</f>
        <v>78.5</v>
      </c>
    </row>
    <row r="42" spans="1:13" ht="14.1" customHeight="1" x14ac:dyDescent="0.3">
      <c r="A42" s="166"/>
      <c r="B42" s="60" t="s">
        <v>108</v>
      </c>
      <c r="C42" s="61"/>
      <c r="D42" s="62"/>
      <c r="E42" s="63"/>
      <c r="F42" s="63"/>
      <c r="G42" s="64"/>
      <c r="H42" s="46"/>
      <c r="I42" s="46"/>
      <c r="J42" s="48"/>
      <c r="K42" s="46"/>
      <c r="L42" s="46"/>
      <c r="M42" s="131"/>
    </row>
    <row r="43" spans="1:13" ht="14.1" customHeight="1" x14ac:dyDescent="0.3">
      <c r="A43" s="166">
        <v>21</v>
      </c>
      <c r="B43" s="66" t="s">
        <v>12</v>
      </c>
      <c r="C43" s="67"/>
      <c r="D43" s="68" t="s">
        <v>469</v>
      </c>
      <c r="E43" s="69"/>
      <c r="F43" s="69"/>
      <c r="G43" s="70"/>
      <c r="H43" s="45">
        <f>SUM(I43)-4</f>
        <v>64.599999999999994</v>
      </c>
      <c r="I43" s="45">
        <f>SUM(J43)-4</f>
        <v>68.599999999999994</v>
      </c>
      <c r="J43" s="71">
        <v>72.599999999999994</v>
      </c>
      <c r="K43" s="45">
        <f>SUM(J43)+4</f>
        <v>76.599999999999994</v>
      </c>
      <c r="L43" s="45">
        <f>SUM(K43)+4</f>
        <v>80.599999999999994</v>
      </c>
      <c r="M43" s="121">
        <f>SUM(L43)+4</f>
        <v>84.6</v>
      </c>
    </row>
    <row r="44" spans="1:13" ht="14.1" customHeight="1" x14ac:dyDescent="0.3">
      <c r="A44" s="166"/>
      <c r="B44" s="60" t="s">
        <v>50</v>
      </c>
      <c r="C44" s="61"/>
      <c r="D44" s="62" t="s">
        <v>76</v>
      </c>
      <c r="E44" s="63"/>
      <c r="F44" s="63"/>
      <c r="G44" s="64"/>
      <c r="H44" s="46"/>
      <c r="I44" s="46"/>
      <c r="J44" s="48"/>
      <c r="K44" s="46"/>
      <c r="L44" s="46"/>
      <c r="M44" s="131"/>
    </row>
    <row r="45" spans="1:13" ht="14.1" customHeight="1" x14ac:dyDescent="0.3">
      <c r="A45" s="166">
        <v>22</v>
      </c>
      <c r="B45" s="66" t="s">
        <v>109</v>
      </c>
      <c r="C45" s="67"/>
      <c r="D45" s="68"/>
      <c r="E45" s="69"/>
      <c r="F45" s="69"/>
      <c r="G45" s="70"/>
      <c r="H45" s="109">
        <f>SUM(I45)-0.7</f>
        <v>12.100000000000001</v>
      </c>
      <c r="I45" s="45">
        <f>SUM(J45)-0.7</f>
        <v>12.8</v>
      </c>
      <c r="J45" s="71">
        <v>13.5</v>
      </c>
      <c r="K45" s="45">
        <f>SUM(J45)+1.2</f>
        <v>14.7</v>
      </c>
      <c r="L45" s="45">
        <f>SUM(K45)+0.7</f>
        <v>15.399999999999999</v>
      </c>
      <c r="M45" s="121">
        <f>SUM(L45)+0.7</f>
        <v>16.099999999999998</v>
      </c>
    </row>
    <row r="46" spans="1:13" ht="14.1" customHeight="1" x14ac:dyDescent="0.3">
      <c r="A46" s="166"/>
      <c r="B46" s="60" t="s">
        <v>110</v>
      </c>
      <c r="C46" s="61"/>
      <c r="D46" s="73" t="s">
        <v>136</v>
      </c>
      <c r="E46" s="74"/>
      <c r="F46" s="74"/>
      <c r="G46" s="75"/>
      <c r="H46" s="137"/>
      <c r="I46" s="46"/>
      <c r="J46" s="48"/>
      <c r="K46" s="46"/>
      <c r="L46" s="46"/>
      <c r="M46" s="131"/>
    </row>
    <row r="47" spans="1:13" ht="14.1" customHeight="1" x14ac:dyDescent="0.3">
      <c r="A47" s="166">
        <v>23</v>
      </c>
      <c r="B47" s="66" t="s">
        <v>362</v>
      </c>
      <c r="C47" s="67"/>
      <c r="D47" s="68"/>
      <c r="E47" s="69"/>
      <c r="F47" s="69"/>
      <c r="G47" s="70"/>
      <c r="H47" s="109"/>
      <c r="I47" s="45"/>
      <c r="J47" s="71"/>
      <c r="K47" s="45"/>
      <c r="L47" s="45"/>
      <c r="M47" s="121"/>
    </row>
    <row r="48" spans="1:13" ht="14.1" customHeight="1" x14ac:dyDescent="0.3">
      <c r="A48" s="166"/>
      <c r="B48" s="60" t="s">
        <v>363</v>
      </c>
      <c r="C48" s="61"/>
      <c r="D48" s="73" t="s">
        <v>364</v>
      </c>
      <c r="E48" s="74"/>
      <c r="F48" s="74"/>
      <c r="G48" s="75"/>
      <c r="H48" s="137"/>
      <c r="I48" s="46"/>
      <c r="J48" s="48"/>
      <c r="K48" s="46"/>
      <c r="L48" s="46"/>
      <c r="M48" s="131"/>
    </row>
    <row r="49" spans="1:13" ht="14.1" customHeight="1" x14ac:dyDescent="0.3">
      <c r="A49" s="166">
        <v>24</v>
      </c>
      <c r="B49" s="66" t="s">
        <v>467</v>
      </c>
      <c r="C49" s="67"/>
      <c r="D49" s="68"/>
      <c r="E49" s="69"/>
      <c r="F49" s="69"/>
      <c r="G49" s="70"/>
      <c r="H49" s="45"/>
      <c r="I49" s="45"/>
      <c r="J49" s="71"/>
      <c r="K49" s="45"/>
      <c r="L49" s="45"/>
      <c r="M49" s="121"/>
    </row>
    <row r="50" spans="1:13" ht="14.1" customHeight="1" x14ac:dyDescent="0.3">
      <c r="A50" s="166"/>
      <c r="B50" s="60" t="s">
        <v>466</v>
      </c>
      <c r="C50" s="61"/>
      <c r="D50" s="73"/>
      <c r="E50" s="74"/>
      <c r="F50" s="74"/>
      <c r="G50" s="75"/>
      <c r="H50" s="46"/>
      <c r="I50" s="46"/>
      <c r="J50" s="48"/>
      <c r="K50" s="46"/>
      <c r="L50" s="46"/>
      <c r="M50" s="131"/>
    </row>
    <row r="51" spans="1:13" ht="14.1" customHeight="1" x14ac:dyDescent="0.3">
      <c r="A51" s="166">
        <v>25</v>
      </c>
      <c r="B51" s="66" t="s">
        <v>10</v>
      </c>
      <c r="C51" s="67"/>
      <c r="D51" s="68" t="s">
        <v>77</v>
      </c>
      <c r="E51" s="69"/>
      <c r="F51" s="69"/>
      <c r="G51" s="70"/>
      <c r="H51" s="45">
        <f>SUM(I51)-7</f>
        <v>50</v>
      </c>
      <c r="I51" s="45">
        <f>SUM(J51)-7</f>
        <v>57</v>
      </c>
      <c r="J51" s="71">
        <v>64</v>
      </c>
      <c r="K51" s="45">
        <f>SUM(J51)+6</f>
        <v>70</v>
      </c>
      <c r="L51" s="45">
        <f>SUM(K51)+6</f>
        <v>76</v>
      </c>
      <c r="M51" s="121">
        <f>SUM(L51)+6</f>
        <v>82</v>
      </c>
    </row>
    <row r="52" spans="1:13" ht="14.1" customHeight="1" x14ac:dyDescent="0.3">
      <c r="A52" s="166"/>
      <c r="B52" s="60" t="s">
        <v>51</v>
      </c>
      <c r="C52" s="61"/>
      <c r="D52" s="62" t="s">
        <v>78</v>
      </c>
      <c r="E52" s="63"/>
      <c r="F52" s="63"/>
      <c r="G52" s="64"/>
      <c r="H52" s="46"/>
      <c r="I52" s="46"/>
      <c r="J52" s="48"/>
      <c r="K52" s="46"/>
      <c r="L52" s="46"/>
      <c r="M52" s="131"/>
    </row>
    <row r="53" spans="1:13" ht="14.1" customHeight="1" x14ac:dyDescent="0.3">
      <c r="A53" s="166">
        <v>26</v>
      </c>
      <c r="B53" s="66" t="s">
        <v>15</v>
      </c>
      <c r="C53" s="67"/>
      <c r="D53" s="68" t="s">
        <v>16</v>
      </c>
      <c r="E53" s="69"/>
      <c r="F53" s="69"/>
      <c r="G53" s="70"/>
      <c r="H53" s="45">
        <f>SUM(I53)-2</f>
        <v>39.5</v>
      </c>
      <c r="I53" s="45">
        <f>SUM(J53)-2</f>
        <v>41.5</v>
      </c>
      <c r="J53" s="71">
        <v>43.5</v>
      </c>
      <c r="K53" s="45">
        <f>SUM(J53)+2</f>
        <v>45.5</v>
      </c>
      <c r="L53" s="45">
        <f>SUM(K53)+2</f>
        <v>47.5</v>
      </c>
      <c r="M53" s="121">
        <f>SUM(L53)+2</f>
        <v>49.5</v>
      </c>
    </row>
    <row r="54" spans="1:13" ht="14.1" customHeight="1" x14ac:dyDescent="0.3">
      <c r="A54" s="166"/>
      <c r="B54" s="60" t="s">
        <v>52</v>
      </c>
      <c r="C54" s="61"/>
      <c r="D54" s="79" t="s">
        <v>79</v>
      </c>
      <c r="E54" s="80"/>
      <c r="F54" s="80"/>
      <c r="G54" s="81"/>
      <c r="H54" s="46"/>
      <c r="I54" s="46"/>
      <c r="J54" s="48"/>
      <c r="K54" s="46"/>
      <c r="L54" s="46"/>
      <c r="M54" s="131"/>
    </row>
    <row r="55" spans="1:13" ht="14.1" customHeight="1" x14ac:dyDescent="0.3">
      <c r="A55" s="166">
        <v>27</v>
      </c>
      <c r="B55" s="66" t="s">
        <v>17</v>
      </c>
      <c r="C55" s="67"/>
      <c r="D55" s="68" t="s">
        <v>14</v>
      </c>
      <c r="E55" s="69"/>
      <c r="F55" s="69"/>
      <c r="G55" s="70"/>
      <c r="H55" s="109">
        <f>SUM(I55)-1.1</f>
        <v>20.099999999999998</v>
      </c>
      <c r="I55" s="45">
        <f>SUM(J55)-1.1</f>
        <v>21.2</v>
      </c>
      <c r="J55" s="71">
        <v>22.3</v>
      </c>
      <c r="K55" s="45">
        <f>SUM(J55)+1.6</f>
        <v>23.900000000000002</v>
      </c>
      <c r="L55" s="45">
        <f>SUM(K55)+1.1</f>
        <v>25.000000000000004</v>
      </c>
      <c r="M55" s="121">
        <f>SUM(L55)+1.1</f>
        <v>26.100000000000005</v>
      </c>
    </row>
    <row r="56" spans="1:13" ht="14.1" customHeight="1" x14ac:dyDescent="0.3">
      <c r="A56" s="166"/>
      <c r="B56" s="60" t="s">
        <v>58</v>
      </c>
      <c r="C56" s="61"/>
      <c r="D56" s="62" t="s">
        <v>80</v>
      </c>
      <c r="E56" s="63"/>
      <c r="F56" s="63"/>
      <c r="G56" s="64"/>
      <c r="H56" s="137"/>
      <c r="I56" s="46"/>
      <c r="J56" s="48"/>
      <c r="K56" s="46"/>
      <c r="L56" s="46"/>
      <c r="M56" s="131"/>
    </row>
    <row r="57" spans="1:13" ht="14.1" customHeight="1" x14ac:dyDescent="0.3">
      <c r="A57" s="166">
        <v>28</v>
      </c>
      <c r="B57" s="66" t="s">
        <v>18</v>
      </c>
      <c r="C57" s="67"/>
      <c r="D57" s="68" t="s">
        <v>14</v>
      </c>
      <c r="E57" s="69"/>
      <c r="F57" s="69"/>
      <c r="G57" s="70"/>
      <c r="H57" s="109">
        <f>SUM(I57)-1.3</f>
        <v>26.4</v>
      </c>
      <c r="I57" s="45">
        <f>SUM(J57)-1.3</f>
        <v>27.7</v>
      </c>
      <c r="J57" s="71">
        <v>29</v>
      </c>
      <c r="K57" s="45">
        <f>SUM(J57)+1.8</f>
        <v>30.8</v>
      </c>
      <c r="L57" s="45">
        <f>SUM(K57)+1.3</f>
        <v>32.1</v>
      </c>
      <c r="M57" s="121">
        <f>SUM(L57)+1.3</f>
        <v>33.4</v>
      </c>
    </row>
    <row r="58" spans="1:13" ht="14.1" customHeight="1" x14ac:dyDescent="0.3">
      <c r="A58" s="166"/>
      <c r="B58" s="60" t="s">
        <v>57</v>
      </c>
      <c r="C58" s="61"/>
      <c r="D58" s="62" t="s">
        <v>80</v>
      </c>
      <c r="E58" s="63"/>
      <c r="F58" s="63"/>
      <c r="G58" s="64"/>
      <c r="H58" s="137"/>
      <c r="I58" s="46"/>
      <c r="J58" s="48"/>
      <c r="K58" s="46"/>
      <c r="L58" s="46"/>
      <c r="M58" s="131"/>
    </row>
    <row r="59" spans="1:13" ht="14.1" customHeight="1" x14ac:dyDescent="0.3">
      <c r="A59" s="166">
        <v>29</v>
      </c>
      <c r="B59" s="66" t="s">
        <v>19</v>
      </c>
      <c r="C59" s="67"/>
      <c r="D59" s="68" t="s">
        <v>20</v>
      </c>
      <c r="E59" s="69"/>
      <c r="F59" s="69"/>
      <c r="G59" s="70"/>
      <c r="H59" s="45">
        <f>SUM(I59)-2.7</f>
        <v>36.699999999999996</v>
      </c>
      <c r="I59" s="45">
        <f>SUM(J59)-2.7</f>
        <v>39.4</v>
      </c>
      <c r="J59" s="71">
        <v>42.1</v>
      </c>
      <c r="K59" s="45">
        <f>SUM(J59)+2.6</f>
        <v>44.7</v>
      </c>
      <c r="L59" s="45">
        <f>SUM(K59)+2.6</f>
        <v>47.300000000000004</v>
      </c>
      <c r="M59" s="121">
        <f>SUM(L59)+2.6</f>
        <v>49.900000000000006</v>
      </c>
    </row>
    <row r="60" spans="1:13" ht="14.1" customHeight="1" x14ac:dyDescent="0.3">
      <c r="A60" s="166"/>
      <c r="B60" s="60" t="s">
        <v>56</v>
      </c>
      <c r="C60" s="61"/>
      <c r="D60" s="62" t="s">
        <v>81</v>
      </c>
      <c r="E60" s="63"/>
      <c r="F60" s="63"/>
      <c r="G60" s="64"/>
      <c r="H60" s="46"/>
      <c r="I60" s="46"/>
      <c r="J60" s="48"/>
      <c r="K60" s="46"/>
      <c r="L60" s="46"/>
      <c r="M60" s="131"/>
    </row>
    <row r="61" spans="1:13" ht="14.1" customHeight="1" x14ac:dyDescent="0.3">
      <c r="A61" s="166">
        <v>30</v>
      </c>
      <c r="B61" s="66" t="s">
        <v>21</v>
      </c>
      <c r="C61" s="67"/>
      <c r="D61" s="68" t="s">
        <v>22</v>
      </c>
      <c r="E61" s="69"/>
      <c r="F61" s="69"/>
      <c r="G61" s="70"/>
      <c r="H61" s="45">
        <f>SUM(I61)-6</f>
        <v>30.4</v>
      </c>
      <c r="I61" s="45">
        <f>SUM(J61)-6</f>
        <v>36.4</v>
      </c>
      <c r="J61" s="71">
        <v>42.4</v>
      </c>
      <c r="K61" s="45">
        <f>SUM(J61)+4.5</f>
        <v>46.9</v>
      </c>
      <c r="L61" s="45">
        <f>SUM(K61)+5</f>
        <v>51.9</v>
      </c>
      <c r="M61" s="121">
        <f>SUM(L61)+5</f>
        <v>56.9</v>
      </c>
    </row>
    <row r="62" spans="1:13" ht="14.1" customHeight="1" x14ac:dyDescent="0.3">
      <c r="A62" s="166"/>
      <c r="B62" s="60" t="s">
        <v>55</v>
      </c>
      <c r="C62" s="61"/>
      <c r="D62" s="62" t="s">
        <v>82</v>
      </c>
      <c r="E62" s="63"/>
      <c r="F62" s="63"/>
      <c r="G62" s="64"/>
      <c r="H62" s="46"/>
      <c r="I62" s="46"/>
      <c r="J62" s="48"/>
      <c r="K62" s="46"/>
      <c r="L62" s="46"/>
      <c r="M62" s="131"/>
    </row>
    <row r="63" spans="1:13" ht="14.1" customHeight="1" x14ac:dyDescent="0.3">
      <c r="A63" s="166">
        <v>31</v>
      </c>
      <c r="B63" s="66" t="s">
        <v>92</v>
      </c>
      <c r="C63" s="67"/>
      <c r="D63" s="68" t="s">
        <v>59</v>
      </c>
      <c r="E63" s="69"/>
      <c r="F63" s="69"/>
      <c r="G63" s="70"/>
      <c r="H63" s="45">
        <f>SUM(I63)-1.6</f>
        <v>32.099999999999994</v>
      </c>
      <c r="I63" s="45">
        <f>SUM(J63)-1.6</f>
        <v>33.699999999999996</v>
      </c>
      <c r="J63" s="71">
        <v>35.299999999999997</v>
      </c>
      <c r="K63" s="45">
        <f>SUM(J63)+1.6</f>
        <v>36.9</v>
      </c>
      <c r="L63" s="45">
        <f>SUM(K63)+1.6</f>
        <v>38.5</v>
      </c>
      <c r="M63" s="121">
        <f>SUM(L63)+1.6</f>
        <v>40.1</v>
      </c>
    </row>
    <row r="64" spans="1:13" ht="14.1" customHeight="1" x14ac:dyDescent="0.3">
      <c r="A64" s="166"/>
      <c r="B64" s="60" t="s">
        <v>93</v>
      </c>
      <c r="C64" s="61"/>
      <c r="D64" s="62" t="s">
        <v>59</v>
      </c>
      <c r="E64" s="63"/>
      <c r="F64" s="63"/>
      <c r="G64" s="64"/>
      <c r="H64" s="46"/>
      <c r="I64" s="46"/>
      <c r="J64" s="48"/>
      <c r="K64" s="46"/>
      <c r="L64" s="46"/>
      <c r="M64" s="131"/>
    </row>
    <row r="65" spans="1:13" ht="14.1" customHeight="1" x14ac:dyDescent="0.3">
      <c r="A65" s="166">
        <v>32</v>
      </c>
      <c r="B65" s="66" t="s">
        <v>94</v>
      </c>
      <c r="C65" s="67"/>
      <c r="D65" s="68" t="s">
        <v>96</v>
      </c>
      <c r="E65" s="69"/>
      <c r="F65" s="69"/>
      <c r="G65" s="70"/>
      <c r="H65" s="45">
        <f>SUM(I65)-3</f>
        <v>30.5</v>
      </c>
      <c r="I65" s="45">
        <f>SUM(J65)-3</f>
        <v>33.5</v>
      </c>
      <c r="J65" s="71">
        <v>36.5</v>
      </c>
      <c r="K65" s="45">
        <f>SUM(J65)+3</f>
        <v>39.5</v>
      </c>
      <c r="L65" s="45">
        <f>SUM(K65)+2.7</f>
        <v>42.2</v>
      </c>
      <c r="M65" s="121">
        <f>SUM(L65)+2.7</f>
        <v>44.900000000000006</v>
      </c>
    </row>
    <row r="66" spans="1:13" ht="14.1" customHeight="1" x14ac:dyDescent="0.3">
      <c r="A66" s="166"/>
      <c r="B66" s="60" t="s">
        <v>95</v>
      </c>
      <c r="C66" s="61"/>
      <c r="D66" s="62" t="s">
        <v>131</v>
      </c>
      <c r="E66" s="63"/>
      <c r="F66" s="63"/>
      <c r="G66" s="64"/>
      <c r="H66" s="46"/>
      <c r="I66" s="46"/>
      <c r="J66" s="48"/>
      <c r="K66" s="46"/>
      <c r="L66" s="46"/>
      <c r="M66" s="131"/>
    </row>
    <row r="67" spans="1:13" ht="14.1" customHeight="1" x14ac:dyDescent="0.3">
      <c r="A67" s="166">
        <v>33</v>
      </c>
      <c r="B67" s="66" t="s">
        <v>83</v>
      </c>
      <c r="C67" s="67"/>
      <c r="D67" s="68" t="s">
        <v>23</v>
      </c>
      <c r="E67" s="69"/>
      <c r="F67" s="69"/>
      <c r="G67" s="70"/>
      <c r="H67" s="45">
        <f>SUM(I67)-0.2</f>
        <v>3.5999999999999996</v>
      </c>
      <c r="I67" s="45">
        <f>SUM(J67)-0.2</f>
        <v>3.8</v>
      </c>
      <c r="J67" s="76">
        <v>4</v>
      </c>
      <c r="K67" s="77">
        <f>SUM(J67)+0.2</f>
        <v>4.2</v>
      </c>
      <c r="L67" s="77">
        <f>SUM(K67)+0.2</f>
        <v>4.4000000000000004</v>
      </c>
      <c r="M67" s="161">
        <f>SUM(L67)+0.2</f>
        <v>4.6000000000000005</v>
      </c>
    </row>
    <row r="68" spans="1:13" ht="14.1" customHeight="1" x14ac:dyDescent="0.3">
      <c r="A68" s="166"/>
      <c r="B68" s="60" t="s">
        <v>54</v>
      </c>
      <c r="C68" s="61"/>
      <c r="D68" s="62" t="s">
        <v>84</v>
      </c>
      <c r="E68" s="63"/>
      <c r="F68" s="63"/>
      <c r="G68" s="64"/>
      <c r="H68" s="46"/>
      <c r="I68" s="46"/>
      <c r="J68" s="76"/>
      <c r="K68" s="77"/>
      <c r="L68" s="77"/>
      <c r="M68" s="161"/>
    </row>
    <row r="69" spans="1:13" ht="14.1" customHeight="1" x14ac:dyDescent="0.3">
      <c r="A69" s="166">
        <v>34</v>
      </c>
      <c r="B69" s="66" t="s">
        <v>85</v>
      </c>
      <c r="C69" s="67"/>
      <c r="D69" s="68" t="s">
        <v>24</v>
      </c>
      <c r="E69" s="69"/>
      <c r="F69" s="69"/>
      <c r="G69" s="70"/>
      <c r="H69" s="45">
        <f>SUM(I69)-0.6</f>
        <v>9.3000000000000007</v>
      </c>
      <c r="I69" s="45">
        <f>SUM(J69)-0.6</f>
        <v>9.9</v>
      </c>
      <c r="J69" s="76">
        <v>10.5</v>
      </c>
      <c r="K69" s="77">
        <f>SUM(J69)+0.6</f>
        <v>11.1</v>
      </c>
      <c r="L69" s="77">
        <f>SUM(K69)+0.6</f>
        <v>11.7</v>
      </c>
      <c r="M69" s="161">
        <f>SUM(L69)+0.6</f>
        <v>12.299999999999999</v>
      </c>
    </row>
    <row r="70" spans="1:13" ht="14.1" customHeight="1" thickBot="1" x14ac:dyDescent="0.35">
      <c r="A70" s="177"/>
      <c r="B70" s="116" t="s">
        <v>53</v>
      </c>
      <c r="C70" s="117"/>
      <c r="D70" s="118" t="s">
        <v>86</v>
      </c>
      <c r="E70" s="119"/>
      <c r="F70" s="119"/>
      <c r="G70" s="120"/>
      <c r="H70" s="96"/>
      <c r="I70" s="96"/>
      <c r="J70" s="155"/>
      <c r="K70" s="152"/>
      <c r="L70" s="152"/>
      <c r="M70" s="169"/>
    </row>
  </sheetData>
  <mergeCells count="37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B64:C64"/>
    <mergeCell ref="D64:G64"/>
    <mergeCell ref="A65:A66"/>
    <mergeCell ref="B65:C65"/>
    <mergeCell ref="D65:G65"/>
    <mergeCell ref="H65:H66"/>
    <mergeCell ref="I65:I66"/>
    <mergeCell ref="J67:J68"/>
    <mergeCell ref="J65:J66"/>
    <mergeCell ref="K65:K66"/>
    <mergeCell ref="L65:L66"/>
    <mergeCell ref="M65:M66"/>
    <mergeCell ref="B66:C66"/>
    <mergeCell ref="D66:G66"/>
    <mergeCell ref="I69:I70"/>
    <mergeCell ref="A67:A68"/>
    <mergeCell ref="B67:C67"/>
    <mergeCell ref="D67:G67"/>
    <mergeCell ref="H67:H68"/>
    <mergeCell ref="I67:I68"/>
    <mergeCell ref="K69:K70"/>
    <mergeCell ref="L69:L70"/>
    <mergeCell ref="M69:M70"/>
    <mergeCell ref="B70:C70"/>
    <mergeCell ref="D70:G70"/>
    <mergeCell ref="K67:K68"/>
    <mergeCell ref="L67:L68"/>
    <mergeCell ref="M67:M68"/>
    <mergeCell ref="B68:C68"/>
    <mergeCell ref="D68:G68"/>
    <mergeCell ref="A23:A24"/>
    <mergeCell ref="B23:C23"/>
    <mergeCell ref="D23:G23"/>
    <mergeCell ref="B24:C24"/>
    <mergeCell ref="D24:G24"/>
    <mergeCell ref="J69:J70"/>
    <mergeCell ref="A69:A70"/>
    <mergeCell ref="B69:C69"/>
    <mergeCell ref="D69:G69"/>
    <mergeCell ref="H69:H70"/>
    <mergeCell ref="H23:H24"/>
    <mergeCell ref="I23:I24"/>
    <mergeCell ref="J23:J24"/>
    <mergeCell ref="K23:K24"/>
    <mergeCell ref="L23:L24"/>
    <mergeCell ref="M23:M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7" right="0.7" top="0.75" bottom="0.75" header="0.3" footer="0.3"/>
  <pageSetup paperSize="9" scale="73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CD4-8CB7-4930-8BCB-F43B20044286}">
  <sheetPr codeName="Sheet171">
    <tabColor theme="7"/>
    <pageSetUpPr fitToPage="1"/>
  </sheetPr>
  <dimension ref="A1:N72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47" t="s">
        <v>328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6" t="s">
        <v>63</v>
      </c>
      <c r="I2" s="26" t="s">
        <v>64</v>
      </c>
      <c r="J2" s="7" t="s">
        <v>65</v>
      </c>
      <c r="K2" s="26" t="s">
        <v>66</v>
      </c>
      <c r="L2" s="26" t="s">
        <v>167</v>
      </c>
      <c r="M2" s="26" t="s">
        <v>168</v>
      </c>
      <c r="N2" s="26" t="s">
        <v>169</v>
      </c>
    </row>
    <row r="3" spans="1:14" s="1" customFormat="1" ht="14.1" customHeight="1" x14ac:dyDescent="0.3">
      <c r="A3" s="170">
        <v>1</v>
      </c>
      <c r="B3" s="218" t="s">
        <v>40</v>
      </c>
      <c r="C3" s="218"/>
      <c r="D3" s="219" t="s">
        <v>67</v>
      </c>
      <c r="E3" s="219"/>
      <c r="F3" s="219"/>
      <c r="G3" s="220"/>
      <c r="H3" s="49">
        <f>SUM(I3)-3</f>
        <v>35</v>
      </c>
      <c r="I3" s="49">
        <f>SUM(J3)-3</f>
        <v>38</v>
      </c>
      <c r="J3" s="47">
        <v>41</v>
      </c>
      <c r="K3" s="49">
        <f>SUM(J3)+2.5</f>
        <v>43.5</v>
      </c>
      <c r="L3" s="49">
        <f>SUM(K3)+2.5</f>
        <v>46</v>
      </c>
      <c r="M3" s="49">
        <f>SUM(L3)+2.5</f>
        <v>48.5</v>
      </c>
      <c r="N3" s="250">
        <f>SUM(M3)+2.5</f>
        <v>51</v>
      </c>
    </row>
    <row r="4" spans="1:14" s="1" customFormat="1" ht="14.1" customHeight="1" x14ac:dyDescent="0.3">
      <c r="A4" s="160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59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36.599999999999994</v>
      </c>
      <c r="I5" s="45">
        <f>SUM(J5)-2.2</f>
        <v>38.799999999999997</v>
      </c>
      <c r="J5" s="71">
        <v>41</v>
      </c>
      <c r="K5" s="45">
        <f>SUM(J5)+2</f>
        <v>43</v>
      </c>
      <c r="L5" s="45">
        <f>SUM(K5)+2</f>
        <v>45</v>
      </c>
      <c r="M5" s="45">
        <f>SUM(L5)+2</f>
        <v>47</v>
      </c>
      <c r="N5" s="254">
        <f>SUM(M5)+2</f>
        <v>49</v>
      </c>
    </row>
    <row r="6" spans="1:14" s="1" customFormat="1" ht="14.1" customHeight="1" x14ac:dyDescent="0.3">
      <c r="A6" s="160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59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54">
        <f>SUM(M7)+2</f>
        <v>50</v>
      </c>
    </row>
    <row r="8" spans="1:14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59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</f>
        <v>36.599999999999994</v>
      </c>
      <c r="I9" s="45">
        <f>SUM(J9)-2.2</f>
        <v>38.799999999999997</v>
      </c>
      <c r="J9" s="71">
        <v>41</v>
      </c>
      <c r="K9" s="45">
        <f>SUM(J9)+2</f>
        <v>43</v>
      </c>
      <c r="L9" s="45">
        <f>SUM(K9)+2</f>
        <v>45</v>
      </c>
      <c r="M9" s="45">
        <f>SUM(L9)+2</f>
        <v>47</v>
      </c>
      <c r="N9" s="254">
        <f>SUM(M9)+2</f>
        <v>49</v>
      </c>
    </row>
    <row r="10" spans="1:14" s="1" customFormat="1" ht="14.1" customHeight="1" x14ac:dyDescent="0.3">
      <c r="A10" s="160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59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14.899999999999999</v>
      </c>
      <c r="I11" s="45">
        <f>SUM(J11)-0.8</f>
        <v>15.7</v>
      </c>
      <c r="J11" s="76">
        <v>16.5</v>
      </c>
      <c r="K11" s="77">
        <f>SUM(J11)+0.8</f>
        <v>17.3</v>
      </c>
      <c r="L11" s="77">
        <f>SUM(K11)+0.8</f>
        <v>18.100000000000001</v>
      </c>
      <c r="M11" s="173">
        <f>SUM(L11)+0.8</f>
        <v>18.900000000000002</v>
      </c>
      <c r="N11" s="262">
        <f>SUM(M11)+0.8</f>
        <v>19.700000000000003</v>
      </c>
    </row>
    <row r="12" spans="1:14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173"/>
      <c r="N12" s="262"/>
    </row>
    <row r="13" spans="1:14" s="1" customFormat="1" ht="14.1" customHeight="1" x14ac:dyDescent="0.3">
      <c r="A13" s="159">
        <v>6</v>
      </c>
      <c r="B13" s="109" t="s">
        <v>1</v>
      </c>
      <c r="C13" s="109"/>
      <c r="D13" s="192" t="s">
        <v>2</v>
      </c>
      <c r="E13" s="192"/>
      <c r="F13" s="192"/>
      <c r="G13" s="192"/>
      <c r="H13" s="45">
        <f>SUM(I13)-0.6</f>
        <v>16.299999999999997</v>
      </c>
      <c r="I13" s="45">
        <f>SUM(J13)-0.6</f>
        <v>16.899999999999999</v>
      </c>
      <c r="J13" s="76">
        <v>17.5</v>
      </c>
      <c r="K13" s="77">
        <f>SUM(J13)+0.6</f>
        <v>18.100000000000001</v>
      </c>
      <c r="L13" s="77">
        <f>SUM(K13)+0.6</f>
        <v>18.700000000000003</v>
      </c>
      <c r="M13" s="77">
        <f>SUM(L13)+0.6</f>
        <v>19.300000000000004</v>
      </c>
      <c r="N13" s="252">
        <f>SUM(M13)+0.6</f>
        <v>19.900000000000006</v>
      </c>
    </row>
    <row r="14" spans="1:14" s="1" customFormat="1" ht="14.1" customHeight="1" x14ac:dyDescent="0.3">
      <c r="A14" s="160"/>
      <c r="B14" s="137" t="s">
        <v>28</v>
      </c>
      <c r="C14" s="137"/>
      <c r="D14" s="186" t="s">
        <v>118</v>
      </c>
      <c r="E14" s="187"/>
      <c r="F14" s="187"/>
      <c r="G14" s="188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59">
        <v>7</v>
      </c>
      <c r="B15" s="109" t="s">
        <v>3</v>
      </c>
      <c r="C15" s="109"/>
      <c r="D15" s="192" t="s">
        <v>4</v>
      </c>
      <c r="E15" s="192"/>
      <c r="F15" s="192"/>
      <c r="G15" s="192"/>
      <c r="H15" s="45">
        <f>SUM(I15)-0.3</f>
        <v>7</v>
      </c>
      <c r="I15" s="45">
        <f>SUM(J15)-0.3</f>
        <v>7.3</v>
      </c>
      <c r="J15" s="76">
        <v>7.6</v>
      </c>
      <c r="K15" s="77">
        <f>SUM(J15)+0.3</f>
        <v>7.8999999999999995</v>
      </c>
      <c r="L15" s="77">
        <f>SUM(K15)+0.3</f>
        <v>8.1999999999999993</v>
      </c>
      <c r="M15" s="173">
        <f>SUM(L15)+0.3</f>
        <v>8.5</v>
      </c>
      <c r="N15" s="262">
        <f>SUM(M15)+0.3</f>
        <v>8.8000000000000007</v>
      </c>
    </row>
    <row r="16" spans="1:14" s="1" customFormat="1" ht="14.1" customHeight="1" x14ac:dyDescent="0.3">
      <c r="A16" s="160"/>
      <c r="B16" s="137" t="s">
        <v>29</v>
      </c>
      <c r="C16" s="137"/>
      <c r="D16" s="186" t="s">
        <v>116</v>
      </c>
      <c r="E16" s="187"/>
      <c r="F16" s="187"/>
      <c r="G16" s="188"/>
      <c r="H16" s="46"/>
      <c r="I16" s="46"/>
      <c r="J16" s="76"/>
      <c r="K16" s="77"/>
      <c r="L16" s="77"/>
      <c r="M16" s="173"/>
      <c r="N16" s="262"/>
    </row>
    <row r="17" spans="1:14" s="1" customFormat="1" ht="14.1" customHeight="1" x14ac:dyDescent="0.3">
      <c r="A17" s="159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41.8</v>
      </c>
      <c r="I17" s="45">
        <f>SUM(J17)-1.6</f>
        <v>43.4</v>
      </c>
      <c r="J17" s="76">
        <v>45</v>
      </c>
      <c r="K17" s="77">
        <f>SUM(J17)+1.6</f>
        <v>46.6</v>
      </c>
      <c r="L17" s="77">
        <f>SUM(K17)+1.6</f>
        <v>48.2</v>
      </c>
      <c r="M17" s="173">
        <f>SUM(L17)+1.6</f>
        <v>49.800000000000004</v>
      </c>
      <c r="N17" s="262">
        <f>SUM(M17)+1.6</f>
        <v>51.400000000000006</v>
      </c>
    </row>
    <row r="18" spans="1:14" s="1" customFormat="1" ht="14.1" customHeight="1" x14ac:dyDescent="0.3">
      <c r="A18" s="160"/>
      <c r="B18" s="137" t="s">
        <v>34</v>
      </c>
      <c r="C18" s="137"/>
      <c r="D18" s="186" t="s">
        <v>115</v>
      </c>
      <c r="E18" s="187"/>
      <c r="F18" s="187"/>
      <c r="G18" s="188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59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26.700000000000003</v>
      </c>
      <c r="I19" s="45">
        <f>SUM(J19)-3.4</f>
        <v>30.1</v>
      </c>
      <c r="J19" s="71">
        <v>33.5</v>
      </c>
      <c r="K19" s="45">
        <f>SUM(J19)+3.5</f>
        <v>37</v>
      </c>
      <c r="L19" s="45">
        <f>SUM(K19)+3.5</f>
        <v>40.5</v>
      </c>
      <c r="M19" s="45">
        <f>SUM(L19)+3.5</f>
        <v>44</v>
      </c>
      <c r="N19" s="254">
        <f>SUM(M19)+3.5</f>
        <v>47.5</v>
      </c>
    </row>
    <row r="20" spans="1:14" s="1" customFormat="1" ht="14.1" customHeight="1" x14ac:dyDescent="0.3">
      <c r="A20" s="160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59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29.799999999999997</v>
      </c>
      <c r="I21" s="45">
        <f>SUM(J21)-1.6</f>
        <v>31.4</v>
      </c>
      <c r="J21" s="76">
        <v>33</v>
      </c>
      <c r="K21" s="77">
        <f>SUM(J21)+1.6</f>
        <v>34.6</v>
      </c>
      <c r="L21" s="77">
        <f>SUM(K21)+1.6</f>
        <v>36.200000000000003</v>
      </c>
      <c r="M21" s="173">
        <f>SUM(L21)+1.6</f>
        <v>37.800000000000004</v>
      </c>
      <c r="N21" s="262">
        <f>SUM(M21)+1.6</f>
        <v>39.400000000000006</v>
      </c>
    </row>
    <row r="22" spans="1:14" s="1" customFormat="1" ht="14.1" customHeight="1" x14ac:dyDescent="0.3">
      <c r="A22" s="160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73"/>
      <c r="N22" s="262"/>
    </row>
    <row r="23" spans="1:14" s="1" customFormat="1" ht="14.1" customHeight="1" x14ac:dyDescent="0.3">
      <c r="A23" s="159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77">
        <f>SUM(L23)+0.6</f>
        <v>17</v>
      </c>
      <c r="N23" s="252">
        <f>SUM(M23)+0.6</f>
        <v>17.600000000000001</v>
      </c>
    </row>
    <row r="24" spans="1:14" s="1" customFormat="1" ht="14.1" customHeight="1" x14ac:dyDescent="0.3">
      <c r="A24" s="160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59">
        <v>12</v>
      </c>
      <c r="B25" s="66" t="s">
        <v>72</v>
      </c>
      <c r="C25" s="67"/>
      <c r="D25" s="128"/>
      <c r="E25" s="129"/>
      <c r="F25" s="129"/>
      <c r="G25" s="130"/>
      <c r="H25" s="94">
        <f>SUM(I25)-0.1</f>
        <v>1.4999999999999998</v>
      </c>
      <c r="I25" s="94">
        <f>SUM(J25)-0.1</f>
        <v>1.5999999999999999</v>
      </c>
      <c r="J25" s="48">
        <v>1.7</v>
      </c>
      <c r="K25" s="46">
        <f>SUM(J25)+0.1</f>
        <v>1.8</v>
      </c>
      <c r="L25" s="46">
        <f>SUM(K25)+0.1</f>
        <v>1.9000000000000001</v>
      </c>
      <c r="M25" s="46">
        <f>SUM(L25)+0.1</f>
        <v>2</v>
      </c>
      <c r="N25" s="251">
        <f>SUM(M25)+0.1</f>
        <v>2.1</v>
      </c>
    </row>
    <row r="26" spans="1:14" s="1" customFormat="1" ht="14.1" customHeight="1" x14ac:dyDescent="0.3">
      <c r="A26" s="160"/>
      <c r="B26" s="132" t="s">
        <v>73</v>
      </c>
      <c r="C26" s="133"/>
      <c r="D26" s="79" t="s">
        <v>249</v>
      </c>
      <c r="E26" s="80"/>
      <c r="F26" s="80"/>
      <c r="G26" s="81"/>
      <c r="H26" s="46"/>
      <c r="I26" s="46"/>
      <c r="J26" s="76"/>
      <c r="K26" s="77"/>
      <c r="L26" s="77"/>
      <c r="M26" s="77"/>
      <c r="N26" s="252"/>
    </row>
    <row r="27" spans="1:14" s="1" customFormat="1" ht="14.1" customHeight="1" x14ac:dyDescent="0.3">
      <c r="A27" s="159">
        <v>13</v>
      </c>
      <c r="B27" s="97" t="s">
        <v>316</v>
      </c>
      <c r="C27" s="98"/>
      <c r="D27" s="134"/>
      <c r="E27" s="135"/>
      <c r="F27" s="135"/>
      <c r="G27" s="136"/>
      <c r="H27" s="94">
        <f>SUM(I27)-0.2</f>
        <v>3.5999999999999996</v>
      </c>
      <c r="I27" s="94">
        <f>SUM(J27)-0.2</f>
        <v>3.8</v>
      </c>
      <c r="J27" s="48">
        <v>4</v>
      </c>
      <c r="K27" s="46">
        <f>SUM(J27)+0.2</f>
        <v>4.2</v>
      </c>
      <c r="L27" s="46">
        <f>SUM(K27)+0.2</f>
        <v>4.4000000000000004</v>
      </c>
      <c r="M27" s="46">
        <f>SUM(L27)+0.2</f>
        <v>4.6000000000000005</v>
      </c>
      <c r="N27" s="251">
        <f>SUM(M27)+0.2</f>
        <v>4.8000000000000007</v>
      </c>
    </row>
    <row r="28" spans="1:14" s="1" customFormat="1" ht="14.1" customHeight="1" x14ac:dyDescent="0.3">
      <c r="A28" s="160"/>
      <c r="B28" s="132" t="s">
        <v>317</v>
      </c>
      <c r="C28" s="133"/>
      <c r="D28" s="79" t="s">
        <v>329</v>
      </c>
      <c r="E28" s="80"/>
      <c r="F28" s="80"/>
      <c r="G28" s="81"/>
      <c r="H28" s="46"/>
      <c r="I28" s="46"/>
      <c r="J28" s="76"/>
      <c r="K28" s="77"/>
      <c r="L28" s="77"/>
      <c r="M28" s="77"/>
      <c r="N28" s="252"/>
    </row>
    <row r="29" spans="1:14" s="1" customFormat="1" ht="14.1" customHeight="1" x14ac:dyDescent="0.3">
      <c r="A29" s="178">
        <v>14</v>
      </c>
      <c r="B29" s="66"/>
      <c r="C29" s="67"/>
      <c r="D29" s="68"/>
      <c r="E29" s="69"/>
      <c r="F29" s="69"/>
      <c r="G29" s="70"/>
      <c r="H29" s="45"/>
      <c r="I29" s="45"/>
      <c r="J29" s="71"/>
      <c r="K29" s="45"/>
      <c r="L29" s="45"/>
      <c r="M29" s="45"/>
      <c r="N29" s="254"/>
    </row>
    <row r="30" spans="1:14" s="1" customFormat="1" ht="14.1" customHeight="1" thickBot="1" x14ac:dyDescent="0.35">
      <c r="A30" s="287"/>
      <c r="B30" s="268"/>
      <c r="C30" s="269"/>
      <c r="D30" s="270"/>
      <c r="E30" s="271"/>
      <c r="F30" s="271"/>
      <c r="G30" s="272"/>
      <c r="H30" s="84"/>
      <c r="I30" s="84"/>
      <c r="J30" s="86"/>
      <c r="K30" s="84"/>
      <c r="L30" s="84"/>
      <c r="M30" s="84"/>
      <c r="N30" s="288"/>
    </row>
    <row r="31" spans="1:14" s="1" customFormat="1" ht="14.1" customHeight="1" thickTop="1" x14ac:dyDescent="0.3">
      <c r="A31" s="159">
        <v>15</v>
      </c>
      <c r="B31" s="97" t="s">
        <v>106</v>
      </c>
      <c r="C31" s="98"/>
      <c r="D31" s="106" t="s">
        <v>74</v>
      </c>
      <c r="E31" s="246"/>
      <c r="F31" s="246"/>
      <c r="G31" s="108"/>
      <c r="H31" s="94">
        <f>SUM(I31)-3</f>
        <v>45</v>
      </c>
      <c r="I31" s="94">
        <f>SUM(J31)-3</f>
        <v>48</v>
      </c>
      <c r="J31" s="85">
        <v>51</v>
      </c>
      <c r="K31" s="94">
        <f>SUM(J31)+3</f>
        <v>54</v>
      </c>
      <c r="L31" s="94">
        <f>SUM(K31)+3</f>
        <v>57</v>
      </c>
      <c r="M31" s="94">
        <f>SUM(L31)+3</f>
        <v>60</v>
      </c>
      <c r="N31" s="253">
        <f>SUM(M31)+3</f>
        <v>63</v>
      </c>
    </row>
    <row r="32" spans="1:14" s="1" customFormat="1" ht="14.1" customHeight="1" x14ac:dyDescent="0.3">
      <c r="A32" s="160"/>
      <c r="B32" s="60" t="s">
        <v>107</v>
      </c>
      <c r="C32" s="61"/>
      <c r="D32" s="62" t="s">
        <v>75</v>
      </c>
      <c r="E32" s="63"/>
      <c r="F32" s="63"/>
      <c r="G32" s="64"/>
      <c r="H32" s="46"/>
      <c r="I32" s="46"/>
      <c r="J32" s="48"/>
      <c r="K32" s="46"/>
      <c r="L32" s="46"/>
      <c r="M32" s="46"/>
      <c r="N32" s="251"/>
    </row>
    <row r="33" spans="1:14" s="1" customFormat="1" ht="14.1" customHeight="1" x14ac:dyDescent="0.3">
      <c r="A33" s="159">
        <v>16</v>
      </c>
      <c r="B33" s="97" t="s">
        <v>121</v>
      </c>
      <c r="C33" s="98"/>
      <c r="D33" s="106"/>
      <c r="E33" s="246"/>
      <c r="F33" s="246"/>
      <c r="G33" s="108"/>
      <c r="H33" s="94"/>
      <c r="I33" s="94"/>
      <c r="J33" s="76"/>
      <c r="K33" s="77"/>
      <c r="L33" s="77"/>
      <c r="M33" s="77"/>
      <c r="N33" s="252"/>
    </row>
    <row r="34" spans="1:14" s="1" customFormat="1" ht="14.1" customHeight="1" x14ac:dyDescent="0.3">
      <c r="A34" s="160"/>
      <c r="B34" s="60" t="s">
        <v>133</v>
      </c>
      <c r="C34" s="61"/>
      <c r="D34" s="62"/>
      <c r="E34" s="63"/>
      <c r="F34" s="63"/>
      <c r="G34" s="64"/>
      <c r="H34" s="46"/>
      <c r="I34" s="46"/>
      <c r="J34" s="76"/>
      <c r="K34" s="77"/>
      <c r="L34" s="77"/>
      <c r="M34" s="77"/>
      <c r="N34" s="252"/>
    </row>
    <row r="35" spans="1:14" s="1" customFormat="1" ht="14.1" customHeight="1" x14ac:dyDescent="0.3">
      <c r="A35" s="159">
        <v>17</v>
      </c>
      <c r="B35" s="66" t="s">
        <v>132</v>
      </c>
      <c r="C35" s="67"/>
      <c r="D35" s="106"/>
      <c r="E35" s="246"/>
      <c r="F35" s="246"/>
      <c r="G35" s="108"/>
      <c r="H35" s="45">
        <f>SUM(I35)-3.5</f>
        <v>64.7</v>
      </c>
      <c r="I35" s="45">
        <f>SUM(J35)-3.5</f>
        <v>68.2</v>
      </c>
      <c r="J35" s="85">
        <v>71.7</v>
      </c>
      <c r="K35" s="94">
        <f>SUM(J35)+3.5</f>
        <v>75.2</v>
      </c>
      <c r="L35" s="94">
        <f>SUM(K35)+3.5</f>
        <v>78.7</v>
      </c>
      <c r="M35" s="94">
        <f>SUM(L35)+3.5</f>
        <v>82.2</v>
      </c>
      <c r="N35" s="253">
        <f>SUM(M35)+3.5</f>
        <v>85.7</v>
      </c>
    </row>
    <row r="36" spans="1:14" s="1" customFormat="1" ht="14.1" customHeight="1" x14ac:dyDescent="0.3">
      <c r="A36" s="160"/>
      <c r="B36" s="60" t="s">
        <v>108</v>
      </c>
      <c r="C36" s="61"/>
      <c r="D36" s="62"/>
      <c r="E36" s="63"/>
      <c r="F36" s="63"/>
      <c r="G36" s="64"/>
      <c r="H36" s="46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159">
        <v>18</v>
      </c>
      <c r="B37" s="66" t="s">
        <v>12</v>
      </c>
      <c r="C37" s="67"/>
      <c r="D37" s="68" t="s">
        <v>13</v>
      </c>
      <c r="E37" s="69"/>
      <c r="F37" s="69"/>
      <c r="G37" s="70"/>
      <c r="H37" s="45">
        <f>SUM(I37)-4</f>
        <v>68</v>
      </c>
      <c r="I37" s="45">
        <f>SUM(J37)-4</f>
        <v>72</v>
      </c>
      <c r="J37" s="71">
        <v>76</v>
      </c>
      <c r="K37" s="45">
        <f>SUM(J37)+4</f>
        <v>80</v>
      </c>
      <c r="L37" s="45">
        <f>SUM(K37)+4</f>
        <v>84</v>
      </c>
      <c r="M37" s="45">
        <f>SUM(L37)+4</f>
        <v>88</v>
      </c>
      <c r="N37" s="254">
        <f>SUM(M37)+4</f>
        <v>92</v>
      </c>
    </row>
    <row r="38" spans="1:14" s="1" customFormat="1" ht="14.1" customHeight="1" x14ac:dyDescent="0.3">
      <c r="A38" s="160"/>
      <c r="B38" s="60" t="s">
        <v>50</v>
      </c>
      <c r="C38" s="61"/>
      <c r="D38" s="62" t="s">
        <v>76</v>
      </c>
      <c r="E38" s="63"/>
      <c r="F38" s="63"/>
      <c r="G38" s="64"/>
      <c r="H38" s="46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159">
        <v>19</v>
      </c>
      <c r="B39" s="66" t="s">
        <v>109</v>
      </c>
      <c r="C39" s="67"/>
      <c r="D39" s="68"/>
      <c r="E39" s="69"/>
      <c r="F39" s="69"/>
      <c r="G39" s="70"/>
      <c r="H39" s="45">
        <f>SUM(I39)-0.7</f>
        <v>13.200000000000001</v>
      </c>
      <c r="I39" s="45">
        <f>SUM(J39)-0.7</f>
        <v>13.9</v>
      </c>
      <c r="J39" s="71">
        <v>14.6</v>
      </c>
      <c r="K39" s="45">
        <f>SUM(J39)+1.2</f>
        <v>15.799999999999999</v>
      </c>
      <c r="L39" s="45">
        <f>SUM(K39)+0.7</f>
        <v>16.5</v>
      </c>
      <c r="M39" s="109">
        <f>SUM(L39)+0.7</f>
        <v>17.2</v>
      </c>
      <c r="N39" s="255">
        <f>SUM(M39)+0.7</f>
        <v>17.899999999999999</v>
      </c>
    </row>
    <row r="40" spans="1:14" s="1" customFormat="1" ht="14.1" customHeight="1" x14ac:dyDescent="0.3">
      <c r="A40" s="160"/>
      <c r="B40" s="60" t="s">
        <v>110</v>
      </c>
      <c r="C40" s="61"/>
      <c r="D40" s="73" t="s">
        <v>136</v>
      </c>
      <c r="E40" s="74"/>
      <c r="F40" s="74"/>
      <c r="G40" s="75"/>
      <c r="H40" s="46"/>
      <c r="I40" s="46"/>
      <c r="J40" s="48"/>
      <c r="K40" s="46"/>
      <c r="L40" s="46"/>
      <c r="M40" s="137"/>
      <c r="N40" s="256"/>
    </row>
    <row r="41" spans="1:14" s="1" customFormat="1" ht="14.1" customHeight="1" x14ac:dyDescent="0.3">
      <c r="A41" s="159">
        <v>20</v>
      </c>
      <c r="B41" s="66" t="s">
        <v>10</v>
      </c>
      <c r="C41" s="67"/>
      <c r="D41" s="68" t="s">
        <v>77</v>
      </c>
      <c r="E41" s="69"/>
      <c r="F41" s="69"/>
      <c r="G41" s="70"/>
      <c r="H41" s="45">
        <f>SUM(I41)-7</f>
        <v>52</v>
      </c>
      <c r="I41" s="45">
        <f>SUM(J41)-7</f>
        <v>59</v>
      </c>
      <c r="J41" s="71">
        <v>66</v>
      </c>
      <c r="K41" s="45">
        <f>SUM(J41)+6</f>
        <v>72</v>
      </c>
      <c r="L41" s="45">
        <f>SUM(K41)+6</f>
        <v>78</v>
      </c>
      <c r="M41" s="45">
        <f>SUM(L41)+6</f>
        <v>84</v>
      </c>
      <c r="N41" s="254">
        <f>SUM(M41)+6</f>
        <v>90</v>
      </c>
    </row>
    <row r="42" spans="1:14" s="1" customFormat="1" ht="14.1" customHeight="1" x14ac:dyDescent="0.3">
      <c r="A42" s="160"/>
      <c r="B42" s="60" t="s">
        <v>51</v>
      </c>
      <c r="C42" s="61"/>
      <c r="D42" s="62" t="s">
        <v>78</v>
      </c>
      <c r="E42" s="63"/>
      <c r="F42" s="63"/>
      <c r="G42" s="64"/>
      <c r="H42" s="46"/>
      <c r="I42" s="46"/>
      <c r="J42" s="48"/>
      <c r="K42" s="46"/>
      <c r="L42" s="46"/>
      <c r="M42" s="46"/>
      <c r="N42" s="251"/>
    </row>
    <row r="43" spans="1:14" s="1" customFormat="1" ht="14.1" customHeight="1" x14ac:dyDescent="0.3">
      <c r="A43" s="159">
        <v>21</v>
      </c>
      <c r="B43" s="66" t="s">
        <v>15</v>
      </c>
      <c r="C43" s="67"/>
      <c r="D43" s="68" t="s">
        <v>16</v>
      </c>
      <c r="E43" s="69"/>
      <c r="F43" s="69"/>
      <c r="G43" s="70"/>
      <c r="H43" s="45">
        <f>SUM(I43)-1.8</f>
        <v>36.400000000000006</v>
      </c>
      <c r="I43" s="45">
        <f>SUM(J43)-1.8</f>
        <v>38.200000000000003</v>
      </c>
      <c r="J43" s="71">
        <v>40</v>
      </c>
      <c r="K43" s="45">
        <f>SUM(J43)+1.8</f>
        <v>41.8</v>
      </c>
      <c r="L43" s="45">
        <f>SUM(K43)+1.8</f>
        <v>43.599999999999994</v>
      </c>
      <c r="M43" s="45">
        <f>SUM(L43)+1.8</f>
        <v>45.399999999999991</v>
      </c>
      <c r="N43" s="254">
        <f>SUM(M43)+1.8</f>
        <v>47.199999999999989</v>
      </c>
    </row>
    <row r="44" spans="1:14" s="1" customFormat="1" ht="14.1" customHeight="1" x14ac:dyDescent="0.3">
      <c r="A44" s="160"/>
      <c r="B44" s="60" t="s">
        <v>52</v>
      </c>
      <c r="C44" s="61"/>
      <c r="D44" s="79" t="s">
        <v>79</v>
      </c>
      <c r="E44" s="80"/>
      <c r="F44" s="80"/>
      <c r="G44" s="81"/>
      <c r="H44" s="46"/>
      <c r="I44" s="46"/>
      <c r="J44" s="48"/>
      <c r="K44" s="46"/>
      <c r="L44" s="46"/>
      <c r="M44" s="46"/>
      <c r="N44" s="251"/>
    </row>
    <row r="45" spans="1:14" s="1" customFormat="1" ht="14.1" customHeight="1" x14ac:dyDescent="0.3">
      <c r="A45" s="159">
        <v>22</v>
      </c>
      <c r="B45" s="66" t="s">
        <v>17</v>
      </c>
      <c r="C45" s="67"/>
      <c r="D45" s="68" t="s">
        <v>14</v>
      </c>
      <c r="E45" s="69"/>
      <c r="F45" s="69"/>
      <c r="G45" s="70"/>
      <c r="H45" s="45">
        <f>SUM(I45)-1.1</f>
        <v>20.9</v>
      </c>
      <c r="I45" s="45">
        <f>SUM(J45)-1.1</f>
        <v>22</v>
      </c>
      <c r="J45" s="71">
        <v>23.1</v>
      </c>
      <c r="K45" s="45">
        <f>SUM(J45)+1.6</f>
        <v>24.700000000000003</v>
      </c>
      <c r="L45" s="45">
        <f>SUM(K45)+1.1</f>
        <v>25.800000000000004</v>
      </c>
      <c r="M45" s="109">
        <f>SUM(L45)+1.1</f>
        <v>26.900000000000006</v>
      </c>
      <c r="N45" s="255">
        <f>SUM(M45)+1.1</f>
        <v>28.000000000000007</v>
      </c>
    </row>
    <row r="46" spans="1:14" s="1" customFormat="1" ht="14.1" customHeight="1" x14ac:dyDescent="0.3">
      <c r="A46" s="160"/>
      <c r="B46" s="60" t="s">
        <v>58</v>
      </c>
      <c r="C46" s="61"/>
      <c r="D46" s="62" t="s">
        <v>80</v>
      </c>
      <c r="E46" s="63"/>
      <c r="F46" s="63"/>
      <c r="G46" s="64"/>
      <c r="H46" s="46"/>
      <c r="I46" s="46"/>
      <c r="J46" s="48"/>
      <c r="K46" s="46"/>
      <c r="L46" s="46"/>
      <c r="M46" s="137"/>
      <c r="N46" s="256"/>
    </row>
    <row r="47" spans="1:14" s="1" customFormat="1" ht="14.1" customHeight="1" x14ac:dyDescent="0.3">
      <c r="A47" s="159">
        <v>23</v>
      </c>
      <c r="B47" s="66" t="s">
        <v>18</v>
      </c>
      <c r="C47" s="67"/>
      <c r="D47" s="68" t="s">
        <v>14</v>
      </c>
      <c r="E47" s="69"/>
      <c r="F47" s="69"/>
      <c r="G47" s="70"/>
      <c r="H47" s="45">
        <f>SUM(I47)-1.3</f>
        <v>27.599999999999998</v>
      </c>
      <c r="I47" s="45">
        <f>SUM(J47)-1.3</f>
        <v>28.9</v>
      </c>
      <c r="J47" s="71">
        <v>30.2</v>
      </c>
      <c r="K47" s="45">
        <f>SUM(J47)+1.8</f>
        <v>32</v>
      </c>
      <c r="L47" s="45">
        <f>SUM(K47)+1.3</f>
        <v>33.299999999999997</v>
      </c>
      <c r="M47" s="109">
        <f>SUM(L47)+1.3</f>
        <v>34.599999999999994</v>
      </c>
      <c r="N47" s="255">
        <f>SUM(M47)+1.3</f>
        <v>35.899999999999991</v>
      </c>
    </row>
    <row r="48" spans="1:14" s="1" customFormat="1" ht="14.1" customHeight="1" x14ac:dyDescent="0.3">
      <c r="A48" s="160"/>
      <c r="B48" s="60" t="s">
        <v>57</v>
      </c>
      <c r="C48" s="61"/>
      <c r="D48" s="62" t="s">
        <v>80</v>
      </c>
      <c r="E48" s="63"/>
      <c r="F48" s="63"/>
      <c r="G48" s="64"/>
      <c r="H48" s="46"/>
      <c r="I48" s="46"/>
      <c r="J48" s="48"/>
      <c r="K48" s="46"/>
      <c r="L48" s="46"/>
      <c r="M48" s="137"/>
      <c r="N48" s="256"/>
    </row>
    <row r="49" spans="1:14" s="1" customFormat="1" ht="14.1" customHeight="1" x14ac:dyDescent="0.3">
      <c r="A49" s="159">
        <v>24</v>
      </c>
      <c r="B49" s="66" t="s">
        <v>19</v>
      </c>
      <c r="C49" s="67"/>
      <c r="D49" s="68" t="s">
        <v>20</v>
      </c>
      <c r="E49" s="69"/>
      <c r="F49" s="69"/>
      <c r="G49" s="70"/>
      <c r="H49" s="45">
        <f>SUM(I49)-2.6</f>
        <v>43.099999999999994</v>
      </c>
      <c r="I49" s="45">
        <f>SUM(J49)-2.6</f>
        <v>45.699999999999996</v>
      </c>
      <c r="J49" s="71">
        <v>48.3</v>
      </c>
      <c r="K49" s="45">
        <f>SUM(J49)+2.6</f>
        <v>50.9</v>
      </c>
      <c r="L49" s="45">
        <f>SUM(K49)+2.6</f>
        <v>53.5</v>
      </c>
      <c r="M49" s="45">
        <f>SUM(L49)+2.6</f>
        <v>56.1</v>
      </c>
      <c r="N49" s="254">
        <f>SUM(M49)+2.6</f>
        <v>58.7</v>
      </c>
    </row>
    <row r="50" spans="1:14" s="1" customFormat="1" ht="14.1" customHeight="1" x14ac:dyDescent="0.3">
      <c r="A50" s="160"/>
      <c r="B50" s="60" t="s">
        <v>56</v>
      </c>
      <c r="C50" s="61"/>
      <c r="D50" s="62" t="s">
        <v>81</v>
      </c>
      <c r="E50" s="63"/>
      <c r="F50" s="63"/>
      <c r="G50" s="64"/>
      <c r="H50" s="46"/>
      <c r="I50" s="46"/>
      <c r="J50" s="48"/>
      <c r="K50" s="46"/>
      <c r="L50" s="46"/>
      <c r="M50" s="46"/>
      <c r="N50" s="251"/>
    </row>
    <row r="51" spans="1:14" s="1" customFormat="1" ht="14.1" customHeight="1" x14ac:dyDescent="0.3">
      <c r="A51" s="159">
        <v>25</v>
      </c>
      <c r="B51" s="66" t="s">
        <v>21</v>
      </c>
      <c r="C51" s="67"/>
      <c r="D51" s="68" t="s">
        <v>22</v>
      </c>
      <c r="E51" s="69"/>
      <c r="F51" s="69"/>
      <c r="G51" s="70"/>
      <c r="H51" s="45">
        <f>SUM(I51)-6</f>
        <v>31.799999999999997</v>
      </c>
      <c r="I51" s="45">
        <f>SUM(J51)-6</f>
        <v>37.799999999999997</v>
      </c>
      <c r="J51" s="71">
        <v>43.8</v>
      </c>
      <c r="K51" s="45">
        <f>SUM(J51)+4.5</f>
        <v>48.3</v>
      </c>
      <c r="L51" s="45">
        <f>SUM(K51)+5</f>
        <v>53.3</v>
      </c>
      <c r="M51" s="45">
        <f>SUM(L51)+5</f>
        <v>58.3</v>
      </c>
      <c r="N51" s="254">
        <f>SUM(M51)+5</f>
        <v>63.3</v>
      </c>
    </row>
    <row r="52" spans="1:14" s="1" customFormat="1" ht="14.1" customHeight="1" x14ac:dyDescent="0.3">
      <c r="A52" s="160"/>
      <c r="B52" s="60" t="s">
        <v>55</v>
      </c>
      <c r="C52" s="61"/>
      <c r="D52" s="62" t="s">
        <v>82</v>
      </c>
      <c r="E52" s="63"/>
      <c r="F52" s="63"/>
      <c r="G52" s="64"/>
      <c r="H52" s="46"/>
      <c r="I52" s="46"/>
      <c r="J52" s="48"/>
      <c r="K52" s="46"/>
      <c r="L52" s="46"/>
      <c r="M52" s="46"/>
      <c r="N52" s="251"/>
    </row>
    <row r="53" spans="1:14" s="1" customFormat="1" ht="13.5" customHeight="1" x14ac:dyDescent="0.3">
      <c r="A53" s="159">
        <v>26</v>
      </c>
      <c r="B53" s="66" t="s">
        <v>92</v>
      </c>
      <c r="C53" s="67"/>
      <c r="D53" s="68" t="s">
        <v>59</v>
      </c>
      <c r="E53" s="69"/>
      <c r="F53" s="69"/>
      <c r="G53" s="70"/>
      <c r="H53" s="45">
        <f>SUM(I53)-1.9</f>
        <v>39.6</v>
      </c>
      <c r="I53" s="45">
        <f>SUM(J53)-1.9</f>
        <v>41.5</v>
      </c>
      <c r="J53" s="71">
        <v>43.4</v>
      </c>
      <c r="K53" s="45">
        <f>SUM(J53)+1.9</f>
        <v>45.3</v>
      </c>
      <c r="L53" s="45">
        <f>SUM(K53)+1.9</f>
        <v>47.199999999999996</v>
      </c>
      <c r="M53" s="45">
        <f>SUM(L53)+1.9</f>
        <v>49.099999999999994</v>
      </c>
      <c r="N53" s="254">
        <f>SUM(M53)+1.9</f>
        <v>50.999999999999993</v>
      </c>
    </row>
    <row r="54" spans="1:14" s="1" customFormat="1" ht="13.5" customHeight="1" x14ac:dyDescent="0.3">
      <c r="A54" s="160"/>
      <c r="B54" s="60" t="s">
        <v>93</v>
      </c>
      <c r="C54" s="61"/>
      <c r="D54" s="62" t="s">
        <v>59</v>
      </c>
      <c r="E54" s="63"/>
      <c r="F54" s="63"/>
      <c r="G54" s="64"/>
      <c r="H54" s="46"/>
      <c r="I54" s="46"/>
      <c r="J54" s="48"/>
      <c r="K54" s="46"/>
      <c r="L54" s="46"/>
      <c r="M54" s="46"/>
      <c r="N54" s="251"/>
    </row>
    <row r="55" spans="1:14" ht="14.1" customHeight="1" x14ac:dyDescent="0.3">
      <c r="A55" s="159">
        <v>27</v>
      </c>
      <c r="B55" s="66" t="s">
        <v>94</v>
      </c>
      <c r="C55" s="67"/>
      <c r="D55" s="68" t="s">
        <v>96</v>
      </c>
      <c r="E55" s="69"/>
      <c r="F55" s="69"/>
      <c r="G55" s="70"/>
      <c r="H55" s="45">
        <f>SUM(I55)-3.3</f>
        <v>32.800000000000004</v>
      </c>
      <c r="I55" s="45">
        <f>SUM(J55)-3.3</f>
        <v>36.1</v>
      </c>
      <c r="J55" s="71">
        <v>39.4</v>
      </c>
      <c r="K55" s="45">
        <f>SUM(J55)+3.3</f>
        <v>42.699999999999996</v>
      </c>
      <c r="L55" s="45">
        <f>SUM(K55)+2.9</f>
        <v>45.599999999999994</v>
      </c>
      <c r="M55" s="45">
        <f>SUM(L55)+2.9</f>
        <v>48.499999999999993</v>
      </c>
      <c r="N55" s="254">
        <f>SUM(M55)+2.9</f>
        <v>51.399999999999991</v>
      </c>
    </row>
    <row r="56" spans="1:14" ht="14.1" customHeight="1" x14ac:dyDescent="0.3">
      <c r="A56" s="160"/>
      <c r="B56" s="60" t="s">
        <v>95</v>
      </c>
      <c r="C56" s="61"/>
      <c r="D56" s="62" t="s">
        <v>131</v>
      </c>
      <c r="E56" s="63"/>
      <c r="F56" s="63"/>
      <c r="G56" s="64"/>
      <c r="H56" s="46"/>
      <c r="I56" s="46"/>
      <c r="J56" s="48"/>
      <c r="K56" s="46"/>
      <c r="L56" s="46"/>
      <c r="M56" s="46"/>
      <c r="N56" s="251"/>
    </row>
    <row r="57" spans="1:14" ht="14.1" customHeight="1" x14ac:dyDescent="0.3">
      <c r="A57" s="159">
        <v>28</v>
      </c>
      <c r="B57" s="66" t="s">
        <v>83</v>
      </c>
      <c r="C57" s="67"/>
      <c r="D57" s="68" t="s">
        <v>23</v>
      </c>
      <c r="E57" s="69"/>
      <c r="F57" s="69"/>
      <c r="G57" s="70"/>
      <c r="H57" s="45">
        <f>SUM(I57)-0.2</f>
        <v>4.0999999999999996</v>
      </c>
      <c r="I57" s="45">
        <f>SUM(J57)-0.2</f>
        <v>4.3</v>
      </c>
      <c r="J57" s="71">
        <v>4.5</v>
      </c>
      <c r="K57" s="45">
        <f>SUM(J57)+0.2</f>
        <v>4.7</v>
      </c>
      <c r="L57" s="45">
        <f>SUM(K57)+0.2</f>
        <v>4.9000000000000004</v>
      </c>
      <c r="M57" s="45">
        <f>SUM(L57)+0.2</f>
        <v>5.1000000000000005</v>
      </c>
      <c r="N57" s="254">
        <f>SUM(M57)+0.2</f>
        <v>5.3000000000000007</v>
      </c>
    </row>
    <row r="58" spans="1:14" ht="14.1" customHeight="1" x14ac:dyDescent="0.3">
      <c r="A58" s="160"/>
      <c r="B58" s="60" t="s">
        <v>54</v>
      </c>
      <c r="C58" s="61"/>
      <c r="D58" s="62" t="s">
        <v>84</v>
      </c>
      <c r="E58" s="63"/>
      <c r="F58" s="63"/>
      <c r="G58" s="64"/>
      <c r="H58" s="46"/>
      <c r="I58" s="46"/>
      <c r="J58" s="48"/>
      <c r="K58" s="46"/>
      <c r="L58" s="46"/>
      <c r="M58" s="46"/>
      <c r="N58" s="251"/>
    </row>
    <row r="59" spans="1:14" ht="14.1" customHeight="1" x14ac:dyDescent="0.3">
      <c r="A59" s="159">
        <v>29</v>
      </c>
      <c r="B59" s="66" t="s">
        <v>85</v>
      </c>
      <c r="C59" s="67"/>
      <c r="D59" s="68" t="s">
        <v>24</v>
      </c>
      <c r="E59" s="69"/>
      <c r="F59" s="69"/>
      <c r="G59" s="70"/>
      <c r="H59" s="45">
        <f>SUM(I59)-0.6</f>
        <v>9.3000000000000007</v>
      </c>
      <c r="I59" s="45">
        <f>SUM(J59)-0.6</f>
        <v>9.9</v>
      </c>
      <c r="J59" s="71">
        <v>10.5</v>
      </c>
      <c r="K59" s="45">
        <f>SUM(J59)+0.6</f>
        <v>11.1</v>
      </c>
      <c r="L59" s="45">
        <f>SUM(K59)+0.6</f>
        <v>11.7</v>
      </c>
      <c r="M59" s="45">
        <f>SUM(L59)+0.6</f>
        <v>12.299999999999999</v>
      </c>
      <c r="N59" s="254">
        <f>SUM(M59)+0.6</f>
        <v>12.899999999999999</v>
      </c>
    </row>
    <row r="60" spans="1:14" ht="14.1" customHeight="1" x14ac:dyDescent="0.3">
      <c r="A60" s="160"/>
      <c r="B60" s="60" t="s">
        <v>53</v>
      </c>
      <c r="C60" s="61"/>
      <c r="D60" s="62" t="s">
        <v>86</v>
      </c>
      <c r="E60" s="63"/>
      <c r="F60" s="63"/>
      <c r="G60" s="64"/>
      <c r="H60" s="46"/>
      <c r="I60" s="46"/>
      <c r="J60" s="48"/>
      <c r="K60" s="46"/>
      <c r="L60" s="46"/>
      <c r="M60" s="46"/>
      <c r="N60" s="251"/>
    </row>
    <row r="61" spans="1:14" s="1" customFormat="1" ht="14.1" customHeight="1" x14ac:dyDescent="0.3">
      <c r="A61" s="159">
        <v>30</v>
      </c>
      <c r="B61" s="66" t="s">
        <v>101</v>
      </c>
      <c r="C61" s="67"/>
      <c r="D61" s="134"/>
      <c r="E61" s="135"/>
      <c r="F61" s="135"/>
      <c r="G61" s="136"/>
      <c r="H61" s="45">
        <f>SUM(I61)-0.5</f>
        <v>10.5</v>
      </c>
      <c r="I61" s="45">
        <f>SUM(J61)-0.5</f>
        <v>11</v>
      </c>
      <c r="J61" s="71">
        <v>11.5</v>
      </c>
      <c r="K61" s="94">
        <f>SUM(J61)+0.5</f>
        <v>12</v>
      </c>
      <c r="L61" s="94">
        <f>SUM(K61)+0.5</f>
        <v>12.5</v>
      </c>
      <c r="M61" s="94">
        <f>SUM(L61)+0.5</f>
        <v>13</v>
      </c>
      <c r="N61" s="253">
        <f>SUM(M61)+0.5</f>
        <v>13.5</v>
      </c>
    </row>
    <row r="62" spans="1:14" s="1" customFormat="1" ht="14.1" customHeight="1" x14ac:dyDescent="0.3">
      <c r="A62" s="159"/>
      <c r="B62" s="97" t="s">
        <v>100</v>
      </c>
      <c r="C62" s="98"/>
      <c r="D62" s="106"/>
      <c r="E62" s="246"/>
      <c r="F62" s="246"/>
      <c r="G62" s="108"/>
      <c r="H62" s="94"/>
      <c r="I62" s="94"/>
      <c r="J62" s="85"/>
      <c r="K62" s="94"/>
      <c r="L62" s="94"/>
      <c r="M62" s="94"/>
      <c r="N62" s="253"/>
    </row>
    <row r="63" spans="1:14" s="1" customFormat="1" ht="14.1" customHeight="1" x14ac:dyDescent="0.3">
      <c r="A63" s="178">
        <v>31</v>
      </c>
      <c r="B63" s="66" t="s">
        <v>99</v>
      </c>
      <c r="C63" s="67"/>
      <c r="D63" s="128"/>
      <c r="E63" s="129"/>
      <c r="F63" s="129"/>
      <c r="G63" s="130"/>
      <c r="H63" s="45">
        <f>SUM(I63)-0.5</f>
        <v>11</v>
      </c>
      <c r="I63" s="45">
        <f>SUM(J63)-0.5</f>
        <v>11.5</v>
      </c>
      <c r="J63" s="71">
        <v>12</v>
      </c>
      <c r="K63" s="45">
        <f>SUM(J63)+0.5</f>
        <v>12.5</v>
      </c>
      <c r="L63" s="45">
        <f>SUM(K63)+0.5</f>
        <v>13</v>
      </c>
      <c r="M63" s="45">
        <f>SUM(L63)+0.5</f>
        <v>13.5</v>
      </c>
      <c r="N63" s="254">
        <f>SUM(M63)+0.5</f>
        <v>14</v>
      </c>
    </row>
    <row r="64" spans="1:14" s="1" customFormat="1" ht="14.1" customHeight="1" x14ac:dyDescent="0.3">
      <c r="A64" s="160"/>
      <c r="B64" s="137" t="s">
        <v>98</v>
      </c>
      <c r="C64" s="137"/>
      <c r="D64" s="79"/>
      <c r="E64" s="80"/>
      <c r="F64" s="80"/>
      <c r="G64" s="81"/>
      <c r="H64" s="46"/>
      <c r="I64" s="46"/>
      <c r="J64" s="48"/>
      <c r="K64" s="46"/>
      <c r="L64" s="46"/>
      <c r="M64" s="46"/>
      <c r="N64" s="251"/>
    </row>
    <row r="65" spans="1:14" ht="14.1" customHeight="1" x14ac:dyDescent="0.3">
      <c r="A65" s="178">
        <v>32</v>
      </c>
      <c r="B65" s="66" t="s">
        <v>330</v>
      </c>
      <c r="C65" s="67"/>
      <c r="D65" s="128"/>
      <c r="E65" s="129"/>
      <c r="F65" s="129"/>
      <c r="G65" s="130"/>
      <c r="H65" s="45">
        <f>SUM(I65)-3</f>
        <v>77</v>
      </c>
      <c r="I65" s="45">
        <f>SUM(J65)-3</f>
        <v>80</v>
      </c>
      <c r="J65" s="71">
        <v>83</v>
      </c>
      <c r="K65" s="45">
        <f>SUM(J65)+3</f>
        <v>86</v>
      </c>
      <c r="L65" s="45">
        <f>SUM(K65)+3</f>
        <v>89</v>
      </c>
      <c r="M65" s="45">
        <f>SUM(L65)+3</f>
        <v>92</v>
      </c>
      <c r="N65" s="254">
        <f>SUM(M65)+3</f>
        <v>95</v>
      </c>
    </row>
    <row r="66" spans="1:14" ht="14.1" customHeight="1" x14ac:dyDescent="0.3">
      <c r="A66" s="160"/>
      <c r="B66" s="137" t="s">
        <v>309</v>
      </c>
      <c r="C66" s="137"/>
      <c r="D66" s="79" t="s">
        <v>331</v>
      </c>
      <c r="E66" s="80"/>
      <c r="F66" s="80"/>
      <c r="G66" s="81"/>
      <c r="H66" s="46"/>
      <c r="I66" s="46"/>
      <c r="J66" s="48"/>
      <c r="K66" s="46"/>
      <c r="L66" s="46"/>
      <c r="M66" s="46"/>
      <c r="N66" s="251"/>
    </row>
    <row r="67" spans="1:14" ht="14.1" customHeight="1" x14ac:dyDescent="0.3">
      <c r="A67" s="178">
        <v>33</v>
      </c>
      <c r="B67" s="66"/>
      <c r="C67" s="67"/>
      <c r="D67" s="128"/>
      <c r="E67" s="129"/>
      <c r="F67" s="129"/>
      <c r="G67" s="130"/>
      <c r="H67" s="45"/>
      <c r="I67" s="45"/>
      <c r="J67" s="71"/>
      <c r="K67" s="45"/>
      <c r="L67" s="45"/>
      <c r="M67" s="45"/>
      <c r="N67" s="254"/>
    </row>
    <row r="68" spans="1:14" ht="14.1" customHeight="1" thickBot="1" x14ac:dyDescent="0.35">
      <c r="A68" s="168"/>
      <c r="B68" s="123"/>
      <c r="C68" s="124"/>
      <c r="D68" s="125"/>
      <c r="E68" s="126"/>
      <c r="F68" s="126"/>
      <c r="G68" s="127"/>
      <c r="H68" s="96"/>
      <c r="I68" s="96"/>
      <c r="J68" s="114"/>
      <c r="K68" s="96"/>
      <c r="L68" s="96"/>
      <c r="M68" s="96"/>
      <c r="N68" s="257"/>
    </row>
    <row r="69" spans="1:14" s="1" customFormat="1" ht="14.1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4" s="1" customFormat="1" ht="14.1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 s="1" customFormat="1" ht="14.1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4" s="1" customFormat="1" ht="14.1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99">
    <mergeCell ref="K65:K66"/>
    <mergeCell ref="L65:L66"/>
    <mergeCell ref="M65:M66"/>
    <mergeCell ref="N65:N66"/>
    <mergeCell ref="B66:C66"/>
    <mergeCell ref="D66:G66"/>
    <mergeCell ref="A65:A66"/>
    <mergeCell ref="B65:C65"/>
    <mergeCell ref="D65:G65"/>
    <mergeCell ref="H65:H66"/>
    <mergeCell ref="I65:I66"/>
    <mergeCell ref="J65:J66"/>
    <mergeCell ref="K67:K68"/>
    <mergeCell ref="L67:L68"/>
    <mergeCell ref="M67:M68"/>
    <mergeCell ref="N67:N68"/>
    <mergeCell ref="B68:C68"/>
    <mergeCell ref="D68:G68"/>
    <mergeCell ref="A67:A68"/>
    <mergeCell ref="B67:C67"/>
    <mergeCell ref="D67:G67"/>
    <mergeCell ref="H67:H68"/>
    <mergeCell ref="I67:I68"/>
    <mergeCell ref="J67:J68"/>
    <mergeCell ref="K63:K64"/>
    <mergeCell ref="L63:L64"/>
    <mergeCell ref="M63:M64"/>
    <mergeCell ref="N63:N64"/>
    <mergeCell ref="B64:C64"/>
    <mergeCell ref="D64:G64"/>
    <mergeCell ref="A63:A64"/>
    <mergeCell ref="B63:C63"/>
    <mergeCell ref="D63:G63"/>
    <mergeCell ref="H63:H64"/>
    <mergeCell ref="I63:I64"/>
    <mergeCell ref="J63:J64"/>
    <mergeCell ref="K61:K62"/>
    <mergeCell ref="L61:L62"/>
    <mergeCell ref="M61:M62"/>
    <mergeCell ref="N61:N62"/>
    <mergeCell ref="B62:C62"/>
    <mergeCell ref="D62:G62"/>
    <mergeCell ref="A61:A62"/>
    <mergeCell ref="B61:C61"/>
    <mergeCell ref="D61:G61"/>
    <mergeCell ref="H61:H62"/>
    <mergeCell ref="I61:I62"/>
    <mergeCell ref="J61:J62"/>
    <mergeCell ref="K59:K60"/>
    <mergeCell ref="L59:L60"/>
    <mergeCell ref="M59:M60"/>
    <mergeCell ref="N59:N60"/>
    <mergeCell ref="B60:C60"/>
    <mergeCell ref="D60:G60"/>
    <mergeCell ref="A59:A60"/>
    <mergeCell ref="B59:C59"/>
    <mergeCell ref="D59:G59"/>
    <mergeCell ref="H59:H60"/>
    <mergeCell ref="I59:I60"/>
    <mergeCell ref="J59:J60"/>
    <mergeCell ref="K57:K58"/>
    <mergeCell ref="L57:L58"/>
    <mergeCell ref="M57:M58"/>
    <mergeCell ref="N57:N58"/>
    <mergeCell ref="B58:C58"/>
    <mergeCell ref="D58:G58"/>
    <mergeCell ref="A57:A58"/>
    <mergeCell ref="B57:C57"/>
    <mergeCell ref="D57:G57"/>
    <mergeCell ref="H57:H58"/>
    <mergeCell ref="I57:I58"/>
    <mergeCell ref="J57:J58"/>
    <mergeCell ref="K55:K56"/>
    <mergeCell ref="L55:L56"/>
    <mergeCell ref="M55:M56"/>
    <mergeCell ref="N55:N56"/>
    <mergeCell ref="B56:C56"/>
    <mergeCell ref="D56:G56"/>
    <mergeCell ref="A55:A56"/>
    <mergeCell ref="B55:C55"/>
    <mergeCell ref="D55:G55"/>
    <mergeCell ref="H55:H56"/>
    <mergeCell ref="I55:I56"/>
    <mergeCell ref="J55:J56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073E-2DCD-408C-B097-AF73E949088A}">
  <sheetPr codeName="Sheet179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8" width="5.5" style="32" customWidth="1"/>
    <col min="9" max="13" width="5.5" customWidth="1"/>
  </cols>
  <sheetData>
    <row r="1" spans="1:13" ht="16.5" customHeight="1" thickBot="1" x14ac:dyDescent="0.35">
      <c r="A1" s="111" t="s">
        <v>514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25">
      <c r="A2" s="5" t="s">
        <v>60</v>
      </c>
      <c r="B2" s="290" t="s">
        <v>61</v>
      </c>
      <c r="C2" s="291"/>
      <c r="D2" s="290" t="s">
        <v>62</v>
      </c>
      <c r="E2" s="292"/>
      <c r="F2" s="292"/>
      <c r="G2" s="291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SUM(I3)-2.5</f>
        <v>44</v>
      </c>
      <c r="I3" s="45">
        <f>SUM(J3)-2.5</f>
        <v>46.5</v>
      </c>
      <c r="J3" s="47">
        <v>49</v>
      </c>
      <c r="K3" s="49">
        <f>SUM(J3)+2.5</f>
        <v>51.5</v>
      </c>
      <c r="L3" s="49">
        <f>SUM(K3)+2.5</f>
        <v>54</v>
      </c>
      <c r="M3" s="150">
        <f>SUM(L3)+2.5</f>
        <v>56.5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31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45"/>
      <c r="I5" s="45"/>
      <c r="J5" s="85"/>
      <c r="K5" s="94"/>
      <c r="L5" s="94"/>
      <c r="M5" s="139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45"/>
      <c r="I7" s="45"/>
      <c r="J7" s="85"/>
      <c r="K7" s="94"/>
      <c r="L7" s="94"/>
      <c r="M7" s="139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139"/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65</v>
      </c>
      <c r="I11" s="45">
        <f>SUM(J11)-4.5</f>
        <v>69.5</v>
      </c>
      <c r="J11" s="85">
        <v>74</v>
      </c>
      <c r="K11" s="94">
        <f>SUM(J11)+4.5</f>
        <v>78.5</v>
      </c>
      <c r="L11" s="94">
        <f>SUM(K11)+4.5</f>
        <v>83</v>
      </c>
      <c r="M11" s="139">
        <f>SUM(L11)+4.5</f>
        <v>87.5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131"/>
    </row>
    <row r="13" spans="1:13" s="1" customFormat="1" ht="14.1" customHeight="1" x14ac:dyDescent="0.3">
      <c r="A13" s="65">
        <v>6</v>
      </c>
      <c r="B13" s="66" t="s">
        <v>513</v>
      </c>
      <c r="C13" s="67"/>
      <c r="D13" s="174" t="s">
        <v>77</v>
      </c>
      <c r="E13" s="175"/>
      <c r="F13" s="175"/>
      <c r="G13" s="176"/>
      <c r="H13" s="109">
        <f>SUM(I13)-2.5</f>
        <v>25</v>
      </c>
      <c r="I13" s="45">
        <f>SUM(J13)-2.5</f>
        <v>27.5</v>
      </c>
      <c r="J13" s="71">
        <v>30</v>
      </c>
      <c r="K13" s="45">
        <f>SUM(J13)+2.5</f>
        <v>32.5</v>
      </c>
      <c r="L13" s="45">
        <f>SUM(K13)+2.5</f>
        <v>35</v>
      </c>
      <c r="M13" s="121">
        <f>SUM(L13)+2.5</f>
        <v>37.5</v>
      </c>
    </row>
    <row r="14" spans="1:13" s="1" customFormat="1" ht="14.1" customHeight="1" x14ac:dyDescent="0.3">
      <c r="A14" s="52"/>
      <c r="B14" s="60" t="s">
        <v>298</v>
      </c>
      <c r="C14" s="61"/>
      <c r="D14" s="102" t="s">
        <v>103</v>
      </c>
      <c r="E14" s="103"/>
      <c r="F14" s="103"/>
      <c r="G14" s="104"/>
      <c r="H14" s="137"/>
      <c r="I14" s="46"/>
      <c r="J14" s="48"/>
      <c r="K14" s="46"/>
      <c r="L14" s="46"/>
      <c r="M14" s="131"/>
    </row>
    <row r="15" spans="1:13" s="1" customFormat="1" ht="14.1" customHeight="1" x14ac:dyDescent="0.3">
      <c r="A15" s="65">
        <v>7</v>
      </c>
      <c r="B15" s="66" t="s">
        <v>512</v>
      </c>
      <c r="C15" s="67"/>
      <c r="D15" s="174" t="s">
        <v>77</v>
      </c>
      <c r="E15" s="175"/>
      <c r="F15" s="175"/>
      <c r="G15" s="176"/>
      <c r="H15" s="109">
        <f>SUM(I15)-2.5</f>
        <v>28</v>
      </c>
      <c r="I15" s="45">
        <f>SUM(J15)-2.5</f>
        <v>30.5</v>
      </c>
      <c r="J15" s="71">
        <v>33</v>
      </c>
      <c r="K15" s="45">
        <f>SUM(J15)+2.5</f>
        <v>35.5</v>
      </c>
      <c r="L15" s="45">
        <f>SUM(K15)+2.5</f>
        <v>38</v>
      </c>
      <c r="M15" s="121">
        <f>SUM(L15)+2.5</f>
        <v>40.5</v>
      </c>
    </row>
    <row r="16" spans="1:13" s="1" customFormat="1" ht="14.1" customHeight="1" thickBot="1" x14ac:dyDescent="0.35">
      <c r="A16" s="105"/>
      <c r="B16" s="116" t="s">
        <v>300</v>
      </c>
      <c r="C16" s="117"/>
      <c r="D16" s="293" t="s">
        <v>103</v>
      </c>
      <c r="E16" s="294"/>
      <c r="F16" s="294"/>
      <c r="G16" s="295"/>
      <c r="H16" s="110"/>
      <c r="I16" s="96"/>
      <c r="J16" s="114"/>
      <c r="K16" s="96"/>
      <c r="L16" s="96"/>
      <c r="M16" s="122"/>
    </row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80"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7D76-5AFB-4A2B-A271-2B284BFF6B3F}">
  <sheetPr codeName="Sheet15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516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25">
      <c r="A2" s="5" t="s">
        <v>60</v>
      </c>
      <c r="B2" s="290" t="s">
        <v>61</v>
      </c>
      <c r="C2" s="291"/>
      <c r="D2" s="290" t="s">
        <v>62</v>
      </c>
      <c r="E2" s="292"/>
      <c r="F2" s="292"/>
      <c r="G2" s="291"/>
      <c r="H2" s="4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300">
        <v>1</v>
      </c>
      <c r="B3" s="53" t="s">
        <v>140</v>
      </c>
      <c r="C3" s="54"/>
      <c r="D3" s="302" t="s">
        <v>74</v>
      </c>
      <c r="E3" s="303"/>
      <c r="F3" s="303"/>
      <c r="G3" s="304"/>
      <c r="H3" s="45">
        <f>SUM(I3)-2.5</f>
        <v>44</v>
      </c>
      <c r="I3" s="45">
        <f>SUM(J3)-2.5</f>
        <v>46.5</v>
      </c>
      <c r="J3" s="305">
        <v>49</v>
      </c>
      <c r="K3" s="296">
        <f>SUM(J3)+2.5</f>
        <v>51.5</v>
      </c>
      <c r="L3" s="296">
        <f>SUM(K3)+2.5</f>
        <v>54</v>
      </c>
      <c r="M3" s="298">
        <f>SUM(L3)+2.5</f>
        <v>56.5</v>
      </c>
    </row>
    <row r="4" spans="1:13" s="1" customFormat="1" ht="14.1" customHeight="1" x14ac:dyDescent="0.3">
      <c r="A4" s="301"/>
      <c r="B4" s="60" t="s">
        <v>139</v>
      </c>
      <c r="C4" s="61"/>
      <c r="D4" s="102" t="s">
        <v>75</v>
      </c>
      <c r="E4" s="103"/>
      <c r="F4" s="103"/>
      <c r="G4" s="104"/>
      <c r="H4" s="46"/>
      <c r="I4" s="46"/>
      <c r="J4" s="306"/>
      <c r="K4" s="297"/>
      <c r="L4" s="297"/>
      <c r="M4" s="299"/>
    </row>
    <row r="5" spans="1:13" s="1" customFormat="1" ht="14.1" customHeight="1" x14ac:dyDescent="0.3">
      <c r="A5" s="65">
        <v>2</v>
      </c>
      <c r="B5" s="66" t="s">
        <v>138</v>
      </c>
      <c r="C5" s="67"/>
      <c r="D5" s="68"/>
      <c r="E5" s="69"/>
      <c r="F5" s="69"/>
      <c r="G5" s="70"/>
      <c r="H5" s="45">
        <f>SUM(I5)-4</f>
        <v>48</v>
      </c>
      <c r="I5" s="45">
        <f>SUM(J5)-4</f>
        <v>52</v>
      </c>
      <c r="J5" s="85">
        <v>56</v>
      </c>
      <c r="K5" s="94">
        <f>SUM(J5)+4</f>
        <v>60</v>
      </c>
      <c r="L5" s="94">
        <f>SUM(K5)+4</f>
        <v>64</v>
      </c>
      <c r="M5" s="245">
        <f>SUM(L5)+4</f>
        <v>68</v>
      </c>
    </row>
    <row r="6" spans="1:13" s="1" customFormat="1" ht="14.1" customHeight="1" x14ac:dyDescent="0.3">
      <c r="A6" s="52"/>
      <c r="B6" s="60" t="s">
        <v>137</v>
      </c>
      <c r="C6" s="61"/>
      <c r="D6" s="62"/>
      <c r="E6" s="63"/>
      <c r="F6" s="63"/>
      <c r="G6" s="64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2</v>
      </c>
      <c r="B7" s="66" t="s">
        <v>175</v>
      </c>
      <c r="C7" s="67"/>
      <c r="D7" s="174" t="s">
        <v>77</v>
      </c>
      <c r="E7" s="175"/>
      <c r="F7" s="175"/>
      <c r="G7" s="176"/>
      <c r="H7" s="45">
        <f>SUM(I7)-2.5</f>
        <v>24</v>
      </c>
      <c r="I7" s="45">
        <f>SUM(J7)-2.5</f>
        <v>26.5</v>
      </c>
      <c r="J7" s="85">
        <v>29</v>
      </c>
      <c r="K7" s="94">
        <f>SUM(J7)+2.5</f>
        <v>31.5</v>
      </c>
      <c r="L7" s="94">
        <f>SUM(K7)+2.5</f>
        <v>34</v>
      </c>
      <c r="M7" s="245">
        <f>SUM(L7)+2.5</f>
        <v>36.5</v>
      </c>
    </row>
    <row r="8" spans="1:13" s="1" customFormat="1" ht="14.1" customHeight="1" x14ac:dyDescent="0.3">
      <c r="A8" s="166"/>
      <c r="B8" s="46" t="s">
        <v>170</v>
      </c>
      <c r="C8" s="46"/>
      <c r="D8" s="102" t="s">
        <v>103</v>
      </c>
      <c r="E8" s="103"/>
      <c r="F8" s="103"/>
      <c r="G8" s="104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0">
        <v>3</v>
      </c>
      <c r="B9" s="167" t="s">
        <v>42</v>
      </c>
      <c r="C9" s="167"/>
      <c r="D9" s="99"/>
      <c r="E9" s="100"/>
      <c r="F9" s="100"/>
      <c r="G9" s="101"/>
      <c r="H9" s="45">
        <f>SUM(I9)-4</f>
        <v>58</v>
      </c>
      <c r="I9" s="45">
        <f>SUM(J9)-4</f>
        <v>62</v>
      </c>
      <c r="J9" s="71">
        <v>66</v>
      </c>
      <c r="K9" s="45">
        <f>SUM(J9)+4</f>
        <v>70</v>
      </c>
      <c r="L9" s="45">
        <f>SUM(K9)+4</f>
        <v>74</v>
      </c>
      <c r="M9" s="87">
        <f>SUM(L9)+4</f>
        <v>78</v>
      </c>
    </row>
    <row r="10" spans="1:13" s="1" customFormat="1" ht="14.1" customHeight="1" thickBot="1" x14ac:dyDescent="0.35">
      <c r="A10" s="177"/>
      <c r="B10" s="110" t="s">
        <v>26</v>
      </c>
      <c r="C10" s="110"/>
      <c r="D10" s="293" t="s">
        <v>515</v>
      </c>
      <c r="E10" s="294"/>
      <c r="F10" s="294"/>
      <c r="G10" s="295"/>
      <c r="H10" s="96"/>
      <c r="I10" s="96"/>
      <c r="J10" s="114"/>
      <c r="K10" s="96"/>
      <c r="L10" s="96"/>
      <c r="M10" s="158"/>
    </row>
    <row r="11" spans="1:13" s="1" customFormat="1" ht="14.1" customHeight="1" x14ac:dyDescent="0.3"/>
    <row r="12" spans="1:13" s="1" customFormat="1" ht="14.1" customHeight="1" x14ac:dyDescent="0.3"/>
    <row r="13" spans="1:13" s="1" customFormat="1" ht="14.1" customHeight="1" x14ac:dyDescent="0.3"/>
    <row r="14" spans="1:13" s="1" customFormat="1" ht="14.1" customHeigh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s="1" customFormat="1" ht="14.1" customHeigh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1" customFormat="1" ht="14.1" customHeigh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s="1" customFormat="1" ht="14.1" customHeigh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4.1" customHeight="1" x14ac:dyDescent="0.3"/>
    <row r="19" spans="1:13" ht="14.1" customHeight="1" x14ac:dyDescent="0.3"/>
    <row r="20" spans="1:13" ht="14.1" customHeight="1" x14ac:dyDescent="0.3"/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4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9:J10"/>
    <mergeCell ref="J7:J8"/>
    <mergeCell ref="K7:K8"/>
    <mergeCell ref="L7:L8"/>
    <mergeCell ref="M7:M8"/>
    <mergeCell ref="B8:C8"/>
    <mergeCell ref="D8:G8"/>
    <mergeCell ref="K9:K10"/>
    <mergeCell ref="L9:L10"/>
    <mergeCell ref="M9:M10"/>
    <mergeCell ref="I9:I10"/>
    <mergeCell ref="B10:C10"/>
    <mergeCell ref="D10:G10"/>
    <mergeCell ref="A9:A10"/>
    <mergeCell ref="B9:C9"/>
    <mergeCell ref="D9:G9"/>
    <mergeCell ref="H9:H1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33C6-E189-4D70-9B6A-6191CD1EB649}">
  <sheetPr codeName="Sheet182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8" width="5.5" style="32" customWidth="1"/>
    <col min="9" max="12" width="5.5" customWidth="1"/>
    <col min="13" max="13" width="5.5" style="32" customWidth="1"/>
  </cols>
  <sheetData>
    <row r="1" spans="1:13" ht="16.5" customHeight="1" thickBot="1" x14ac:dyDescent="0.35">
      <c r="A1" s="111" t="s">
        <v>518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25">
      <c r="A2" s="5" t="s">
        <v>60</v>
      </c>
      <c r="B2" s="290" t="s">
        <v>61</v>
      </c>
      <c r="C2" s="291"/>
      <c r="D2" s="290" t="s">
        <v>62</v>
      </c>
      <c r="E2" s="292"/>
      <c r="F2" s="292"/>
      <c r="G2" s="291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 x14ac:dyDescent="0.3">
      <c r="A3" s="51">
        <v>1</v>
      </c>
      <c r="B3" s="53" t="s">
        <v>106</v>
      </c>
      <c r="C3" s="54"/>
      <c r="D3" s="55" t="s">
        <v>74</v>
      </c>
      <c r="E3" s="56"/>
      <c r="F3" s="56"/>
      <c r="G3" s="57"/>
      <c r="H3" s="45">
        <f>SUM(I3)-2.5</f>
        <v>44</v>
      </c>
      <c r="I3" s="45">
        <f>SUM(J3)-2.5</f>
        <v>46.5</v>
      </c>
      <c r="J3" s="47">
        <v>49</v>
      </c>
      <c r="K3" s="49">
        <f>SUM(J3)+2.5</f>
        <v>51.5</v>
      </c>
      <c r="L3" s="49">
        <f>SUM(K3)+2.5</f>
        <v>54</v>
      </c>
      <c r="M3" s="150">
        <f>SUM(L3)+2.5</f>
        <v>56.5</v>
      </c>
    </row>
    <row r="4" spans="1:13" s="1" customFormat="1" ht="14.1" customHeight="1" x14ac:dyDescent="0.3">
      <c r="A4" s="52"/>
      <c r="B4" s="60" t="s">
        <v>107</v>
      </c>
      <c r="C4" s="61"/>
      <c r="D4" s="62" t="s">
        <v>75</v>
      </c>
      <c r="E4" s="63"/>
      <c r="F4" s="63"/>
      <c r="G4" s="64"/>
      <c r="H4" s="46"/>
      <c r="I4" s="46"/>
      <c r="J4" s="48"/>
      <c r="K4" s="46"/>
      <c r="L4" s="46"/>
      <c r="M4" s="131"/>
    </row>
    <row r="5" spans="1:13" s="1" customFormat="1" ht="14.1" customHeight="1" x14ac:dyDescent="0.3">
      <c r="A5" s="65">
        <v>2</v>
      </c>
      <c r="B5" s="97" t="s">
        <v>461</v>
      </c>
      <c r="C5" s="98"/>
      <c r="D5" s="106"/>
      <c r="E5" s="107"/>
      <c r="F5" s="107"/>
      <c r="G5" s="108"/>
      <c r="H5" s="45"/>
      <c r="I5" s="45"/>
      <c r="J5" s="85"/>
      <c r="K5" s="94"/>
      <c r="L5" s="94"/>
      <c r="M5" s="139"/>
    </row>
    <row r="6" spans="1:13" s="1" customFormat="1" ht="14.1" customHeight="1" x14ac:dyDescent="0.3">
      <c r="A6" s="52"/>
      <c r="B6" s="60" t="s">
        <v>460</v>
      </c>
      <c r="C6" s="61"/>
      <c r="D6" s="62"/>
      <c r="E6" s="63"/>
      <c r="F6" s="63"/>
      <c r="G6" s="64"/>
      <c r="H6" s="46"/>
      <c r="I6" s="46"/>
      <c r="J6" s="48"/>
      <c r="K6" s="46"/>
      <c r="L6" s="46"/>
      <c r="M6" s="131"/>
    </row>
    <row r="7" spans="1:13" s="1" customFormat="1" ht="14.1" customHeight="1" x14ac:dyDescent="0.3">
      <c r="A7" s="65">
        <v>3</v>
      </c>
      <c r="B7" s="97" t="s">
        <v>121</v>
      </c>
      <c r="C7" s="98"/>
      <c r="D7" s="106"/>
      <c r="E7" s="107"/>
      <c r="F7" s="107"/>
      <c r="G7" s="108"/>
      <c r="H7" s="45"/>
      <c r="I7" s="45"/>
      <c r="J7" s="85"/>
      <c r="K7" s="94"/>
      <c r="L7" s="94"/>
      <c r="M7" s="139"/>
    </row>
    <row r="8" spans="1:13" s="1" customFormat="1" ht="14.1" customHeight="1" x14ac:dyDescent="0.3">
      <c r="A8" s="52"/>
      <c r="B8" s="60" t="s">
        <v>133</v>
      </c>
      <c r="C8" s="61"/>
      <c r="D8" s="62"/>
      <c r="E8" s="63"/>
      <c r="F8" s="63"/>
      <c r="G8" s="64"/>
      <c r="H8" s="46"/>
      <c r="I8" s="46"/>
      <c r="J8" s="48"/>
      <c r="K8" s="46"/>
      <c r="L8" s="46"/>
      <c r="M8" s="131"/>
    </row>
    <row r="9" spans="1:13" s="1" customFormat="1" ht="14.1" customHeight="1" x14ac:dyDescent="0.3">
      <c r="A9" s="65">
        <v>4</v>
      </c>
      <c r="B9" s="66" t="s">
        <v>459</v>
      </c>
      <c r="C9" s="67"/>
      <c r="D9" s="259"/>
      <c r="E9" s="260"/>
      <c r="F9" s="260"/>
      <c r="G9" s="261"/>
      <c r="H9" s="45"/>
      <c r="I9" s="45"/>
      <c r="J9" s="85"/>
      <c r="K9" s="94"/>
      <c r="L9" s="94"/>
      <c r="M9" s="139"/>
    </row>
    <row r="10" spans="1:13" s="1" customFormat="1" ht="14.1" customHeight="1" x14ac:dyDescent="0.3">
      <c r="A10" s="52"/>
      <c r="B10" s="60" t="s">
        <v>458</v>
      </c>
      <c r="C10" s="61"/>
      <c r="D10" s="102"/>
      <c r="E10" s="103"/>
      <c r="F10" s="103"/>
      <c r="G10" s="104"/>
      <c r="H10" s="46"/>
      <c r="I10" s="46"/>
      <c r="J10" s="48"/>
      <c r="K10" s="46"/>
      <c r="L10" s="46"/>
      <c r="M10" s="131"/>
    </row>
    <row r="11" spans="1:13" s="1" customFormat="1" ht="14.1" customHeight="1" x14ac:dyDescent="0.3">
      <c r="A11" s="65">
        <v>5</v>
      </c>
      <c r="B11" s="66" t="s">
        <v>132</v>
      </c>
      <c r="C11" s="67"/>
      <c r="D11" s="106"/>
      <c r="E11" s="107"/>
      <c r="F11" s="107"/>
      <c r="G11" s="108"/>
      <c r="H11" s="109">
        <f>SUM(I11)-4.5</f>
        <v>63</v>
      </c>
      <c r="I11" s="45">
        <f>SUM(J11)-4.5</f>
        <v>67.5</v>
      </c>
      <c r="J11" s="85">
        <v>72</v>
      </c>
      <c r="K11" s="94">
        <f>SUM(J11)+4.5</f>
        <v>76.5</v>
      </c>
      <c r="L11" s="94">
        <f>SUM(K11)+4.5</f>
        <v>81</v>
      </c>
      <c r="M11" s="139">
        <f>SUM(L11)+4.5</f>
        <v>85.5</v>
      </c>
    </row>
    <row r="12" spans="1:13" s="1" customFormat="1" ht="14.1" customHeight="1" x14ac:dyDescent="0.3">
      <c r="A12" s="52"/>
      <c r="B12" s="60" t="s">
        <v>108</v>
      </c>
      <c r="C12" s="61"/>
      <c r="D12" s="62"/>
      <c r="E12" s="63"/>
      <c r="F12" s="63"/>
      <c r="G12" s="64"/>
      <c r="H12" s="137"/>
      <c r="I12" s="46"/>
      <c r="J12" s="48"/>
      <c r="K12" s="46"/>
      <c r="L12" s="46"/>
      <c r="M12" s="131"/>
    </row>
    <row r="13" spans="1:13" s="1" customFormat="1" ht="14.1" customHeight="1" x14ac:dyDescent="0.3">
      <c r="A13" s="65">
        <v>6</v>
      </c>
      <c r="B13" s="66" t="s">
        <v>130</v>
      </c>
      <c r="C13" s="67"/>
      <c r="D13" s="174" t="s">
        <v>77</v>
      </c>
      <c r="E13" s="175"/>
      <c r="F13" s="175"/>
      <c r="G13" s="176"/>
      <c r="H13" s="45">
        <f>SUM(I13)-3</f>
        <v>30</v>
      </c>
      <c r="I13" s="45">
        <f>SUM(J13)-3</f>
        <v>33</v>
      </c>
      <c r="J13" s="71">
        <v>36</v>
      </c>
      <c r="K13" s="45">
        <f>SUM(J13)+3</f>
        <v>39</v>
      </c>
      <c r="L13" s="45">
        <f>SUM(K13)+3</f>
        <v>42</v>
      </c>
      <c r="M13" s="121">
        <f>SUM(L13)+3</f>
        <v>45</v>
      </c>
    </row>
    <row r="14" spans="1:13" s="1" customFormat="1" ht="14.1" customHeight="1" x14ac:dyDescent="0.3">
      <c r="A14" s="52"/>
      <c r="B14" s="46" t="s">
        <v>134</v>
      </c>
      <c r="C14" s="46"/>
      <c r="D14" s="102" t="s">
        <v>103</v>
      </c>
      <c r="E14" s="103"/>
      <c r="F14" s="103"/>
      <c r="G14" s="104"/>
      <c r="H14" s="46"/>
      <c r="I14" s="46"/>
      <c r="J14" s="48"/>
      <c r="K14" s="46"/>
      <c r="L14" s="46"/>
      <c r="M14" s="131"/>
    </row>
    <row r="15" spans="1:13" s="1" customFormat="1" ht="14.1" customHeight="1" x14ac:dyDescent="0.3">
      <c r="A15" s="65">
        <v>7</v>
      </c>
      <c r="B15" s="109" t="s">
        <v>378</v>
      </c>
      <c r="C15" s="109"/>
      <c r="D15" s="68"/>
      <c r="E15" s="69"/>
      <c r="F15" s="69"/>
      <c r="G15" s="70"/>
      <c r="H15" s="45">
        <f>SUM(I15)-1</f>
        <v>9</v>
      </c>
      <c r="I15" s="45">
        <f>SUM(J15)-1</f>
        <v>10</v>
      </c>
      <c r="J15" s="76">
        <v>11</v>
      </c>
      <c r="K15" s="77">
        <f>SUM(J15)+1</f>
        <v>12</v>
      </c>
      <c r="L15" s="77">
        <f>SUM(K15)+1</f>
        <v>13</v>
      </c>
      <c r="M15" s="161">
        <f>SUM(L15)+1</f>
        <v>14</v>
      </c>
    </row>
    <row r="16" spans="1:13" s="1" customFormat="1" ht="14.1" customHeight="1" x14ac:dyDescent="0.3">
      <c r="A16" s="52"/>
      <c r="B16" s="137" t="s">
        <v>398</v>
      </c>
      <c r="C16" s="137"/>
      <c r="D16" s="79" t="s">
        <v>517</v>
      </c>
      <c r="E16" s="80"/>
      <c r="F16" s="80"/>
      <c r="G16" s="81"/>
      <c r="H16" s="46"/>
      <c r="I16" s="46"/>
      <c r="J16" s="76"/>
      <c r="K16" s="77"/>
      <c r="L16" s="77"/>
      <c r="M16" s="161"/>
    </row>
    <row r="17" spans="1:13" s="1" customFormat="1" ht="14.1" customHeight="1" x14ac:dyDescent="0.3">
      <c r="A17" s="65">
        <v>8</v>
      </c>
      <c r="B17" s="109" t="s">
        <v>376</v>
      </c>
      <c r="C17" s="109"/>
      <c r="D17" s="68"/>
      <c r="E17" s="69"/>
      <c r="F17" s="69"/>
      <c r="G17" s="70"/>
      <c r="H17" s="45">
        <f>SUM(I17)-1</f>
        <v>9</v>
      </c>
      <c r="I17" s="45">
        <f>SUM(J17)-1</f>
        <v>10</v>
      </c>
      <c r="J17" s="76">
        <v>11</v>
      </c>
      <c r="K17" s="77">
        <f>SUM(J17)+1</f>
        <v>12</v>
      </c>
      <c r="L17" s="77">
        <f>SUM(K17)+1</f>
        <v>13</v>
      </c>
      <c r="M17" s="161">
        <f>SUM(L17)+1</f>
        <v>14</v>
      </c>
    </row>
    <row r="18" spans="1:13" s="1" customFormat="1" ht="14.1" customHeight="1" x14ac:dyDescent="0.3">
      <c r="A18" s="52"/>
      <c r="B18" s="137" t="s">
        <v>397</v>
      </c>
      <c r="C18" s="137"/>
      <c r="D18" s="79" t="s">
        <v>517</v>
      </c>
      <c r="E18" s="80"/>
      <c r="F18" s="80"/>
      <c r="G18" s="81"/>
      <c r="H18" s="46"/>
      <c r="I18" s="46"/>
      <c r="J18" s="76"/>
      <c r="K18" s="77"/>
      <c r="L18" s="77"/>
      <c r="M18" s="161"/>
    </row>
    <row r="19" spans="1:13" s="1" customFormat="1" ht="14.1" customHeight="1" x14ac:dyDescent="0.3">
      <c r="A19" s="65">
        <v>9</v>
      </c>
      <c r="B19" s="109" t="s">
        <v>406</v>
      </c>
      <c r="C19" s="109"/>
      <c r="D19" s="68"/>
      <c r="E19" s="69"/>
      <c r="F19" s="69"/>
      <c r="G19" s="70"/>
      <c r="H19" s="45">
        <f>SUM(I19)-1</f>
        <v>9</v>
      </c>
      <c r="I19" s="45">
        <f>SUM(J19)-1</f>
        <v>10</v>
      </c>
      <c r="J19" s="76">
        <v>11</v>
      </c>
      <c r="K19" s="77">
        <f>SUM(J19)+1</f>
        <v>12</v>
      </c>
      <c r="L19" s="77">
        <f>SUM(K19)+1</f>
        <v>13</v>
      </c>
      <c r="M19" s="161">
        <f>SUM(L19)+1</f>
        <v>14</v>
      </c>
    </row>
    <row r="20" spans="1:13" s="1" customFormat="1" ht="14.1" customHeight="1" thickBot="1" x14ac:dyDescent="0.35">
      <c r="A20" s="105"/>
      <c r="B20" s="110" t="s">
        <v>405</v>
      </c>
      <c r="C20" s="110"/>
      <c r="D20" s="125"/>
      <c r="E20" s="126"/>
      <c r="F20" s="126"/>
      <c r="G20" s="127"/>
      <c r="H20" s="96"/>
      <c r="I20" s="96"/>
      <c r="J20" s="155"/>
      <c r="K20" s="152"/>
      <c r="L20" s="152"/>
      <c r="M20" s="169"/>
    </row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0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5781-2577-4186-8C40-71FCBC4300C0}">
  <sheetPr codeName="Sheet219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535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39</v>
      </c>
      <c r="I3" s="49">
        <f>SUM(J3)-3.5</f>
        <v>42.5</v>
      </c>
      <c r="J3" s="47">
        <v>46</v>
      </c>
      <c r="K3" s="49">
        <f>SUM(J3)+3</f>
        <v>49</v>
      </c>
      <c r="L3" s="49">
        <f>SUM(K3)+3</f>
        <v>52</v>
      </c>
      <c r="M3" s="49">
        <f>SUM(L3)+3</f>
        <v>55</v>
      </c>
      <c r="N3" s="157">
        <f>SUM(M3)+3</f>
        <v>58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156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39.599999999999994</v>
      </c>
      <c r="I5" s="45">
        <f>SUM(J5)-2.2</f>
        <v>41.8</v>
      </c>
      <c r="J5" s="71">
        <v>44</v>
      </c>
      <c r="K5" s="45">
        <f>SUM(J5)+2</f>
        <v>46</v>
      </c>
      <c r="L5" s="45">
        <f>SUM(K5)+2</f>
        <v>48</v>
      </c>
      <c r="M5" s="45">
        <f>SUM(L5)+2</f>
        <v>50</v>
      </c>
      <c r="N5" s="87">
        <f>SUM(M5)+2</f>
        <v>52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38.5</v>
      </c>
      <c r="I7" s="45">
        <f>SUM(J7)-2.25</f>
        <v>40.75</v>
      </c>
      <c r="J7" s="71">
        <v>43</v>
      </c>
      <c r="K7" s="45">
        <f>SUM(J7)+2</f>
        <v>45</v>
      </c>
      <c r="L7" s="45">
        <f>SUM(K7)+2</f>
        <v>47</v>
      </c>
      <c r="M7" s="45">
        <f>SUM(L7)+2</f>
        <v>49</v>
      </c>
      <c r="N7" s="87">
        <f>SUM(M7)+2</f>
        <v>51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156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SUM(I9)-1.6</f>
        <v>28.799999999999997</v>
      </c>
      <c r="I9" s="45">
        <f>SUM(J9)-1.6</f>
        <v>30.4</v>
      </c>
      <c r="J9" s="71">
        <v>32</v>
      </c>
      <c r="K9" s="45">
        <f>SUM(J9)+1.4</f>
        <v>33.4</v>
      </c>
      <c r="L9" s="45">
        <f>SUM(K9)+1.4</f>
        <v>34.799999999999997</v>
      </c>
      <c r="M9" s="45">
        <f>SUM(L9)+1.4</f>
        <v>36.199999999999996</v>
      </c>
      <c r="N9" s="87">
        <f>SUM(M9)+1.4</f>
        <v>37.599999999999994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</v>
      </c>
      <c r="I11" s="45">
        <f>SUM(J11)-0.8</f>
        <v>15.8</v>
      </c>
      <c r="J11" s="71">
        <v>16.600000000000001</v>
      </c>
      <c r="K11" s="45">
        <f>SUM(J11)+0.8</f>
        <v>17.400000000000002</v>
      </c>
      <c r="L11" s="45">
        <f>SUM(K11)+0.8</f>
        <v>18.200000000000003</v>
      </c>
      <c r="M11" s="45">
        <f>SUM(L11)+0.8</f>
        <v>19.000000000000004</v>
      </c>
      <c r="N11" s="87">
        <f>SUM(M11)+0.8</f>
        <v>19.800000000000004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156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14.8</v>
      </c>
      <c r="I13" s="45">
        <f>SUM(J13)-0.6</f>
        <v>15.4</v>
      </c>
      <c r="J13" s="76">
        <v>16</v>
      </c>
      <c r="K13" s="77">
        <f>SUM(J13)+0.6</f>
        <v>16.600000000000001</v>
      </c>
      <c r="L13" s="77">
        <f>SUM(K13)+0.6</f>
        <v>17.200000000000003</v>
      </c>
      <c r="M13" s="45">
        <f>SUM(L13)+0.6</f>
        <v>17.800000000000004</v>
      </c>
      <c r="N13" s="87">
        <f>SUM(M13)+0.6</f>
        <v>18.400000000000006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46"/>
      <c r="N14" s="156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7.1000000000000005</v>
      </c>
      <c r="I15" s="45">
        <f>SUM(J15)-0.3</f>
        <v>7.4</v>
      </c>
      <c r="J15" s="76">
        <v>7.7</v>
      </c>
      <c r="K15" s="77">
        <f>SUM(J15)+0.3</f>
        <v>8</v>
      </c>
      <c r="L15" s="77">
        <f>SUM(K15)+0.3</f>
        <v>8.3000000000000007</v>
      </c>
      <c r="M15" s="45">
        <f>SUM(L15)+0.3</f>
        <v>8.6000000000000014</v>
      </c>
      <c r="N15" s="87">
        <f>SUM(M15)+0.3</f>
        <v>8.9000000000000021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46"/>
      <c r="N16" s="156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45">
        <f>SUM(L17)+1.6</f>
        <v>46.800000000000004</v>
      </c>
      <c r="N17" s="87">
        <f>SUM(M17)+1.6</f>
        <v>48.400000000000006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46"/>
      <c r="N18" s="156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25.200000000000003</v>
      </c>
      <c r="I19" s="45">
        <f>SUM(J19)-3.4</f>
        <v>28.6</v>
      </c>
      <c r="J19" s="71">
        <v>32</v>
      </c>
      <c r="K19" s="45">
        <f>SUM(J19)+3.5</f>
        <v>35.5</v>
      </c>
      <c r="L19" s="45">
        <f>SUM(K19)+3.5</f>
        <v>39</v>
      </c>
      <c r="M19" s="45">
        <f>SUM(L19)+3.5</f>
        <v>42.5</v>
      </c>
      <c r="N19" s="87">
        <f>SUM(M19)+3.5</f>
        <v>46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156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30</v>
      </c>
      <c r="I21" s="45">
        <f>SUM(J21)-1.6</f>
        <v>31.6</v>
      </c>
      <c r="J21" s="76">
        <v>33.200000000000003</v>
      </c>
      <c r="K21" s="77">
        <f>SUM(J21)+1.6</f>
        <v>34.800000000000004</v>
      </c>
      <c r="L21" s="77">
        <f>SUM(K21)+1.6</f>
        <v>36.400000000000006</v>
      </c>
      <c r="M21" s="45">
        <f>SUM(L21)+1.6</f>
        <v>38.000000000000007</v>
      </c>
      <c r="N21" s="87">
        <f>SUM(M21)+1.6</f>
        <v>39.600000000000009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46"/>
      <c r="N22" s="156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45">
        <f>SUM(L23)+0.6</f>
        <v>17</v>
      </c>
      <c r="N23" s="87">
        <f>SUM(M23)+0.6</f>
        <v>17.600000000000001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46"/>
      <c r="N24" s="156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4.4000000000000004</v>
      </c>
      <c r="I25" s="45">
        <f>SUM(J25)-0.3</f>
        <v>4.7</v>
      </c>
      <c r="J25" s="76">
        <v>5</v>
      </c>
      <c r="K25" s="77">
        <f>SUM(J25)+0.3</f>
        <v>5.3</v>
      </c>
      <c r="L25" s="77">
        <f>SUM(K25)+0.3</f>
        <v>5.6</v>
      </c>
      <c r="M25" s="45">
        <f>SUM(L25)+0.3</f>
        <v>5.8999999999999995</v>
      </c>
      <c r="N25" s="87">
        <f>SUM(M25)+0.3</f>
        <v>6.1999999999999993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96"/>
      <c r="N26" s="158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4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H23:H24"/>
    <mergeCell ref="I23:I24"/>
    <mergeCell ref="B22:C22"/>
    <mergeCell ref="D22:G22"/>
    <mergeCell ref="A21:A22"/>
    <mergeCell ref="B21:C21"/>
    <mergeCell ref="M25:M26"/>
    <mergeCell ref="D25:G25"/>
    <mergeCell ref="J23:J24"/>
    <mergeCell ref="J25:J26"/>
    <mergeCell ref="K19:K20"/>
    <mergeCell ref="L19:L20"/>
    <mergeCell ref="I21:I22"/>
    <mergeCell ref="M19:M20"/>
    <mergeCell ref="I25:I26"/>
    <mergeCell ref="D23:G23"/>
    <mergeCell ref="B25:C25"/>
    <mergeCell ref="B26:C26"/>
    <mergeCell ref="D26:G26"/>
    <mergeCell ref="H25:H26"/>
    <mergeCell ref="A25:A26"/>
    <mergeCell ref="M23:M24"/>
    <mergeCell ref="B24:C24"/>
    <mergeCell ref="D24:G24"/>
    <mergeCell ref="K25:K26"/>
    <mergeCell ref="L25:L26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K23:K24"/>
    <mergeCell ref="L23:L24"/>
    <mergeCell ref="A23:A24"/>
    <mergeCell ref="B23:C23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4C9B-833D-40A1-9E04-313FF3F94E43}">
  <sheetPr codeName="Sheet236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536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49">
        <f>SUM(L3)+3</f>
        <v>54</v>
      </c>
      <c r="N3" s="157">
        <f>SUM(M3)+3</f>
        <v>57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156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34.599999999999994</v>
      </c>
      <c r="I5" s="45">
        <f>SUM(J5)-2.2</f>
        <v>36.799999999999997</v>
      </c>
      <c r="J5" s="71">
        <v>39</v>
      </c>
      <c r="K5" s="45">
        <f>SUM(J5)+2</f>
        <v>41</v>
      </c>
      <c r="L5" s="45">
        <f>SUM(K5)+2</f>
        <v>43</v>
      </c>
      <c r="M5" s="45">
        <f>SUM(L5)+2</f>
        <v>45</v>
      </c>
      <c r="N5" s="87">
        <f>SUM(M5)+2</f>
        <v>47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33.5</v>
      </c>
      <c r="I7" s="45">
        <f>SUM(J7)-2.25</f>
        <v>35.75</v>
      </c>
      <c r="J7" s="71">
        <v>38</v>
      </c>
      <c r="K7" s="45">
        <f>SUM(J7)+2</f>
        <v>40</v>
      </c>
      <c r="L7" s="45">
        <f>SUM(K7)+2</f>
        <v>42</v>
      </c>
      <c r="M7" s="45">
        <f>SUM(L7)+2</f>
        <v>44</v>
      </c>
      <c r="N7" s="87">
        <f>SUM(M7)+2</f>
        <v>46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156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33.5</v>
      </c>
      <c r="I9" s="45">
        <f>SUM(J9)-2.25</f>
        <v>35.75</v>
      </c>
      <c r="J9" s="71">
        <v>38</v>
      </c>
      <c r="K9" s="45">
        <f>SUM(J9)+2</f>
        <v>40</v>
      </c>
      <c r="L9" s="45">
        <f>SUM(K9)+2</f>
        <v>42</v>
      </c>
      <c r="M9" s="45">
        <f>SUM(L9)+2</f>
        <v>44</v>
      </c>
      <c r="N9" s="87">
        <f>SUM(M9)+2</f>
        <v>46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13.499999999999998</v>
      </c>
      <c r="I11" s="45">
        <f>SUM(J11)-0.8</f>
        <v>14.299999999999999</v>
      </c>
      <c r="J11" s="71">
        <v>15.1</v>
      </c>
      <c r="K11" s="45">
        <f>SUM(J11)+0.8</f>
        <v>15.9</v>
      </c>
      <c r="L11" s="45">
        <f>SUM(K11)+0.8</f>
        <v>16.7</v>
      </c>
      <c r="M11" s="45">
        <f>SUM(L11)+0.8</f>
        <v>17.5</v>
      </c>
      <c r="N11" s="87">
        <f>SUM(M11)+0.8</f>
        <v>18.3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156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13.8</v>
      </c>
      <c r="I13" s="45">
        <f>SUM(J13)-0.6</f>
        <v>14.4</v>
      </c>
      <c r="J13" s="76">
        <v>15</v>
      </c>
      <c r="K13" s="77">
        <f>SUM(J13)+0.6</f>
        <v>15.6</v>
      </c>
      <c r="L13" s="77">
        <f>SUM(K13)+0.6</f>
        <v>16.2</v>
      </c>
      <c r="M13" s="45">
        <f>SUM(L13)+0.6</f>
        <v>16.8</v>
      </c>
      <c r="N13" s="87">
        <f>SUM(M13)+0.6</f>
        <v>17.400000000000002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46"/>
      <c r="N14" s="156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7</v>
      </c>
      <c r="I15" s="45">
        <f>SUM(J15)-0.3</f>
        <v>7.3</v>
      </c>
      <c r="J15" s="76">
        <v>7.6</v>
      </c>
      <c r="K15" s="77">
        <f>SUM(J15)+0.3</f>
        <v>7.8999999999999995</v>
      </c>
      <c r="L15" s="77">
        <f>SUM(K15)+0.3</f>
        <v>8.1999999999999993</v>
      </c>
      <c r="M15" s="45">
        <f>SUM(L15)+0.3</f>
        <v>8.5</v>
      </c>
      <c r="N15" s="87">
        <f>SUM(M15)+0.3</f>
        <v>8.8000000000000007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46"/>
      <c r="N16" s="156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36.799999999999997</v>
      </c>
      <c r="I17" s="45">
        <f>SUM(J17)-1.6</f>
        <v>38.4</v>
      </c>
      <c r="J17" s="76">
        <v>40</v>
      </c>
      <c r="K17" s="77">
        <f>SUM(J17)+1.6</f>
        <v>41.6</v>
      </c>
      <c r="L17" s="77">
        <f>SUM(K17)+1.6</f>
        <v>43.2</v>
      </c>
      <c r="M17" s="45">
        <f>SUM(L17)+1.6</f>
        <v>44.800000000000004</v>
      </c>
      <c r="N17" s="87">
        <f>SUM(M17)+1.6</f>
        <v>46.400000000000006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46"/>
      <c r="N18" s="156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27.700000000000003</v>
      </c>
      <c r="I19" s="45">
        <f>SUM(J19)-3.4</f>
        <v>31.1</v>
      </c>
      <c r="J19" s="71">
        <v>34.5</v>
      </c>
      <c r="K19" s="45">
        <f>SUM(J19)+3.5</f>
        <v>38</v>
      </c>
      <c r="L19" s="45">
        <f>SUM(K19)+3.5</f>
        <v>41.5</v>
      </c>
      <c r="M19" s="45">
        <f>SUM(L19)+3.5</f>
        <v>45</v>
      </c>
      <c r="N19" s="87">
        <f>SUM(M19)+3.5</f>
        <v>48.5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156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27.299999999999997</v>
      </c>
      <c r="I21" s="45">
        <f>SUM(J21)-1.6</f>
        <v>28.9</v>
      </c>
      <c r="J21" s="76">
        <v>30.5</v>
      </c>
      <c r="K21" s="77">
        <f>SUM(J21)+1.6</f>
        <v>32.1</v>
      </c>
      <c r="L21" s="77">
        <f>SUM(K21)+1.6</f>
        <v>33.700000000000003</v>
      </c>
      <c r="M21" s="45">
        <f>SUM(L21)+1.6</f>
        <v>35.300000000000004</v>
      </c>
      <c r="N21" s="87">
        <f>SUM(M21)+1.6</f>
        <v>36.900000000000006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46"/>
      <c r="N22" s="156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45">
        <f>SUM(L23)+0.6</f>
        <v>16.8</v>
      </c>
      <c r="N23" s="87">
        <f>SUM(M23)+0.6</f>
        <v>17.400000000000002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46"/>
      <c r="N24" s="156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SUM(I25)-0.4</f>
        <v>4.6999999999999993</v>
      </c>
      <c r="I25" s="45">
        <f>SUM(J25)-0.4</f>
        <v>5.0999999999999996</v>
      </c>
      <c r="J25" s="76">
        <v>5.5</v>
      </c>
      <c r="K25" s="77">
        <f>SUM(J25)+0.4</f>
        <v>5.9</v>
      </c>
      <c r="L25" s="77">
        <f>SUM(K25)+0.4</f>
        <v>6.3000000000000007</v>
      </c>
      <c r="M25" s="77">
        <f>SUM(L25)+0.4</f>
        <v>6.7000000000000011</v>
      </c>
      <c r="N25" s="153">
        <f>SUM(M25)+0.4</f>
        <v>7.1000000000000014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2"/>
      <c r="N26" s="154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1AF9-9188-499A-9FBE-FEAED11BDE2A}">
  <sheetPr codeName="Sheet186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 x14ac:dyDescent="0.35">
      <c r="A1" s="247" t="s">
        <v>211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  <c r="N2" s="10" t="s">
        <v>169</v>
      </c>
    </row>
    <row r="3" spans="1:14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45">
        <f>SUM(I3)-3.5</f>
        <v>35</v>
      </c>
      <c r="I3" s="45">
        <f>SUM(J3)-3.5</f>
        <v>38.5</v>
      </c>
      <c r="J3" s="71">
        <v>42</v>
      </c>
      <c r="K3" s="45">
        <f>SUM(J3)+3</f>
        <v>45</v>
      </c>
      <c r="L3" s="45">
        <f>SUM(K3)+3</f>
        <v>48</v>
      </c>
      <c r="M3" s="49">
        <f>SUM(L3)+3</f>
        <v>51</v>
      </c>
      <c r="N3" s="250">
        <f>SUM(M3)+3</f>
        <v>54</v>
      </c>
    </row>
    <row r="4" spans="1:14" s="1" customFormat="1" ht="14.1" customHeight="1" x14ac:dyDescent="0.3">
      <c r="A4" s="189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45">
        <f>SUM(I5)-2.2</f>
        <v>35.599999999999994</v>
      </c>
      <c r="I5" s="45">
        <f>SUM(J5)-2.2</f>
        <v>37.799999999999997</v>
      </c>
      <c r="J5" s="71">
        <v>40</v>
      </c>
      <c r="K5" s="45">
        <f>SUM(J5)+2</f>
        <v>42</v>
      </c>
      <c r="L5" s="45">
        <f>SUM(K5)+2</f>
        <v>44</v>
      </c>
      <c r="M5" s="45">
        <f>SUM(L5)+2</f>
        <v>46</v>
      </c>
      <c r="N5" s="254">
        <f>SUM(M5)+2</f>
        <v>48</v>
      </c>
    </row>
    <row r="6" spans="1:14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45">
        <f>SUM(I7)-2.25</f>
        <v>37</v>
      </c>
      <c r="I7" s="45">
        <f>SUM(J7)-2.25</f>
        <v>39.25</v>
      </c>
      <c r="J7" s="71">
        <v>41.5</v>
      </c>
      <c r="K7" s="45">
        <f>SUM(J7)+2</f>
        <v>43.5</v>
      </c>
      <c r="L7" s="45">
        <f>SUM(K7)+2</f>
        <v>45.5</v>
      </c>
      <c r="M7" s="45">
        <f>SUM(L7)+2</f>
        <v>47.5</v>
      </c>
      <c r="N7" s="254">
        <f>SUM(M7)+2</f>
        <v>49.5</v>
      </c>
    </row>
    <row r="8" spans="1:14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45">
        <f>SUM(I9)-1.7</f>
        <v>28.6</v>
      </c>
      <c r="I9" s="45">
        <f>SUM(J9)-1.7</f>
        <v>30.3</v>
      </c>
      <c r="J9" s="71">
        <v>32</v>
      </c>
      <c r="K9" s="45">
        <f>SUM(J9)+1.5</f>
        <v>33.5</v>
      </c>
      <c r="L9" s="45">
        <f>SUM(K9)+1.5</f>
        <v>35</v>
      </c>
      <c r="M9" s="45">
        <f>SUM(L9)+1.5</f>
        <v>36.5</v>
      </c>
      <c r="N9" s="254">
        <f>SUM(M9)+1.5</f>
        <v>38</v>
      </c>
    </row>
    <row r="10" spans="1:14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45">
        <f>SUM(I11)-0.8</f>
        <v>14.399999999999999</v>
      </c>
      <c r="I11" s="45">
        <f>SUM(J11)-0.8</f>
        <v>15.2</v>
      </c>
      <c r="J11" s="71">
        <v>16</v>
      </c>
      <c r="K11" s="45">
        <f>SUM(J11)+0.8</f>
        <v>16.8</v>
      </c>
      <c r="L11" s="45">
        <f>SUM(K11)+0.8</f>
        <v>17.600000000000001</v>
      </c>
      <c r="M11" s="45">
        <f>SUM(L11)+0.8</f>
        <v>18.400000000000002</v>
      </c>
      <c r="N11" s="254">
        <f>SUM(M11)+0.8</f>
        <v>19.200000000000003</v>
      </c>
    </row>
    <row r="12" spans="1:14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89">
        <v>6</v>
      </c>
      <c r="B13" s="212" t="s">
        <v>1</v>
      </c>
      <c r="C13" s="212"/>
      <c r="D13" s="192" t="s">
        <v>2</v>
      </c>
      <c r="E13" s="192"/>
      <c r="F13" s="192"/>
      <c r="G13" s="192"/>
      <c r="H13" s="45">
        <f>SUM(I13)-0.6</f>
        <v>15.799999999999999</v>
      </c>
      <c r="I13" s="45">
        <f>SUM(J13)-0.6</f>
        <v>16.399999999999999</v>
      </c>
      <c r="J13" s="76">
        <v>17</v>
      </c>
      <c r="K13" s="307">
        <f>SUM(J13)+0.6</f>
        <v>17.600000000000001</v>
      </c>
      <c r="L13" s="307">
        <f>SUM(K13)+0.6</f>
        <v>18.200000000000003</v>
      </c>
      <c r="M13" s="307">
        <f>SUM(L13)+0.6</f>
        <v>18.800000000000004</v>
      </c>
      <c r="N13" s="312">
        <f>SUM(M13)+0.6</f>
        <v>19.400000000000006</v>
      </c>
    </row>
    <row r="14" spans="1:14" s="1" customFormat="1" ht="14.1" customHeight="1" x14ac:dyDescent="0.3">
      <c r="A14" s="189"/>
      <c r="B14" s="207" t="s">
        <v>28</v>
      </c>
      <c r="C14" s="207"/>
      <c r="D14" s="186" t="s">
        <v>118</v>
      </c>
      <c r="E14" s="187"/>
      <c r="F14" s="187"/>
      <c r="G14" s="188"/>
      <c r="H14" s="46"/>
      <c r="I14" s="46"/>
      <c r="J14" s="76"/>
      <c r="K14" s="307"/>
      <c r="L14" s="307"/>
      <c r="M14" s="307"/>
      <c r="N14" s="312"/>
    </row>
    <row r="15" spans="1:14" s="1" customFormat="1" ht="14.1" customHeight="1" x14ac:dyDescent="0.3">
      <c r="A15" s="189">
        <v>7</v>
      </c>
      <c r="B15" s="212" t="s">
        <v>3</v>
      </c>
      <c r="C15" s="212"/>
      <c r="D15" s="192" t="s">
        <v>4</v>
      </c>
      <c r="E15" s="192"/>
      <c r="F15" s="192"/>
      <c r="G15" s="192"/>
      <c r="H15" s="45">
        <f>SUM(I15)-0.3</f>
        <v>6.5</v>
      </c>
      <c r="I15" s="45">
        <f>SUM(J15)-0.3</f>
        <v>6.8</v>
      </c>
      <c r="J15" s="76">
        <v>7.1</v>
      </c>
      <c r="K15" s="307">
        <f>SUM(J15)+0.3</f>
        <v>7.3999999999999995</v>
      </c>
      <c r="L15" s="307">
        <f>SUM(K15)+0.3</f>
        <v>7.6999999999999993</v>
      </c>
      <c r="M15" s="307">
        <f>SUM(L15)+0.3</f>
        <v>7.9999999999999991</v>
      </c>
      <c r="N15" s="312">
        <f>SUM(M15)+0.3</f>
        <v>8.2999999999999989</v>
      </c>
    </row>
    <row r="16" spans="1:14" s="1" customFormat="1" ht="14.1" customHeight="1" x14ac:dyDescent="0.3">
      <c r="A16" s="189"/>
      <c r="B16" s="207" t="s">
        <v>29</v>
      </c>
      <c r="C16" s="207"/>
      <c r="D16" s="186" t="s">
        <v>116</v>
      </c>
      <c r="E16" s="187"/>
      <c r="F16" s="187"/>
      <c r="G16" s="188"/>
      <c r="H16" s="46"/>
      <c r="I16" s="46"/>
      <c r="J16" s="76"/>
      <c r="K16" s="307"/>
      <c r="L16" s="307"/>
      <c r="M16" s="307"/>
      <c r="N16" s="312"/>
    </row>
    <row r="17" spans="1:14" s="1" customFormat="1" ht="14.1" customHeight="1" x14ac:dyDescent="0.3">
      <c r="A17" s="189">
        <v>8</v>
      </c>
      <c r="B17" s="210" t="s">
        <v>90</v>
      </c>
      <c r="C17" s="211"/>
      <c r="D17" s="68" t="s">
        <v>91</v>
      </c>
      <c r="E17" s="69"/>
      <c r="F17" s="69"/>
      <c r="G17" s="70"/>
      <c r="H17" s="45">
        <f>SUM(I17)-1.6</f>
        <v>40.799999999999997</v>
      </c>
      <c r="I17" s="45">
        <f>SUM(J17)-1.6</f>
        <v>42.4</v>
      </c>
      <c r="J17" s="76">
        <v>44</v>
      </c>
      <c r="K17" s="307">
        <f>SUM(J17)+1.6</f>
        <v>45.6</v>
      </c>
      <c r="L17" s="307">
        <f>SUM(K17)+1.6</f>
        <v>47.2</v>
      </c>
      <c r="M17" s="307">
        <f>SUM(L17)+1.6</f>
        <v>48.800000000000004</v>
      </c>
      <c r="N17" s="312">
        <f>SUM(M17)+1.6</f>
        <v>50.400000000000006</v>
      </c>
    </row>
    <row r="18" spans="1:14" s="1" customFormat="1" ht="14.1" customHeight="1" x14ac:dyDescent="0.3">
      <c r="A18" s="189"/>
      <c r="B18" s="207" t="s">
        <v>34</v>
      </c>
      <c r="C18" s="207"/>
      <c r="D18" s="186" t="s">
        <v>115</v>
      </c>
      <c r="E18" s="187"/>
      <c r="F18" s="187"/>
      <c r="G18" s="188"/>
      <c r="H18" s="46"/>
      <c r="I18" s="46"/>
      <c r="J18" s="76"/>
      <c r="K18" s="307"/>
      <c r="L18" s="307"/>
      <c r="M18" s="307"/>
      <c r="N18" s="312"/>
    </row>
    <row r="19" spans="1:14" s="1" customFormat="1" ht="14.1" customHeight="1" x14ac:dyDescent="0.3">
      <c r="A19" s="189">
        <v>9</v>
      </c>
      <c r="B19" s="212" t="s">
        <v>5</v>
      </c>
      <c r="C19" s="212"/>
      <c r="D19" s="213" t="s">
        <v>6</v>
      </c>
      <c r="E19" s="214"/>
      <c r="F19" s="214"/>
      <c r="G19" s="215"/>
      <c r="H19" s="45">
        <f>SUM(I19)-3.4</f>
        <v>27.200000000000003</v>
      </c>
      <c r="I19" s="45">
        <f>SUM(J19)-3.4</f>
        <v>30.6</v>
      </c>
      <c r="J19" s="71">
        <v>34</v>
      </c>
      <c r="K19" s="45">
        <f>SUM(J19)+3.5</f>
        <v>37.5</v>
      </c>
      <c r="L19" s="45">
        <f>SUM(K19)+3.5</f>
        <v>41</v>
      </c>
      <c r="M19" s="45">
        <f>SUM(L19)+3.5</f>
        <v>44.5</v>
      </c>
      <c r="N19" s="254">
        <f>SUM(M19)+3.5</f>
        <v>48</v>
      </c>
    </row>
    <row r="20" spans="1:14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45">
        <f>SUM(I21)-1.6</f>
        <v>28.799999999999997</v>
      </c>
      <c r="I21" s="45">
        <f>SUM(J21)-1.6</f>
        <v>30.4</v>
      </c>
      <c r="J21" s="76">
        <v>32</v>
      </c>
      <c r="K21" s="307">
        <f>SUM(J21)+1.6</f>
        <v>33.6</v>
      </c>
      <c r="L21" s="307">
        <f>SUM(K21)+1.6</f>
        <v>35.200000000000003</v>
      </c>
      <c r="M21" s="307">
        <f>SUM(L21)+1.6</f>
        <v>36.800000000000004</v>
      </c>
      <c r="N21" s="312">
        <f>SUM(M21)+1.6</f>
        <v>38.400000000000006</v>
      </c>
    </row>
    <row r="22" spans="1:14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46"/>
      <c r="I22" s="46"/>
      <c r="J22" s="76"/>
      <c r="K22" s="307"/>
      <c r="L22" s="307"/>
      <c r="M22" s="307"/>
      <c r="N22" s="312"/>
    </row>
    <row r="23" spans="1:14" s="1" customFormat="1" ht="14.1" customHeight="1" x14ac:dyDescent="0.3">
      <c r="A23" s="189">
        <v>11</v>
      </c>
      <c r="B23" s="210" t="s">
        <v>69</v>
      </c>
      <c r="C23" s="211"/>
      <c r="D23" s="192" t="s">
        <v>70</v>
      </c>
      <c r="E23" s="192"/>
      <c r="F23" s="192"/>
      <c r="G23" s="192"/>
      <c r="H23" s="45">
        <f>SUM(I23)-0.6</f>
        <v>14</v>
      </c>
      <c r="I23" s="45">
        <f>SUM(J23)-0.6</f>
        <v>14.6</v>
      </c>
      <c r="J23" s="76">
        <v>15.2</v>
      </c>
      <c r="K23" s="307">
        <f>SUM(J23)+0.6</f>
        <v>15.799999999999999</v>
      </c>
      <c r="L23" s="307">
        <f>SUM(K23)+0.6</f>
        <v>16.399999999999999</v>
      </c>
      <c r="M23" s="307">
        <f>SUM(L23)+0.6</f>
        <v>17</v>
      </c>
      <c r="N23" s="312">
        <f>SUM(M23)+0.6</f>
        <v>17.600000000000001</v>
      </c>
    </row>
    <row r="24" spans="1:14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46"/>
      <c r="I24" s="46"/>
      <c r="J24" s="76"/>
      <c r="K24" s="307"/>
      <c r="L24" s="307"/>
      <c r="M24" s="307"/>
      <c r="N24" s="312"/>
    </row>
    <row r="25" spans="1:14" s="1" customFormat="1" ht="14.1" customHeight="1" x14ac:dyDescent="0.3">
      <c r="A25" s="189">
        <v>12</v>
      </c>
      <c r="B25" s="210" t="s">
        <v>72</v>
      </c>
      <c r="C25" s="211"/>
      <c r="D25" s="308"/>
      <c r="E25" s="309"/>
      <c r="F25" s="309"/>
      <c r="G25" s="310"/>
      <c r="H25" s="45">
        <f>SUM(I25)-0.2</f>
        <v>3.5999999999999996</v>
      </c>
      <c r="I25" s="45">
        <f>SUM(J25)-0.2</f>
        <v>3.8</v>
      </c>
      <c r="J25" s="76">
        <v>4</v>
      </c>
      <c r="K25" s="307">
        <f>SUM(J25)+0.2</f>
        <v>4.2</v>
      </c>
      <c r="L25" s="307">
        <f>SUM(K25)+0.2</f>
        <v>4.4000000000000004</v>
      </c>
      <c r="M25" s="307">
        <f>SUM(L25)+0.2</f>
        <v>4.6000000000000005</v>
      </c>
      <c r="N25" s="312">
        <f>SUM(M25)+0.2</f>
        <v>4.8000000000000007</v>
      </c>
    </row>
    <row r="26" spans="1:14" s="1" customFormat="1" ht="14.1" customHeight="1" x14ac:dyDescent="0.3">
      <c r="A26" s="189"/>
      <c r="B26" s="184" t="s">
        <v>73</v>
      </c>
      <c r="C26" s="185"/>
      <c r="D26" s="186"/>
      <c r="E26" s="187"/>
      <c r="F26" s="187"/>
      <c r="G26" s="188"/>
      <c r="H26" s="46"/>
      <c r="I26" s="46"/>
      <c r="J26" s="76"/>
      <c r="K26" s="307"/>
      <c r="L26" s="307"/>
      <c r="M26" s="307"/>
      <c r="N26" s="312"/>
    </row>
    <row r="27" spans="1:14" s="1" customFormat="1" ht="14.1" customHeight="1" x14ac:dyDescent="0.3">
      <c r="A27" s="189">
        <v>13</v>
      </c>
      <c r="B27" s="210"/>
      <c r="C27" s="211"/>
      <c r="D27" s="308"/>
      <c r="E27" s="309"/>
      <c r="F27" s="309"/>
      <c r="G27" s="310"/>
      <c r="H27" s="45"/>
      <c r="I27" s="45"/>
      <c r="J27" s="76"/>
      <c r="K27" s="307"/>
      <c r="L27" s="307"/>
      <c r="M27" s="307"/>
      <c r="N27" s="312"/>
    </row>
    <row r="28" spans="1:14" s="1" customFormat="1" ht="14.1" customHeight="1" x14ac:dyDescent="0.3">
      <c r="A28" s="189"/>
      <c r="B28" s="184"/>
      <c r="C28" s="185"/>
      <c r="D28" s="186"/>
      <c r="E28" s="187"/>
      <c r="F28" s="187"/>
      <c r="G28" s="188"/>
      <c r="H28" s="46"/>
      <c r="I28" s="46"/>
      <c r="J28" s="76"/>
      <c r="K28" s="307"/>
      <c r="L28" s="307"/>
      <c r="M28" s="307"/>
      <c r="N28" s="312"/>
    </row>
    <row r="29" spans="1:14" s="1" customFormat="1" ht="14.1" customHeight="1" x14ac:dyDescent="0.3">
      <c r="A29" s="189">
        <v>14</v>
      </c>
      <c r="B29" s="210"/>
      <c r="C29" s="211"/>
      <c r="D29" s="308"/>
      <c r="E29" s="309"/>
      <c r="F29" s="309"/>
      <c r="G29" s="310"/>
      <c r="H29" s="45"/>
      <c r="I29" s="45"/>
      <c r="J29" s="76"/>
      <c r="K29" s="307"/>
      <c r="L29" s="307"/>
      <c r="M29" s="307"/>
      <c r="N29" s="312"/>
    </row>
    <row r="30" spans="1:14" s="1" customFormat="1" ht="14.1" customHeight="1" x14ac:dyDescent="0.3">
      <c r="A30" s="189"/>
      <c r="B30" s="184"/>
      <c r="C30" s="185"/>
      <c r="D30" s="186"/>
      <c r="E30" s="187"/>
      <c r="F30" s="187"/>
      <c r="G30" s="188"/>
      <c r="H30" s="46"/>
      <c r="I30" s="46"/>
      <c r="J30" s="76"/>
      <c r="K30" s="307"/>
      <c r="L30" s="307"/>
      <c r="M30" s="307"/>
      <c r="N30" s="312"/>
    </row>
    <row r="31" spans="1:14" s="1" customFormat="1" ht="14.1" customHeight="1" x14ac:dyDescent="0.3">
      <c r="A31" s="189">
        <v>15</v>
      </c>
      <c r="B31" s="210"/>
      <c r="C31" s="211"/>
      <c r="D31" s="308"/>
      <c r="E31" s="309"/>
      <c r="F31" s="309"/>
      <c r="G31" s="310"/>
      <c r="H31" s="45"/>
      <c r="I31" s="45"/>
      <c r="J31" s="76"/>
      <c r="K31" s="307"/>
      <c r="L31" s="307"/>
      <c r="M31" s="307"/>
      <c r="N31" s="312"/>
    </row>
    <row r="32" spans="1:14" s="1" customFormat="1" ht="14.1" customHeight="1" thickBot="1" x14ac:dyDescent="0.35">
      <c r="A32" s="203"/>
      <c r="B32" s="197"/>
      <c r="C32" s="198"/>
      <c r="D32" s="199"/>
      <c r="E32" s="200"/>
      <c r="F32" s="200"/>
      <c r="G32" s="201"/>
      <c r="H32" s="96"/>
      <c r="I32" s="96"/>
      <c r="J32" s="155"/>
      <c r="K32" s="311"/>
      <c r="L32" s="311"/>
      <c r="M32" s="311"/>
      <c r="N32" s="313"/>
    </row>
    <row r="33" spans="2:7" ht="14.1" customHeight="1" x14ac:dyDescent="0.3"/>
    <row r="34" spans="2:7" ht="14.1" customHeight="1" x14ac:dyDescent="0.3"/>
    <row r="35" spans="2:7" ht="14.1" customHeight="1" x14ac:dyDescent="0.3"/>
    <row r="36" spans="2:7" ht="14.1" customHeight="1" x14ac:dyDescent="0.3"/>
    <row r="37" spans="2:7" ht="14.1" customHeight="1" x14ac:dyDescent="0.3"/>
    <row r="38" spans="2:7" ht="14.1" customHeight="1" x14ac:dyDescent="0.3">
      <c r="B38" s="8"/>
      <c r="C38" s="8"/>
      <c r="D38" s="8"/>
      <c r="E38" s="8"/>
      <c r="F38" s="8"/>
      <c r="G38" s="8"/>
    </row>
    <row r="39" spans="2:7" ht="14.1" customHeight="1" x14ac:dyDescent="0.3">
      <c r="B39" s="8"/>
      <c r="C39" s="8"/>
      <c r="D39" s="8"/>
      <c r="E39" s="8"/>
      <c r="F39" s="8"/>
      <c r="G39" s="8"/>
    </row>
    <row r="40" spans="2:7" ht="14.1" customHeight="1" x14ac:dyDescent="0.3">
      <c r="B40" s="8"/>
      <c r="C40" s="8"/>
      <c r="D40" s="8"/>
      <c r="E40" s="8"/>
      <c r="F40" s="8"/>
      <c r="G40" s="8"/>
    </row>
    <row r="41" spans="2:7" ht="14.1" customHeight="1" x14ac:dyDescent="0.3">
      <c r="B41" s="8"/>
      <c r="C41" s="8"/>
      <c r="D41" s="8"/>
      <c r="E41" s="8"/>
      <c r="F41" s="8"/>
      <c r="G41" s="8"/>
    </row>
    <row r="42" spans="2:7" ht="14.1" customHeight="1" x14ac:dyDescent="0.3"/>
    <row r="43" spans="2:7" ht="14.1" customHeight="1" x14ac:dyDescent="0.3"/>
    <row r="44" spans="2:7" ht="14.1" customHeight="1" x14ac:dyDescent="0.3"/>
    <row r="45" spans="2:7" ht="14.1" customHeight="1" x14ac:dyDescent="0.3"/>
    <row r="46" spans="2:7" ht="14.1" customHeight="1" x14ac:dyDescent="0.3"/>
    <row r="47" spans="2:7" ht="14.1" customHeight="1" x14ac:dyDescent="0.3"/>
    <row r="48" spans="2:7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83">
    <mergeCell ref="N25:N26"/>
    <mergeCell ref="N27:N28"/>
    <mergeCell ref="N29:N30"/>
    <mergeCell ref="N31:N32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ED0E-4C55-4569-BDC5-DF2B7CD5D0EE}">
  <sheetPr codeName="Sheet185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6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 x14ac:dyDescent="0.35">
      <c r="A1" s="247" t="s">
        <v>204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9" t="s">
        <v>63</v>
      </c>
      <c r="I2" s="9" t="s">
        <v>64</v>
      </c>
      <c r="J2" s="7" t="s">
        <v>65</v>
      </c>
      <c r="K2" s="9" t="s">
        <v>66</v>
      </c>
      <c r="L2" s="9" t="s">
        <v>167</v>
      </c>
      <c r="M2" s="9" t="s">
        <v>168</v>
      </c>
      <c r="N2" s="9" t="s">
        <v>169</v>
      </c>
    </row>
    <row r="3" spans="1:14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263">
        <f>SUM(I3)-3.5</f>
        <v>39.5</v>
      </c>
      <c r="I3" s="45">
        <f>SUM(J3)-3.5</f>
        <v>43</v>
      </c>
      <c r="J3" s="71">
        <v>46.5</v>
      </c>
      <c r="K3" s="45">
        <f>SUM(J3)+3</f>
        <v>49.5</v>
      </c>
      <c r="L3" s="45">
        <f>SUM(K3)+3</f>
        <v>52.5</v>
      </c>
      <c r="M3" s="49">
        <f>SUM(L3)+3</f>
        <v>55.5</v>
      </c>
      <c r="N3" s="157">
        <f>SUM(M3)+3</f>
        <v>58.5</v>
      </c>
    </row>
    <row r="4" spans="1:14" s="1" customFormat="1" ht="14.1" customHeight="1" x14ac:dyDescent="0.3">
      <c r="A4" s="189"/>
      <c r="B4" s="207" t="s">
        <v>37</v>
      </c>
      <c r="C4" s="207"/>
      <c r="D4" s="186" t="s">
        <v>104</v>
      </c>
      <c r="E4" s="187"/>
      <c r="F4" s="187"/>
      <c r="G4" s="187"/>
      <c r="H4" s="235"/>
      <c r="I4" s="46"/>
      <c r="J4" s="48"/>
      <c r="K4" s="46"/>
      <c r="L4" s="46"/>
      <c r="M4" s="46"/>
      <c r="N4" s="156"/>
    </row>
    <row r="5" spans="1:14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263">
        <f>SUM(I5)-2.2</f>
        <v>36.599999999999994</v>
      </c>
      <c r="I5" s="45">
        <f>SUM(J5)-2.2</f>
        <v>38.799999999999997</v>
      </c>
      <c r="J5" s="71">
        <v>41</v>
      </c>
      <c r="K5" s="45">
        <f>SUM(J5)+2</f>
        <v>43</v>
      </c>
      <c r="L5" s="45">
        <f>SUM(K5)+2</f>
        <v>45</v>
      </c>
      <c r="M5" s="45">
        <f>SUM(L5)+2</f>
        <v>47</v>
      </c>
      <c r="N5" s="87">
        <f>SUM(M5)+2</f>
        <v>49</v>
      </c>
    </row>
    <row r="6" spans="1:14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235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263">
        <f>SUM(I7)-2.25</f>
        <v>38</v>
      </c>
      <c r="I7" s="45">
        <f>SUM(J7)-2.25</f>
        <v>40.25</v>
      </c>
      <c r="J7" s="71">
        <v>42.5</v>
      </c>
      <c r="K7" s="45">
        <f>SUM(J7)+2</f>
        <v>44.5</v>
      </c>
      <c r="L7" s="45">
        <f>SUM(K7)+2</f>
        <v>46.5</v>
      </c>
      <c r="M7" s="45">
        <f>SUM(L7)+2</f>
        <v>48.5</v>
      </c>
      <c r="N7" s="87">
        <f>SUM(M7)+2</f>
        <v>50.5</v>
      </c>
    </row>
    <row r="8" spans="1:14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235"/>
      <c r="I8" s="46"/>
      <c r="J8" s="48"/>
      <c r="K8" s="46"/>
      <c r="L8" s="46"/>
      <c r="M8" s="46"/>
      <c r="N8" s="156"/>
    </row>
    <row r="9" spans="1:14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263">
        <f>SUM(I9)-1.8</f>
        <v>31.900000000000002</v>
      </c>
      <c r="I9" s="45">
        <f>SUM(J9)-1.8</f>
        <v>33.700000000000003</v>
      </c>
      <c r="J9" s="71">
        <v>35.5</v>
      </c>
      <c r="K9" s="45">
        <f>SUM(J9)+1.6</f>
        <v>37.1</v>
      </c>
      <c r="L9" s="45">
        <f>SUM(K9)+1.6</f>
        <v>38.700000000000003</v>
      </c>
      <c r="M9" s="45">
        <f>SUM(L9)+1.6</f>
        <v>40.300000000000004</v>
      </c>
      <c r="N9" s="87">
        <f>SUM(M9)+1.6</f>
        <v>41.900000000000006</v>
      </c>
    </row>
    <row r="10" spans="1:14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235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263">
        <f>SUM(I11)-0.8</f>
        <v>14.899999999999999</v>
      </c>
      <c r="I11" s="45">
        <f>SUM(J11)-0.8</f>
        <v>15.7</v>
      </c>
      <c r="J11" s="71">
        <v>16.5</v>
      </c>
      <c r="K11" s="45">
        <f>SUM(J11)+0.8</f>
        <v>17.3</v>
      </c>
      <c r="L11" s="45">
        <f>SUM(K11)+0.8</f>
        <v>18.100000000000001</v>
      </c>
      <c r="M11" s="45">
        <f>SUM(L11)+0.8</f>
        <v>18.900000000000002</v>
      </c>
      <c r="N11" s="87">
        <f>SUM(M11)+0.8</f>
        <v>19.700000000000003</v>
      </c>
    </row>
    <row r="12" spans="1:14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235"/>
      <c r="I12" s="46"/>
      <c r="J12" s="48"/>
      <c r="K12" s="46"/>
      <c r="L12" s="46"/>
      <c r="M12" s="46"/>
      <c r="N12" s="156"/>
    </row>
    <row r="13" spans="1:14" s="1" customFormat="1" ht="14.1" customHeight="1" x14ac:dyDescent="0.3">
      <c r="A13" s="189">
        <v>6</v>
      </c>
      <c r="B13" s="212" t="s">
        <v>1</v>
      </c>
      <c r="C13" s="212"/>
      <c r="D13" s="192" t="s">
        <v>2</v>
      </c>
      <c r="E13" s="192"/>
      <c r="F13" s="192"/>
      <c r="G13" s="192"/>
      <c r="H13" s="263">
        <f>SUM(I13)-0.6</f>
        <v>16.299999999999997</v>
      </c>
      <c r="I13" s="45">
        <f>SUM(J13)-0.6</f>
        <v>16.899999999999999</v>
      </c>
      <c r="J13" s="76">
        <v>17.5</v>
      </c>
      <c r="K13" s="307">
        <f>SUM(J13)+0.6</f>
        <v>18.100000000000001</v>
      </c>
      <c r="L13" s="307">
        <f>SUM(K13)+0.6</f>
        <v>18.700000000000003</v>
      </c>
      <c r="M13" s="307">
        <f>SUM(L13)+0.6</f>
        <v>19.300000000000004</v>
      </c>
      <c r="N13" s="314">
        <f>SUM(M13)+0.6</f>
        <v>19.900000000000006</v>
      </c>
    </row>
    <row r="14" spans="1:14" s="1" customFormat="1" ht="14.1" customHeight="1" x14ac:dyDescent="0.3">
      <c r="A14" s="189"/>
      <c r="B14" s="207" t="s">
        <v>28</v>
      </c>
      <c r="C14" s="207"/>
      <c r="D14" s="186" t="s">
        <v>159</v>
      </c>
      <c r="E14" s="187"/>
      <c r="F14" s="187"/>
      <c r="G14" s="188"/>
      <c r="H14" s="235"/>
      <c r="I14" s="46"/>
      <c r="J14" s="76"/>
      <c r="K14" s="307"/>
      <c r="L14" s="307"/>
      <c r="M14" s="307"/>
      <c r="N14" s="314"/>
    </row>
    <row r="15" spans="1:14" s="1" customFormat="1" ht="14.1" customHeight="1" x14ac:dyDescent="0.3">
      <c r="A15" s="189">
        <v>7</v>
      </c>
      <c r="B15" s="212" t="s">
        <v>3</v>
      </c>
      <c r="C15" s="212"/>
      <c r="D15" s="192" t="s">
        <v>4</v>
      </c>
      <c r="E15" s="192"/>
      <c r="F15" s="192"/>
      <c r="G15" s="192"/>
      <c r="H15" s="263">
        <f>SUM(I15)-0.3</f>
        <v>6.7</v>
      </c>
      <c r="I15" s="45">
        <f>SUM(J15)-0.3</f>
        <v>7</v>
      </c>
      <c r="J15" s="76">
        <v>7.3</v>
      </c>
      <c r="K15" s="307">
        <f>SUM(J15)+0.3</f>
        <v>7.6</v>
      </c>
      <c r="L15" s="307">
        <f>SUM(K15)+0.3</f>
        <v>7.8999999999999995</v>
      </c>
      <c r="M15" s="307">
        <f>SUM(L15)+0.3</f>
        <v>8.1999999999999993</v>
      </c>
      <c r="N15" s="314">
        <f>SUM(M15)+0.3</f>
        <v>8.5</v>
      </c>
    </row>
    <row r="16" spans="1:14" s="1" customFormat="1" ht="14.1" customHeight="1" x14ac:dyDescent="0.3">
      <c r="A16" s="189"/>
      <c r="B16" s="207" t="s">
        <v>29</v>
      </c>
      <c r="C16" s="207"/>
      <c r="D16" s="186" t="s">
        <v>129</v>
      </c>
      <c r="E16" s="187"/>
      <c r="F16" s="187"/>
      <c r="G16" s="188"/>
      <c r="H16" s="235"/>
      <c r="I16" s="46"/>
      <c r="J16" s="76"/>
      <c r="K16" s="307"/>
      <c r="L16" s="307"/>
      <c r="M16" s="307"/>
      <c r="N16" s="314"/>
    </row>
    <row r="17" spans="1:14" s="1" customFormat="1" ht="14.1" customHeight="1" x14ac:dyDescent="0.3">
      <c r="A17" s="189">
        <v>8</v>
      </c>
      <c r="B17" s="210" t="s">
        <v>90</v>
      </c>
      <c r="C17" s="211"/>
      <c r="D17" s="68" t="s">
        <v>91</v>
      </c>
      <c r="E17" s="69"/>
      <c r="F17" s="69"/>
      <c r="G17" s="70"/>
      <c r="H17" s="263">
        <f>SUM(I17)-1.6</f>
        <v>41.3</v>
      </c>
      <c r="I17" s="45">
        <f>SUM(J17)-1.6</f>
        <v>42.9</v>
      </c>
      <c r="J17" s="76">
        <v>44.5</v>
      </c>
      <c r="K17" s="307">
        <f>SUM(J17)+1.6</f>
        <v>46.1</v>
      </c>
      <c r="L17" s="307">
        <f>SUM(K17)+1.6</f>
        <v>47.7</v>
      </c>
      <c r="M17" s="307">
        <f>SUM(L17)+1.6</f>
        <v>49.300000000000004</v>
      </c>
      <c r="N17" s="314">
        <f>SUM(M17)+1.6</f>
        <v>50.900000000000006</v>
      </c>
    </row>
    <row r="18" spans="1:14" s="1" customFormat="1" ht="14.1" customHeight="1" x14ac:dyDescent="0.3">
      <c r="A18" s="189"/>
      <c r="B18" s="207" t="s">
        <v>34</v>
      </c>
      <c r="C18" s="207"/>
      <c r="D18" s="186" t="s">
        <v>105</v>
      </c>
      <c r="E18" s="187"/>
      <c r="F18" s="187"/>
      <c r="G18" s="188"/>
      <c r="H18" s="235"/>
      <c r="I18" s="46"/>
      <c r="J18" s="76"/>
      <c r="K18" s="307"/>
      <c r="L18" s="307"/>
      <c r="M18" s="307"/>
      <c r="N18" s="314"/>
    </row>
    <row r="19" spans="1:14" s="1" customFormat="1" ht="14.1" customHeight="1" x14ac:dyDescent="0.3">
      <c r="A19" s="166">
        <v>9</v>
      </c>
      <c r="B19" s="109" t="s">
        <v>154</v>
      </c>
      <c r="C19" s="109"/>
      <c r="D19" s="68" t="s">
        <v>196</v>
      </c>
      <c r="E19" s="69"/>
      <c r="F19" s="69"/>
      <c r="G19" s="70"/>
      <c r="H19" s="263">
        <f>SUM(I19)-1</f>
        <v>28</v>
      </c>
      <c r="I19" s="45">
        <f>SUM(J19)-1</f>
        <v>29</v>
      </c>
      <c r="J19" s="76">
        <v>30</v>
      </c>
      <c r="K19" s="77">
        <f>SUM(J19)+1</f>
        <v>31</v>
      </c>
      <c r="L19" s="77">
        <f>SUM(K19)+1</f>
        <v>32</v>
      </c>
      <c r="M19" s="77">
        <f>SUM(L19)+1</f>
        <v>33</v>
      </c>
      <c r="N19" s="153">
        <f>SUM(M19)+1</f>
        <v>34</v>
      </c>
    </row>
    <row r="20" spans="1:14" s="1" customFormat="1" ht="14.1" customHeight="1" x14ac:dyDescent="0.3">
      <c r="A20" s="166"/>
      <c r="B20" s="137" t="s">
        <v>153</v>
      </c>
      <c r="C20" s="137"/>
      <c r="D20" s="79" t="s">
        <v>195</v>
      </c>
      <c r="E20" s="80"/>
      <c r="F20" s="80"/>
      <c r="G20" s="81"/>
      <c r="H20" s="235"/>
      <c r="I20" s="46"/>
      <c r="J20" s="76"/>
      <c r="K20" s="77"/>
      <c r="L20" s="77"/>
      <c r="M20" s="77"/>
      <c r="N20" s="153"/>
    </row>
    <row r="21" spans="1:14" s="1" customFormat="1" ht="14.1" customHeight="1" x14ac:dyDescent="0.3">
      <c r="A21" s="166">
        <v>10</v>
      </c>
      <c r="B21" s="109" t="s">
        <v>152</v>
      </c>
      <c r="C21" s="109"/>
      <c r="D21" s="68" t="s">
        <v>194</v>
      </c>
      <c r="E21" s="69"/>
      <c r="F21" s="69"/>
      <c r="G21" s="70"/>
      <c r="H21" s="263">
        <f>SUM(I21)-0.8</f>
        <v>21.4</v>
      </c>
      <c r="I21" s="45">
        <f>SUM(J21)-0.8</f>
        <v>22.2</v>
      </c>
      <c r="J21" s="76">
        <v>23</v>
      </c>
      <c r="K21" s="77">
        <f>SUM(J21)+0.8</f>
        <v>23.8</v>
      </c>
      <c r="L21" s="77">
        <f>SUM(K21)+0.8</f>
        <v>24.6</v>
      </c>
      <c r="M21" s="77">
        <f>SUM(L21)+0.8</f>
        <v>25.400000000000002</v>
      </c>
      <c r="N21" s="153">
        <f>SUM(M21)+0.8</f>
        <v>26.200000000000003</v>
      </c>
    </row>
    <row r="22" spans="1:14" s="1" customFormat="1" ht="14.1" customHeight="1" x14ac:dyDescent="0.3">
      <c r="A22" s="166"/>
      <c r="B22" s="137" t="s">
        <v>151</v>
      </c>
      <c r="C22" s="137"/>
      <c r="D22" s="79" t="s">
        <v>193</v>
      </c>
      <c r="E22" s="80"/>
      <c r="F22" s="80"/>
      <c r="G22" s="81"/>
      <c r="H22" s="235"/>
      <c r="I22" s="46"/>
      <c r="J22" s="76"/>
      <c r="K22" s="77"/>
      <c r="L22" s="77"/>
      <c r="M22" s="77"/>
      <c r="N22" s="153"/>
    </row>
    <row r="23" spans="1:14" s="1" customFormat="1" ht="14.1" customHeight="1" x14ac:dyDescent="0.3">
      <c r="A23" s="189">
        <v>11</v>
      </c>
      <c r="B23" s="212" t="s">
        <v>5</v>
      </c>
      <c r="C23" s="212"/>
      <c r="D23" s="213" t="s">
        <v>6</v>
      </c>
      <c r="E23" s="214"/>
      <c r="F23" s="214"/>
      <c r="G23" s="215"/>
      <c r="H23" s="263">
        <f>SUM(I23)-3.4</f>
        <v>26.700000000000003</v>
      </c>
      <c r="I23" s="45">
        <f>SUM(J23)-3.4</f>
        <v>30.1</v>
      </c>
      <c r="J23" s="71">
        <v>33.5</v>
      </c>
      <c r="K23" s="45">
        <f>SUM(J23)+3.5</f>
        <v>37</v>
      </c>
      <c r="L23" s="45">
        <f>SUM(K23)+3.5</f>
        <v>40.5</v>
      </c>
      <c r="M23" s="45">
        <f>SUM(L23)+3.5</f>
        <v>44</v>
      </c>
      <c r="N23" s="87">
        <f>SUM(M23)+3.5</f>
        <v>47.5</v>
      </c>
    </row>
    <row r="24" spans="1:14" s="1" customFormat="1" ht="14.1" customHeight="1" x14ac:dyDescent="0.3">
      <c r="A24" s="189"/>
      <c r="B24" s="207" t="s">
        <v>30</v>
      </c>
      <c r="C24" s="207"/>
      <c r="D24" s="186" t="s">
        <v>49</v>
      </c>
      <c r="E24" s="187"/>
      <c r="F24" s="187"/>
      <c r="G24" s="188"/>
      <c r="H24" s="235"/>
      <c r="I24" s="46"/>
      <c r="J24" s="48"/>
      <c r="K24" s="46"/>
      <c r="L24" s="46"/>
      <c r="M24" s="46"/>
      <c r="N24" s="156"/>
    </row>
    <row r="25" spans="1:14" s="1" customFormat="1" ht="14.1" customHeight="1" x14ac:dyDescent="0.3">
      <c r="A25" s="189">
        <v>12</v>
      </c>
      <c r="B25" s="212" t="s">
        <v>7</v>
      </c>
      <c r="C25" s="212"/>
      <c r="D25" s="213" t="s">
        <v>8</v>
      </c>
      <c r="E25" s="214"/>
      <c r="F25" s="214"/>
      <c r="G25" s="215"/>
      <c r="H25" s="263">
        <f>SUM(I25)-1.6</f>
        <v>29.799999999999997</v>
      </c>
      <c r="I25" s="45">
        <f>SUM(J25)-1.6</f>
        <v>31.4</v>
      </c>
      <c r="J25" s="76">
        <v>33</v>
      </c>
      <c r="K25" s="307">
        <f>SUM(J25)+1.6</f>
        <v>34.6</v>
      </c>
      <c r="L25" s="307">
        <f>SUM(K25)+1.6</f>
        <v>36.200000000000003</v>
      </c>
      <c r="M25" s="307">
        <f>SUM(L25)+1.6</f>
        <v>37.800000000000004</v>
      </c>
      <c r="N25" s="314">
        <f>SUM(M25)+1.6</f>
        <v>39.400000000000006</v>
      </c>
    </row>
    <row r="26" spans="1:14" s="1" customFormat="1" ht="14.1" customHeight="1" x14ac:dyDescent="0.3">
      <c r="A26" s="189"/>
      <c r="B26" s="207" t="s">
        <v>31</v>
      </c>
      <c r="C26" s="207"/>
      <c r="D26" s="186" t="s">
        <v>68</v>
      </c>
      <c r="E26" s="187"/>
      <c r="F26" s="187"/>
      <c r="G26" s="188"/>
      <c r="H26" s="235"/>
      <c r="I26" s="46"/>
      <c r="J26" s="76"/>
      <c r="K26" s="307"/>
      <c r="L26" s="307"/>
      <c r="M26" s="307"/>
      <c r="N26" s="314"/>
    </row>
    <row r="27" spans="1:14" s="1" customFormat="1" ht="14.1" customHeight="1" x14ac:dyDescent="0.3">
      <c r="A27" s="189">
        <v>13</v>
      </c>
      <c r="B27" s="210" t="s">
        <v>69</v>
      </c>
      <c r="C27" s="211"/>
      <c r="D27" s="192" t="s">
        <v>70</v>
      </c>
      <c r="E27" s="192"/>
      <c r="F27" s="192"/>
      <c r="G27" s="192"/>
      <c r="H27" s="263">
        <f>SUM(I27)-0.6</f>
        <v>14</v>
      </c>
      <c r="I27" s="45">
        <f>SUM(J27)-0.6</f>
        <v>14.6</v>
      </c>
      <c r="J27" s="76">
        <v>15.2</v>
      </c>
      <c r="K27" s="307">
        <f>SUM(J27)+0.6</f>
        <v>15.799999999999999</v>
      </c>
      <c r="L27" s="307">
        <f>SUM(K27)+0.6</f>
        <v>16.399999999999999</v>
      </c>
      <c r="M27" s="307">
        <f>SUM(L27)+0.6</f>
        <v>17</v>
      </c>
      <c r="N27" s="314">
        <f>SUM(M27)+0.6</f>
        <v>17.600000000000001</v>
      </c>
    </row>
    <row r="28" spans="1:14" s="1" customFormat="1" ht="14.1" customHeight="1" x14ac:dyDescent="0.3">
      <c r="A28" s="189"/>
      <c r="B28" s="207" t="s">
        <v>32</v>
      </c>
      <c r="C28" s="207"/>
      <c r="D28" s="186" t="s">
        <v>71</v>
      </c>
      <c r="E28" s="187"/>
      <c r="F28" s="187"/>
      <c r="G28" s="188"/>
      <c r="H28" s="235"/>
      <c r="I28" s="46"/>
      <c r="J28" s="76"/>
      <c r="K28" s="307"/>
      <c r="L28" s="307"/>
      <c r="M28" s="307"/>
      <c r="N28" s="314"/>
    </row>
    <row r="29" spans="1:14" s="1" customFormat="1" ht="14.1" customHeight="1" x14ac:dyDescent="0.3">
      <c r="A29" s="189">
        <v>14</v>
      </c>
      <c r="B29" s="66" t="s">
        <v>85</v>
      </c>
      <c r="C29" s="67"/>
      <c r="D29" s="308"/>
      <c r="E29" s="309"/>
      <c r="F29" s="309"/>
      <c r="G29" s="310"/>
      <c r="H29" s="263">
        <f>SUM(I29)-1</f>
        <v>13</v>
      </c>
      <c r="I29" s="45">
        <f>SUM(J29)-1</f>
        <v>14</v>
      </c>
      <c r="J29" s="76">
        <v>15</v>
      </c>
      <c r="K29" s="307">
        <f>SUM(J29)+1</f>
        <v>16</v>
      </c>
      <c r="L29" s="307">
        <f>SUM(K29)+1</f>
        <v>17</v>
      </c>
      <c r="M29" s="307">
        <f>SUM(L29)+1</f>
        <v>18</v>
      </c>
      <c r="N29" s="314">
        <f>SUM(M29)+1</f>
        <v>19</v>
      </c>
    </row>
    <row r="30" spans="1:14" s="1" customFormat="1" ht="14.1" customHeight="1" x14ac:dyDescent="0.3">
      <c r="A30" s="189"/>
      <c r="B30" s="184" t="s">
        <v>206</v>
      </c>
      <c r="C30" s="185"/>
      <c r="D30" s="186"/>
      <c r="E30" s="187"/>
      <c r="F30" s="187"/>
      <c r="G30" s="188"/>
      <c r="H30" s="235"/>
      <c r="I30" s="46"/>
      <c r="J30" s="76"/>
      <c r="K30" s="307"/>
      <c r="L30" s="307"/>
      <c r="M30" s="307"/>
      <c r="N30" s="314"/>
    </row>
    <row r="31" spans="1:14" s="1" customFormat="1" ht="14.1" customHeight="1" x14ac:dyDescent="0.3">
      <c r="A31" s="189">
        <v>15</v>
      </c>
      <c r="B31" s="210" t="s">
        <v>207</v>
      </c>
      <c r="C31" s="211"/>
      <c r="D31" s="308" t="s">
        <v>210</v>
      </c>
      <c r="E31" s="309"/>
      <c r="F31" s="309"/>
      <c r="G31" s="310"/>
      <c r="H31" s="263">
        <f>SUM(I31)-1</f>
        <v>16</v>
      </c>
      <c r="I31" s="45">
        <f>SUM(J31)-1</f>
        <v>17</v>
      </c>
      <c r="J31" s="76">
        <v>18</v>
      </c>
      <c r="K31" s="307">
        <f>SUM(J31)+1</f>
        <v>19</v>
      </c>
      <c r="L31" s="307">
        <f>SUM(K31)+1</f>
        <v>20</v>
      </c>
      <c r="M31" s="307">
        <f>SUM(L31)+1</f>
        <v>21</v>
      </c>
      <c r="N31" s="314">
        <f>SUM(M31)+1</f>
        <v>22</v>
      </c>
    </row>
    <row r="32" spans="1:14" s="1" customFormat="1" ht="14.1" customHeight="1" x14ac:dyDescent="0.3">
      <c r="A32" s="189"/>
      <c r="B32" s="184" t="s">
        <v>208</v>
      </c>
      <c r="C32" s="185"/>
      <c r="D32" s="186" t="s">
        <v>209</v>
      </c>
      <c r="E32" s="187"/>
      <c r="F32" s="187"/>
      <c r="G32" s="188"/>
      <c r="H32" s="235"/>
      <c r="I32" s="46"/>
      <c r="J32" s="76"/>
      <c r="K32" s="307"/>
      <c r="L32" s="307"/>
      <c r="M32" s="307"/>
      <c r="N32" s="314"/>
    </row>
    <row r="33" spans="1:14" ht="14.1" customHeight="1" x14ac:dyDescent="0.3">
      <c r="A33" s="189">
        <v>16</v>
      </c>
      <c r="B33" s="210" t="s">
        <v>207</v>
      </c>
      <c r="C33" s="211"/>
      <c r="D33" s="308"/>
      <c r="E33" s="309"/>
      <c r="F33" s="309"/>
      <c r="G33" s="310"/>
      <c r="H33" s="263">
        <f>SUM(I33)-1.6</f>
        <v>25.099999999999998</v>
      </c>
      <c r="I33" s="45">
        <f>SUM(J33)-1.6</f>
        <v>26.7</v>
      </c>
      <c r="J33" s="76">
        <v>28.3</v>
      </c>
      <c r="K33" s="307">
        <f>SUM(J33)+1.6</f>
        <v>29.900000000000002</v>
      </c>
      <c r="L33" s="307">
        <f>SUM(K33)+1.6</f>
        <v>31.500000000000004</v>
      </c>
      <c r="M33" s="307">
        <f>SUM(L33)+1.6</f>
        <v>33.1</v>
      </c>
      <c r="N33" s="314">
        <f>SUM(M33)+1.6</f>
        <v>34.700000000000003</v>
      </c>
    </row>
    <row r="34" spans="1:14" ht="14.1" customHeight="1" x14ac:dyDescent="0.3">
      <c r="A34" s="189"/>
      <c r="B34" s="184" t="s">
        <v>208</v>
      </c>
      <c r="C34" s="185"/>
      <c r="D34" s="186" t="s">
        <v>205</v>
      </c>
      <c r="E34" s="187"/>
      <c r="F34" s="187"/>
      <c r="G34" s="188"/>
      <c r="H34" s="235"/>
      <c r="I34" s="46"/>
      <c r="J34" s="76"/>
      <c r="K34" s="307"/>
      <c r="L34" s="307"/>
      <c r="M34" s="307"/>
      <c r="N34" s="314"/>
    </row>
    <row r="35" spans="1:14" ht="14.1" customHeight="1" x14ac:dyDescent="0.3">
      <c r="A35" s="189">
        <v>17</v>
      </c>
      <c r="B35" s="210" t="s">
        <v>72</v>
      </c>
      <c r="C35" s="211"/>
      <c r="D35" s="308"/>
      <c r="E35" s="309"/>
      <c r="F35" s="309"/>
      <c r="G35" s="310"/>
      <c r="H35" s="263">
        <f>SUM(I35)-0.3</f>
        <v>4</v>
      </c>
      <c r="I35" s="45">
        <f>SUM(J35)-0.3</f>
        <v>4.3</v>
      </c>
      <c r="J35" s="76">
        <v>4.5999999999999996</v>
      </c>
      <c r="K35" s="307">
        <f>SUM(J35)+0.3</f>
        <v>4.8999999999999995</v>
      </c>
      <c r="L35" s="307">
        <f>SUM(K35)+0.3</f>
        <v>5.1999999999999993</v>
      </c>
      <c r="M35" s="307">
        <f>SUM(L35)+0.3</f>
        <v>5.4999999999999991</v>
      </c>
      <c r="N35" s="314">
        <f>SUM(M35)+0.3</f>
        <v>5.7999999999999989</v>
      </c>
    </row>
    <row r="36" spans="1:14" ht="14.1" customHeight="1" x14ac:dyDescent="0.3">
      <c r="A36" s="189"/>
      <c r="B36" s="184" t="s">
        <v>73</v>
      </c>
      <c r="C36" s="185"/>
      <c r="D36" s="186"/>
      <c r="E36" s="187"/>
      <c r="F36" s="187"/>
      <c r="G36" s="188"/>
      <c r="H36" s="235"/>
      <c r="I36" s="46"/>
      <c r="J36" s="76"/>
      <c r="K36" s="307"/>
      <c r="L36" s="307"/>
      <c r="M36" s="307"/>
      <c r="N36" s="314"/>
    </row>
    <row r="37" spans="1:14" ht="14.1" customHeight="1" x14ac:dyDescent="0.3">
      <c r="A37" s="189">
        <v>18</v>
      </c>
      <c r="B37" s="210"/>
      <c r="C37" s="211"/>
      <c r="D37" s="308"/>
      <c r="E37" s="309"/>
      <c r="F37" s="309"/>
      <c r="G37" s="310"/>
      <c r="H37" s="263"/>
      <c r="I37" s="45"/>
      <c r="J37" s="76"/>
      <c r="K37" s="307"/>
      <c r="L37" s="307"/>
      <c r="M37" s="307"/>
      <c r="N37" s="314"/>
    </row>
    <row r="38" spans="1:14" ht="14.1" customHeight="1" thickBot="1" x14ac:dyDescent="0.35">
      <c r="A38" s="203"/>
      <c r="B38" s="197"/>
      <c r="C38" s="198"/>
      <c r="D38" s="199"/>
      <c r="E38" s="200"/>
      <c r="F38" s="200"/>
      <c r="G38" s="201"/>
      <c r="H38" s="264"/>
      <c r="I38" s="96"/>
      <c r="J38" s="155"/>
      <c r="K38" s="311"/>
      <c r="L38" s="311"/>
      <c r="M38" s="311"/>
      <c r="N38" s="315"/>
    </row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>
      <c r="B44" s="8"/>
      <c r="C44" s="8"/>
      <c r="D44" s="8"/>
      <c r="E44" s="8"/>
      <c r="F44" s="8"/>
      <c r="G44" s="8"/>
    </row>
    <row r="45" spans="1:14" ht="14.1" customHeight="1" x14ac:dyDescent="0.3">
      <c r="B45" s="8"/>
      <c r="C45" s="8"/>
      <c r="D45" s="8"/>
      <c r="E45" s="8"/>
      <c r="F45" s="8"/>
      <c r="G45" s="8"/>
    </row>
    <row r="46" spans="1:14" ht="14.1" customHeight="1" x14ac:dyDescent="0.3">
      <c r="B46" s="8"/>
      <c r="C46" s="8"/>
      <c r="D46" s="8"/>
      <c r="E46" s="8"/>
      <c r="F46" s="8"/>
      <c r="G46" s="8"/>
    </row>
    <row r="47" spans="1:14" ht="14.1" customHeight="1" x14ac:dyDescent="0.3">
      <c r="B47" s="8"/>
      <c r="C47" s="8"/>
      <c r="D47" s="8"/>
      <c r="E47" s="8"/>
      <c r="F47" s="8"/>
      <c r="G47" s="8"/>
    </row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1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33:A34"/>
    <mergeCell ref="B33:C33"/>
    <mergeCell ref="D33:G33"/>
    <mergeCell ref="H33:H34"/>
    <mergeCell ref="I33:I34"/>
    <mergeCell ref="J33:J34"/>
    <mergeCell ref="M33:M34"/>
    <mergeCell ref="N33:N34"/>
    <mergeCell ref="B34:C34"/>
    <mergeCell ref="D34:G34"/>
    <mergeCell ref="N35:N36"/>
    <mergeCell ref="N37:N38"/>
    <mergeCell ref="K33:K34"/>
    <mergeCell ref="L33:L34"/>
    <mergeCell ref="J37:J38"/>
    <mergeCell ref="K37:K38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F8B1-9904-4DC3-9E5B-1922427A931E}">
  <sheetPr codeName="Sheet218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542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ht="14.1" customHeight="1" thickBot="1" x14ac:dyDescent="0.35">
      <c r="A3" s="317" t="s">
        <v>541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9"/>
    </row>
    <row r="4" spans="1:14" s="1" customFormat="1" ht="14.1" customHeight="1" x14ac:dyDescent="0.3">
      <c r="A4" s="159">
        <v>1</v>
      </c>
      <c r="B4" s="97" t="s">
        <v>40</v>
      </c>
      <c r="C4" s="98"/>
      <c r="D4" s="106" t="s">
        <v>403</v>
      </c>
      <c r="E4" s="107"/>
      <c r="F4" s="107"/>
      <c r="G4" s="108"/>
      <c r="H4" s="320">
        <f>SUM(I4)-2</f>
        <v>26.5</v>
      </c>
      <c r="I4" s="94">
        <f>SUM(J4)-2</f>
        <v>28.5</v>
      </c>
      <c r="J4" s="85">
        <v>30.5</v>
      </c>
      <c r="K4" s="94">
        <f>SUM(J4)+2</f>
        <v>32.5</v>
      </c>
      <c r="L4" s="94">
        <f>SUM(K4)+2</f>
        <v>34.5</v>
      </c>
      <c r="M4" s="94">
        <f>SUM(L4)+2</f>
        <v>36.5</v>
      </c>
      <c r="N4" s="245">
        <f>SUM(M4)+2</f>
        <v>38.5</v>
      </c>
    </row>
    <row r="5" spans="1:14" s="1" customFormat="1" ht="14.1" customHeight="1" x14ac:dyDescent="0.3">
      <c r="A5" s="160"/>
      <c r="B5" s="132" t="s">
        <v>37</v>
      </c>
      <c r="C5" s="133"/>
      <c r="D5" s="79" t="s">
        <v>104</v>
      </c>
      <c r="E5" s="80"/>
      <c r="F5" s="80"/>
      <c r="G5" s="81"/>
      <c r="H5" s="235"/>
      <c r="I5" s="46"/>
      <c r="J5" s="48"/>
      <c r="K5" s="46"/>
      <c r="L5" s="46"/>
      <c r="M5" s="46"/>
      <c r="N5" s="156"/>
    </row>
    <row r="6" spans="1:14" s="1" customFormat="1" ht="14.1" customHeight="1" x14ac:dyDescent="0.3">
      <c r="A6" s="166">
        <v>2</v>
      </c>
      <c r="B6" s="109" t="s">
        <v>38</v>
      </c>
      <c r="C6" s="109"/>
      <c r="D6" s="171" t="s">
        <v>39</v>
      </c>
      <c r="E6" s="171"/>
      <c r="F6" s="171"/>
      <c r="G6" s="171"/>
      <c r="H6" s="263">
        <f>SUM(I6)-2.2</f>
        <v>36.299999999999997</v>
      </c>
      <c r="I6" s="45">
        <f>SUM(J6)-2.2</f>
        <v>38.5</v>
      </c>
      <c r="J6" s="71">
        <v>40.700000000000003</v>
      </c>
      <c r="K6" s="45">
        <f>SUM(J6)+2</f>
        <v>42.7</v>
      </c>
      <c r="L6" s="45">
        <f>SUM(K6)+2</f>
        <v>44.7</v>
      </c>
      <c r="M6" s="45">
        <f>SUM(L6)+2</f>
        <v>46.7</v>
      </c>
      <c r="N6" s="254">
        <f>SUM(M6)+2</f>
        <v>48.7</v>
      </c>
    </row>
    <row r="7" spans="1:14" s="1" customFormat="1" ht="14.1" customHeight="1" x14ac:dyDescent="0.3">
      <c r="A7" s="166"/>
      <c r="B7" s="137" t="s">
        <v>25</v>
      </c>
      <c r="C7" s="137"/>
      <c r="D7" s="79" t="s">
        <v>43</v>
      </c>
      <c r="E7" s="80"/>
      <c r="F7" s="80"/>
      <c r="G7" s="81"/>
      <c r="H7" s="235"/>
      <c r="I7" s="46"/>
      <c r="J7" s="48"/>
      <c r="K7" s="46"/>
      <c r="L7" s="46"/>
      <c r="M7" s="46"/>
      <c r="N7" s="251"/>
    </row>
    <row r="8" spans="1:14" s="1" customFormat="1" ht="14.1" customHeight="1" x14ac:dyDescent="0.3">
      <c r="A8" s="166">
        <v>3</v>
      </c>
      <c r="B8" s="109" t="s">
        <v>36</v>
      </c>
      <c r="C8" s="109"/>
      <c r="D8" s="171" t="s">
        <v>77</v>
      </c>
      <c r="E8" s="171"/>
      <c r="F8" s="171"/>
      <c r="G8" s="171"/>
      <c r="H8" s="263">
        <f>SUM(I8)-2.25</f>
        <v>37.5</v>
      </c>
      <c r="I8" s="45">
        <f>SUM(J8)-2.25</f>
        <v>39.75</v>
      </c>
      <c r="J8" s="71">
        <v>42</v>
      </c>
      <c r="K8" s="45">
        <f>SUM(J8)+2</f>
        <v>44</v>
      </c>
      <c r="L8" s="45">
        <f>SUM(K8)+2</f>
        <v>46</v>
      </c>
      <c r="M8" s="45">
        <f>SUM(L8)+2</f>
        <v>48</v>
      </c>
      <c r="N8" s="254">
        <f>SUM(M8)+2</f>
        <v>50</v>
      </c>
    </row>
    <row r="9" spans="1:14" s="1" customFormat="1" ht="14.1" customHeight="1" x14ac:dyDescent="0.3">
      <c r="A9" s="166"/>
      <c r="B9" s="137" t="s">
        <v>41</v>
      </c>
      <c r="C9" s="137"/>
      <c r="D9" s="79" t="s">
        <v>44</v>
      </c>
      <c r="E9" s="80"/>
      <c r="F9" s="80"/>
      <c r="G9" s="81"/>
      <c r="H9" s="235"/>
      <c r="I9" s="46"/>
      <c r="J9" s="48"/>
      <c r="K9" s="46"/>
      <c r="L9" s="46"/>
      <c r="M9" s="46"/>
      <c r="N9" s="251"/>
    </row>
    <row r="10" spans="1:14" s="1" customFormat="1" ht="14.1" customHeight="1" x14ac:dyDescent="0.3">
      <c r="A10" s="166">
        <v>4</v>
      </c>
      <c r="B10" s="109" t="s">
        <v>42</v>
      </c>
      <c r="C10" s="109"/>
      <c r="D10" s="171" t="s">
        <v>9</v>
      </c>
      <c r="E10" s="171"/>
      <c r="F10" s="171"/>
      <c r="G10" s="171"/>
      <c r="H10" s="263">
        <f>SUM(I10)-2.25</f>
        <v>37.5</v>
      </c>
      <c r="I10" s="45">
        <f>SUM(J10)-2.25</f>
        <v>39.75</v>
      </c>
      <c r="J10" s="71">
        <v>42</v>
      </c>
      <c r="K10" s="45">
        <f>SUM(J10)+2</f>
        <v>44</v>
      </c>
      <c r="L10" s="45">
        <f>SUM(K10)+2</f>
        <v>46</v>
      </c>
      <c r="M10" s="45">
        <f>SUM(L10)+2</f>
        <v>48</v>
      </c>
      <c r="N10" s="254">
        <f>SUM(M10)+2</f>
        <v>50</v>
      </c>
    </row>
    <row r="11" spans="1:14" s="1" customFormat="1" ht="14.1" customHeight="1" x14ac:dyDescent="0.3">
      <c r="A11" s="166"/>
      <c r="B11" s="137" t="s">
        <v>26</v>
      </c>
      <c r="C11" s="137"/>
      <c r="D11" s="79" t="s">
        <v>45</v>
      </c>
      <c r="E11" s="80"/>
      <c r="F11" s="80"/>
      <c r="G11" s="81"/>
      <c r="H11" s="235"/>
      <c r="I11" s="46"/>
      <c r="J11" s="48"/>
      <c r="K11" s="46"/>
      <c r="L11" s="46"/>
      <c r="M11" s="46"/>
      <c r="N11" s="251"/>
    </row>
    <row r="12" spans="1:14" s="1" customFormat="1" ht="14.1" customHeight="1" x14ac:dyDescent="0.3">
      <c r="A12" s="166">
        <v>5</v>
      </c>
      <c r="B12" s="109" t="s">
        <v>11</v>
      </c>
      <c r="C12" s="109"/>
      <c r="D12" s="171" t="s">
        <v>0</v>
      </c>
      <c r="E12" s="171"/>
      <c r="F12" s="171"/>
      <c r="G12" s="171"/>
      <c r="H12" s="263">
        <f>SUM(I12)-0.8</f>
        <v>14.899999999999999</v>
      </c>
      <c r="I12" s="45">
        <f>SUM(J12)-0.8</f>
        <v>15.7</v>
      </c>
      <c r="J12" s="71">
        <v>16.5</v>
      </c>
      <c r="K12" s="45">
        <f>SUM(J12)+0.8</f>
        <v>17.3</v>
      </c>
      <c r="L12" s="45">
        <f>SUM(K12)+0.8</f>
        <v>18.100000000000001</v>
      </c>
      <c r="M12" s="45">
        <f>SUM(L12)+0.8</f>
        <v>18.900000000000002</v>
      </c>
      <c r="N12" s="254">
        <f>SUM(M12)+0.8</f>
        <v>19.700000000000003</v>
      </c>
    </row>
    <row r="13" spans="1:14" s="1" customFormat="1" ht="14.1" customHeight="1" x14ac:dyDescent="0.3">
      <c r="A13" s="166"/>
      <c r="B13" s="137" t="s">
        <v>27</v>
      </c>
      <c r="C13" s="137"/>
      <c r="D13" s="79" t="s">
        <v>46</v>
      </c>
      <c r="E13" s="80"/>
      <c r="F13" s="80"/>
      <c r="G13" s="81"/>
      <c r="H13" s="235"/>
      <c r="I13" s="46"/>
      <c r="J13" s="48"/>
      <c r="K13" s="46"/>
      <c r="L13" s="46"/>
      <c r="M13" s="46"/>
      <c r="N13" s="251"/>
    </row>
    <row r="14" spans="1:14" s="1" customFormat="1" ht="14.1" customHeight="1" x14ac:dyDescent="0.3">
      <c r="A14" s="166">
        <v>6</v>
      </c>
      <c r="B14" s="109" t="s">
        <v>1</v>
      </c>
      <c r="C14" s="109"/>
      <c r="D14" s="171" t="s">
        <v>399</v>
      </c>
      <c r="E14" s="171"/>
      <c r="F14" s="171"/>
      <c r="G14" s="171"/>
      <c r="H14" s="263">
        <f>SUM(I14)-0.6</f>
        <v>14.8</v>
      </c>
      <c r="I14" s="45">
        <f>SUM(J14)-0.6</f>
        <v>15.4</v>
      </c>
      <c r="J14" s="76">
        <v>16</v>
      </c>
      <c r="K14" s="77">
        <f>SUM(J14)+0.6</f>
        <v>16.600000000000001</v>
      </c>
      <c r="L14" s="77">
        <f>SUM(K14)+0.6</f>
        <v>17.200000000000003</v>
      </c>
      <c r="M14" s="77">
        <f>SUM(L14)+0.6</f>
        <v>17.800000000000004</v>
      </c>
      <c r="N14" s="252">
        <f>SUM(M14)+0.6</f>
        <v>18.400000000000006</v>
      </c>
    </row>
    <row r="15" spans="1:14" s="1" customFormat="1" ht="14.1" customHeight="1" x14ac:dyDescent="0.3">
      <c r="A15" s="166"/>
      <c r="B15" s="137" t="s">
        <v>28</v>
      </c>
      <c r="C15" s="137"/>
      <c r="D15" s="79" t="s">
        <v>118</v>
      </c>
      <c r="E15" s="80"/>
      <c r="F15" s="80"/>
      <c r="G15" s="81"/>
      <c r="H15" s="235"/>
      <c r="I15" s="46"/>
      <c r="J15" s="76"/>
      <c r="K15" s="77"/>
      <c r="L15" s="77"/>
      <c r="M15" s="77"/>
      <c r="N15" s="252"/>
    </row>
    <row r="16" spans="1:14" s="1" customFormat="1" ht="14.1" customHeight="1" x14ac:dyDescent="0.3">
      <c r="A16" s="166">
        <v>7</v>
      </c>
      <c r="B16" s="109" t="s">
        <v>3</v>
      </c>
      <c r="C16" s="109"/>
      <c r="D16" s="171" t="s">
        <v>4</v>
      </c>
      <c r="E16" s="171"/>
      <c r="F16" s="171"/>
      <c r="G16" s="171"/>
      <c r="H16" s="263">
        <f>SUM(I16)-0.3</f>
        <v>6.2</v>
      </c>
      <c r="I16" s="45">
        <f>SUM(J16)-0.3</f>
        <v>6.5</v>
      </c>
      <c r="J16" s="76">
        <v>6.8</v>
      </c>
      <c r="K16" s="77">
        <f>SUM(J16)+0.3</f>
        <v>7.1</v>
      </c>
      <c r="L16" s="77">
        <f>SUM(K16)+0.3</f>
        <v>7.3999999999999995</v>
      </c>
      <c r="M16" s="77">
        <f>SUM(L16)+0.3</f>
        <v>7.6999999999999993</v>
      </c>
      <c r="N16" s="252">
        <f>SUM(M16)+0.3</f>
        <v>7.9999999999999991</v>
      </c>
    </row>
    <row r="17" spans="1:14" s="1" customFormat="1" ht="14.1" customHeight="1" x14ac:dyDescent="0.3">
      <c r="A17" s="166"/>
      <c r="B17" s="137" t="s">
        <v>29</v>
      </c>
      <c r="C17" s="137"/>
      <c r="D17" s="79" t="s">
        <v>116</v>
      </c>
      <c r="E17" s="80"/>
      <c r="F17" s="80"/>
      <c r="G17" s="81"/>
      <c r="H17" s="235"/>
      <c r="I17" s="46"/>
      <c r="J17" s="76"/>
      <c r="K17" s="77"/>
      <c r="L17" s="77"/>
      <c r="M17" s="77"/>
      <c r="N17" s="252"/>
    </row>
    <row r="18" spans="1:14" s="1" customFormat="1" ht="14.1" customHeight="1" x14ac:dyDescent="0.3">
      <c r="A18" s="166">
        <v>8</v>
      </c>
      <c r="B18" s="66" t="s">
        <v>90</v>
      </c>
      <c r="C18" s="67"/>
      <c r="D18" s="68" t="s">
        <v>91</v>
      </c>
      <c r="E18" s="69"/>
      <c r="F18" s="69"/>
      <c r="G18" s="70"/>
      <c r="H18" s="263">
        <f>SUM(I18)-1.6</f>
        <v>38.799999999999997</v>
      </c>
      <c r="I18" s="45">
        <f>SUM(J18)-1.6</f>
        <v>40.4</v>
      </c>
      <c r="J18" s="76">
        <v>42</v>
      </c>
      <c r="K18" s="77">
        <f>SUM(J18)+1.6</f>
        <v>43.6</v>
      </c>
      <c r="L18" s="77">
        <f>SUM(K18)+1.6</f>
        <v>45.2</v>
      </c>
      <c r="M18" s="77">
        <f>SUM(L18)+1.6</f>
        <v>46.800000000000004</v>
      </c>
      <c r="N18" s="252">
        <f>SUM(M18)+1.6</f>
        <v>48.400000000000006</v>
      </c>
    </row>
    <row r="19" spans="1:14" s="1" customFormat="1" ht="14.1" customHeight="1" x14ac:dyDescent="0.3">
      <c r="A19" s="166"/>
      <c r="B19" s="137" t="s">
        <v>34</v>
      </c>
      <c r="C19" s="137"/>
      <c r="D19" s="79" t="s">
        <v>115</v>
      </c>
      <c r="E19" s="80"/>
      <c r="F19" s="80"/>
      <c r="G19" s="81"/>
      <c r="H19" s="235"/>
      <c r="I19" s="46"/>
      <c r="J19" s="76"/>
      <c r="K19" s="77"/>
      <c r="L19" s="77"/>
      <c r="M19" s="77"/>
      <c r="N19" s="252"/>
    </row>
    <row r="20" spans="1:14" s="1" customFormat="1" ht="14.1" customHeight="1" x14ac:dyDescent="0.3">
      <c r="A20" s="166">
        <v>9</v>
      </c>
      <c r="B20" s="109" t="s">
        <v>5</v>
      </c>
      <c r="C20" s="109"/>
      <c r="D20" s="171" t="s">
        <v>6</v>
      </c>
      <c r="E20" s="171"/>
      <c r="F20" s="171"/>
      <c r="G20" s="171"/>
      <c r="H20" s="263">
        <f>SUM(I20)-3.4</f>
        <v>27.200000000000003</v>
      </c>
      <c r="I20" s="45">
        <f>SUM(J20)-3.4</f>
        <v>30.6</v>
      </c>
      <c r="J20" s="71">
        <v>34</v>
      </c>
      <c r="K20" s="45">
        <f>SUM(J20)+3.5</f>
        <v>37.5</v>
      </c>
      <c r="L20" s="45">
        <f>SUM(K20)+3.5</f>
        <v>41</v>
      </c>
      <c r="M20" s="45">
        <f>SUM(L20)+3.5</f>
        <v>44.5</v>
      </c>
      <c r="N20" s="87">
        <f>SUM(M20)+3.5</f>
        <v>48</v>
      </c>
    </row>
    <row r="21" spans="1:14" s="1" customFormat="1" ht="14.1" customHeight="1" x14ac:dyDescent="0.3">
      <c r="A21" s="166"/>
      <c r="B21" s="137" t="s">
        <v>30</v>
      </c>
      <c r="C21" s="137"/>
      <c r="D21" s="79" t="s">
        <v>49</v>
      </c>
      <c r="E21" s="80"/>
      <c r="F21" s="80"/>
      <c r="G21" s="81"/>
      <c r="H21" s="235"/>
      <c r="I21" s="46"/>
      <c r="J21" s="48"/>
      <c r="K21" s="46"/>
      <c r="L21" s="46"/>
      <c r="M21" s="46"/>
      <c r="N21" s="156"/>
    </row>
    <row r="22" spans="1:14" s="1" customFormat="1" ht="14.1" customHeight="1" x14ac:dyDescent="0.3">
      <c r="A22" s="166">
        <v>10</v>
      </c>
      <c r="B22" s="109" t="s">
        <v>7</v>
      </c>
      <c r="C22" s="109"/>
      <c r="D22" s="68" t="s">
        <v>8</v>
      </c>
      <c r="E22" s="69"/>
      <c r="F22" s="69"/>
      <c r="G22" s="70"/>
      <c r="H22" s="263">
        <f>SUM(I22)-1.6</f>
        <v>29.199999999999996</v>
      </c>
      <c r="I22" s="45">
        <f>SUM(J22)-1.6</f>
        <v>30.799999999999997</v>
      </c>
      <c r="J22" s="76">
        <v>32.4</v>
      </c>
      <c r="K22" s="77">
        <f>SUM(J22)+1.6</f>
        <v>34</v>
      </c>
      <c r="L22" s="77">
        <f>SUM(K22)+1.6</f>
        <v>35.6</v>
      </c>
      <c r="M22" s="77">
        <f>SUM(L22)+1.6</f>
        <v>37.200000000000003</v>
      </c>
      <c r="N22" s="252">
        <f>SUM(M22)+1.6</f>
        <v>38.800000000000004</v>
      </c>
    </row>
    <row r="23" spans="1:14" s="1" customFormat="1" ht="14.1" customHeight="1" x14ac:dyDescent="0.3">
      <c r="A23" s="166"/>
      <c r="B23" s="137" t="s">
        <v>31</v>
      </c>
      <c r="C23" s="137"/>
      <c r="D23" s="79" t="s">
        <v>68</v>
      </c>
      <c r="E23" s="80"/>
      <c r="F23" s="80"/>
      <c r="G23" s="81"/>
      <c r="H23" s="235"/>
      <c r="I23" s="46"/>
      <c r="J23" s="76"/>
      <c r="K23" s="77"/>
      <c r="L23" s="77"/>
      <c r="M23" s="77"/>
      <c r="N23" s="252"/>
    </row>
    <row r="24" spans="1:14" s="1" customFormat="1" ht="14.1" customHeight="1" x14ac:dyDescent="0.3">
      <c r="A24" s="166">
        <v>11</v>
      </c>
      <c r="B24" s="66" t="s">
        <v>102</v>
      </c>
      <c r="C24" s="67"/>
      <c r="D24" s="171" t="s">
        <v>70</v>
      </c>
      <c r="E24" s="171"/>
      <c r="F24" s="171"/>
      <c r="G24" s="171"/>
      <c r="H24" s="263">
        <f>SUM(I24)-0.6</f>
        <v>13.8</v>
      </c>
      <c r="I24" s="45">
        <f>SUM(J24)-0.6</f>
        <v>14.4</v>
      </c>
      <c r="J24" s="76">
        <v>15</v>
      </c>
      <c r="K24" s="77">
        <f>SUM(J24)+0.6</f>
        <v>15.6</v>
      </c>
      <c r="L24" s="77">
        <f>SUM(K24)+0.6</f>
        <v>16.2</v>
      </c>
      <c r="M24" s="77">
        <f>SUM(L24)+0.6</f>
        <v>16.8</v>
      </c>
      <c r="N24" s="252">
        <f>SUM(M24)+0.6</f>
        <v>17.400000000000002</v>
      </c>
    </row>
    <row r="25" spans="1:14" s="1" customFormat="1" ht="14.1" customHeight="1" x14ac:dyDescent="0.3">
      <c r="A25" s="166"/>
      <c r="B25" s="137" t="s">
        <v>32</v>
      </c>
      <c r="C25" s="137"/>
      <c r="D25" s="79" t="s">
        <v>71</v>
      </c>
      <c r="E25" s="80"/>
      <c r="F25" s="80"/>
      <c r="G25" s="81"/>
      <c r="H25" s="235"/>
      <c r="I25" s="46"/>
      <c r="J25" s="76"/>
      <c r="K25" s="77"/>
      <c r="L25" s="77"/>
      <c r="M25" s="77"/>
      <c r="N25" s="252"/>
    </row>
    <row r="26" spans="1:14" s="1" customFormat="1" ht="14.1" customHeight="1" x14ac:dyDescent="0.3">
      <c r="A26" s="166">
        <v>12</v>
      </c>
      <c r="B26" s="66" t="s">
        <v>172</v>
      </c>
      <c r="C26" s="67"/>
      <c r="D26" s="128" t="s">
        <v>113</v>
      </c>
      <c r="E26" s="129"/>
      <c r="F26" s="129"/>
      <c r="G26" s="130"/>
      <c r="H26" s="263">
        <f>SUM(I26)-0.3</f>
        <v>2.9000000000000004</v>
      </c>
      <c r="I26" s="45">
        <f>SUM(J26)-0.3</f>
        <v>3.2</v>
      </c>
      <c r="J26" s="76">
        <v>3.5</v>
      </c>
      <c r="K26" s="77">
        <f>SUM(J26)+0.3</f>
        <v>3.8</v>
      </c>
      <c r="L26" s="77">
        <f>SUM(K26)+0.3</f>
        <v>4.0999999999999996</v>
      </c>
      <c r="M26" s="77">
        <f>SUM(L26)+0.3</f>
        <v>4.3999999999999995</v>
      </c>
      <c r="N26" s="252">
        <f>SUM(M26)+0.3</f>
        <v>4.6999999999999993</v>
      </c>
    </row>
    <row r="27" spans="1:14" s="1" customFormat="1" ht="14.1" customHeight="1" thickBot="1" x14ac:dyDescent="0.35">
      <c r="A27" s="177"/>
      <c r="B27" s="123" t="s">
        <v>371</v>
      </c>
      <c r="C27" s="124"/>
      <c r="D27" s="125" t="s">
        <v>112</v>
      </c>
      <c r="E27" s="126"/>
      <c r="F27" s="126"/>
      <c r="G27" s="127"/>
      <c r="H27" s="264"/>
      <c r="I27" s="96"/>
      <c r="J27" s="155"/>
      <c r="K27" s="152"/>
      <c r="L27" s="152"/>
      <c r="M27" s="152"/>
      <c r="N27" s="316"/>
    </row>
    <row r="28" spans="1:14" ht="14.1" customHeight="1" thickBot="1" x14ac:dyDescent="0.35">
      <c r="A28" s="317" t="s">
        <v>540</v>
      </c>
      <c r="B28" s="318"/>
      <c r="C28" s="318"/>
      <c r="D28" s="318"/>
      <c r="E28" s="318"/>
      <c r="F28" s="318"/>
      <c r="G28" s="318"/>
      <c r="H28" s="318"/>
      <c r="I28" s="318"/>
      <c r="J28" s="318"/>
      <c r="K28" s="318"/>
      <c r="L28" s="318"/>
      <c r="M28" s="318"/>
      <c r="N28" s="319"/>
    </row>
    <row r="29" spans="1:14" s="1" customFormat="1" ht="14.1" customHeight="1" x14ac:dyDescent="0.3">
      <c r="A29" s="159">
        <v>13</v>
      </c>
      <c r="B29" s="97" t="s">
        <v>40</v>
      </c>
      <c r="C29" s="98"/>
      <c r="D29" s="106" t="s">
        <v>403</v>
      </c>
      <c r="E29" s="107"/>
      <c r="F29" s="107"/>
      <c r="G29" s="108"/>
      <c r="H29" s="320">
        <f>SUM(I29)-3</f>
        <v>35</v>
      </c>
      <c r="I29" s="94">
        <f>SUM(J29)-3</f>
        <v>38</v>
      </c>
      <c r="J29" s="85">
        <v>41</v>
      </c>
      <c r="K29" s="94">
        <f>SUM(J29)+2.5</f>
        <v>43.5</v>
      </c>
      <c r="L29" s="94">
        <f>SUM(K29)+2.5</f>
        <v>46</v>
      </c>
      <c r="M29" s="94">
        <f>SUM(L29)+2.5</f>
        <v>48.5</v>
      </c>
      <c r="N29" s="245">
        <f>SUM(M29)+2.5</f>
        <v>51</v>
      </c>
    </row>
    <row r="30" spans="1:14" s="1" customFormat="1" ht="14.1" customHeight="1" x14ac:dyDescent="0.3">
      <c r="A30" s="160"/>
      <c r="B30" s="132" t="s">
        <v>37</v>
      </c>
      <c r="C30" s="133"/>
      <c r="D30" s="79" t="s">
        <v>539</v>
      </c>
      <c r="E30" s="80"/>
      <c r="F30" s="80"/>
      <c r="G30" s="81"/>
      <c r="H30" s="235"/>
      <c r="I30" s="46"/>
      <c r="J30" s="48"/>
      <c r="K30" s="46"/>
      <c r="L30" s="46"/>
      <c r="M30" s="46"/>
      <c r="N30" s="156"/>
    </row>
    <row r="31" spans="1:14" s="1" customFormat="1" ht="14.1" customHeight="1" x14ac:dyDescent="0.3">
      <c r="A31" s="166">
        <v>14</v>
      </c>
      <c r="B31" s="109" t="s">
        <v>38</v>
      </c>
      <c r="C31" s="109"/>
      <c r="D31" s="171" t="s">
        <v>39</v>
      </c>
      <c r="E31" s="171"/>
      <c r="F31" s="171"/>
      <c r="G31" s="171"/>
      <c r="H31" s="263">
        <f>SUM(I31)-2</f>
        <v>32.200000000000003</v>
      </c>
      <c r="I31" s="45">
        <f>SUM(J31)-2</f>
        <v>34.200000000000003</v>
      </c>
      <c r="J31" s="71">
        <v>36.200000000000003</v>
      </c>
      <c r="K31" s="45">
        <f>SUM(J31)+1.8</f>
        <v>38</v>
      </c>
      <c r="L31" s="45">
        <f>SUM(K31)+1.8</f>
        <v>39.799999999999997</v>
      </c>
      <c r="M31" s="45">
        <f>SUM(L31)+1.8</f>
        <v>41.599999999999994</v>
      </c>
      <c r="N31" s="87">
        <f>SUM(M31)+1.8</f>
        <v>43.399999999999991</v>
      </c>
    </row>
    <row r="32" spans="1:14" s="1" customFormat="1" ht="14.1" customHeight="1" x14ac:dyDescent="0.3">
      <c r="A32" s="166"/>
      <c r="B32" s="137" t="s">
        <v>25</v>
      </c>
      <c r="C32" s="137"/>
      <c r="D32" s="79" t="s">
        <v>43</v>
      </c>
      <c r="E32" s="80"/>
      <c r="F32" s="80"/>
      <c r="G32" s="81"/>
      <c r="H32" s="235"/>
      <c r="I32" s="46"/>
      <c r="J32" s="48"/>
      <c r="K32" s="46"/>
      <c r="L32" s="46"/>
      <c r="M32" s="46"/>
      <c r="N32" s="156"/>
    </row>
    <row r="33" spans="1:14" s="1" customFormat="1" ht="14.1" customHeight="1" x14ac:dyDescent="0.3">
      <c r="A33" s="166">
        <v>15</v>
      </c>
      <c r="B33" s="109" t="s">
        <v>36</v>
      </c>
      <c r="C33" s="109"/>
      <c r="D33" s="171" t="s">
        <v>77</v>
      </c>
      <c r="E33" s="171"/>
      <c r="F33" s="171"/>
      <c r="G33" s="171"/>
      <c r="H33" s="263">
        <f>SUM(I33)-2.25</f>
        <v>35.5</v>
      </c>
      <c r="I33" s="45">
        <f>SUM(J33)-2.25</f>
        <v>37.75</v>
      </c>
      <c r="J33" s="71">
        <v>40</v>
      </c>
      <c r="K33" s="45">
        <f>SUM(J33)+2</f>
        <v>42</v>
      </c>
      <c r="L33" s="45">
        <f>SUM(K33)+2</f>
        <v>44</v>
      </c>
      <c r="M33" s="45">
        <f>SUM(L33)+2</f>
        <v>46</v>
      </c>
      <c r="N33" s="254">
        <f>SUM(M33)+2</f>
        <v>48</v>
      </c>
    </row>
    <row r="34" spans="1:14" s="1" customFormat="1" ht="14.1" customHeight="1" x14ac:dyDescent="0.3">
      <c r="A34" s="166"/>
      <c r="B34" s="137" t="s">
        <v>41</v>
      </c>
      <c r="C34" s="137"/>
      <c r="D34" s="79" t="s">
        <v>44</v>
      </c>
      <c r="E34" s="80"/>
      <c r="F34" s="80"/>
      <c r="G34" s="81"/>
      <c r="H34" s="235"/>
      <c r="I34" s="46"/>
      <c r="J34" s="48"/>
      <c r="K34" s="46"/>
      <c r="L34" s="46"/>
      <c r="M34" s="46"/>
      <c r="N34" s="251"/>
    </row>
    <row r="35" spans="1:14" s="1" customFormat="1" ht="14.1" customHeight="1" x14ac:dyDescent="0.3">
      <c r="A35" s="166">
        <v>16</v>
      </c>
      <c r="B35" s="109" t="s">
        <v>42</v>
      </c>
      <c r="C35" s="109"/>
      <c r="D35" s="171" t="s">
        <v>9</v>
      </c>
      <c r="E35" s="171"/>
      <c r="F35" s="171"/>
      <c r="G35" s="171"/>
      <c r="H35" s="263">
        <f>SUM(I35)-2.25</f>
        <v>35.5</v>
      </c>
      <c r="I35" s="45">
        <f>SUM(J35)-2.25</f>
        <v>37.75</v>
      </c>
      <c r="J35" s="71">
        <v>40</v>
      </c>
      <c r="K35" s="45">
        <f>SUM(J35)+2</f>
        <v>42</v>
      </c>
      <c r="L35" s="45">
        <f>SUM(K35)+2</f>
        <v>44</v>
      </c>
      <c r="M35" s="45">
        <f>SUM(L35)+2</f>
        <v>46</v>
      </c>
      <c r="N35" s="254">
        <f>SUM(M35)+2</f>
        <v>48</v>
      </c>
    </row>
    <row r="36" spans="1:14" s="1" customFormat="1" ht="14.1" customHeight="1" x14ac:dyDescent="0.3">
      <c r="A36" s="166"/>
      <c r="B36" s="137" t="s">
        <v>26</v>
      </c>
      <c r="C36" s="137"/>
      <c r="D36" s="79" t="s">
        <v>45</v>
      </c>
      <c r="E36" s="80"/>
      <c r="F36" s="80"/>
      <c r="G36" s="81"/>
      <c r="H36" s="235"/>
      <c r="I36" s="46"/>
      <c r="J36" s="48"/>
      <c r="K36" s="46"/>
      <c r="L36" s="46"/>
      <c r="M36" s="46"/>
      <c r="N36" s="251"/>
    </row>
    <row r="37" spans="1:14" s="1" customFormat="1" ht="14.1" customHeight="1" x14ac:dyDescent="0.3">
      <c r="A37" s="166">
        <v>17</v>
      </c>
      <c r="B37" s="109" t="s">
        <v>11</v>
      </c>
      <c r="C37" s="109"/>
      <c r="D37" s="171" t="s">
        <v>0</v>
      </c>
      <c r="E37" s="171"/>
      <c r="F37" s="171"/>
      <c r="G37" s="171"/>
      <c r="H37" s="263">
        <f>SUM(I37)-0.8</f>
        <v>14.2</v>
      </c>
      <c r="I37" s="45">
        <f>SUM(J37)-0.8</f>
        <v>15</v>
      </c>
      <c r="J37" s="71">
        <v>15.8</v>
      </c>
      <c r="K37" s="45">
        <f>SUM(J37)+0.8</f>
        <v>16.600000000000001</v>
      </c>
      <c r="L37" s="45">
        <f>SUM(K37)+0.8</f>
        <v>17.400000000000002</v>
      </c>
      <c r="M37" s="45">
        <f>SUM(L37)+0.8</f>
        <v>18.200000000000003</v>
      </c>
      <c r="N37" s="254">
        <f>SUM(M37)+0.8</f>
        <v>19.000000000000004</v>
      </c>
    </row>
    <row r="38" spans="1:14" s="1" customFormat="1" ht="14.1" customHeight="1" x14ac:dyDescent="0.3">
      <c r="A38" s="166"/>
      <c r="B38" s="137" t="s">
        <v>27</v>
      </c>
      <c r="C38" s="137"/>
      <c r="D38" s="79" t="s">
        <v>46</v>
      </c>
      <c r="E38" s="80"/>
      <c r="F38" s="80"/>
      <c r="G38" s="81"/>
      <c r="H38" s="235"/>
      <c r="I38" s="46"/>
      <c r="J38" s="48"/>
      <c r="K38" s="46"/>
      <c r="L38" s="46"/>
      <c r="M38" s="46"/>
      <c r="N38" s="251"/>
    </row>
    <row r="39" spans="1:14" s="1" customFormat="1" ht="14.1" customHeight="1" x14ac:dyDescent="0.3">
      <c r="A39" s="166">
        <v>18</v>
      </c>
      <c r="B39" s="66" t="s">
        <v>538</v>
      </c>
      <c r="C39" s="67"/>
      <c r="D39" s="128"/>
      <c r="E39" s="129"/>
      <c r="F39" s="129"/>
      <c r="G39" s="130"/>
      <c r="H39" s="263">
        <f>SUM(I39)-0.7</f>
        <v>7.1</v>
      </c>
      <c r="I39" s="45">
        <f>SUM(J39)-0.7</f>
        <v>7.8</v>
      </c>
      <c r="J39" s="76">
        <v>8.5</v>
      </c>
      <c r="K39" s="77">
        <f>SUM(J39)+0.3</f>
        <v>8.8000000000000007</v>
      </c>
      <c r="L39" s="77">
        <f>SUM(K39)+0.3</f>
        <v>9.1000000000000014</v>
      </c>
      <c r="M39" s="77">
        <f>SUM(L39)+0.3</f>
        <v>9.4000000000000021</v>
      </c>
      <c r="N39" s="252">
        <f>SUM(M39)+0.3</f>
        <v>9.7000000000000028</v>
      </c>
    </row>
    <row r="40" spans="1:14" s="1" customFormat="1" ht="14.1" customHeight="1" thickBot="1" x14ac:dyDescent="0.35">
      <c r="A40" s="177"/>
      <c r="B40" s="123" t="s">
        <v>537</v>
      </c>
      <c r="C40" s="124"/>
      <c r="D40" s="125"/>
      <c r="E40" s="126"/>
      <c r="F40" s="126"/>
      <c r="G40" s="127"/>
      <c r="H40" s="264"/>
      <c r="I40" s="96"/>
      <c r="J40" s="155"/>
      <c r="K40" s="152"/>
      <c r="L40" s="152"/>
      <c r="M40" s="152"/>
      <c r="N40" s="316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21">
    <mergeCell ref="A1:N1"/>
    <mergeCell ref="B2:C2"/>
    <mergeCell ref="D2:G2"/>
    <mergeCell ref="A4:A5"/>
    <mergeCell ref="B4:C4"/>
    <mergeCell ref="D4:G4"/>
    <mergeCell ref="H4:H5"/>
    <mergeCell ref="I4:I5"/>
    <mergeCell ref="J4:J5"/>
    <mergeCell ref="K4:K5"/>
    <mergeCell ref="L4:L5"/>
    <mergeCell ref="M4:M5"/>
    <mergeCell ref="N4:N5"/>
    <mergeCell ref="B5:C5"/>
    <mergeCell ref="D5:G5"/>
    <mergeCell ref="A6:A7"/>
    <mergeCell ref="B6:C6"/>
    <mergeCell ref="D6:G6"/>
    <mergeCell ref="H6:H7"/>
    <mergeCell ref="I6:I7"/>
    <mergeCell ref="J6:J7"/>
    <mergeCell ref="K6:K7"/>
    <mergeCell ref="L6:L7"/>
    <mergeCell ref="M6:M7"/>
    <mergeCell ref="N6:N7"/>
    <mergeCell ref="B7:C7"/>
    <mergeCell ref="D7:G7"/>
    <mergeCell ref="A8:A9"/>
    <mergeCell ref="B8:C8"/>
    <mergeCell ref="D8:G8"/>
    <mergeCell ref="H8:H9"/>
    <mergeCell ref="I8:I9"/>
    <mergeCell ref="J8:J9"/>
    <mergeCell ref="K8:K9"/>
    <mergeCell ref="L8:L9"/>
    <mergeCell ref="M8:M9"/>
    <mergeCell ref="N8:N9"/>
    <mergeCell ref="B9:C9"/>
    <mergeCell ref="D9:G9"/>
    <mergeCell ref="A10:A11"/>
    <mergeCell ref="B10:C10"/>
    <mergeCell ref="D10:G10"/>
    <mergeCell ref="H10:H11"/>
    <mergeCell ref="I10:I11"/>
    <mergeCell ref="J10:J11"/>
    <mergeCell ref="K10:K11"/>
    <mergeCell ref="L10:L11"/>
    <mergeCell ref="M10:M11"/>
    <mergeCell ref="N10:N11"/>
    <mergeCell ref="B11:C11"/>
    <mergeCell ref="D11:G11"/>
    <mergeCell ref="A12:A13"/>
    <mergeCell ref="B12:C12"/>
    <mergeCell ref="D12:G12"/>
    <mergeCell ref="H12:H13"/>
    <mergeCell ref="I12:I13"/>
    <mergeCell ref="J12:J13"/>
    <mergeCell ref="K12:K13"/>
    <mergeCell ref="L12:L13"/>
    <mergeCell ref="M12:M13"/>
    <mergeCell ref="N12:N13"/>
    <mergeCell ref="B13:C13"/>
    <mergeCell ref="D13:G13"/>
    <mergeCell ref="A14:A15"/>
    <mergeCell ref="B14:C14"/>
    <mergeCell ref="D14:G14"/>
    <mergeCell ref="H14:H15"/>
    <mergeCell ref="I14:I15"/>
    <mergeCell ref="J14:J15"/>
    <mergeCell ref="K14:K15"/>
    <mergeCell ref="L14:L15"/>
    <mergeCell ref="M14:M15"/>
    <mergeCell ref="N14:N15"/>
    <mergeCell ref="B15:C15"/>
    <mergeCell ref="D15:G15"/>
    <mergeCell ref="A16:A17"/>
    <mergeCell ref="B16:C16"/>
    <mergeCell ref="D16:G16"/>
    <mergeCell ref="H16:H17"/>
    <mergeCell ref="I16:I17"/>
    <mergeCell ref="J16:J17"/>
    <mergeCell ref="K16:K17"/>
    <mergeCell ref="L16:L17"/>
    <mergeCell ref="M16:M17"/>
    <mergeCell ref="N16:N17"/>
    <mergeCell ref="B17:C17"/>
    <mergeCell ref="D17:G17"/>
    <mergeCell ref="A18:A19"/>
    <mergeCell ref="B18:C18"/>
    <mergeCell ref="D18:G18"/>
    <mergeCell ref="H18:H19"/>
    <mergeCell ref="I18:I19"/>
    <mergeCell ref="J18:J19"/>
    <mergeCell ref="K18:K19"/>
    <mergeCell ref="L18:L19"/>
    <mergeCell ref="M18:M19"/>
    <mergeCell ref="N18:N19"/>
    <mergeCell ref="B19:C19"/>
    <mergeCell ref="D19:G19"/>
    <mergeCell ref="A20:A21"/>
    <mergeCell ref="B20:C20"/>
    <mergeCell ref="D20:G20"/>
    <mergeCell ref="H20:H21"/>
    <mergeCell ref="I20:I21"/>
    <mergeCell ref="J20:J21"/>
    <mergeCell ref="K20:K21"/>
    <mergeCell ref="L20:L21"/>
    <mergeCell ref="M20:M21"/>
    <mergeCell ref="N20:N21"/>
    <mergeCell ref="B21:C21"/>
    <mergeCell ref="D21:G21"/>
    <mergeCell ref="A22:A23"/>
    <mergeCell ref="B22:C22"/>
    <mergeCell ref="D22:G22"/>
    <mergeCell ref="H22:H23"/>
    <mergeCell ref="I22:I23"/>
    <mergeCell ref="J22:J23"/>
    <mergeCell ref="K22:K23"/>
    <mergeCell ref="L22:L23"/>
    <mergeCell ref="M22:M23"/>
    <mergeCell ref="N22:N23"/>
    <mergeCell ref="B23:C23"/>
    <mergeCell ref="D23:G23"/>
    <mergeCell ref="A24:A25"/>
    <mergeCell ref="B24:C24"/>
    <mergeCell ref="D24:G24"/>
    <mergeCell ref="H24:H25"/>
    <mergeCell ref="I24:I25"/>
    <mergeCell ref="J24:J25"/>
    <mergeCell ref="K24:K25"/>
    <mergeCell ref="L24:L25"/>
    <mergeCell ref="M24:M25"/>
    <mergeCell ref="N24:N25"/>
    <mergeCell ref="B25:C25"/>
    <mergeCell ref="D25:G25"/>
    <mergeCell ref="A26:A27"/>
    <mergeCell ref="B26:C26"/>
    <mergeCell ref="D26:G26"/>
    <mergeCell ref="H26:H27"/>
    <mergeCell ref="I26:I27"/>
    <mergeCell ref="J26:J27"/>
    <mergeCell ref="K26:K27"/>
    <mergeCell ref="L26:L27"/>
    <mergeCell ref="M26:M27"/>
    <mergeCell ref="N26:N27"/>
    <mergeCell ref="B27:C27"/>
    <mergeCell ref="D27:G27"/>
    <mergeCell ref="A3:N3"/>
    <mergeCell ref="A28:N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82C4-0DE3-4120-BC13-00E2A0B25ADF}">
  <sheetPr codeName="Sheet221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213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</row>
    <row r="3" spans="1:13" s="1" customFormat="1" ht="14.1" customHeight="1" x14ac:dyDescent="0.3">
      <c r="A3" s="170">
        <v>1</v>
      </c>
      <c r="B3" s="244" t="s">
        <v>40</v>
      </c>
      <c r="C3" s="244"/>
      <c r="D3" s="321" t="s">
        <v>67</v>
      </c>
      <c r="E3" s="321"/>
      <c r="F3" s="321"/>
      <c r="G3" s="55"/>
      <c r="H3" s="49">
        <f>SUM(I3)-3.4</f>
        <v>34.700000000000003</v>
      </c>
      <c r="I3" s="49">
        <f>SUM(J3)-3.4</f>
        <v>38.1</v>
      </c>
      <c r="J3" s="47">
        <v>41.5</v>
      </c>
      <c r="K3" s="49">
        <f>SUM(J3)+2.9</f>
        <v>44.4</v>
      </c>
      <c r="L3" s="49">
        <f>SUM(K3)+2.9</f>
        <v>47.3</v>
      </c>
      <c r="M3" s="157">
        <f>SUM(L3)+2.9</f>
        <v>50.199999999999996</v>
      </c>
    </row>
    <row r="4" spans="1:13" s="1" customFormat="1" ht="14.1" customHeight="1" x14ac:dyDescent="0.3">
      <c r="A4" s="160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59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SUM(I5)-1.8</f>
        <v>21.4</v>
      </c>
      <c r="I5" s="45">
        <f>SUM(J5)-1.8</f>
        <v>23.2</v>
      </c>
      <c r="J5" s="71">
        <v>25</v>
      </c>
      <c r="K5" s="45">
        <f>SUM(J5)+1.6</f>
        <v>26.6</v>
      </c>
      <c r="L5" s="45">
        <f>SUM(K5)+1.6</f>
        <v>28.200000000000003</v>
      </c>
      <c r="M5" s="87">
        <f>SUM(L5)+1.6</f>
        <v>29.800000000000004</v>
      </c>
    </row>
    <row r="6" spans="1:13" s="1" customFormat="1" ht="14.1" customHeight="1" x14ac:dyDescent="0.3">
      <c r="A6" s="160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59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28.5</v>
      </c>
      <c r="I7" s="45">
        <f>SUM(J7)-2.25</f>
        <v>30.75</v>
      </c>
      <c r="J7" s="71">
        <v>33</v>
      </c>
      <c r="K7" s="45">
        <f>SUM(J7)+2</f>
        <v>35</v>
      </c>
      <c r="L7" s="45">
        <f>SUM(K7)+2</f>
        <v>37</v>
      </c>
      <c r="M7" s="87">
        <f>SUM(L7)+2</f>
        <v>39</v>
      </c>
    </row>
    <row r="8" spans="1:13" s="1" customFormat="1" ht="14.1" customHeight="1" x14ac:dyDescent="0.3">
      <c r="A8" s="160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59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28.5</v>
      </c>
      <c r="I9" s="45">
        <f>SUM(J9)-2.25</f>
        <v>30.75</v>
      </c>
      <c r="J9" s="71">
        <v>33</v>
      </c>
      <c r="K9" s="45">
        <f>SUM(J9)+2</f>
        <v>35</v>
      </c>
      <c r="L9" s="45">
        <f>SUM(K9)+2</f>
        <v>37</v>
      </c>
      <c r="M9" s="87">
        <f>SUM(L9)+2</f>
        <v>39</v>
      </c>
    </row>
    <row r="10" spans="1:13" s="1" customFormat="1" ht="14.1" customHeight="1" x14ac:dyDescent="0.3">
      <c r="A10" s="160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59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12.999999999999998</v>
      </c>
      <c r="I11" s="45">
        <f>SUM(J11)-0.8</f>
        <v>13.799999999999999</v>
      </c>
      <c r="J11" s="76">
        <v>14.6</v>
      </c>
      <c r="K11" s="77">
        <f>SUM(J11)+0.8</f>
        <v>15.4</v>
      </c>
      <c r="L11" s="77">
        <f>SUM(K11)+0.8</f>
        <v>16.2</v>
      </c>
      <c r="M11" s="153">
        <f>SUM(L11)+0.8</f>
        <v>17</v>
      </c>
    </row>
    <row r="12" spans="1:13" s="1" customFormat="1" ht="14.1" customHeight="1" x14ac:dyDescent="0.3">
      <c r="A12" s="160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76"/>
      <c r="K12" s="77"/>
      <c r="L12" s="77"/>
      <c r="M12" s="153"/>
    </row>
    <row r="13" spans="1:13" s="1" customFormat="1" ht="14.1" customHeight="1" x14ac:dyDescent="0.3">
      <c r="A13" s="159">
        <v>6</v>
      </c>
      <c r="B13" s="109" t="s">
        <v>1</v>
      </c>
      <c r="C13" s="109"/>
      <c r="D13" s="171" t="s">
        <v>2</v>
      </c>
      <c r="E13" s="171"/>
      <c r="F13" s="171"/>
      <c r="G13" s="171"/>
      <c r="H13" s="45">
        <f>SUM(I13)-0.6</f>
        <v>12.5</v>
      </c>
      <c r="I13" s="45">
        <f>SUM(J13)-0.6</f>
        <v>13.1</v>
      </c>
      <c r="J13" s="76">
        <v>13.7</v>
      </c>
      <c r="K13" s="77">
        <f>SUM(J13)+0.6</f>
        <v>14.299999999999999</v>
      </c>
      <c r="L13" s="77">
        <f>SUM(K13)+0.6</f>
        <v>14.899999999999999</v>
      </c>
      <c r="M13" s="153">
        <f>SUM(L13)+0.6</f>
        <v>15.499999999999998</v>
      </c>
    </row>
    <row r="14" spans="1:13" s="1" customFormat="1" ht="14.1" customHeight="1" x14ac:dyDescent="0.3">
      <c r="A14" s="160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59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5.6000000000000005</v>
      </c>
      <c r="I15" s="45">
        <f>SUM(J15)-0.3</f>
        <v>5.9</v>
      </c>
      <c r="J15" s="76">
        <v>6.2</v>
      </c>
      <c r="K15" s="77">
        <f>SUM(J15)+0.3</f>
        <v>6.5</v>
      </c>
      <c r="L15" s="77">
        <f>SUM(K15)+0.3</f>
        <v>6.8</v>
      </c>
      <c r="M15" s="78">
        <f>SUM(L15)+0.3</f>
        <v>7.1</v>
      </c>
    </row>
    <row r="16" spans="1:13" s="1" customFormat="1" ht="14.1" customHeight="1" x14ac:dyDescent="0.3">
      <c r="A16" s="160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78"/>
    </row>
    <row r="17" spans="1:13" s="1" customFormat="1" ht="14.1" customHeight="1" x14ac:dyDescent="0.3">
      <c r="A17" s="159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31.799999999999997</v>
      </c>
      <c r="I17" s="45">
        <f>SUM(J17)-1.6</f>
        <v>33.4</v>
      </c>
      <c r="J17" s="76">
        <v>35</v>
      </c>
      <c r="K17" s="77">
        <f>SUM(J17)+1.6</f>
        <v>36.6</v>
      </c>
      <c r="L17" s="77">
        <f>SUM(K17)+1.6</f>
        <v>38.200000000000003</v>
      </c>
      <c r="M17" s="78">
        <f>SUM(L17)+1.6</f>
        <v>39.800000000000004</v>
      </c>
    </row>
    <row r="18" spans="1:13" s="1" customFormat="1" ht="14.1" customHeight="1" x14ac:dyDescent="0.3">
      <c r="A18" s="160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59">
        <v>9</v>
      </c>
      <c r="B19" s="66" t="s">
        <v>114</v>
      </c>
      <c r="C19" s="67"/>
      <c r="D19" s="107"/>
      <c r="E19" s="107"/>
      <c r="F19" s="107"/>
      <c r="G19" s="107"/>
      <c r="H19" s="45">
        <f>SUM(I19)-0.2</f>
        <v>6.1</v>
      </c>
      <c r="I19" s="45">
        <f>SUM(J19)-0.2</f>
        <v>6.3</v>
      </c>
      <c r="J19" s="76">
        <v>6.5</v>
      </c>
      <c r="K19" s="77">
        <f>SUM(J19)+0.2</f>
        <v>6.7</v>
      </c>
      <c r="L19" s="77">
        <f>SUM(K19)+0.2</f>
        <v>6.9</v>
      </c>
      <c r="M19" s="153">
        <f>SUM(L19)+0.2</f>
        <v>7.1000000000000005</v>
      </c>
    </row>
    <row r="20" spans="1:13" s="1" customFormat="1" ht="14.1" customHeight="1" x14ac:dyDescent="0.3">
      <c r="A20" s="160"/>
      <c r="B20" s="137" t="s">
        <v>35</v>
      </c>
      <c r="C20" s="137"/>
      <c r="D20" s="79" t="s">
        <v>217</v>
      </c>
      <c r="E20" s="80"/>
      <c r="F20" s="80"/>
      <c r="G20" s="81"/>
      <c r="H20" s="46"/>
      <c r="I20" s="46"/>
      <c r="J20" s="76"/>
      <c r="K20" s="77"/>
      <c r="L20" s="77"/>
      <c r="M20" s="153"/>
    </row>
    <row r="21" spans="1:13" s="1" customFormat="1" ht="14.1" customHeight="1" x14ac:dyDescent="0.3">
      <c r="A21" s="159">
        <v>10</v>
      </c>
      <c r="B21" s="66" t="s">
        <v>218</v>
      </c>
      <c r="C21" s="67"/>
      <c r="D21" s="68"/>
      <c r="E21" s="69"/>
      <c r="F21" s="69"/>
      <c r="G21" s="70"/>
      <c r="H21" s="45">
        <f>SUM(I21)-0</f>
        <v>10.5</v>
      </c>
      <c r="I21" s="45">
        <f>SUM(J21)-0</f>
        <v>10.5</v>
      </c>
      <c r="J21" s="71">
        <v>10.5</v>
      </c>
      <c r="K21" s="45">
        <f>SUM(J21)+0.2</f>
        <v>10.7</v>
      </c>
      <c r="L21" s="45">
        <f>SUM(K21)+0.2</f>
        <v>10.899999999999999</v>
      </c>
      <c r="M21" s="87">
        <f>SUM(L21)+0.2</f>
        <v>11.099999999999998</v>
      </c>
    </row>
    <row r="22" spans="1:13" s="1" customFormat="1" ht="14.1" customHeight="1" x14ac:dyDescent="0.3">
      <c r="A22" s="160"/>
      <c r="B22" s="132" t="s">
        <v>219</v>
      </c>
      <c r="C22" s="133"/>
      <c r="D22" s="79"/>
      <c r="E22" s="80"/>
      <c r="F22" s="80"/>
      <c r="G22" s="81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159">
        <v>11</v>
      </c>
      <c r="B23" s="109" t="s">
        <v>5</v>
      </c>
      <c r="C23" s="109"/>
      <c r="D23" s="68" t="s">
        <v>6</v>
      </c>
      <c r="E23" s="69"/>
      <c r="F23" s="69"/>
      <c r="G23" s="70"/>
      <c r="H23" s="45">
        <f>SUM(I23)-3.6</f>
        <v>34.299999999999997</v>
      </c>
      <c r="I23" s="45">
        <f>SUM(J23)-3.6</f>
        <v>37.9</v>
      </c>
      <c r="J23" s="71">
        <v>41.5</v>
      </c>
      <c r="K23" s="45">
        <f>SUM(J23)+3.7</f>
        <v>45.2</v>
      </c>
      <c r="L23" s="45">
        <f>SUM(K23)+3.7</f>
        <v>48.900000000000006</v>
      </c>
      <c r="M23" s="87">
        <f>SUM(L23)+3.7</f>
        <v>52.600000000000009</v>
      </c>
    </row>
    <row r="24" spans="1:13" s="1" customFormat="1" ht="14.1" customHeight="1" x14ac:dyDescent="0.3">
      <c r="A24" s="160"/>
      <c r="B24" s="137" t="s">
        <v>30</v>
      </c>
      <c r="C24" s="137"/>
      <c r="D24" s="79" t="s">
        <v>49</v>
      </c>
      <c r="E24" s="80"/>
      <c r="F24" s="80"/>
      <c r="G24" s="81"/>
      <c r="H24" s="46"/>
      <c r="I24" s="46"/>
      <c r="J24" s="48"/>
      <c r="K24" s="46"/>
      <c r="L24" s="46"/>
      <c r="M24" s="156"/>
    </row>
    <row r="25" spans="1:13" s="1" customFormat="1" ht="14.1" customHeight="1" x14ac:dyDescent="0.3">
      <c r="A25" s="159">
        <v>12</v>
      </c>
      <c r="B25" s="109" t="s">
        <v>7</v>
      </c>
      <c r="C25" s="109"/>
      <c r="D25" s="68" t="s">
        <v>8</v>
      </c>
      <c r="E25" s="69"/>
      <c r="F25" s="69"/>
      <c r="G25" s="70"/>
      <c r="H25" s="94"/>
      <c r="I25" s="94"/>
      <c r="J25" s="48"/>
      <c r="K25" s="46"/>
      <c r="L25" s="46"/>
      <c r="M25" s="59"/>
    </row>
    <row r="26" spans="1:13" s="1" customFormat="1" ht="14.1" customHeight="1" x14ac:dyDescent="0.3">
      <c r="A26" s="160"/>
      <c r="B26" s="137" t="s">
        <v>31</v>
      </c>
      <c r="C26" s="137"/>
      <c r="D26" s="79" t="s">
        <v>68</v>
      </c>
      <c r="E26" s="80"/>
      <c r="F26" s="80"/>
      <c r="G26" s="81"/>
      <c r="H26" s="46"/>
      <c r="I26" s="46"/>
      <c r="J26" s="76"/>
      <c r="K26" s="77"/>
      <c r="L26" s="77"/>
      <c r="M26" s="78"/>
    </row>
    <row r="27" spans="1:13" s="1" customFormat="1" ht="14.1" customHeight="1" x14ac:dyDescent="0.3">
      <c r="A27" s="159">
        <v>13</v>
      </c>
      <c r="B27" s="66" t="s">
        <v>214</v>
      </c>
      <c r="C27" s="67"/>
      <c r="D27" s="171"/>
      <c r="E27" s="171"/>
      <c r="F27" s="171"/>
      <c r="G27" s="171"/>
      <c r="H27" s="45">
        <f>SUM(I27)-0.35</f>
        <v>6.3000000000000007</v>
      </c>
      <c r="I27" s="45">
        <f>SUM(J27)-0.35</f>
        <v>6.65</v>
      </c>
      <c r="J27" s="76">
        <v>7</v>
      </c>
      <c r="K27" s="77">
        <f>SUM(J27)+0.35</f>
        <v>7.35</v>
      </c>
      <c r="L27" s="77">
        <f>SUM(K27)+0.35</f>
        <v>7.6999999999999993</v>
      </c>
      <c r="M27" s="153">
        <f>SUM(L27)+0.35</f>
        <v>8.0499999999999989</v>
      </c>
    </row>
    <row r="28" spans="1:13" s="1" customFormat="1" ht="14.1" customHeight="1" x14ac:dyDescent="0.3">
      <c r="A28" s="160"/>
      <c r="B28" s="137" t="s">
        <v>215</v>
      </c>
      <c r="C28" s="137"/>
      <c r="D28" s="79" t="s">
        <v>216</v>
      </c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59">
        <v>14</v>
      </c>
      <c r="B29" s="66" t="s">
        <v>214</v>
      </c>
      <c r="C29" s="67"/>
      <c r="D29" s="171" t="s">
        <v>70</v>
      </c>
      <c r="E29" s="171"/>
      <c r="F29" s="171"/>
      <c r="G29" s="171"/>
      <c r="H29" s="45">
        <f>SUM(I29)-0.6</f>
        <v>14.8</v>
      </c>
      <c r="I29" s="45">
        <f>SUM(J29)-0.6</f>
        <v>15.4</v>
      </c>
      <c r="J29" s="76">
        <v>16</v>
      </c>
      <c r="K29" s="77">
        <f>SUM(J29)+0.6</f>
        <v>16.600000000000001</v>
      </c>
      <c r="L29" s="77">
        <f>SUM(K29)+0.6</f>
        <v>17.200000000000003</v>
      </c>
      <c r="M29" s="153">
        <f>SUM(L29)+0.6</f>
        <v>17.800000000000004</v>
      </c>
    </row>
    <row r="30" spans="1:13" s="1" customFormat="1" ht="14.1" customHeight="1" x14ac:dyDescent="0.3">
      <c r="A30" s="160"/>
      <c r="B30" s="137" t="s">
        <v>215</v>
      </c>
      <c r="C30" s="137"/>
      <c r="D30" s="79" t="s">
        <v>71</v>
      </c>
      <c r="E30" s="80"/>
      <c r="F30" s="80"/>
      <c r="G30" s="81"/>
      <c r="H30" s="46"/>
      <c r="I30" s="46"/>
      <c r="J30" s="76"/>
      <c r="K30" s="77"/>
      <c r="L30" s="77"/>
      <c r="M30" s="153"/>
    </row>
    <row r="31" spans="1:13" s="1" customFormat="1" ht="14.1" customHeight="1" x14ac:dyDescent="0.3">
      <c r="A31" s="159">
        <v>15</v>
      </c>
      <c r="B31" s="66"/>
      <c r="C31" s="67"/>
      <c r="D31" s="68"/>
      <c r="E31" s="69"/>
      <c r="F31" s="69"/>
      <c r="G31" s="70"/>
      <c r="H31" s="45"/>
      <c r="I31" s="45"/>
      <c r="J31" s="71"/>
      <c r="K31" s="45"/>
      <c r="L31" s="45"/>
      <c r="M31" s="87"/>
    </row>
    <row r="32" spans="1:13" s="1" customFormat="1" ht="14.1" customHeight="1" x14ac:dyDescent="0.3">
      <c r="A32" s="160"/>
      <c r="B32" s="132"/>
      <c r="C32" s="133"/>
      <c r="D32" s="79"/>
      <c r="E32" s="80"/>
      <c r="F32" s="80"/>
      <c r="G32" s="81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159">
        <v>16</v>
      </c>
      <c r="B33" s="66"/>
      <c r="C33" s="67"/>
      <c r="D33" s="68"/>
      <c r="E33" s="69"/>
      <c r="F33" s="69"/>
      <c r="G33" s="70"/>
      <c r="H33" s="45"/>
      <c r="I33" s="45"/>
      <c r="J33" s="71"/>
      <c r="K33" s="45"/>
      <c r="L33" s="45"/>
      <c r="M33" s="87"/>
    </row>
    <row r="34" spans="1:13" s="1" customFormat="1" ht="14.1" customHeight="1" x14ac:dyDescent="0.3">
      <c r="A34" s="160"/>
      <c r="B34" s="132"/>
      <c r="C34" s="133"/>
      <c r="D34" s="79"/>
      <c r="E34" s="80"/>
      <c r="F34" s="80"/>
      <c r="G34" s="81"/>
      <c r="H34" s="46"/>
      <c r="I34" s="46"/>
      <c r="J34" s="48"/>
      <c r="K34" s="46"/>
      <c r="L34" s="46"/>
      <c r="M34" s="156"/>
    </row>
    <row r="35" spans="1:13" ht="14.1" customHeight="1" x14ac:dyDescent="0.3">
      <c r="A35" s="159">
        <v>17</v>
      </c>
      <c r="B35" s="66"/>
      <c r="C35" s="67"/>
      <c r="D35" s="128"/>
      <c r="E35" s="129"/>
      <c r="F35" s="129"/>
      <c r="G35" s="130"/>
      <c r="H35" s="45"/>
      <c r="I35" s="45"/>
      <c r="J35" s="76"/>
      <c r="K35" s="77"/>
      <c r="L35" s="77"/>
      <c r="M35" s="153"/>
    </row>
    <row r="36" spans="1:13" ht="14.1" customHeight="1" x14ac:dyDescent="0.3">
      <c r="A36" s="160"/>
      <c r="B36" s="132"/>
      <c r="C36" s="133"/>
      <c r="D36" s="79"/>
      <c r="E36" s="80"/>
      <c r="F36" s="80"/>
      <c r="G36" s="81"/>
      <c r="H36" s="46"/>
      <c r="I36" s="46"/>
      <c r="J36" s="76"/>
      <c r="K36" s="77"/>
      <c r="L36" s="77"/>
      <c r="M36" s="153"/>
    </row>
    <row r="37" spans="1:13" ht="14.1" customHeight="1" x14ac:dyDescent="0.3">
      <c r="A37" s="159">
        <v>18</v>
      </c>
      <c r="B37" s="97"/>
      <c r="C37" s="98"/>
      <c r="D37" s="134"/>
      <c r="E37" s="179"/>
      <c r="F37" s="179"/>
      <c r="G37" s="136"/>
      <c r="H37" s="94"/>
      <c r="I37" s="94"/>
      <c r="J37" s="48"/>
      <c r="K37" s="46"/>
      <c r="L37" s="46"/>
      <c r="M37" s="156"/>
    </row>
    <row r="38" spans="1:13" ht="14.1" customHeight="1" thickBot="1" x14ac:dyDescent="0.35">
      <c r="A38" s="168"/>
      <c r="B38" s="123"/>
      <c r="C38" s="124"/>
      <c r="D38" s="125"/>
      <c r="E38" s="126"/>
      <c r="F38" s="126"/>
      <c r="G38" s="127"/>
      <c r="H38" s="96"/>
      <c r="I38" s="96"/>
      <c r="J38" s="155"/>
      <c r="K38" s="152"/>
      <c r="L38" s="152"/>
      <c r="M38" s="154"/>
    </row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1">
    <mergeCell ref="J21:J22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19:J20"/>
    <mergeCell ref="A19:A20"/>
    <mergeCell ref="B19:C19"/>
    <mergeCell ref="D19:G19"/>
    <mergeCell ref="H19:H20"/>
    <mergeCell ref="K19:K20"/>
    <mergeCell ref="L19:L20"/>
    <mergeCell ref="M19:M20"/>
    <mergeCell ref="B20:C20"/>
    <mergeCell ref="D20:G20"/>
    <mergeCell ref="K37:K38"/>
    <mergeCell ref="L37:L38"/>
    <mergeCell ref="M37:M38"/>
    <mergeCell ref="B38:C38"/>
    <mergeCell ref="D38:G38"/>
    <mergeCell ref="I19:I20"/>
    <mergeCell ref="A37:A38"/>
    <mergeCell ref="B37:C37"/>
    <mergeCell ref="D37:G37"/>
    <mergeCell ref="H37:H38"/>
    <mergeCell ref="I37:I38"/>
    <mergeCell ref="A33:A34"/>
    <mergeCell ref="B33:C33"/>
    <mergeCell ref="D33:G33"/>
    <mergeCell ref="H33:H34"/>
    <mergeCell ref="I35:I36"/>
    <mergeCell ref="J37:J38"/>
    <mergeCell ref="J35:J36"/>
    <mergeCell ref="K35:K36"/>
    <mergeCell ref="L35:L36"/>
    <mergeCell ref="M35:M36"/>
    <mergeCell ref="B34:C34"/>
    <mergeCell ref="D34:G34"/>
    <mergeCell ref="A35:A36"/>
    <mergeCell ref="B35:C35"/>
    <mergeCell ref="D35:G35"/>
    <mergeCell ref="H35:H36"/>
    <mergeCell ref="B36:C36"/>
    <mergeCell ref="D36:G36"/>
    <mergeCell ref="I33:I34"/>
    <mergeCell ref="J33:J34"/>
    <mergeCell ref="J31:J32"/>
    <mergeCell ref="K31:K32"/>
    <mergeCell ref="L31:L32"/>
    <mergeCell ref="M31:M32"/>
    <mergeCell ref="K33:K34"/>
    <mergeCell ref="L33:L34"/>
    <mergeCell ref="M33:M34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EEEF-EC3D-4AE3-848D-AEB28C5FD479}">
  <sheetPr codeName="Sheet211">
    <tabColor theme="7"/>
    <pageSetUpPr fitToPage="1"/>
  </sheetPr>
  <dimension ref="A1:M53"/>
  <sheetViews>
    <sheetView zoomScale="110" zoomScaleNormal="110" workbookViewId="0">
      <selection activeCell="P6" sqref="P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544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38.5</v>
      </c>
      <c r="I3" s="49">
        <f>SUM(J3)-3.5</f>
        <v>42</v>
      </c>
      <c r="J3" s="47">
        <v>45.5</v>
      </c>
      <c r="K3" s="49">
        <f>SUM(J3)+3</f>
        <v>48.5</v>
      </c>
      <c r="L3" s="49">
        <f>SUM(K3)+3</f>
        <v>51.5</v>
      </c>
      <c r="M3" s="157">
        <f>SUM(L3)+3</f>
        <v>54.5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21.799999999999997</v>
      </c>
      <c r="I5" s="45">
        <f>SUM(J5)-1.6</f>
        <v>23.4</v>
      </c>
      <c r="J5" s="71">
        <v>25</v>
      </c>
      <c r="K5" s="45">
        <f>SUM(J5)+1.4</f>
        <v>26.4</v>
      </c>
      <c r="L5" s="45">
        <f>SUM(K5)+1.4</f>
        <v>27.799999999999997</v>
      </c>
      <c r="M5" s="87">
        <f>SUM(L5)+1.4</f>
        <v>29.199999999999996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</f>
        <v>27</v>
      </c>
      <c r="I7" s="45">
        <f>SUM(J7)-2</f>
        <v>29</v>
      </c>
      <c r="J7" s="71">
        <v>31</v>
      </c>
      <c r="K7" s="45">
        <f>SUM(J7)+1.8</f>
        <v>32.799999999999997</v>
      </c>
      <c r="L7" s="45">
        <f>SUM(K7)+1.8</f>
        <v>34.599999999999994</v>
      </c>
      <c r="M7" s="87">
        <f>SUM(L7)+1.8</f>
        <v>36.399999999999991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27</v>
      </c>
      <c r="I9" s="45">
        <f>SUM(J9)-2</f>
        <v>29</v>
      </c>
      <c r="J9" s="71">
        <v>31</v>
      </c>
      <c r="K9" s="45">
        <f>SUM(J9)+1.8</f>
        <v>32.799999999999997</v>
      </c>
      <c r="L9" s="45">
        <f>SUM(K9)+1.8</f>
        <v>34.599999999999994</v>
      </c>
      <c r="M9" s="87">
        <f>SUM(L9)+1.8</f>
        <v>36.399999999999991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SUM(I11)-0.9</f>
        <v>12.399999999999999</v>
      </c>
      <c r="I11" s="45">
        <f>SUM(J11)-0.9</f>
        <v>13.299999999999999</v>
      </c>
      <c r="J11" s="71">
        <v>14.2</v>
      </c>
      <c r="K11" s="45">
        <f>SUM(J11)+0.9</f>
        <v>15.1</v>
      </c>
      <c r="L11" s="45">
        <f>SUM(K11)+0.9</f>
        <v>16</v>
      </c>
      <c r="M11" s="87">
        <f>SUM(L11)+0.9</f>
        <v>16.899999999999999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12.8</v>
      </c>
      <c r="I13" s="45">
        <f>SUM(J13)-0.6</f>
        <v>13.4</v>
      </c>
      <c r="J13" s="76">
        <v>14</v>
      </c>
      <c r="K13" s="77">
        <f>SUM(J13)+0.6</f>
        <v>14.6</v>
      </c>
      <c r="L13" s="77">
        <f>SUM(K13)+0.6</f>
        <v>15.2</v>
      </c>
      <c r="M13" s="153">
        <f>SUM(L13)+0.6</f>
        <v>15.799999999999999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5.9</v>
      </c>
      <c r="I15" s="45">
        <f>SUM(J15)-0.3</f>
        <v>6.2</v>
      </c>
      <c r="J15" s="76">
        <v>6.5</v>
      </c>
      <c r="K15" s="77">
        <f>SUM(J15)+0.3</f>
        <v>6.8</v>
      </c>
      <c r="L15" s="77">
        <f>SUM(K15)+0.3</f>
        <v>7.1</v>
      </c>
      <c r="M15" s="153">
        <f>SUM(L15)+0.3</f>
        <v>7.3999999999999995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33.199999999999996</v>
      </c>
      <c r="I17" s="45">
        <f>SUM(J17)-1.6</f>
        <v>34.799999999999997</v>
      </c>
      <c r="J17" s="76">
        <v>36.4</v>
      </c>
      <c r="K17" s="77">
        <f>SUM(J17)+1.6</f>
        <v>38</v>
      </c>
      <c r="L17" s="77">
        <f>SUM(K17)+1.6</f>
        <v>39.6</v>
      </c>
      <c r="M17" s="153">
        <f>SUM(L17)+1.6</f>
        <v>41.2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SUM(I19)-3.7</f>
        <v>34.599999999999994</v>
      </c>
      <c r="I19" s="45">
        <f>SUM(J19)-3.7</f>
        <v>38.299999999999997</v>
      </c>
      <c r="J19" s="71">
        <v>42</v>
      </c>
      <c r="K19" s="45">
        <f>SUM(J19)+3.8</f>
        <v>45.8</v>
      </c>
      <c r="L19" s="45">
        <f>SUM(K19)+3.8</f>
        <v>49.599999999999994</v>
      </c>
      <c r="M19" s="87">
        <f>SUM(L19)+3.8</f>
        <v>53.399999999999991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SUM(I21)-1.7</f>
        <v>24.6</v>
      </c>
      <c r="I21" s="45">
        <f>SUM(J21)-1.7</f>
        <v>26.3</v>
      </c>
      <c r="J21" s="76">
        <v>28</v>
      </c>
      <c r="K21" s="77">
        <f>SUM(J21)+1.7</f>
        <v>29.7</v>
      </c>
      <c r="L21" s="77">
        <f>SUM(K21)+1.7</f>
        <v>31.4</v>
      </c>
      <c r="M21" s="153">
        <f>SUM(L21)+1.7</f>
        <v>33.1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15.799999999999999</v>
      </c>
      <c r="I23" s="45">
        <f>SUM(J23)-0.6</f>
        <v>16.399999999999999</v>
      </c>
      <c r="J23" s="76">
        <v>17</v>
      </c>
      <c r="K23" s="77">
        <f>SUM(J23)+0.6</f>
        <v>17.600000000000001</v>
      </c>
      <c r="L23" s="77">
        <f>SUM(K23)+0.6</f>
        <v>18.200000000000003</v>
      </c>
      <c r="M23" s="153">
        <f>SUM(L23)+0.6</f>
        <v>18.800000000000004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183</v>
      </c>
      <c r="C25" s="67"/>
      <c r="D25" s="171"/>
      <c r="E25" s="171"/>
      <c r="F25" s="171"/>
      <c r="G25" s="171"/>
      <c r="H25" s="45">
        <f>SUM(I25)-0</f>
        <v>9.5</v>
      </c>
      <c r="I25" s="45">
        <f>SUM(J25)-0</f>
        <v>9.5</v>
      </c>
      <c r="J25" s="76">
        <v>9.5</v>
      </c>
      <c r="K25" s="77">
        <f>SUM(J25)+0.3</f>
        <v>9.8000000000000007</v>
      </c>
      <c r="L25" s="77">
        <f>SUM(K25)+0.3</f>
        <v>10.100000000000001</v>
      </c>
      <c r="M25" s="153">
        <f>SUM(L25)+0.3</f>
        <v>10.400000000000002</v>
      </c>
    </row>
    <row r="26" spans="1:13" s="1" customFormat="1" ht="14.1" customHeight="1" x14ac:dyDescent="0.3">
      <c r="A26" s="166"/>
      <c r="B26" s="137" t="s">
        <v>182</v>
      </c>
      <c r="C26" s="137"/>
      <c r="D26" s="79"/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66" t="s">
        <v>172</v>
      </c>
      <c r="C27" s="67"/>
      <c r="D27" s="128"/>
      <c r="E27" s="129"/>
      <c r="F27" s="129"/>
      <c r="G27" s="130"/>
      <c r="H27" s="45">
        <f>SUM(I27)-0.7</f>
        <v>9.6000000000000014</v>
      </c>
      <c r="I27" s="45">
        <f>SUM(J27)-0.7</f>
        <v>10.3</v>
      </c>
      <c r="J27" s="76">
        <v>11</v>
      </c>
      <c r="K27" s="77">
        <f>SUM(J27)+0.7</f>
        <v>11.7</v>
      </c>
      <c r="L27" s="77">
        <f>SUM(K27)+0.7</f>
        <v>12.399999999999999</v>
      </c>
      <c r="M27" s="153">
        <f>SUM(L27)+0.7</f>
        <v>13.099999999999998</v>
      </c>
    </row>
    <row r="28" spans="1:13" s="1" customFormat="1" ht="14.1" customHeight="1" x14ac:dyDescent="0.3">
      <c r="A28" s="166"/>
      <c r="B28" s="132" t="s">
        <v>371</v>
      </c>
      <c r="C28" s="133"/>
      <c r="D28" s="79" t="s">
        <v>543</v>
      </c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66">
        <v>14</v>
      </c>
      <c r="B29" s="97" t="s">
        <v>171</v>
      </c>
      <c r="C29" s="98"/>
      <c r="D29" s="134" t="s">
        <v>144</v>
      </c>
      <c r="E29" s="179"/>
      <c r="F29" s="179"/>
      <c r="G29" s="136"/>
      <c r="H29" s="94">
        <f>SUM(I29)-0.3</f>
        <v>4.6000000000000005</v>
      </c>
      <c r="I29" s="94">
        <f>SUM(J29)-0.3</f>
        <v>4.9000000000000004</v>
      </c>
      <c r="J29" s="48">
        <v>5.2</v>
      </c>
      <c r="K29" s="46">
        <f>SUM(J29)+0.3</f>
        <v>5.5</v>
      </c>
      <c r="L29" s="46">
        <f>SUM(K29)+0.3</f>
        <v>5.8</v>
      </c>
      <c r="M29" s="156">
        <f>SUM(L29)+0.3</f>
        <v>6.1</v>
      </c>
    </row>
    <row r="30" spans="1:13" s="1" customFormat="1" ht="14.1" customHeight="1" thickBot="1" x14ac:dyDescent="0.35">
      <c r="A30" s="177"/>
      <c r="B30" s="123" t="s">
        <v>449</v>
      </c>
      <c r="C30" s="124"/>
      <c r="D30" s="125" t="s">
        <v>181</v>
      </c>
      <c r="E30" s="126"/>
      <c r="F30" s="126"/>
      <c r="G30" s="127"/>
      <c r="H30" s="96"/>
      <c r="I30" s="96"/>
      <c r="J30" s="155"/>
      <c r="K30" s="152"/>
      <c r="L30" s="152"/>
      <c r="M30" s="15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35AB-10CA-4399-9822-CC75AF3CE053}">
  <sheetPr codeName="Sheet213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545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49">
        <f>SUM(L3)+3</f>
        <v>54</v>
      </c>
      <c r="N3" s="250">
        <f>SUM(M3)+3</f>
        <v>57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34</v>
      </c>
      <c r="I5" s="45">
        <f>SUM(J5)-2</f>
        <v>36</v>
      </c>
      <c r="J5" s="71">
        <v>38</v>
      </c>
      <c r="K5" s="45">
        <f>SUM(J5)+1.8</f>
        <v>39.799999999999997</v>
      </c>
      <c r="L5" s="45">
        <f>SUM(K5)+1.8</f>
        <v>41.599999999999994</v>
      </c>
      <c r="M5" s="45">
        <f>SUM(L5)+1.8</f>
        <v>43.399999999999991</v>
      </c>
      <c r="N5" s="87">
        <f>SUM(M5)+1.8</f>
        <v>45.199999999999989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36.5</v>
      </c>
      <c r="I7" s="45">
        <f>SUM(J7)-2.25</f>
        <v>38.75</v>
      </c>
      <c r="J7" s="71">
        <v>41</v>
      </c>
      <c r="K7" s="45">
        <f>SUM(J7)+2</f>
        <v>43</v>
      </c>
      <c r="L7" s="45">
        <f>SUM(K7)+2</f>
        <v>45</v>
      </c>
      <c r="M7" s="45">
        <f>SUM(L7)+2</f>
        <v>47</v>
      </c>
      <c r="N7" s="254">
        <f>SUM(M7)+2</f>
        <v>49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28.4</v>
      </c>
      <c r="I9" s="45">
        <f>SUM(J9)-1.8</f>
        <v>30.2</v>
      </c>
      <c r="J9" s="71">
        <v>32</v>
      </c>
      <c r="K9" s="45">
        <f>SUM(J9)+1.6</f>
        <v>33.6</v>
      </c>
      <c r="L9" s="45">
        <f>SUM(K9)+1.6</f>
        <v>35.200000000000003</v>
      </c>
      <c r="M9" s="45">
        <f>SUM(L9)+1.6</f>
        <v>36.800000000000004</v>
      </c>
      <c r="N9" s="254">
        <f>SUM(M9)+1.6</f>
        <v>38.400000000000006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14.399999999999999</v>
      </c>
      <c r="I11" s="45">
        <f>SUM(J11)-0.8</f>
        <v>15.2</v>
      </c>
      <c r="J11" s="71">
        <v>16</v>
      </c>
      <c r="K11" s="45">
        <f>SUM(J11)+0.8</f>
        <v>16.8</v>
      </c>
      <c r="L11" s="45">
        <f>SUM(K11)+0.8</f>
        <v>17.600000000000001</v>
      </c>
      <c r="M11" s="45">
        <f>SUM(L11)+0.8</f>
        <v>18.400000000000002</v>
      </c>
      <c r="N11" s="254">
        <f>SUM(M11)+0.8</f>
        <v>19.200000000000003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15.799999999999999</v>
      </c>
      <c r="I13" s="45">
        <f>SUM(J13)-0.6</f>
        <v>16.399999999999999</v>
      </c>
      <c r="J13" s="76">
        <v>17</v>
      </c>
      <c r="K13" s="77">
        <f>SUM(J13)+0.6</f>
        <v>17.600000000000001</v>
      </c>
      <c r="L13" s="77">
        <f>SUM(K13)+0.6</f>
        <v>18.200000000000003</v>
      </c>
      <c r="M13" s="77">
        <f>SUM(L13)+0.6</f>
        <v>18.800000000000004</v>
      </c>
      <c r="N13" s="252">
        <f>SUM(M13)+0.6</f>
        <v>19.400000000000006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5.5</v>
      </c>
      <c r="I15" s="45">
        <f>SUM(J15)-0.3</f>
        <v>5.8</v>
      </c>
      <c r="J15" s="76">
        <v>6.1</v>
      </c>
      <c r="K15" s="77">
        <f>SUM(J15)+0.3</f>
        <v>6.3999999999999995</v>
      </c>
      <c r="L15" s="77">
        <f>SUM(K15)+0.3</f>
        <v>6.6999999999999993</v>
      </c>
      <c r="M15" s="77">
        <f>SUM(L15)+0.3</f>
        <v>6.9999999999999991</v>
      </c>
      <c r="N15" s="252">
        <f>SUM(M15)+0.3</f>
        <v>7.2999999999999989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77"/>
      <c r="N16" s="252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77">
        <f>SUM(L17)+1.6</f>
        <v>46.800000000000004</v>
      </c>
      <c r="N17" s="252">
        <f>SUM(M17)+1.6</f>
        <v>48.400000000000006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77"/>
      <c r="N18" s="252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SUM(I19)-3.5</f>
        <v>28</v>
      </c>
      <c r="I19" s="45">
        <f>SUM(J19)-3.5</f>
        <v>31.5</v>
      </c>
      <c r="J19" s="71">
        <v>35</v>
      </c>
      <c r="K19" s="45">
        <f>SUM(J19)+3.6</f>
        <v>38.6</v>
      </c>
      <c r="L19" s="45">
        <f>SUM(K19)+3.6</f>
        <v>42.2</v>
      </c>
      <c r="M19" s="45">
        <f>SUM(L19)+3.6</f>
        <v>45.800000000000004</v>
      </c>
      <c r="N19" s="87">
        <f>SUM(M19)+3.6</f>
        <v>49.400000000000006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156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28.799999999999997</v>
      </c>
      <c r="I21" s="45">
        <f>SUM(J21)-1.6</f>
        <v>30.4</v>
      </c>
      <c r="J21" s="76">
        <v>32</v>
      </c>
      <c r="K21" s="77">
        <f>SUM(J21)+1.6</f>
        <v>33.6</v>
      </c>
      <c r="L21" s="77">
        <f>SUM(K21)+1.6</f>
        <v>35.200000000000003</v>
      </c>
      <c r="M21" s="77">
        <f>SUM(L21)+1.6</f>
        <v>36.800000000000004</v>
      </c>
      <c r="N21" s="252">
        <f>SUM(M21)+1.6</f>
        <v>38.400000000000006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77">
        <f>SUM(L23)+0.6</f>
        <v>17</v>
      </c>
      <c r="N23" s="252">
        <f>SUM(M23)+0.6</f>
        <v>17.600000000000001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3.9000000000000004</v>
      </c>
      <c r="I25" s="45">
        <f>SUM(J25)-0.3</f>
        <v>4.2</v>
      </c>
      <c r="J25" s="76">
        <v>4.5</v>
      </c>
      <c r="K25" s="77">
        <f>SUM(J25)+0.3</f>
        <v>4.8</v>
      </c>
      <c r="L25" s="77">
        <f>SUM(K25)+0.3</f>
        <v>5.0999999999999996</v>
      </c>
      <c r="M25" s="77">
        <f>SUM(L25)+0.3</f>
        <v>5.3999999999999995</v>
      </c>
      <c r="N25" s="252">
        <f>SUM(M25)+0.3</f>
        <v>5.6999999999999993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2"/>
      <c r="N26" s="316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288E-FADE-4A02-9DF8-46E0C6F89E34}">
  <sheetPr codeName="Sheet210">
    <tabColor theme="7"/>
    <pageSetUpPr fitToPage="1"/>
  </sheetPr>
  <dimension ref="A1:M51"/>
  <sheetViews>
    <sheetView zoomScale="110" zoomScaleNormal="110" workbookViewId="0">
      <selection activeCell="J5" sqref="J5:J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39</v>
      </c>
      <c r="I3" s="49">
        <f>SUM(J3)-3.5</f>
        <v>42.5</v>
      </c>
      <c r="J3" s="47">
        <v>46</v>
      </c>
      <c r="K3" s="49">
        <f>SUM(J3)+3</f>
        <v>49</v>
      </c>
      <c r="L3" s="49">
        <f>SUM(K3)+3</f>
        <v>52</v>
      </c>
      <c r="M3" s="157">
        <f>SUM(L3)+3</f>
        <v>55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SUM(I5)-2.4</f>
        <v>39</v>
      </c>
      <c r="I5" s="45">
        <f>SUM(J5)-2.4</f>
        <v>41.4</v>
      </c>
      <c r="J5" s="71">
        <v>43.8</v>
      </c>
      <c r="K5" s="45">
        <f>SUM(J5)+2.2</f>
        <v>46</v>
      </c>
      <c r="L5" s="45">
        <f>SUM(K5)+2.2</f>
        <v>48.2</v>
      </c>
      <c r="M5" s="87">
        <f>SUM(L5)+2.2</f>
        <v>50.400000000000006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35.5</v>
      </c>
      <c r="I7" s="45">
        <f>SUM(J7)-2.25</f>
        <v>37.75</v>
      </c>
      <c r="J7" s="71">
        <v>40</v>
      </c>
      <c r="K7" s="45">
        <f>SUM(J7)+2</f>
        <v>42</v>
      </c>
      <c r="L7" s="45">
        <f>SUM(K7)+2</f>
        <v>44</v>
      </c>
      <c r="M7" s="87">
        <f>SUM(L7)+2</f>
        <v>46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447</v>
      </c>
      <c r="C9" s="109"/>
      <c r="D9" s="171"/>
      <c r="E9" s="171"/>
      <c r="F9" s="171"/>
      <c r="G9" s="171"/>
      <c r="H9" s="45">
        <f>SUM(I9)-3.5</f>
        <v>57</v>
      </c>
      <c r="I9" s="45">
        <f>SUM(J9)-3.5</f>
        <v>60.5</v>
      </c>
      <c r="J9" s="71">
        <v>64</v>
      </c>
      <c r="K9" s="45">
        <f>SUM(J9)+3.5</f>
        <v>67.5</v>
      </c>
      <c r="L9" s="45">
        <f>SUM(K9)+3.5</f>
        <v>71</v>
      </c>
      <c r="M9" s="87">
        <f>SUM(L9)+3.5</f>
        <v>74.5</v>
      </c>
    </row>
    <row r="10" spans="1:13" s="1" customFormat="1" ht="14.1" customHeight="1" x14ac:dyDescent="0.3">
      <c r="A10" s="166"/>
      <c r="B10" s="137" t="s">
        <v>446</v>
      </c>
      <c r="C10" s="137"/>
      <c r="D10" s="79"/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13.399999999999999</v>
      </c>
      <c r="I11" s="45">
        <f>SUM(J11)-0.8</f>
        <v>14.2</v>
      </c>
      <c r="J11" s="71">
        <v>15</v>
      </c>
      <c r="K11" s="45">
        <f>SUM(J11)+0.8</f>
        <v>15.8</v>
      </c>
      <c r="L11" s="45">
        <f>SUM(K11)+0.8</f>
        <v>16.600000000000001</v>
      </c>
      <c r="M11" s="87">
        <f>SUM(L11)+0.8</f>
        <v>17.400000000000002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/>
      <c r="I13" s="45"/>
      <c r="J13" s="76"/>
      <c r="K13" s="77"/>
      <c r="L13" s="77"/>
      <c r="M13" s="153"/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/>
      <c r="I15" s="45"/>
      <c r="J15" s="76"/>
      <c r="K15" s="77"/>
      <c r="L15" s="77"/>
      <c r="M15" s="153"/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/>
      <c r="I17" s="45"/>
      <c r="J17" s="76"/>
      <c r="K17" s="77"/>
      <c r="L17" s="77"/>
      <c r="M17" s="153"/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SUM(I19)-3.3</f>
        <v>24.5</v>
      </c>
      <c r="I19" s="45">
        <f>SUM(J19)-3.3</f>
        <v>27.8</v>
      </c>
      <c r="J19" s="71">
        <v>31.1</v>
      </c>
      <c r="K19" s="45">
        <f>SUM(J19)+3.4</f>
        <v>34.5</v>
      </c>
      <c r="L19" s="45">
        <f>SUM(K19)+3.4</f>
        <v>37.9</v>
      </c>
      <c r="M19" s="87">
        <f>SUM(L19)+3.4</f>
        <v>41.3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25.9</v>
      </c>
      <c r="I21" s="45">
        <f>SUM(J21)-1.6</f>
        <v>27.5</v>
      </c>
      <c r="J21" s="76">
        <v>29.1</v>
      </c>
      <c r="K21" s="77">
        <f>SUM(J21)+1.6</f>
        <v>30.700000000000003</v>
      </c>
      <c r="L21" s="77">
        <f>SUM(K21)+1.6</f>
        <v>32.300000000000004</v>
      </c>
      <c r="M21" s="153">
        <f>SUM(L21)+1.6</f>
        <v>33.900000000000006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SUM(I23)-0.7</f>
        <v>15.600000000000001</v>
      </c>
      <c r="I23" s="45">
        <f>SUM(J23)-0.7</f>
        <v>16.3</v>
      </c>
      <c r="J23" s="76">
        <v>17</v>
      </c>
      <c r="K23" s="77">
        <f>SUM(J23)+0.7</f>
        <v>17.7</v>
      </c>
      <c r="L23" s="77">
        <f>SUM(K23)+0.7</f>
        <v>18.399999999999999</v>
      </c>
      <c r="M23" s="153">
        <f>SUM(L23)+0.7</f>
        <v>19.099999999999998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3.9000000000000004</v>
      </c>
      <c r="I25" s="45">
        <f>SUM(J25)-0.3</f>
        <v>4.2</v>
      </c>
      <c r="J25" s="76">
        <v>4.5</v>
      </c>
      <c r="K25" s="77">
        <f>SUM(J25)+0.3</f>
        <v>4.8</v>
      </c>
      <c r="L25" s="77">
        <f>SUM(K25)+0.3</f>
        <v>5.0999999999999996</v>
      </c>
      <c r="M25" s="153">
        <f>SUM(L25)+0.3</f>
        <v>5.3999999999999995</v>
      </c>
    </row>
    <row r="26" spans="1:13" s="1" customFormat="1" ht="14.1" customHeight="1" x14ac:dyDescent="0.3">
      <c r="A26" s="166"/>
      <c r="B26" s="132" t="s">
        <v>371</v>
      </c>
      <c r="C26" s="133"/>
      <c r="D26" s="79" t="s">
        <v>112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109" t="s">
        <v>549</v>
      </c>
      <c r="C27" s="109"/>
      <c r="D27" s="106"/>
      <c r="E27" s="107"/>
      <c r="F27" s="107"/>
      <c r="G27" s="108"/>
      <c r="H27" s="45">
        <f>SUM(I27)-0.7</f>
        <v>8.1000000000000014</v>
      </c>
      <c r="I27" s="45">
        <f>SUM(J27)-0.7</f>
        <v>8.8000000000000007</v>
      </c>
      <c r="J27" s="76">
        <v>9.5</v>
      </c>
      <c r="K27" s="77">
        <f>SUM(J27)+0.7</f>
        <v>10.199999999999999</v>
      </c>
      <c r="L27" s="77">
        <f>SUM(K27)+0.7</f>
        <v>10.899999999999999</v>
      </c>
      <c r="M27" s="153">
        <f>SUM(L27)+0.7</f>
        <v>11.599999999999998</v>
      </c>
    </row>
    <row r="28" spans="1:13" s="1" customFormat="1" ht="14.1" customHeight="1" x14ac:dyDescent="0.3">
      <c r="A28" s="166"/>
      <c r="B28" s="137" t="s">
        <v>548</v>
      </c>
      <c r="C28" s="137"/>
      <c r="D28" s="79"/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66">
        <v>14</v>
      </c>
      <c r="B29" s="66" t="s">
        <v>547</v>
      </c>
      <c r="C29" s="67"/>
      <c r="D29" s="171"/>
      <c r="E29" s="171"/>
      <c r="F29" s="171"/>
      <c r="G29" s="171"/>
      <c r="H29" s="45">
        <f>SUM(I29)-1</f>
        <v>12</v>
      </c>
      <c r="I29" s="45">
        <f>SUM(J29)-1</f>
        <v>13</v>
      </c>
      <c r="J29" s="76">
        <v>14</v>
      </c>
      <c r="K29" s="77">
        <f>SUM(J29)+1</f>
        <v>15</v>
      </c>
      <c r="L29" s="77">
        <f>SUM(K29)+1</f>
        <v>16</v>
      </c>
      <c r="M29" s="153">
        <f>SUM(L29)+1</f>
        <v>17</v>
      </c>
    </row>
    <row r="30" spans="1:13" s="1" customFormat="1" ht="14.1" customHeight="1" thickBot="1" x14ac:dyDescent="0.35">
      <c r="A30" s="177"/>
      <c r="B30" s="110" t="s">
        <v>546</v>
      </c>
      <c r="C30" s="110"/>
      <c r="D30" s="125"/>
      <c r="E30" s="126"/>
      <c r="F30" s="126"/>
      <c r="G30" s="127"/>
      <c r="H30" s="96"/>
      <c r="I30" s="96"/>
      <c r="J30" s="155"/>
      <c r="K30" s="152"/>
      <c r="L30" s="152"/>
      <c r="M30" s="15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27:A28"/>
    <mergeCell ref="B27:C27"/>
    <mergeCell ref="D27:G27"/>
    <mergeCell ref="H27:H28"/>
    <mergeCell ref="I27:I28"/>
    <mergeCell ref="D23:G23"/>
    <mergeCell ref="A25:A26"/>
    <mergeCell ref="B25:C25"/>
    <mergeCell ref="D25:G25"/>
    <mergeCell ref="K27:K28"/>
    <mergeCell ref="I25:I26"/>
    <mergeCell ref="J27:J28"/>
    <mergeCell ref="I23:I24"/>
    <mergeCell ref="J23:J24"/>
    <mergeCell ref="B23:C23"/>
    <mergeCell ref="L27:L28"/>
    <mergeCell ref="M27:M28"/>
    <mergeCell ref="B28:C28"/>
    <mergeCell ref="K25:K26"/>
    <mergeCell ref="L25:L26"/>
    <mergeCell ref="M25:M26"/>
    <mergeCell ref="J25:J26"/>
    <mergeCell ref="B26:C26"/>
    <mergeCell ref="D26:G26"/>
    <mergeCell ref="H25:H26"/>
    <mergeCell ref="L23:L24"/>
    <mergeCell ref="M23:M24"/>
    <mergeCell ref="J21:J22"/>
    <mergeCell ref="K21:K22"/>
    <mergeCell ref="L21:L22"/>
    <mergeCell ref="M21:M22"/>
    <mergeCell ref="A21:A22"/>
    <mergeCell ref="B21:C21"/>
    <mergeCell ref="D21:G21"/>
    <mergeCell ref="H21:H22"/>
    <mergeCell ref="I21:I22"/>
    <mergeCell ref="D28:G28"/>
    <mergeCell ref="A23:A24"/>
    <mergeCell ref="B24:C24"/>
    <mergeCell ref="D24:G24"/>
    <mergeCell ref="H23:H24"/>
    <mergeCell ref="L17:L18"/>
    <mergeCell ref="M17:M18"/>
    <mergeCell ref="B18:C18"/>
    <mergeCell ref="D18:G18"/>
    <mergeCell ref="J19:J20"/>
    <mergeCell ref="K19:K20"/>
    <mergeCell ref="L19:L20"/>
    <mergeCell ref="M19:M20"/>
    <mergeCell ref="B20:C20"/>
    <mergeCell ref="D20:G20"/>
    <mergeCell ref="J29:J30"/>
    <mergeCell ref="K29:K30"/>
    <mergeCell ref="L29:L30"/>
    <mergeCell ref="M29:M30"/>
    <mergeCell ref="B30:C30"/>
    <mergeCell ref="B19:C19"/>
    <mergeCell ref="B22:C22"/>
    <mergeCell ref="D22:G22"/>
    <mergeCell ref="K23:K24"/>
    <mergeCell ref="I29:I30"/>
    <mergeCell ref="A29:A30"/>
    <mergeCell ref="B29:C29"/>
    <mergeCell ref="D29:G29"/>
    <mergeCell ref="H29:H30"/>
    <mergeCell ref="J17:J18"/>
    <mergeCell ref="K17:K18"/>
    <mergeCell ref="A19:A20"/>
    <mergeCell ref="D19:G19"/>
    <mergeCell ref="H19:H20"/>
    <mergeCell ref="I19:I20"/>
    <mergeCell ref="L15:L16"/>
    <mergeCell ref="M15:M16"/>
    <mergeCell ref="B16:C16"/>
    <mergeCell ref="D16:G16"/>
    <mergeCell ref="D30:G30"/>
    <mergeCell ref="A17:A18"/>
    <mergeCell ref="B17:C17"/>
    <mergeCell ref="D17:G17"/>
    <mergeCell ref="H17:H18"/>
    <mergeCell ref="I17:I18"/>
    <mergeCell ref="B14:C14"/>
    <mergeCell ref="D14:G14"/>
    <mergeCell ref="A13:A14"/>
    <mergeCell ref="B13:C13"/>
    <mergeCell ref="J15:J16"/>
    <mergeCell ref="K15:K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229E-CB08-43F3-AB70-A2322CFFF898}">
  <sheetPr codeName="Sheet209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551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36</v>
      </c>
      <c r="I3" s="49">
        <f>SUM(J3)-3.5</f>
        <v>39.5</v>
      </c>
      <c r="J3" s="47">
        <v>43</v>
      </c>
      <c r="K3" s="49">
        <f>SUM(J3)+3</f>
        <v>46</v>
      </c>
      <c r="L3" s="49">
        <f>SUM(K3)+3</f>
        <v>49</v>
      </c>
      <c r="M3" s="49">
        <f>SUM(L3)+3</f>
        <v>52</v>
      </c>
      <c r="N3" s="250">
        <f>SUM(M3)+3</f>
        <v>55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35.399999999999991</v>
      </c>
      <c r="I5" s="45">
        <f>SUM(J5)-2.2</f>
        <v>37.599999999999994</v>
      </c>
      <c r="J5" s="71">
        <v>39.799999999999997</v>
      </c>
      <c r="K5" s="45">
        <f>SUM(J5)+2</f>
        <v>41.8</v>
      </c>
      <c r="L5" s="45">
        <f>SUM(K5)+2</f>
        <v>43.8</v>
      </c>
      <c r="M5" s="45">
        <f>SUM(L5)+2</f>
        <v>45.8</v>
      </c>
      <c r="N5" s="254">
        <f>SUM(M5)+2</f>
        <v>47.8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54">
        <f>SUM(M7)+2</f>
        <v>50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28.4</v>
      </c>
      <c r="I9" s="45">
        <f>SUM(J9)-1.8</f>
        <v>30.2</v>
      </c>
      <c r="J9" s="71">
        <v>32</v>
      </c>
      <c r="K9" s="45">
        <f>SUM(J9)+1.6</f>
        <v>33.6</v>
      </c>
      <c r="L9" s="45">
        <f>SUM(K9)+1.6</f>
        <v>35.200000000000003</v>
      </c>
      <c r="M9" s="45">
        <f>SUM(L9)+1.6</f>
        <v>36.800000000000004</v>
      </c>
      <c r="N9" s="254">
        <f>SUM(M9)+1.6</f>
        <v>38.400000000000006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14.799999999999997</v>
      </c>
      <c r="I11" s="45">
        <f>SUM(J11)-0.8</f>
        <v>15.599999999999998</v>
      </c>
      <c r="J11" s="71">
        <v>16.399999999999999</v>
      </c>
      <c r="K11" s="45">
        <f>SUM(J11)+0.8</f>
        <v>17.2</v>
      </c>
      <c r="L11" s="45">
        <f>SUM(K11)+0.8</f>
        <v>18</v>
      </c>
      <c r="M11" s="45">
        <f>SUM(L11)+0.8</f>
        <v>18.8</v>
      </c>
      <c r="N11" s="254">
        <f>SUM(M11)+0.8</f>
        <v>19.600000000000001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14.3</v>
      </c>
      <c r="I13" s="45">
        <f>SUM(J13)-0.6</f>
        <v>14.9</v>
      </c>
      <c r="J13" s="76">
        <v>15.5</v>
      </c>
      <c r="K13" s="77">
        <f>SUM(J13)+0.6</f>
        <v>16.100000000000001</v>
      </c>
      <c r="L13" s="77">
        <f>SUM(K13)+0.6</f>
        <v>16.700000000000003</v>
      </c>
      <c r="M13" s="77">
        <f>SUM(L13)+0.6</f>
        <v>17.300000000000004</v>
      </c>
      <c r="N13" s="252">
        <f>SUM(M13)+0.6</f>
        <v>17.900000000000006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5.9</v>
      </c>
      <c r="I15" s="45">
        <f>SUM(J15)-0.3</f>
        <v>6.2</v>
      </c>
      <c r="J15" s="76">
        <v>6.5</v>
      </c>
      <c r="K15" s="77">
        <f>SUM(J15)+0.3</f>
        <v>6.8</v>
      </c>
      <c r="L15" s="77">
        <f>SUM(K15)+0.3</f>
        <v>7.1</v>
      </c>
      <c r="M15" s="77">
        <f>SUM(L15)+0.3</f>
        <v>7.3999999999999995</v>
      </c>
      <c r="N15" s="252">
        <f>SUM(M15)+0.3</f>
        <v>7.6999999999999993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77"/>
      <c r="N16" s="252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36.799999999999997</v>
      </c>
      <c r="I17" s="45">
        <f>SUM(J17)-1.6</f>
        <v>38.4</v>
      </c>
      <c r="J17" s="76">
        <v>40</v>
      </c>
      <c r="K17" s="77">
        <f>SUM(J17)+1.6</f>
        <v>41.6</v>
      </c>
      <c r="L17" s="77">
        <f>SUM(K17)+1.6</f>
        <v>43.2</v>
      </c>
      <c r="M17" s="77">
        <f>SUM(L17)+1.6</f>
        <v>44.800000000000004</v>
      </c>
      <c r="N17" s="252">
        <f>SUM(M17)+1.6</f>
        <v>46.400000000000006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77"/>
      <c r="N18" s="252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28.200000000000003</v>
      </c>
      <c r="I19" s="45">
        <f>SUM(J19)-3.4</f>
        <v>31.6</v>
      </c>
      <c r="J19" s="71">
        <v>35</v>
      </c>
      <c r="K19" s="45">
        <f>SUM(J19)+3.5</f>
        <v>38.5</v>
      </c>
      <c r="L19" s="45">
        <f>SUM(K19)+3.5</f>
        <v>42</v>
      </c>
      <c r="M19" s="45">
        <f>SUM(L19)+3.5</f>
        <v>45.5</v>
      </c>
      <c r="N19" s="254">
        <f>SUM(M19)+3.5</f>
        <v>49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29.4</v>
      </c>
      <c r="I21" s="45">
        <f>SUM(J21)-1.6</f>
        <v>31</v>
      </c>
      <c r="J21" s="76">
        <v>32.6</v>
      </c>
      <c r="K21" s="77">
        <f>SUM(J21)+1.6</f>
        <v>34.200000000000003</v>
      </c>
      <c r="L21" s="77">
        <f>SUM(K21)+1.6</f>
        <v>35.800000000000004</v>
      </c>
      <c r="M21" s="77">
        <f>SUM(L21)+1.6</f>
        <v>37.400000000000006</v>
      </c>
      <c r="N21" s="252">
        <f>SUM(M21)+1.6</f>
        <v>39.000000000000007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77">
        <f>SUM(L23)+0.6</f>
        <v>17</v>
      </c>
      <c r="N23" s="252">
        <f>SUM(M23)+0.6</f>
        <v>17.600000000000001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3.4000000000000004</v>
      </c>
      <c r="I25" s="45">
        <f>SUM(J25)-0.3</f>
        <v>3.7</v>
      </c>
      <c r="J25" s="76">
        <v>4</v>
      </c>
      <c r="K25" s="77">
        <f>SUM(J25)+0.3</f>
        <v>4.3</v>
      </c>
      <c r="L25" s="77">
        <f>SUM(K25)+0.3</f>
        <v>4.5999999999999996</v>
      </c>
      <c r="M25" s="77">
        <f>SUM(L25)+0.3</f>
        <v>4.8999999999999995</v>
      </c>
      <c r="N25" s="252">
        <f>SUM(M25)+0.3</f>
        <v>5.1999999999999993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2"/>
      <c r="N26" s="316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5:A26"/>
    <mergeCell ref="B25:C25"/>
    <mergeCell ref="D25:G25"/>
    <mergeCell ref="H25:H26"/>
    <mergeCell ref="I25:I26"/>
    <mergeCell ref="J25:J26"/>
    <mergeCell ref="M25:M26"/>
    <mergeCell ref="B26:C26"/>
    <mergeCell ref="D26:G26"/>
    <mergeCell ref="N3:N4"/>
    <mergeCell ref="N5:N6"/>
    <mergeCell ref="N7:N8"/>
    <mergeCell ref="N9:N10"/>
    <mergeCell ref="N11:N12"/>
    <mergeCell ref="J23:J24"/>
    <mergeCell ref="K23:K24"/>
    <mergeCell ref="N25:N26"/>
    <mergeCell ref="A1:N1"/>
    <mergeCell ref="N13:N14"/>
    <mergeCell ref="N15:N16"/>
    <mergeCell ref="N17:N18"/>
    <mergeCell ref="N19:N20"/>
    <mergeCell ref="N21:N22"/>
    <mergeCell ref="N23:N24"/>
    <mergeCell ref="K25:K26"/>
    <mergeCell ref="L25:L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E090-6E5B-442C-A57B-C48BCF222785}">
  <sheetPr codeName="Sheet20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552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35.5</v>
      </c>
      <c r="I3" s="49">
        <f>SUM(J3)-3.5</f>
        <v>39</v>
      </c>
      <c r="J3" s="47">
        <v>42.5</v>
      </c>
      <c r="K3" s="49">
        <f>SUM(J3)+3</f>
        <v>45.5</v>
      </c>
      <c r="L3" s="49">
        <f>SUM(K3)+3</f>
        <v>48.5</v>
      </c>
      <c r="M3" s="157">
        <f>SUM(L3)+3</f>
        <v>51.5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37.599999999999994</v>
      </c>
      <c r="I5" s="45">
        <f>SUM(J5)-2.2</f>
        <v>39.799999999999997</v>
      </c>
      <c r="J5" s="71">
        <v>42</v>
      </c>
      <c r="K5" s="45">
        <f>SUM(J5)+2</f>
        <v>44</v>
      </c>
      <c r="L5" s="45">
        <f>SUM(K5)+2</f>
        <v>46</v>
      </c>
      <c r="M5" s="87">
        <f>SUM(L5)+2</f>
        <v>48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38.5</v>
      </c>
      <c r="I7" s="45">
        <f>SUM(J7)-2.25</f>
        <v>40.75</v>
      </c>
      <c r="J7" s="71">
        <v>43</v>
      </c>
      <c r="K7" s="45">
        <f>SUM(J7)+2</f>
        <v>45</v>
      </c>
      <c r="L7" s="45">
        <f>SUM(K7)+2</f>
        <v>47</v>
      </c>
      <c r="M7" s="87">
        <f>SUM(L7)+2</f>
        <v>49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30.400000000000002</v>
      </c>
      <c r="I9" s="45">
        <f>SUM(J9)-1.8</f>
        <v>32.200000000000003</v>
      </c>
      <c r="J9" s="71">
        <v>34</v>
      </c>
      <c r="K9" s="45">
        <f>SUM(J9)+1.6</f>
        <v>35.6</v>
      </c>
      <c r="L9" s="45">
        <f>SUM(K9)+1.6</f>
        <v>37.200000000000003</v>
      </c>
      <c r="M9" s="87">
        <f>SUM(L9)+1.6</f>
        <v>38.800000000000004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14.399999999999999</v>
      </c>
      <c r="I11" s="45">
        <f>SUM(J11)-0.8</f>
        <v>15.2</v>
      </c>
      <c r="J11" s="71">
        <v>16</v>
      </c>
      <c r="K11" s="45">
        <f>SUM(J11)+0.8</f>
        <v>16.8</v>
      </c>
      <c r="L11" s="45">
        <f>SUM(K11)+0.8</f>
        <v>17.600000000000001</v>
      </c>
      <c r="M11" s="87">
        <f>SUM(L11)+0.8</f>
        <v>18.400000000000002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14.5</v>
      </c>
      <c r="I13" s="45">
        <f>SUM(J13)-0.6</f>
        <v>15.1</v>
      </c>
      <c r="J13" s="76">
        <v>15.7</v>
      </c>
      <c r="K13" s="77">
        <f>SUM(J13)+0.6</f>
        <v>16.3</v>
      </c>
      <c r="L13" s="77">
        <f>SUM(K13)+0.6</f>
        <v>16.900000000000002</v>
      </c>
      <c r="M13" s="153">
        <f>SUM(L13)+0.6</f>
        <v>17.500000000000004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6.6000000000000005</v>
      </c>
      <c r="I15" s="45">
        <f>SUM(J15)-0.3</f>
        <v>6.9</v>
      </c>
      <c r="J15" s="76">
        <v>7.2</v>
      </c>
      <c r="K15" s="77">
        <f>SUM(J15)+0.3</f>
        <v>7.5</v>
      </c>
      <c r="L15" s="77">
        <f>SUM(K15)+0.3</f>
        <v>7.8</v>
      </c>
      <c r="M15" s="153">
        <f>SUM(L15)+0.3</f>
        <v>8.1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37.799999999999997</v>
      </c>
      <c r="I17" s="45">
        <f>SUM(J17)-1.6</f>
        <v>39.4</v>
      </c>
      <c r="J17" s="76">
        <v>41</v>
      </c>
      <c r="K17" s="77">
        <f>SUM(J17)+1.6</f>
        <v>42.6</v>
      </c>
      <c r="L17" s="77">
        <f>SUM(K17)+1.6</f>
        <v>44.2</v>
      </c>
      <c r="M17" s="153">
        <f>SUM(L17)+1.6</f>
        <v>45.800000000000004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26.200000000000003</v>
      </c>
      <c r="I19" s="45">
        <f>SUM(J19)-3.4</f>
        <v>29.6</v>
      </c>
      <c r="J19" s="71">
        <v>33</v>
      </c>
      <c r="K19" s="45">
        <f>SUM(J19)+3.5</f>
        <v>36.5</v>
      </c>
      <c r="L19" s="45">
        <f>SUM(K19)+3.5</f>
        <v>40</v>
      </c>
      <c r="M19" s="87">
        <f>SUM(L19)+3.5</f>
        <v>43.5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SUM(I21)-1.9</f>
        <v>33.6</v>
      </c>
      <c r="I21" s="45">
        <f>SUM(J21)-1.9</f>
        <v>35.5</v>
      </c>
      <c r="J21" s="76">
        <v>37.4</v>
      </c>
      <c r="K21" s="77">
        <f>SUM(J21)+1.9</f>
        <v>39.299999999999997</v>
      </c>
      <c r="L21" s="77">
        <f>SUM(K21)+1.9</f>
        <v>41.199999999999996</v>
      </c>
      <c r="M21" s="153">
        <f>SUM(L21)+1.9</f>
        <v>43.099999999999994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153">
        <f>SUM(L23)+0.6</f>
        <v>16.8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3.1000000000000005</v>
      </c>
      <c r="I25" s="45">
        <f>SUM(J25)-0.3</f>
        <v>3.4000000000000004</v>
      </c>
      <c r="J25" s="76">
        <v>3.7</v>
      </c>
      <c r="K25" s="77">
        <f>SUM(J25)+0.3</f>
        <v>4</v>
      </c>
      <c r="L25" s="77">
        <f>SUM(K25)+0.3</f>
        <v>4.3</v>
      </c>
      <c r="M25" s="153">
        <f>SUM(L25)+0.3</f>
        <v>4.5999999999999996</v>
      </c>
    </row>
    <row r="26" spans="1:13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3EBA-6EFE-43EC-A224-E4A727726804}">
  <sheetPr codeName="Sheet207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553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1" t="s">
        <v>168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34.5</v>
      </c>
      <c r="I3" s="49">
        <f>SUM(J3)-3.5</f>
        <v>38</v>
      </c>
      <c r="J3" s="49">
        <f>SUM(K3)-3.5</f>
        <v>41.5</v>
      </c>
      <c r="K3" s="47">
        <v>45</v>
      </c>
      <c r="L3" s="49">
        <f>SUM(K3)+3</f>
        <v>48</v>
      </c>
      <c r="M3" s="49">
        <f>SUM(L3)+3</f>
        <v>51</v>
      </c>
      <c r="N3" s="150">
        <f>SUM(M3)+3</f>
        <v>54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6"/>
      <c r="K4" s="48"/>
      <c r="L4" s="46"/>
      <c r="M4" s="46"/>
      <c r="N4" s="13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34.399999999999991</v>
      </c>
      <c r="I5" s="45">
        <f>SUM(J5)-2.2</f>
        <v>36.599999999999994</v>
      </c>
      <c r="J5" s="45">
        <f>SUM(K5)-2.2</f>
        <v>38.799999999999997</v>
      </c>
      <c r="K5" s="71">
        <v>41</v>
      </c>
      <c r="L5" s="45">
        <f>SUM(K5)+2</f>
        <v>43</v>
      </c>
      <c r="M5" s="45">
        <f>SUM(L5)+2</f>
        <v>45</v>
      </c>
      <c r="N5" s="121">
        <f>SUM(M5)+2</f>
        <v>47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6"/>
      <c r="K6" s="48"/>
      <c r="L6" s="46"/>
      <c r="M6" s="46"/>
      <c r="N6" s="13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35.75</v>
      </c>
      <c r="I7" s="45">
        <f>SUM(J7)-2.25</f>
        <v>38</v>
      </c>
      <c r="J7" s="45">
        <f>SUM(K7)-2.25</f>
        <v>40.25</v>
      </c>
      <c r="K7" s="71">
        <v>42.5</v>
      </c>
      <c r="L7" s="45">
        <f>SUM(K7)+2</f>
        <v>44.5</v>
      </c>
      <c r="M7" s="45">
        <f>SUM(L7)+2</f>
        <v>46.5</v>
      </c>
      <c r="N7" s="121">
        <f>SUM(M7)+2</f>
        <v>48.5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6"/>
      <c r="K8" s="48"/>
      <c r="L8" s="46"/>
      <c r="M8" s="46"/>
      <c r="N8" s="13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28.099999999999998</v>
      </c>
      <c r="I9" s="45">
        <f>SUM(J9)-1.8</f>
        <v>29.9</v>
      </c>
      <c r="J9" s="45">
        <f>SUM(K9)-1.8</f>
        <v>31.7</v>
      </c>
      <c r="K9" s="71">
        <v>33.5</v>
      </c>
      <c r="L9" s="45">
        <f>SUM(K9)+1.6</f>
        <v>35.1</v>
      </c>
      <c r="M9" s="45">
        <f>SUM(L9)+1.6</f>
        <v>36.700000000000003</v>
      </c>
      <c r="N9" s="121">
        <f>SUM(M9)+1.6</f>
        <v>38.300000000000004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6"/>
      <c r="K10" s="48"/>
      <c r="L10" s="46"/>
      <c r="M10" s="46"/>
      <c r="N10" s="131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13.799999999999997</v>
      </c>
      <c r="I11" s="45">
        <f>SUM(J11)-0.8</f>
        <v>14.599999999999998</v>
      </c>
      <c r="J11" s="45">
        <f>SUM(K11)-0.8</f>
        <v>15.399999999999999</v>
      </c>
      <c r="K11" s="71">
        <v>16.2</v>
      </c>
      <c r="L11" s="45">
        <f>SUM(K11)+0.8</f>
        <v>17</v>
      </c>
      <c r="M11" s="45">
        <f>SUM(L11)+0.8</f>
        <v>17.8</v>
      </c>
      <c r="N11" s="121">
        <f>SUM(M11)+0.8</f>
        <v>18.600000000000001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6"/>
      <c r="K12" s="48"/>
      <c r="L12" s="46"/>
      <c r="M12" s="46"/>
      <c r="N12" s="131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</f>
        <v>14.100000000000001</v>
      </c>
      <c r="I13" s="45">
        <f>SUM(J13)-0.6</f>
        <v>14.100000000000001</v>
      </c>
      <c r="J13" s="45">
        <f>SUM(K13)-0.6</f>
        <v>14.700000000000001</v>
      </c>
      <c r="K13" s="76">
        <v>15.3</v>
      </c>
      <c r="L13" s="77">
        <f>SUM(K13)+0.6</f>
        <v>15.9</v>
      </c>
      <c r="M13" s="77">
        <f>SUM(L13)+0.6</f>
        <v>16.5</v>
      </c>
      <c r="N13" s="161">
        <f>SUM(M13)+0.6</f>
        <v>17.100000000000001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46"/>
      <c r="K14" s="76"/>
      <c r="L14" s="77"/>
      <c r="M14" s="77"/>
      <c r="N14" s="161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</f>
        <v>6.6000000000000005</v>
      </c>
      <c r="I15" s="45">
        <f>SUM(J15)-0.3</f>
        <v>6.6000000000000005</v>
      </c>
      <c r="J15" s="45">
        <f>SUM(K15)-0.3</f>
        <v>6.9</v>
      </c>
      <c r="K15" s="76">
        <v>7.2</v>
      </c>
      <c r="L15" s="77">
        <f>SUM(K15)+0.3</f>
        <v>7.5</v>
      </c>
      <c r="M15" s="77">
        <f>SUM(L15)+0.3</f>
        <v>7.8</v>
      </c>
      <c r="N15" s="161">
        <f>SUM(M15)+0.3</f>
        <v>8.1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46"/>
      <c r="K16" s="76"/>
      <c r="L16" s="77"/>
      <c r="M16" s="77"/>
      <c r="N16" s="161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SUM(I17)-0</f>
        <v>36.799999999999997</v>
      </c>
      <c r="I17" s="45">
        <f>SUM(J17)-1.6</f>
        <v>36.799999999999997</v>
      </c>
      <c r="J17" s="45">
        <f>SUM(K17)-1.6</f>
        <v>38.4</v>
      </c>
      <c r="K17" s="76">
        <v>40</v>
      </c>
      <c r="L17" s="77">
        <f>SUM(K17)+1.6</f>
        <v>41.6</v>
      </c>
      <c r="M17" s="77">
        <f>SUM(L17)+1.6</f>
        <v>43.2</v>
      </c>
      <c r="N17" s="161">
        <f>SUM(M17)+1.6</f>
        <v>44.800000000000004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46"/>
      <c r="K18" s="76"/>
      <c r="L18" s="77"/>
      <c r="M18" s="77"/>
      <c r="N18" s="161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23.300000000000004</v>
      </c>
      <c r="I19" s="45">
        <f>SUM(J19)-3.4</f>
        <v>26.700000000000003</v>
      </c>
      <c r="J19" s="45">
        <f>SUM(K19)-3.4</f>
        <v>30.1</v>
      </c>
      <c r="K19" s="71">
        <v>33.5</v>
      </c>
      <c r="L19" s="45">
        <f>SUM(K19)+3.5</f>
        <v>37</v>
      </c>
      <c r="M19" s="45">
        <f>SUM(L19)+3.5</f>
        <v>40.5</v>
      </c>
      <c r="N19" s="121">
        <f>SUM(M19)+3.5</f>
        <v>44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6"/>
      <c r="K20" s="48"/>
      <c r="L20" s="46"/>
      <c r="M20" s="46"/>
      <c r="N20" s="131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27.799999999999997</v>
      </c>
      <c r="I21" s="45">
        <f>SUM(J21)-1.6</f>
        <v>29.4</v>
      </c>
      <c r="J21" s="45">
        <f>SUM(K21)-1.6</f>
        <v>31</v>
      </c>
      <c r="K21" s="76">
        <v>32.6</v>
      </c>
      <c r="L21" s="77">
        <f>SUM(K21)+1.6</f>
        <v>34.200000000000003</v>
      </c>
      <c r="M21" s="77">
        <f>SUM(L21)+1.6</f>
        <v>35.800000000000004</v>
      </c>
      <c r="N21" s="161">
        <f>SUM(M21)+1.6</f>
        <v>37.400000000000006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46"/>
      <c r="K22" s="76"/>
      <c r="L22" s="77"/>
      <c r="M22" s="77"/>
      <c r="N22" s="161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13.200000000000001</v>
      </c>
      <c r="I23" s="45">
        <f>SUM(J23)-0.6</f>
        <v>13.8</v>
      </c>
      <c r="J23" s="45">
        <f>SUM(K23)-0.6</f>
        <v>14.4</v>
      </c>
      <c r="K23" s="76">
        <v>15</v>
      </c>
      <c r="L23" s="77">
        <f>SUM(K23)+0.6</f>
        <v>15.6</v>
      </c>
      <c r="M23" s="77">
        <f>SUM(L23)+0.6</f>
        <v>16.2</v>
      </c>
      <c r="N23" s="161">
        <f>SUM(M23)+0.6</f>
        <v>16.8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46"/>
      <c r="K24" s="76"/>
      <c r="L24" s="77"/>
      <c r="M24" s="77"/>
      <c r="N24" s="161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SUM(I25)-0.2</f>
        <v>2.8999999999999995</v>
      </c>
      <c r="I25" s="45">
        <f>SUM(J25)-0.2</f>
        <v>3.0999999999999996</v>
      </c>
      <c r="J25" s="45">
        <f>SUM(K25)-0.2</f>
        <v>3.3</v>
      </c>
      <c r="K25" s="76">
        <v>3.5</v>
      </c>
      <c r="L25" s="77">
        <f>SUM(K25)+0.2</f>
        <v>3.7</v>
      </c>
      <c r="M25" s="77">
        <f>SUM(L25)+0.2</f>
        <v>3.9000000000000004</v>
      </c>
      <c r="N25" s="161">
        <f>SUM(M25)+0.2</f>
        <v>4.1000000000000005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96"/>
      <c r="K26" s="155"/>
      <c r="L26" s="152"/>
      <c r="M26" s="152"/>
      <c r="N26" s="169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5:K26"/>
    <mergeCell ref="K23:K24"/>
    <mergeCell ref="L23:L24"/>
    <mergeCell ref="M23:M24"/>
    <mergeCell ref="N23:N24"/>
    <mergeCell ref="B24:C24"/>
    <mergeCell ref="D24:G24"/>
    <mergeCell ref="L25:L26"/>
    <mergeCell ref="M25:M26"/>
    <mergeCell ref="N25:N26"/>
    <mergeCell ref="J25:J26"/>
    <mergeCell ref="B26:C26"/>
    <mergeCell ref="D26:G26"/>
    <mergeCell ref="A25:A26"/>
    <mergeCell ref="B25:C25"/>
    <mergeCell ref="D25:G25"/>
    <mergeCell ref="I25:I26"/>
    <mergeCell ref="H23:H24"/>
    <mergeCell ref="H25:H26"/>
    <mergeCell ref="H3:H4"/>
    <mergeCell ref="H5:H6"/>
    <mergeCell ref="H7:H8"/>
    <mergeCell ref="H9:H10"/>
    <mergeCell ref="H11:H12"/>
    <mergeCell ref="H13:H1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CCD6-AE67-4E9B-BE97-D61C61F20C8A}">
  <sheetPr codeName="Sheet212">
    <tabColor theme="7"/>
    <pageSetUpPr fitToPage="1"/>
  </sheetPr>
  <dimension ref="A1:M57"/>
  <sheetViews>
    <sheetView zoomScale="110" zoomScaleNormal="110" workbookViewId="0">
      <selection activeCell="R18" sqref="R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557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43" t="s">
        <v>63</v>
      </c>
      <c r="I2" s="43" t="s">
        <v>64</v>
      </c>
      <c r="J2" s="7" t="s">
        <v>65</v>
      </c>
      <c r="K2" s="43" t="s">
        <v>66</v>
      </c>
      <c r="L2" s="43" t="s">
        <v>167</v>
      </c>
      <c r="M2" s="43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</f>
        <v>35.4</v>
      </c>
      <c r="I3" s="49">
        <f>SUM(J3)-3</f>
        <v>38.4</v>
      </c>
      <c r="J3" s="47">
        <v>41.4</v>
      </c>
      <c r="K3" s="49">
        <f>SUM(J3)+2.5</f>
        <v>43.9</v>
      </c>
      <c r="L3" s="49">
        <f>SUM(K3)+2.5</f>
        <v>46.4</v>
      </c>
      <c r="M3" s="157">
        <f>SUM(L3)+2.5</f>
        <v>48.9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SUM(I5)-1.8</f>
        <v>22.2</v>
      </c>
      <c r="I5" s="45">
        <f>SUM(J5)-1.8</f>
        <v>24</v>
      </c>
      <c r="J5" s="71">
        <v>25.8</v>
      </c>
      <c r="K5" s="45">
        <f>SUM(J5)+1.6</f>
        <v>27.400000000000002</v>
      </c>
      <c r="L5" s="45">
        <f>SUM(K5)+1.6</f>
        <v>29.000000000000004</v>
      </c>
      <c r="M5" s="87">
        <f>SUM(L5)+1.6</f>
        <v>30.600000000000005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29</v>
      </c>
      <c r="I7" s="45">
        <f>SUM(J7)-2.25</f>
        <v>31.25</v>
      </c>
      <c r="J7" s="71">
        <v>33.5</v>
      </c>
      <c r="K7" s="45">
        <f>SUM(J7)+2</f>
        <v>35.5</v>
      </c>
      <c r="L7" s="45">
        <f>SUM(K7)+2</f>
        <v>37.5</v>
      </c>
      <c r="M7" s="87">
        <f>SUM(L7)+2</f>
        <v>39.5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29</v>
      </c>
      <c r="I9" s="45">
        <f>SUM(J9)-2.25</f>
        <v>31.25</v>
      </c>
      <c r="J9" s="71">
        <v>33.5</v>
      </c>
      <c r="K9" s="45">
        <f>SUM(J9)+2</f>
        <v>35.5</v>
      </c>
      <c r="L9" s="45">
        <f>SUM(K9)+2</f>
        <v>37.5</v>
      </c>
      <c r="M9" s="87">
        <f>SUM(L9)+2</f>
        <v>39.5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13.499999999999998</v>
      </c>
      <c r="I11" s="45">
        <f>SUM(J11)-0.8</f>
        <v>14.299999999999999</v>
      </c>
      <c r="J11" s="71">
        <v>15.1</v>
      </c>
      <c r="K11" s="45">
        <f>SUM(J11)+0.8</f>
        <v>15.9</v>
      </c>
      <c r="L11" s="45">
        <f>SUM(K11)+0.8</f>
        <v>16.7</v>
      </c>
      <c r="M11" s="87">
        <f>SUM(L11)+0.8</f>
        <v>17.5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14.5</v>
      </c>
      <c r="I13" s="45">
        <f>SUM(J13)-0.6</f>
        <v>15.1</v>
      </c>
      <c r="J13" s="76">
        <v>15.7</v>
      </c>
      <c r="K13" s="77">
        <f>SUM(J13)+0.6</f>
        <v>16.3</v>
      </c>
      <c r="L13" s="77">
        <f>SUM(K13)+0.6</f>
        <v>16.900000000000002</v>
      </c>
      <c r="M13" s="153">
        <f>SUM(L13)+0.6</f>
        <v>17.500000000000004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6.5</v>
      </c>
      <c r="I15" s="45">
        <f>SUM(J15)-0.3</f>
        <v>6.8</v>
      </c>
      <c r="J15" s="76">
        <v>7.1</v>
      </c>
      <c r="K15" s="77">
        <f>SUM(J15)+0.3</f>
        <v>7.3999999999999995</v>
      </c>
      <c r="L15" s="77">
        <f>SUM(K15)+0.3</f>
        <v>7.6999999999999993</v>
      </c>
      <c r="M15" s="153">
        <f>SUM(L15)+0.3</f>
        <v>7.9999999999999991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37.699999999999996</v>
      </c>
      <c r="I17" s="45">
        <f>SUM(J17)-1.6</f>
        <v>39.299999999999997</v>
      </c>
      <c r="J17" s="76">
        <v>40.9</v>
      </c>
      <c r="K17" s="77">
        <f>SUM(J17)+1.6</f>
        <v>42.5</v>
      </c>
      <c r="L17" s="77">
        <f>SUM(K17)+1.6</f>
        <v>44.1</v>
      </c>
      <c r="M17" s="153">
        <f>SUM(L17)+1.6</f>
        <v>45.7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SUM(I19)-3.6</f>
        <v>33.4</v>
      </c>
      <c r="I19" s="45">
        <f>SUM(J19)-3.6</f>
        <v>37</v>
      </c>
      <c r="J19" s="71">
        <v>40.6</v>
      </c>
      <c r="K19" s="45">
        <f>SUM(J19)+3.7</f>
        <v>44.300000000000004</v>
      </c>
      <c r="L19" s="45">
        <f>SUM(K19)+3.7</f>
        <v>48.000000000000007</v>
      </c>
      <c r="M19" s="87">
        <f>SUM(L19)+3.7</f>
        <v>51.70000000000001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SUM(I21)-1.3</f>
        <v>21.4</v>
      </c>
      <c r="I21" s="45">
        <f>SUM(J21)-1.3</f>
        <v>22.7</v>
      </c>
      <c r="J21" s="76">
        <v>24</v>
      </c>
      <c r="K21" s="77">
        <f>SUM(J21)+1.3</f>
        <v>25.3</v>
      </c>
      <c r="L21" s="77">
        <f>SUM(K21)+1.3</f>
        <v>26.6</v>
      </c>
      <c r="M21" s="153">
        <f>SUM(L21)+1.3</f>
        <v>27.900000000000002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15.799999999999999</v>
      </c>
      <c r="I23" s="45">
        <f>SUM(J23)-0.6</f>
        <v>16.399999999999999</v>
      </c>
      <c r="J23" s="76">
        <v>17</v>
      </c>
      <c r="K23" s="77">
        <f>SUM(J23)+0.6</f>
        <v>17.600000000000001</v>
      </c>
      <c r="L23" s="77">
        <f>SUM(K23)+0.6</f>
        <v>18.200000000000003</v>
      </c>
      <c r="M23" s="153">
        <f>SUM(L23)+0.6</f>
        <v>18.800000000000004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109" t="s">
        <v>425</v>
      </c>
      <c r="C25" s="109"/>
      <c r="D25" s="171" t="s">
        <v>6</v>
      </c>
      <c r="E25" s="171"/>
      <c r="F25" s="171"/>
      <c r="G25" s="171"/>
      <c r="H25" s="45">
        <f>SUM(I25)-1.1</f>
        <v>12.8</v>
      </c>
      <c r="I25" s="45">
        <f>SUM(J25)-1.1</f>
        <v>13.9</v>
      </c>
      <c r="J25" s="71">
        <v>15</v>
      </c>
      <c r="K25" s="45">
        <f>SUM(J25)+1.2</f>
        <v>16.2</v>
      </c>
      <c r="L25" s="45">
        <f>SUM(K25)+1.2</f>
        <v>17.399999999999999</v>
      </c>
      <c r="M25" s="87">
        <f>SUM(L25)+1.2</f>
        <v>18.599999999999998</v>
      </c>
    </row>
    <row r="26" spans="1:13" s="1" customFormat="1" ht="14.1" customHeight="1" x14ac:dyDescent="0.3">
      <c r="A26" s="166"/>
      <c r="B26" s="137" t="s">
        <v>424</v>
      </c>
      <c r="C26" s="137"/>
      <c r="D26" s="79" t="s">
        <v>49</v>
      </c>
      <c r="E26" s="80"/>
      <c r="F26" s="80"/>
      <c r="G26" s="81"/>
      <c r="H26" s="46"/>
      <c r="I26" s="46"/>
      <c r="J26" s="48"/>
      <c r="K26" s="46"/>
      <c r="L26" s="46"/>
      <c r="M26" s="156"/>
    </row>
    <row r="27" spans="1:13" s="1" customFormat="1" ht="14.1" customHeight="1" x14ac:dyDescent="0.3">
      <c r="A27" s="166">
        <v>13</v>
      </c>
      <c r="B27" s="66" t="s">
        <v>556</v>
      </c>
      <c r="C27" s="67"/>
      <c r="D27" s="171"/>
      <c r="E27" s="171"/>
      <c r="F27" s="171"/>
      <c r="G27" s="171"/>
      <c r="H27" s="45">
        <f>SUM(I27)-1.2</f>
        <v>21.6</v>
      </c>
      <c r="I27" s="45">
        <f>SUM(J27)-1.2</f>
        <v>22.8</v>
      </c>
      <c r="J27" s="76">
        <v>24</v>
      </c>
      <c r="K27" s="77">
        <f>SUM(J27)+1.2</f>
        <v>25.2</v>
      </c>
      <c r="L27" s="77">
        <f>SUM(K27)+1.2</f>
        <v>26.4</v>
      </c>
      <c r="M27" s="153">
        <f>SUM(L27)+1.2</f>
        <v>27.599999999999998</v>
      </c>
    </row>
    <row r="28" spans="1:13" s="1" customFormat="1" ht="14.1" customHeight="1" x14ac:dyDescent="0.3">
      <c r="A28" s="166"/>
      <c r="B28" s="137" t="s">
        <v>555</v>
      </c>
      <c r="C28" s="137"/>
      <c r="D28" s="79"/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66">
        <v>14</v>
      </c>
      <c r="B29" s="66" t="s">
        <v>183</v>
      </c>
      <c r="C29" s="67"/>
      <c r="D29" s="171"/>
      <c r="E29" s="171"/>
      <c r="F29" s="171"/>
      <c r="G29" s="171"/>
      <c r="H29" s="45">
        <f>SUM(I29)-0</f>
        <v>12</v>
      </c>
      <c r="I29" s="45">
        <f>SUM(J29)-0</f>
        <v>12</v>
      </c>
      <c r="J29" s="76">
        <v>12</v>
      </c>
      <c r="K29" s="77">
        <f>SUM(J29)+0.3</f>
        <v>12.3</v>
      </c>
      <c r="L29" s="77">
        <f>SUM(K29)+0.3</f>
        <v>12.600000000000001</v>
      </c>
      <c r="M29" s="153">
        <f>SUM(L29)+0.3</f>
        <v>12.900000000000002</v>
      </c>
    </row>
    <row r="30" spans="1:13" s="1" customFormat="1" ht="14.1" customHeight="1" x14ac:dyDescent="0.3">
      <c r="A30" s="166"/>
      <c r="B30" s="137" t="s">
        <v>182</v>
      </c>
      <c r="C30" s="137"/>
      <c r="D30" s="79" t="s">
        <v>554</v>
      </c>
      <c r="E30" s="80"/>
      <c r="F30" s="80"/>
      <c r="G30" s="81"/>
      <c r="H30" s="46"/>
      <c r="I30" s="46"/>
      <c r="J30" s="76"/>
      <c r="K30" s="77"/>
      <c r="L30" s="77"/>
      <c r="M30" s="153"/>
    </row>
    <row r="31" spans="1:13" s="1" customFormat="1" ht="14.1" customHeight="1" x14ac:dyDescent="0.3">
      <c r="A31" s="166">
        <v>15</v>
      </c>
      <c r="B31" s="66" t="s">
        <v>201</v>
      </c>
      <c r="C31" s="67"/>
      <c r="D31" s="68" t="s">
        <v>200</v>
      </c>
      <c r="E31" s="69"/>
      <c r="F31" s="69"/>
      <c r="G31" s="70"/>
      <c r="H31" s="45">
        <f>SUM(I31)-0.7</f>
        <v>9.1000000000000014</v>
      </c>
      <c r="I31" s="45">
        <f>SUM(J31)-0.7</f>
        <v>9.8000000000000007</v>
      </c>
      <c r="J31" s="71">
        <v>10.5</v>
      </c>
      <c r="K31" s="45">
        <f>SUM(J31)+0.7</f>
        <v>11.2</v>
      </c>
      <c r="L31" s="45">
        <f>SUM(K31)+0.7</f>
        <v>11.899999999999999</v>
      </c>
      <c r="M31" s="87">
        <f>SUM(L31)+0.7</f>
        <v>12.599999999999998</v>
      </c>
    </row>
    <row r="32" spans="1:13" s="1" customFormat="1" ht="14.1" customHeight="1" thickBot="1" x14ac:dyDescent="0.35">
      <c r="A32" s="177"/>
      <c r="B32" s="123" t="s">
        <v>199</v>
      </c>
      <c r="C32" s="124"/>
      <c r="D32" s="125" t="s">
        <v>198</v>
      </c>
      <c r="E32" s="126"/>
      <c r="F32" s="126"/>
      <c r="G32" s="127"/>
      <c r="H32" s="96"/>
      <c r="I32" s="96"/>
      <c r="J32" s="114"/>
      <c r="K32" s="96"/>
      <c r="L32" s="96"/>
      <c r="M32" s="158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168">
    <mergeCell ref="M25:M26"/>
    <mergeCell ref="B26:C26"/>
    <mergeCell ref="D26:G26"/>
    <mergeCell ref="K27:K28"/>
    <mergeCell ref="L27:L28"/>
    <mergeCell ref="M27:M28"/>
    <mergeCell ref="D25:G25"/>
    <mergeCell ref="H25:H26"/>
    <mergeCell ref="H27:H28"/>
    <mergeCell ref="I27:I28"/>
    <mergeCell ref="K25:K26"/>
    <mergeCell ref="L25:L26"/>
    <mergeCell ref="I25:I26"/>
    <mergeCell ref="J27:J28"/>
    <mergeCell ref="J25:J26"/>
    <mergeCell ref="A27:A28"/>
    <mergeCell ref="B27:C27"/>
    <mergeCell ref="D27:G27"/>
    <mergeCell ref="B28:C28"/>
    <mergeCell ref="D28:G28"/>
    <mergeCell ref="A25:A26"/>
    <mergeCell ref="B25:C25"/>
    <mergeCell ref="A31:A32"/>
    <mergeCell ref="B31:C31"/>
    <mergeCell ref="J29:J30"/>
    <mergeCell ref="K29:K30"/>
    <mergeCell ref="I31:I32"/>
    <mergeCell ref="A29:A30"/>
    <mergeCell ref="B32:C32"/>
    <mergeCell ref="D32:G32"/>
    <mergeCell ref="L29:L30"/>
    <mergeCell ref="M29:M30"/>
    <mergeCell ref="B30:C30"/>
    <mergeCell ref="D30:G30"/>
    <mergeCell ref="K23:K24"/>
    <mergeCell ref="L23:L24"/>
    <mergeCell ref="B29:C29"/>
    <mergeCell ref="D29:G29"/>
    <mergeCell ref="H29:H30"/>
    <mergeCell ref="I29:I30"/>
    <mergeCell ref="M23:M24"/>
    <mergeCell ref="B24:C24"/>
    <mergeCell ref="D24:G24"/>
    <mergeCell ref="K31:K32"/>
    <mergeCell ref="L31:L32"/>
    <mergeCell ref="M31:M32"/>
    <mergeCell ref="D31:G31"/>
    <mergeCell ref="H31:H32"/>
    <mergeCell ref="J31:J32"/>
    <mergeCell ref="J23:J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2CC3-29D0-4C8E-8B8F-445C787026E4}">
  <sheetPr codeName="Sheet206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558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36</v>
      </c>
      <c r="I3" s="49">
        <f>SUM(J3)-3.5</f>
        <v>39.5</v>
      </c>
      <c r="J3" s="47">
        <v>43</v>
      </c>
      <c r="K3" s="49">
        <f>SUM(J3)+3</f>
        <v>46</v>
      </c>
      <c r="L3" s="49">
        <f>SUM(K3)+3</f>
        <v>49</v>
      </c>
      <c r="M3" s="49">
        <f>SUM(L3)+3</f>
        <v>52</v>
      </c>
      <c r="N3" s="250">
        <f>SUM(M3)+3</f>
        <v>55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37.599999999999994</v>
      </c>
      <c r="I5" s="45">
        <f>SUM(J5)-2.2</f>
        <v>39.799999999999997</v>
      </c>
      <c r="J5" s="71">
        <v>42</v>
      </c>
      <c r="K5" s="45">
        <f>SUM(J5)+2</f>
        <v>44</v>
      </c>
      <c r="L5" s="45">
        <f>SUM(K5)+2</f>
        <v>46</v>
      </c>
      <c r="M5" s="45">
        <f>SUM(L5)+2</f>
        <v>48</v>
      </c>
      <c r="N5" s="254">
        <f>SUM(M5)+2</f>
        <v>50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54">
        <f>SUM(M7)+2</f>
        <v>50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30.400000000000002</v>
      </c>
      <c r="I9" s="45">
        <f>SUM(J9)-1.8</f>
        <v>32.200000000000003</v>
      </c>
      <c r="J9" s="71">
        <v>34</v>
      </c>
      <c r="K9" s="45">
        <f>SUM(J9)+1.6</f>
        <v>35.6</v>
      </c>
      <c r="L9" s="45">
        <f>SUM(K9)+1.6</f>
        <v>37.200000000000003</v>
      </c>
      <c r="M9" s="45">
        <f>SUM(L9)+1.6</f>
        <v>38.800000000000004</v>
      </c>
      <c r="N9" s="254">
        <f>SUM(M9)+1.6</f>
        <v>40.400000000000006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14.399999999999999</v>
      </c>
      <c r="I11" s="45">
        <f>SUM(J11)-0.8</f>
        <v>15.2</v>
      </c>
      <c r="J11" s="71">
        <v>16</v>
      </c>
      <c r="K11" s="45">
        <f>SUM(J11)+0.8</f>
        <v>16.8</v>
      </c>
      <c r="L11" s="45">
        <f>SUM(K11)+0.8</f>
        <v>17.600000000000001</v>
      </c>
      <c r="M11" s="45">
        <f>SUM(L11)+0.8</f>
        <v>18.400000000000002</v>
      </c>
      <c r="N11" s="254">
        <f>SUM(M11)+0.8</f>
        <v>19.200000000000003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14.5</v>
      </c>
      <c r="I13" s="45">
        <f>SUM(J13)-0.6</f>
        <v>15.1</v>
      </c>
      <c r="J13" s="76">
        <v>15.7</v>
      </c>
      <c r="K13" s="77">
        <f>SUM(J13)+0.6</f>
        <v>16.3</v>
      </c>
      <c r="L13" s="77">
        <f>SUM(K13)+0.6</f>
        <v>16.900000000000002</v>
      </c>
      <c r="M13" s="77">
        <f>SUM(L13)+0.6</f>
        <v>17.500000000000004</v>
      </c>
      <c r="N13" s="252">
        <f>SUM(M13)+0.6</f>
        <v>18.100000000000005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6.4</v>
      </c>
      <c r="I15" s="45">
        <f>SUM(J15)-0.3</f>
        <v>6.7</v>
      </c>
      <c r="J15" s="76">
        <v>7</v>
      </c>
      <c r="K15" s="77">
        <f>SUM(J15)+0.3</f>
        <v>7.3</v>
      </c>
      <c r="L15" s="77">
        <f>SUM(K15)+0.3</f>
        <v>7.6</v>
      </c>
      <c r="M15" s="77">
        <f>SUM(L15)+0.3</f>
        <v>7.8999999999999995</v>
      </c>
      <c r="N15" s="252">
        <f>SUM(M15)+0.3</f>
        <v>8.1999999999999993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77"/>
      <c r="N16" s="252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37.799999999999997</v>
      </c>
      <c r="I17" s="45">
        <f>SUM(J17)-1.6</f>
        <v>39.4</v>
      </c>
      <c r="J17" s="76">
        <v>41</v>
      </c>
      <c r="K17" s="77">
        <f>SUM(J17)+1.6</f>
        <v>42.6</v>
      </c>
      <c r="L17" s="77">
        <f>SUM(K17)+1.6</f>
        <v>44.2</v>
      </c>
      <c r="M17" s="77">
        <f>SUM(L17)+1.6</f>
        <v>45.800000000000004</v>
      </c>
      <c r="N17" s="252">
        <f>SUM(M17)+1.6</f>
        <v>47.400000000000006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77"/>
      <c r="N18" s="252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26.200000000000003</v>
      </c>
      <c r="I19" s="45">
        <f>SUM(J19)-3.4</f>
        <v>29.6</v>
      </c>
      <c r="J19" s="71">
        <v>33</v>
      </c>
      <c r="K19" s="45">
        <f>SUM(J19)+3.5</f>
        <v>36.5</v>
      </c>
      <c r="L19" s="45">
        <f>SUM(K19)+3.5</f>
        <v>40</v>
      </c>
      <c r="M19" s="45">
        <f>SUM(L19)+3.5</f>
        <v>43.5</v>
      </c>
      <c r="N19" s="254">
        <f>SUM(M19)+3.5</f>
        <v>47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28.799999999999997</v>
      </c>
      <c r="I21" s="45">
        <f>SUM(J21)-1.6</f>
        <v>30.4</v>
      </c>
      <c r="J21" s="76">
        <v>32</v>
      </c>
      <c r="K21" s="77">
        <f>SUM(J21)+1.6</f>
        <v>33.6</v>
      </c>
      <c r="L21" s="77">
        <f>SUM(K21)+1.6</f>
        <v>35.200000000000003</v>
      </c>
      <c r="M21" s="77">
        <f>SUM(L21)+1.6</f>
        <v>36.800000000000004</v>
      </c>
      <c r="N21" s="252">
        <f>SUM(M21)+1.6</f>
        <v>38.400000000000006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77">
        <f>SUM(L23)+0.6</f>
        <v>16.8</v>
      </c>
      <c r="N23" s="252">
        <f>SUM(M23)+0.6</f>
        <v>17.400000000000002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SUM(I25)-0.2</f>
        <v>2.2999999999999998</v>
      </c>
      <c r="I25" s="45">
        <f>SUM(J25)-0.2</f>
        <v>2.5</v>
      </c>
      <c r="J25" s="76">
        <v>2.7</v>
      </c>
      <c r="K25" s="77">
        <f>SUM(J25)+0.2</f>
        <v>2.9000000000000004</v>
      </c>
      <c r="L25" s="77">
        <f>SUM(K25)+0.2</f>
        <v>3.1000000000000005</v>
      </c>
      <c r="M25" s="77">
        <f>SUM(L25)+0.2</f>
        <v>3.3000000000000007</v>
      </c>
      <c r="N25" s="252">
        <f>SUM(M25)+0.2</f>
        <v>3.5000000000000009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2"/>
      <c r="N26" s="316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68B5-4F0B-46A8-A207-431689B6C5AA}">
  <sheetPr codeName="Sheet216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559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157">
        <f>SUM(L3)+3</f>
        <v>54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/>
      <c r="I5" s="45"/>
      <c r="J5" s="71"/>
      <c r="K5" s="45"/>
      <c r="L5" s="45"/>
      <c r="M5" s="87"/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273" t="s">
        <v>125</v>
      </c>
      <c r="C7" s="274"/>
      <c r="D7" s="106" t="s">
        <v>124</v>
      </c>
      <c r="E7" s="107"/>
      <c r="F7" s="107"/>
      <c r="G7" s="108"/>
      <c r="H7" s="45">
        <f>SUM(I7)-4.5</f>
        <v>45</v>
      </c>
      <c r="I7" s="45">
        <f>SUM(J7)-4.5</f>
        <v>49.5</v>
      </c>
      <c r="J7" s="76">
        <v>54</v>
      </c>
      <c r="K7" s="77">
        <f>SUM(J7)+4.5</f>
        <v>58.5</v>
      </c>
      <c r="L7" s="77">
        <f>SUM(K7)+4.5</f>
        <v>63</v>
      </c>
      <c r="M7" s="153">
        <f>SUM(L7)+4.5</f>
        <v>67.5</v>
      </c>
    </row>
    <row r="8" spans="1:13" s="1" customFormat="1" ht="14.1" customHeight="1" x14ac:dyDescent="0.3">
      <c r="A8" s="166"/>
      <c r="B8" s="132" t="s">
        <v>123</v>
      </c>
      <c r="C8" s="133"/>
      <c r="D8" s="79" t="s">
        <v>122</v>
      </c>
      <c r="E8" s="80"/>
      <c r="F8" s="80"/>
      <c r="G8" s="81"/>
      <c r="H8" s="46"/>
      <c r="I8" s="46"/>
      <c r="J8" s="76"/>
      <c r="K8" s="77"/>
      <c r="L8" s="77"/>
      <c r="M8" s="153"/>
    </row>
    <row r="9" spans="1:13" s="1" customFormat="1" ht="14.1" customHeight="1" x14ac:dyDescent="0.3">
      <c r="A9" s="166">
        <v>4</v>
      </c>
      <c r="B9" s="109" t="s">
        <v>36</v>
      </c>
      <c r="C9" s="109"/>
      <c r="D9" s="171" t="s">
        <v>77</v>
      </c>
      <c r="E9" s="171"/>
      <c r="F9" s="171"/>
      <c r="G9" s="171"/>
      <c r="H9" s="45">
        <f>SUM(I9)-2.25</f>
        <v>37.5</v>
      </c>
      <c r="I9" s="45">
        <f>SUM(J9)-2.25</f>
        <v>39.75</v>
      </c>
      <c r="J9" s="71">
        <v>42</v>
      </c>
      <c r="K9" s="45">
        <f>SUM(J9)+2</f>
        <v>44</v>
      </c>
      <c r="L9" s="45">
        <f>SUM(K9)+2</f>
        <v>46</v>
      </c>
      <c r="M9" s="87">
        <f>SUM(L9)+2</f>
        <v>48</v>
      </c>
    </row>
    <row r="10" spans="1:13" s="1" customFormat="1" ht="14.1" customHeight="1" x14ac:dyDescent="0.3">
      <c r="A10" s="166"/>
      <c r="B10" s="137" t="s">
        <v>41</v>
      </c>
      <c r="C10" s="137"/>
      <c r="D10" s="79" t="s">
        <v>44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42</v>
      </c>
      <c r="C11" s="109"/>
      <c r="D11" s="171" t="s">
        <v>9</v>
      </c>
      <c r="E11" s="171"/>
      <c r="F11" s="171"/>
      <c r="G11" s="171"/>
      <c r="H11" s="45">
        <f>SUM(I11)-1.9</f>
        <v>29.700000000000003</v>
      </c>
      <c r="I11" s="45">
        <f>SUM(J11)-1.9</f>
        <v>31.6</v>
      </c>
      <c r="J11" s="71">
        <v>33.5</v>
      </c>
      <c r="K11" s="45">
        <f>SUM(J11)+1.7</f>
        <v>35.200000000000003</v>
      </c>
      <c r="L11" s="45">
        <f>SUM(K11)+1.7</f>
        <v>36.900000000000006</v>
      </c>
      <c r="M11" s="87">
        <f>SUM(L11)+1.7</f>
        <v>38.600000000000009</v>
      </c>
    </row>
    <row r="12" spans="1:13" s="1" customFormat="1" ht="14.1" customHeight="1" x14ac:dyDescent="0.3">
      <c r="A12" s="166"/>
      <c r="B12" s="137" t="s">
        <v>26</v>
      </c>
      <c r="C12" s="137"/>
      <c r="D12" s="79" t="s">
        <v>45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/>
      <c r="I13" s="45"/>
      <c r="J13" s="71"/>
      <c r="K13" s="45"/>
      <c r="L13" s="45"/>
      <c r="M13" s="87"/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14.8</v>
      </c>
      <c r="I15" s="45">
        <f>SUM(J15)-0.6</f>
        <v>15.4</v>
      </c>
      <c r="J15" s="76">
        <v>16</v>
      </c>
      <c r="K15" s="77">
        <f>SUM(J15)+0.6</f>
        <v>16.600000000000001</v>
      </c>
      <c r="L15" s="77">
        <f>SUM(K15)+0.6</f>
        <v>17.200000000000003</v>
      </c>
      <c r="M15" s="153">
        <f>SUM(L15)+0.6</f>
        <v>17.800000000000004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118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109" t="s">
        <v>3</v>
      </c>
      <c r="C17" s="109"/>
      <c r="D17" s="171" t="s">
        <v>4</v>
      </c>
      <c r="E17" s="171"/>
      <c r="F17" s="171"/>
      <c r="G17" s="171"/>
      <c r="H17" s="45">
        <f>SUM(I17)-0.3</f>
        <v>5.8000000000000007</v>
      </c>
      <c r="I17" s="45">
        <f>SUM(J17)-0.3</f>
        <v>6.1000000000000005</v>
      </c>
      <c r="J17" s="76">
        <v>6.4</v>
      </c>
      <c r="K17" s="77">
        <f>SUM(J17)+0.3</f>
        <v>6.7</v>
      </c>
      <c r="L17" s="77">
        <f>SUM(K17)+0.3</f>
        <v>7</v>
      </c>
      <c r="M17" s="153">
        <f>SUM(L17)+0.3</f>
        <v>7.3</v>
      </c>
    </row>
    <row r="18" spans="1:13" s="1" customFormat="1" ht="14.1" customHeight="1" x14ac:dyDescent="0.3">
      <c r="A18" s="166"/>
      <c r="B18" s="137" t="s">
        <v>29</v>
      </c>
      <c r="C18" s="137"/>
      <c r="D18" s="79" t="s">
        <v>116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>
        <f>SUM(I19)-1.6</f>
        <v>37.799999999999997</v>
      </c>
      <c r="I19" s="45">
        <f>SUM(J19)-1.6</f>
        <v>39.4</v>
      </c>
      <c r="J19" s="76">
        <v>41</v>
      </c>
      <c r="K19" s="77">
        <f>SUM(J19)+1.6</f>
        <v>42.6</v>
      </c>
      <c r="L19" s="77">
        <f>SUM(K19)+1.6</f>
        <v>44.2</v>
      </c>
      <c r="M19" s="153">
        <f>SUM(L19)+1.6</f>
        <v>45.800000000000004</v>
      </c>
    </row>
    <row r="20" spans="1:13" s="1" customFormat="1" ht="14.1" customHeight="1" x14ac:dyDescent="0.3">
      <c r="A20" s="166"/>
      <c r="B20" s="137" t="s">
        <v>34</v>
      </c>
      <c r="C20" s="137"/>
      <c r="D20" s="79" t="s">
        <v>115</v>
      </c>
      <c r="E20" s="80"/>
      <c r="F20" s="80"/>
      <c r="G20" s="81"/>
      <c r="H20" s="46"/>
      <c r="I20" s="46"/>
      <c r="J20" s="76"/>
      <c r="K20" s="77"/>
      <c r="L20" s="77"/>
      <c r="M20" s="153"/>
    </row>
    <row r="21" spans="1:13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/>
      <c r="I21" s="45"/>
      <c r="J21" s="71"/>
      <c r="K21" s="45"/>
      <c r="L21" s="45"/>
      <c r="M21" s="87"/>
    </row>
    <row r="22" spans="1:13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29.799999999999997</v>
      </c>
      <c r="I23" s="45">
        <f>SUM(J23)-1.6</f>
        <v>31.4</v>
      </c>
      <c r="J23" s="76">
        <v>33</v>
      </c>
      <c r="K23" s="77">
        <f>SUM(J23)+1.6</f>
        <v>34.6</v>
      </c>
      <c r="L23" s="77">
        <f>SUM(K23)+1.6</f>
        <v>36.200000000000003</v>
      </c>
      <c r="M23" s="153">
        <f>SUM(L23)+1.6</f>
        <v>37.800000000000004</v>
      </c>
    </row>
    <row r="24" spans="1:13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</v>
      </c>
      <c r="I25" s="45">
        <f>SUM(J25)-0.6</f>
        <v>14.6</v>
      </c>
      <c r="J25" s="76">
        <v>15.2</v>
      </c>
      <c r="K25" s="77">
        <f>SUM(J25)+0.6</f>
        <v>15.799999999999999</v>
      </c>
      <c r="L25" s="77">
        <f>SUM(K25)+0.6</f>
        <v>16.399999999999999</v>
      </c>
      <c r="M25" s="153">
        <f>SUM(L25)+0.6</f>
        <v>17</v>
      </c>
    </row>
    <row r="26" spans="1:13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66" t="s">
        <v>172</v>
      </c>
      <c r="C27" s="67"/>
      <c r="D27" s="128" t="s">
        <v>113</v>
      </c>
      <c r="E27" s="129"/>
      <c r="F27" s="129"/>
      <c r="G27" s="130"/>
      <c r="H27" s="45">
        <f>SUM(I27)-0.3</f>
        <v>3.1000000000000005</v>
      </c>
      <c r="I27" s="45">
        <f>SUM(J27)-0.3</f>
        <v>3.4000000000000004</v>
      </c>
      <c r="J27" s="76">
        <v>3.7</v>
      </c>
      <c r="K27" s="77">
        <f>SUM(J27)+0.3</f>
        <v>4</v>
      </c>
      <c r="L27" s="77">
        <f>SUM(K27)+0.3</f>
        <v>4.3</v>
      </c>
      <c r="M27" s="153">
        <f>SUM(L27)+0.3</f>
        <v>4.5999999999999996</v>
      </c>
    </row>
    <row r="28" spans="1:13" s="1" customFormat="1" ht="14.1" customHeight="1" x14ac:dyDescent="0.3">
      <c r="A28" s="166"/>
      <c r="B28" s="132" t="s">
        <v>371</v>
      </c>
      <c r="C28" s="133"/>
      <c r="D28" s="79" t="s">
        <v>112</v>
      </c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66">
        <v>14</v>
      </c>
      <c r="B29" s="97" t="s">
        <v>171</v>
      </c>
      <c r="C29" s="98"/>
      <c r="D29" s="134" t="s">
        <v>147</v>
      </c>
      <c r="E29" s="179"/>
      <c r="F29" s="179"/>
      <c r="G29" s="136"/>
      <c r="H29" s="94">
        <f>SUM(I29)-0.1</f>
        <v>2.5999999999999996</v>
      </c>
      <c r="I29" s="94">
        <f>SUM(J29)-0.1</f>
        <v>2.6999999999999997</v>
      </c>
      <c r="J29" s="48">
        <v>2.8</v>
      </c>
      <c r="K29" s="46">
        <f>SUM(J29)+0.1</f>
        <v>2.9</v>
      </c>
      <c r="L29" s="46">
        <f>SUM(K29)+0.1</f>
        <v>3</v>
      </c>
      <c r="M29" s="156">
        <f>SUM(L29)+0.1</f>
        <v>3.1</v>
      </c>
    </row>
    <row r="30" spans="1:13" s="1" customFormat="1" ht="14.1" customHeight="1" thickBot="1" x14ac:dyDescent="0.35">
      <c r="A30" s="177"/>
      <c r="B30" s="123" t="s">
        <v>449</v>
      </c>
      <c r="C30" s="124"/>
      <c r="D30" s="125" t="s">
        <v>146</v>
      </c>
      <c r="E30" s="126"/>
      <c r="F30" s="126"/>
      <c r="G30" s="127"/>
      <c r="H30" s="96"/>
      <c r="I30" s="96"/>
      <c r="J30" s="155"/>
      <c r="K30" s="152"/>
      <c r="L30" s="152"/>
      <c r="M30" s="15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H19:H20"/>
    <mergeCell ref="I19:I20"/>
    <mergeCell ref="J19:J20"/>
    <mergeCell ref="J17:J18"/>
    <mergeCell ref="K17:K18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D19:G19"/>
    <mergeCell ref="I23:I24"/>
    <mergeCell ref="J23:J24"/>
    <mergeCell ref="J21:J22"/>
    <mergeCell ref="K21:K22"/>
    <mergeCell ref="L21:L22"/>
    <mergeCell ref="M21:M22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B26:C26"/>
    <mergeCell ref="D26:G26"/>
    <mergeCell ref="I25:I26"/>
    <mergeCell ref="J27:J28"/>
    <mergeCell ref="J25:J26"/>
    <mergeCell ref="K25:K26"/>
    <mergeCell ref="L25:L26"/>
    <mergeCell ref="M25:M26"/>
    <mergeCell ref="I7:I8"/>
    <mergeCell ref="A27:A28"/>
    <mergeCell ref="B27:C27"/>
    <mergeCell ref="D27:G27"/>
    <mergeCell ref="H27:H28"/>
    <mergeCell ref="I27:I28"/>
    <mergeCell ref="A23:A24"/>
    <mergeCell ref="B23:C23"/>
    <mergeCell ref="D23:G23"/>
    <mergeCell ref="H23:H24"/>
    <mergeCell ref="B28:C28"/>
    <mergeCell ref="D28:G28"/>
    <mergeCell ref="A7:A8"/>
    <mergeCell ref="B7:C7"/>
    <mergeCell ref="D7:G7"/>
    <mergeCell ref="H7:H8"/>
    <mergeCell ref="B22:C22"/>
    <mergeCell ref="D22:G22"/>
    <mergeCell ref="A19:A20"/>
    <mergeCell ref="B19:C19"/>
    <mergeCell ref="J29:J30"/>
    <mergeCell ref="J7:J8"/>
    <mergeCell ref="K7:K8"/>
    <mergeCell ref="L7:L8"/>
    <mergeCell ref="M7:M8"/>
    <mergeCell ref="B8:C8"/>
    <mergeCell ref="D8:G8"/>
    <mergeCell ref="K27:K28"/>
    <mergeCell ref="L27:L28"/>
    <mergeCell ref="M27:M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0BD4-F276-4540-BF12-84581866A602}">
  <sheetPr codeName="Sheet222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572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ht="14.1" customHeight="1" thickBot="1" x14ac:dyDescent="0.35">
      <c r="A3" s="317" t="s">
        <v>540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9"/>
    </row>
    <row r="4" spans="1:13" s="1" customFormat="1" ht="14.1" customHeight="1" x14ac:dyDescent="0.3">
      <c r="A4" s="170">
        <v>1</v>
      </c>
      <c r="B4" s="53" t="s">
        <v>40</v>
      </c>
      <c r="C4" s="54"/>
      <c r="D4" s="55" t="s">
        <v>403</v>
      </c>
      <c r="E4" s="56"/>
      <c r="F4" s="56"/>
      <c r="G4" s="57"/>
      <c r="H4" s="49">
        <f>SUM(I4)-3.5</f>
        <v>37</v>
      </c>
      <c r="I4" s="49">
        <f>SUM(J4)-3.5</f>
        <v>40.5</v>
      </c>
      <c r="J4" s="47">
        <v>44</v>
      </c>
      <c r="K4" s="49">
        <f>SUM(J4)+3</f>
        <v>47</v>
      </c>
      <c r="L4" s="49">
        <f>SUM(K4)+3</f>
        <v>50</v>
      </c>
      <c r="M4" s="157">
        <f>SUM(L4)+3</f>
        <v>53</v>
      </c>
    </row>
    <row r="5" spans="1:13" s="1" customFormat="1" ht="14.1" customHeight="1" x14ac:dyDescent="0.3">
      <c r="A5" s="160"/>
      <c r="B5" s="132" t="s">
        <v>37</v>
      </c>
      <c r="C5" s="133"/>
      <c r="D5" s="79" t="s">
        <v>104</v>
      </c>
      <c r="E5" s="80"/>
      <c r="F5" s="80"/>
      <c r="G5" s="81"/>
      <c r="H5" s="46"/>
      <c r="I5" s="46"/>
      <c r="J5" s="48"/>
      <c r="K5" s="46"/>
      <c r="L5" s="46"/>
      <c r="M5" s="156"/>
    </row>
    <row r="6" spans="1:13" s="1" customFormat="1" ht="14.1" customHeight="1" x14ac:dyDescent="0.3">
      <c r="A6" s="166">
        <v>2</v>
      </c>
      <c r="B6" s="109" t="s">
        <v>38</v>
      </c>
      <c r="C6" s="109"/>
      <c r="D6" s="171" t="s">
        <v>39</v>
      </c>
      <c r="E6" s="171"/>
      <c r="F6" s="171"/>
      <c r="G6" s="171"/>
      <c r="H6" s="45">
        <f>SUM(I6)-1.6</f>
        <v>21.799999999999997</v>
      </c>
      <c r="I6" s="45">
        <f>SUM(J6)-1.6</f>
        <v>23.4</v>
      </c>
      <c r="J6" s="71">
        <v>25</v>
      </c>
      <c r="K6" s="45">
        <f>SUM(J6)+1.4</f>
        <v>26.4</v>
      </c>
      <c r="L6" s="45">
        <f>SUM(K6)+1.4</f>
        <v>27.799999999999997</v>
      </c>
      <c r="M6" s="87">
        <f>SUM(L6)+1.4</f>
        <v>29.199999999999996</v>
      </c>
    </row>
    <row r="7" spans="1:13" s="1" customFormat="1" ht="14.1" customHeight="1" x14ac:dyDescent="0.3">
      <c r="A7" s="166"/>
      <c r="B7" s="137" t="s">
        <v>25</v>
      </c>
      <c r="C7" s="137"/>
      <c r="D7" s="79" t="s">
        <v>43</v>
      </c>
      <c r="E7" s="80"/>
      <c r="F7" s="80"/>
      <c r="G7" s="81"/>
      <c r="H7" s="46"/>
      <c r="I7" s="46"/>
      <c r="J7" s="48"/>
      <c r="K7" s="46"/>
      <c r="L7" s="46"/>
      <c r="M7" s="156"/>
    </row>
    <row r="8" spans="1:13" s="1" customFormat="1" ht="14.1" customHeight="1" x14ac:dyDescent="0.3">
      <c r="A8" s="166">
        <v>3</v>
      </c>
      <c r="B8" s="109" t="s">
        <v>36</v>
      </c>
      <c r="C8" s="109"/>
      <c r="D8" s="171" t="s">
        <v>77</v>
      </c>
      <c r="E8" s="171"/>
      <c r="F8" s="171"/>
      <c r="G8" s="171"/>
      <c r="H8" s="45">
        <f>SUM(I8)-2</f>
        <v>28</v>
      </c>
      <c r="I8" s="45">
        <f>SUM(J8)-2</f>
        <v>30</v>
      </c>
      <c r="J8" s="71">
        <v>32</v>
      </c>
      <c r="K8" s="45">
        <f>SUM(J8)+1.8</f>
        <v>33.799999999999997</v>
      </c>
      <c r="L8" s="45">
        <f>SUM(K8)+1.8</f>
        <v>35.599999999999994</v>
      </c>
      <c r="M8" s="87">
        <f>SUM(L8)+1.8</f>
        <v>37.399999999999991</v>
      </c>
    </row>
    <row r="9" spans="1:13" s="1" customFormat="1" ht="14.1" customHeight="1" x14ac:dyDescent="0.3">
      <c r="A9" s="166"/>
      <c r="B9" s="137" t="s">
        <v>41</v>
      </c>
      <c r="C9" s="137"/>
      <c r="D9" s="79" t="s">
        <v>44</v>
      </c>
      <c r="E9" s="80"/>
      <c r="F9" s="80"/>
      <c r="G9" s="81"/>
      <c r="H9" s="46"/>
      <c r="I9" s="46"/>
      <c r="J9" s="48"/>
      <c r="K9" s="46"/>
      <c r="L9" s="46"/>
      <c r="M9" s="156"/>
    </row>
    <row r="10" spans="1:13" s="1" customFormat="1" ht="14.1" customHeight="1" x14ac:dyDescent="0.3">
      <c r="A10" s="166">
        <v>4</v>
      </c>
      <c r="B10" s="109" t="s">
        <v>42</v>
      </c>
      <c r="C10" s="109"/>
      <c r="D10" s="171" t="s">
        <v>9</v>
      </c>
      <c r="E10" s="171"/>
      <c r="F10" s="171"/>
      <c r="G10" s="171"/>
      <c r="H10" s="45">
        <f>SUM(I10)-2</f>
        <v>28</v>
      </c>
      <c r="I10" s="45">
        <f>SUM(J10)-2</f>
        <v>30</v>
      </c>
      <c r="J10" s="71">
        <v>32</v>
      </c>
      <c r="K10" s="45">
        <f>SUM(J10)+1.8</f>
        <v>33.799999999999997</v>
      </c>
      <c r="L10" s="45">
        <f>SUM(K10)+1.8</f>
        <v>35.599999999999994</v>
      </c>
      <c r="M10" s="87">
        <f>SUM(L10)+1.8</f>
        <v>37.399999999999991</v>
      </c>
    </row>
    <row r="11" spans="1:13" s="1" customFormat="1" ht="14.1" customHeight="1" x14ac:dyDescent="0.3">
      <c r="A11" s="166"/>
      <c r="B11" s="137" t="s">
        <v>26</v>
      </c>
      <c r="C11" s="137"/>
      <c r="D11" s="79" t="s">
        <v>45</v>
      </c>
      <c r="E11" s="80"/>
      <c r="F11" s="80"/>
      <c r="G11" s="81"/>
      <c r="H11" s="46"/>
      <c r="I11" s="46"/>
      <c r="J11" s="48"/>
      <c r="K11" s="46"/>
      <c r="L11" s="46"/>
      <c r="M11" s="156"/>
    </row>
    <row r="12" spans="1:13" s="1" customFormat="1" ht="14.1" customHeight="1" x14ac:dyDescent="0.3">
      <c r="A12" s="166">
        <v>5</v>
      </c>
      <c r="B12" s="109" t="s">
        <v>11</v>
      </c>
      <c r="C12" s="109"/>
      <c r="D12" s="171" t="s">
        <v>0</v>
      </c>
      <c r="E12" s="171"/>
      <c r="F12" s="171"/>
      <c r="G12" s="171"/>
      <c r="H12" s="45">
        <f>SUM(I12)-0.8</f>
        <v>12.999999999999998</v>
      </c>
      <c r="I12" s="45">
        <f>SUM(J12)-0.8</f>
        <v>13.799999999999999</v>
      </c>
      <c r="J12" s="71">
        <v>14.6</v>
      </c>
      <c r="K12" s="45">
        <f>SUM(J12)+0.8</f>
        <v>15.4</v>
      </c>
      <c r="L12" s="45">
        <f>SUM(K12)+0.8</f>
        <v>16.2</v>
      </c>
      <c r="M12" s="87">
        <f>SUM(L12)+0.8</f>
        <v>17</v>
      </c>
    </row>
    <row r="13" spans="1:13" s="1" customFormat="1" ht="14.1" customHeight="1" x14ac:dyDescent="0.3">
      <c r="A13" s="166"/>
      <c r="B13" s="137" t="s">
        <v>27</v>
      </c>
      <c r="C13" s="137"/>
      <c r="D13" s="79" t="s">
        <v>46</v>
      </c>
      <c r="E13" s="80"/>
      <c r="F13" s="80"/>
      <c r="G13" s="81"/>
      <c r="H13" s="46"/>
      <c r="I13" s="46"/>
      <c r="J13" s="48"/>
      <c r="K13" s="46"/>
      <c r="L13" s="46"/>
      <c r="M13" s="156"/>
    </row>
    <row r="14" spans="1:13" s="1" customFormat="1" ht="14.1" customHeight="1" x14ac:dyDescent="0.3">
      <c r="A14" s="166">
        <v>6</v>
      </c>
      <c r="B14" s="109" t="s">
        <v>1</v>
      </c>
      <c r="C14" s="109"/>
      <c r="D14" s="171" t="s">
        <v>399</v>
      </c>
      <c r="E14" s="171"/>
      <c r="F14" s="171"/>
      <c r="G14" s="171"/>
      <c r="H14" s="45">
        <f>SUM(I14)-0.6</f>
        <v>12.3</v>
      </c>
      <c r="I14" s="45">
        <f>SUM(J14)-0.6</f>
        <v>12.9</v>
      </c>
      <c r="J14" s="76">
        <v>13.5</v>
      </c>
      <c r="K14" s="77">
        <f>SUM(J14)+0.6</f>
        <v>14.1</v>
      </c>
      <c r="L14" s="77">
        <f>SUM(K14)+0.6</f>
        <v>14.7</v>
      </c>
      <c r="M14" s="87">
        <f>SUM(L14)+0.6</f>
        <v>15.299999999999999</v>
      </c>
    </row>
    <row r="15" spans="1:13" s="1" customFormat="1" ht="14.1" customHeight="1" x14ac:dyDescent="0.3">
      <c r="A15" s="166"/>
      <c r="B15" s="137" t="s">
        <v>28</v>
      </c>
      <c r="C15" s="137"/>
      <c r="D15" s="79" t="s">
        <v>118</v>
      </c>
      <c r="E15" s="80"/>
      <c r="F15" s="80"/>
      <c r="G15" s="81"/>
      <c r="H15" s="46"/>
      <c r="I15" s="46"/>
      <c r="J15" s="76"/>
      <c r="K15" s="77"/>
      <c r="L15" s="77"/>
      <c r="M15" s="156"/>
    </row>
    <row r="16" spans="1:13" s="1" customFormat="1" ht="14.1" customHeight="1" x14ac:dyDescent="0.3">
      <c r="A16" s="166">
        <v>7</v>
      </c>
      <c r="B16" s="109" t="s">
        <v>3</v>
      </c>
      <c r="C16" s="109"/>
      <c r="D16" s="171" t="s">
        <v>4</v>
      </c>
      <c r="E16" s="171"/>
      <c r="F16" s="171"/>
      <c r="G16" s="171"/>
      <c r="H16" s="45">
        <f>SUM(I16)-0.3</f>
        <v>4.7</v>
      </c>
      <c r="I16" s="45">
        <f>SUM(J16)-0.3</f>
        <v>5</v>
      </c>
      <c r="J16" s="76">
        <v>5.3</v>
      </c>
      <c r="K16" s="77">
        <f>SUM(J16)+0.3</f>
        <v>5.6</v>
      </c>
      <c r="L16" s="77">
        <f>SUM(K16)+0.3</f>
        <v>5.8999999999999995</v>
      </c>
      <c r="M16" s="87">
        <f>SUM(L16)+0.3</f>
        <v>6.1999999999999993</v>
      </c>
    </row>
    <row r="17" spans="1:13" s="1" customFormat="1" ht="14.1" customHeight="1" x14ac:dyDescent="0.3">
      <c r="A17" s="166"/>
      <c r="B17" s="137" t="s">
        <v>29</v>
      </c>
      <c r="C17" s="137"/>
      <c r="D17" s="79" t="s">
        <v>116</v>
      </c>
      <c r="E17" s="80"/>
      <c r="F17" s="80"/>
      <c r="G17" s="81"/>
      <c r="H17" s="46"/>
      <c r="I17" s="46"/>
      <c r="J17" s="76"/>
      <c r="K17" s="77"/>
      <c r="L17" s="77"/>
      <c r="M17" s="156"/>
    </row>
    <row r="18" spans="1:13" s="1" customFormat="1" ht="14.1" customHeight="1" x14ac:dyDescent="0.3">
      <c r="A18" s="166">
        <v>8</v>
      </c>
      <c r="B18" s="66" t="s">
        <v>90</v>
      </c>
      <c r="C18" s="67"/>
      <c r="D18" s="68" t="s">
        <v>91</v>
      </c>
      <c r="E18" s="69"/>
      <c r="F18" s="69"/>
      <c r="G18" s="70"/>
      <c r="H18" s="45">
        <f>SUM(I18)-1.6</f>
        <v>30.799999999999997</v>
      </c>
      <c r="I18" s="45">
        <f>SUM(J18)-1.6</f>
        <v>32.4</v>
      </c>
      <c r="J18" s="76">
        <v>34</v>
      </c>
      <c r="K18" s="77">
        <f>SUM(J18)+1.6</f>
        <v>35.6</v>
      </c>
      <c r="L18" s="77">
        <f>SUM(K18)+1.6</f>
        <v>37.200000000000003</v>
      </c>
      <c r="M18" s="87">
        <f>SUM(L18)+1.6</f>
        <v>38.800000000000004</v>
      </c>
    </row>
    <row r="19" spans="1:13" s="1" customFormat="1" ht="14.1" customHeight="1" x14ac:dyDescent="0.3">
      <c r="A19" s="166"/>
      <c r="B19" s="137" t="s">
        <v>34</v>
      </c>
      <c r="C19" s="137"/>
      <c r="D19" s="79" t="s">
        <v>115</v>
      </c>
      <c r="E19" s="80"/>
      <c r="F19" s="80"/>
      <c r="G19" s="81"/>
      <c r="H19" s="46"/>
      <c r="I19" s="46"/>
      <c r="J19" s="76"/>
      <c r="K19" s="77"/>
      <c r="L19" s="77"/>
      <c r="M19" s="156"/>
    </row>
    <row r="20" spans="1:13" s="1" customFormat="1" ht="14.1" customHeight="1" x14ac:dyDescent="0.3">
      <c r="A20" s="166">
        <v>9</v>
      </c>
      <c r="B20" s="109" t="s">
        <v>5</v>
      </c>
      <c r="C20" s="109"/>
      <c r="D20" s="171" t="s">
        <v>6</v>
      </c>
      <c r="E20" s="171"/>
      <c r="F20" s="171"/>
      <c r="G20" s="171"/>
      <c r="H20" s="45">
        <f>SUM(I20)-3.7</f>
        <v>33.099999999999994</v>
      </c>
      <c r="I20" s="45">
        <f>SUM(J20)-3.7</f>
        <v>36.799999999999997</v>
      </c>
      <c r="J20" s="71">
        <v>40.5</v>
      </c>
      <c r="K20" s="45">
        <f>SUM(J20)+3.8</f>
        <v>44.3</v>
      </c>
      <c r="L20" s="45">
        <f>SUM(K20)+3.8</f>
        <v>48.099999999999994</v>
      </c>
      <c r="M20" s="87">
        <f>SUM(L20)+3.8</f>
        <v>51.899999999999991</v>
      </c>
    </row>
    <row r="21" spans="1:13" s="1" customFormat="1" ht="14.1" customHeight="1" x14ac:dyDescent="0.3">
      <c r="A21" s="166"/>
      <c r="B21" s="137" t="s">
        <v>30</v>
      </c>
      <c r="C21" s="137"/>
      <c r="D21" s="79" t="s">
        <v>49</v>
      </c>
      <c r="E21" s="80"/>
      <c r="F21" s="80"/>
      <c r="G21" s="81"/>
      <c r="H21" s="46"/>
      <c r="I21" s="46"/>
      <c r="J21" s="48"/>
      <c r="K21" s="46"/>
      <c r="L21" s="46"/>
      <c r="M21" s="156"/>
    </row>
    <row r="22" spans="1:13" s="1" customFormat="1" ht="14.1" customHeight="1" x14ac:dyDescent="0.3">
      <c r="A22" s="166">
        <v>10</v>
      </c>
      <c r="B22" s="109" t="s">
        <v>7</v>
      </c>
      <c r="C22" s="109"/>
      <c r="D22" s="68" t="s">
        <v>8</v>
      </c>
      <c r="E22" s="69"/>
      <c r="F22" s="69"/>
      <c r="G22" s="70"/>
      <c r="H22" s="45">
        <f>SUM(I22)-1.3</f>
        <v>21.4</v>
      </c>
      <c r="I22" s="45">
        <f>SUM(J22)-1.3</f>
        <v>22.7</v>
      </c>
      <c r="J22" s="76">
        <v>24</v>
      </c>
      <c r="K22" s="77">
        <f>SUM(J22)+1.3</f>
        <v>25.3</v>
      </c>
      <c r="L22" s="77">
        <f>SUM(K22)+1.3</f>
        <v>26.6</v>
      </c>
      <c r="M22" s="153">
        <f>SUM(L22)+1.3</f>
        <v>27.900000000000002</v>
      </c>
    </row>
    <row r="23" spans="1:13" s="1" customFormat="1" ht="14.1" customHeight="1" x14ac:dyDescent="0.3">
      <c r="A23" s="166"/>
      <c r="B23" s="137" t="s">
        <v>31</v>
      </c>
      <c r="C23" s="137"/>
      <c r="D23" s="79" t="s">
        <v>68</v>
      </c>
      <c r="E23" s="80"/>
      <c r="F23" s="80"/>
      <c r="G23" s="81"/>
      <c r="H23" s="46"/>
      <c r="I23" s="46"/>
      <c r="J23" s="76"/>
      <c r="K23" s="77"/>
      <c r="L23" s="77"/>
      <c r="M23" s="153"/>
    </row>
    <row r="24" spans="1:13" s="1" customFormat="1" ht="14.1" customHeight="1" x14ac:dyDescent="0.3">
      <c r="A24" s="166">
        <v>11</v>
      </c>
      <c r="B24" s="66" t="s">
        <v>102</v>
      </c>
      <c r="C24" s="67"/>
      <c r="D24" s="171" t="s">
        <v>70</v>
      </c>
      <c r="E24" s="171"/>
      <c r="F24" s="171"/>
      <c r="G24" s="171"/>
      <c r="H24" s="45">
        <f>SUM(I24)-0.6</f>
        <v>14</v>
      </c>
      <c r="I24" s="45">
        <f>SUM(J24)-0.6</f>
        <v>14.6</v>
      </c>
      <c r="J24" s="76">
        <v>15.2</v>
      </c>
      <c r="K24" s="77">
        <f>SUM(J24)+0.6</f>
        <v>15.799999999999999</v>
      </c>
      <c r="L24" s="77">
        <f>SUM(K24)+0.6</f>
        <v>16.399999999999999</v>
      </c>
      <c r="M24" s="87">
        <f>SUM(L24)+0.6</f>
        <v>17</v>
      </c>
    </row>
    <row r="25" spans="1:13" s="1" customFormat="1" ht="14.1" customHeight="1" x14ac:dyDescent="0.3">
      <c r="A25" s="166"/>
      <c r="B25" s="167" t="s">
        <v>32</v>
      </c>
      <c r="C25" s="167"/>
      <c r="D25" s="106" t="s">
        <v>71</v>
      </c>
      <c r="E25" s="107"/>
      <c r="F25" s="107"/>
      <c r="G25" s="108"/>
      <c r="H25" s="94"/>
      <c r="I25" s="94"/>
      <c r="J25" s="71"/>
      <c r="K25" s="45"/>
      <c r="L25" s="45"/>
      <c r="M25" s="245"/>
    </row>
    <row r="26" spans="1:13" s="1" customFormat="1" ht="13.5" customHeight="1" x14ac:dyDescent="0.3">
      <c r="A26" s="166">
        <v>12</v>
      </c>
      <c r="B26" s="66" t="s">
        <v>114</v>
      </c>
      <c r="C26" s="67"/>
      <c r="D26" s="107"/>
      <c r="E26" s="107"/>
      <c r="F26" s="107"/>
      <c r="G26" s="107"/>
      <c r="H26" s="45">
        <f>SUM(I26)-0.2</f>
        <v>3.0999999999999996</v>
      </c>
      <c r="I26" s="45">
        <f>SUM(J26)-0.2</f>
        <v>3.3</v>
      </c>
      <c r="J26" s="76">
        <v>3.5</v>
      </c>
      <c r="K26" s="77">
        <f>SUM(J26)+0.2</f>
        <v>3.7</v>
      </c>
      <c r="L26" s="77">
        <f>SUM(K26)+0.2</f>
        <v>3.9000000000000004</v>
      </c>
      <c r="M26" s="153">
        <f>SUM(L26)+0.2</f>
        <v>4.1000000000000005</v>
      </c>
    </row>
    <row r="27" spans="1:13" s="1" customFormat="1" ht="14.1" customHeight="1" thickBot="1" x14ac:dyDescent="0.35">
      <c r="A27" s="166"/>
      <c r="B27" s="137" t="s">
        <v>35</v>
      </c>
      <c r="C27" s="137"/>
      <c r="D27" s="79"/>
      <c r="E27" s="80"/>
      <c r="F27" s="80"/>
      <c r="G27" s="81"/>
      <c r="H27" s="46"/>
      <c r="I27" s="46"/>
      <c r="J27" s="76"/>
      <c r="K27" s="77"/>
      <c r="L27" s="77"/>
      <c r="M27" s="153"/>
    </row>
    <row r="28" spans="1:13" s="1" customFormat="1" ht="14.1" customHeight="1" thickBot="1" x14ac:dyDescent="0.35">
      <c r="A28" s="317" t="s">
        <v>571</v>
      </c>
      <c r="B28" s="318"/>
      <c r="C28" s="318"/>
      <c r="D28" s="318"/>
      <c r="E28" s="318"/>
      <c r="F28" s="318"/>
      <c r="G28" s="318"/>
      <c r="H28" s="318"/>
      <c r="I28" s="318"/>
      <c r="J28" s="318"/>
      <c r="K28" s="318"/>
      <c r="L28" s="318"/>
      <c r="M28" s="319"/>
    </row>
    <row r="29" spans="1:13" s="1" customFormat="1" ht="14.1" customHeight="1" x14ac:dyDescent="0.3">
      <c r="A29" s="159">
        <v>13</v>
      </c>
      <c r="B29" s="97" t="s">
        <v>233</v>
      </c>
      <c r="C29" s="98"/>
      <c r="D29" s="106"/>
      <c r="E29" s="107"/>
      <c r="F29" s="107"/>
      <c r="G29" s="108"/>
      <c r="H29" s="94">
        <f>SUM(I29)-1.9</f>
        <v>19.100000000000001</v>
      </c>
      <c r="I29" s="94">
        <f>SUM(J29)-1.9</f>
        <v>21</v>
      </c>
      <c r="J29" s="85">
        <v>22.9</v>
      </c>
      <c r="K29" s="94">
        <f>SUM(J29)+1.9</f>
        <v>24.799999999999997</v>
      </c>
      <c r="L29" s="94">
        <f>SUM(K29)+1.9</f>
        <v>26.699999999999996</v>
      </c>
      <c r="M29" s="245">
        <f>SUM(L29)+1.9</f>
        <v>28.599999999999994</v>
      </c>
    </row>
    <row r="30" spans="1:13" s="1" customFormat="1" ht="14.1" customHeight="1" x14ac:dyDescent="0.3">
      <c r="A30" s="160"/>
      <c r="B30" s="132" t="s">
        <v>234</v>
      </c>
      <c r="C30" s="133"/>
      <c r="D30" s="79" t="s">
        <v>570</v>
      </c>
      <c r="E30" s="80"/>
      <c r="F30" s="80"/>
      <c r="G30" s="81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178">
        <v>14</v>
      </c>
      <c r="B31" s="66" t="s">
        <v>236</v>
      </c>
      <c r="C31" s="67"/>
      <c r="D31" s="106"/>
      <c r="E31" s="107"/>
      <c r="F31" s="107"/>
      <c r="G31" s="108"/>
      <c r="H31" s="45">
        <f>SUM(I31)-1.8</f>
        <v>17.5</v>
      </c>
      <c r="I31" s="45">
        <f>SUM(J31)-1.8</f>
        <v>19.3</v>
      </c>
      <c r="J31" s="71">
        <v>21.1</v>
      </c>
      <c r="K31" s="45">
        <f>SUM(J31)+1.8</f>
        <v>22.900000000000002</v>
      </c>
      <c r="L31" s="45">
        <f>SUM(K31)+1.8</f>
        <v>24.700000000000003</v>
      </c>
      <c r="M31" s="87">
        <f>SUM(L31)+1.8</f>
        <v>26.500000000000004</v>
      </c>
    </row>
    <row r="32" spans="1:13" s="1" customFormat="1" ht="14.1" customHeight="1" x14ac:dyDescent="0.3">
      <c r="A32" s="160"/>
      <c r="B32" s="132" t="s">
        <v>237</v>
      </c>
      <c r="C32" s="133"/>
      <c r="D32" s="79" t="s">
        <v>570</v>
      </c>
      <c r="E32" s="80"/>
      <c r="F32" s="80"/>
      <c r="G32" s="81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178">
        <v>15</v>
      </c>
      <c r="B33" s="109" t="s">
        <v>569</v>
      </c>
      <c r="C33" s="109"/>
      <c r="D33" s="68"/>
      <c r="E33" s="69"/>
      <c r="F33" s="69"/>
      <c r="G33" s="70"/>
      <c r="H33" s="45">
        <f>SUM(I33)-0.5</f>
        <v>4.8</v>
      </c>
      <c r="I33" s="45">
        <f>SUM(J33)-0.5</f>
        <v>5.3</v>
      </c>
      <c r="J33" s="71">
        <v>5.8</v>
      </c>
      <c r="K33" s="45">
        <f>SUM(J33)+0.5</f>
        <v>6.3</v>
      </c>
      <c r="L33" s="45">
        <f>SUM(K33)+0.5</f>
        <v>6.8</v>
      </c>
      <c r="M33" s="87">
        <f>SUM(L33)+0.5</f>
        <v>7.3</v>
      </c>
    </row>
    <row r="34" spans="1:13" s="1" customFormat="1" ht="14.1" customHeight="1" x14ac:dyDescent="0.3">
      <c r="A34" s="160"/>
      <c r="B34" s="137" t="s">
        <v>568</v>
      </c>
      <c r="C34" s="137"/>
      <c r="D34" s="79"/>
      <c r="E34" s="80"/>
      <c r="F34" s="80"/>
      <c r="G34" s="81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178">
        <v>16</v>
      </c>
      <c r="B35" s="109" t="s">
        <v>567</v>
      </c>
      <c r="C35" s="109"/>
      <c r="D35" s="68"/>
      <c r="E35" s="69"/>
      <c r="F35" s="69"/>
      <c r="G35" s="70"/>
      <c r="H35" s="45">
        <f>SUM(I35)-0.6</f>
        <v>6.1000000000000005</v>
      </c>
      <c r="I35" s="45">
        <f>SUM(J35)-0.6</f>
        <v>6.7</v>
      </c>
      <c r="J35" s="76">
        <v>7.3</v>
      </c>
      <c r="K35" s="77">
        <f>SUM(J35)+0.6</f>
        <v>7.8999999999999995</v>
      </c>
      <c r="L35" s="77">
        <f>SUM(K35)+0.6</f>
        <v>8.5</v>
      </c>
      <c r="M35" s="87">
        <f>SUM(L35)+0.6</f>
        <v>9.1</v>
      </c>
    </row>
    <row r="36" spans="1:13" s="1" customFormat="1" ht="14.1" customHeight="1" x14ac:dyDescent="0.3">
      <c r="A36" s="160"/>
      <c r="B36" s="137" t="s">
        <v>566</v>
      </c>
      <c r="C36" s="137"/>
      <c r="D36" s="79"/>
      <c r="E36" s="80"/>
      <c r="F36" s="80"/>
      <c r="G36" s="81"/>
      <c r="H36" s="46"/>
      <c r="I36" s="46"/>
      <c r="J36" s="76"/>
      <c r="K36" s="77"/>
      <c r="L36" s="77"/>
      <c r="M36" s="156"/>
    </row>
    <row r="37" spans="1:13" s="1" customFormat="1" ht="14.1" customHeight="1" x14ac:dyDescent="0.3">
      <c r="A37" s="178">
        <v>17</v>
      </c>
      <c r="B37" s="66" t="s">
        <v>565</v>
      </c>
      <c r="C37" s="67"/>
      <c r="D37" s="68"/>
      <c r="E37" s="69"/>
      <c r="F37" s="69"/>
      <c r="G37" s="70"/>
      <c r="H37" s="45">
        <f>SUM(I37)-4</f>
        <v>58</v>
      </c>
      <c r="I37" s="45">
        <f>SUM(J37)-4</f>
        <v>62</v>
      </c>
      <c r="J37" s="71">
        <v>66</v>
      </c>
      <c r="K37" s="45">
        <f>SUM(J37)+3.6</f>
        <v>69.599999999999994</v>
      </c>
      <c r="L37" s="45">
        <f>SUM(K37)+3.6</f>
        <v>73.199999999999989</v>
      </c>
      <c r="M37" s="87">
        <f>SUM(L37)+3.6</f>
        <v>76.799999999999983</v>
      </c>
    </row>
    <row r="38" spans="1:13" s="1" customFormat="1" ht="13.5" customHeight="1" x14ac:dyDescent="0.3">
      <c r="A38" s="160"/>
      <c r="B38" s="132" t="s">
        <v>564</v>
      </c>
      <c r="C38" s="133"/>
      <c r="D38" s="79"/>
      <c r="E38" s="80"/>
      <c r="F38" s="80"/>
      <c r="G38" s="81"/>
      <c r="H38" s="46"/>
      <c r="I38" s="46"/>
      <c r="J38" s="48"/>
      <c r="K38" s="46"/>
      <c r="L38" s="46"/>
      <c r="M38" s="156"/>
    </row>
    <row r="39" spans="1:13" s="1" customFormat="1" ht="14.1" customHeight="1" x14ac:dyDescent="0.3">
      <c r="A39" s="178">
        <v>18</v>
      </c>
      <c r="B39" s="322" t="s">
        <v>238</v>
      </c>
      <c r="C39" s="323"/>
      <c r="D39" s="68"/>
      <c r="E39" s="69"/>
      <c r="F39" s="69"/>
      <c r="G39" s="70"/>
      <c r="H39" s="45">
        <f>SUM(I39)-1.3</f>
        <v>22.099999999999998</v>
      </c>
      <c r="I39" s="45">
        <f>SUM(J39)-1.3</f>
        <v>23.4</v>
      </c>
      <c r="J39" s="76">
        <v>24.7</v>
      </c>
      <c r="K39" s="77">
        <f>SUM(J39)+1.3</f>
        <v>26</v>
      </c>
      <c r="L39" s="77">
        <f>SUM(K39)+1.3</f>
        <v>27.3</v>
      </c>
      <c r="M39" s="153">
        <f>SUM(L39)+1.3</f>
        <v>28.6</v>
      </c>
    </row>
    <row r="40" spans="1:13" s="1" customFormat="1" ht="14.1" customHeight="1" x14ac:dyDescent="0.3">
      <c r="A40" s="160"/>
      <c r="B40" s="132" t="s">
        <v>239</v>
      </c>
      <c r="C40" s="133"/>
      <c r="D40" s="79"/>
      <c r="E40" s="80"/>
      <c r="F40" s="80"/>
      <c r="G40" s="81"/>
      <c r="H40" s="46"/>
      <c r="I40" s="46"/>
      <c r="J40" s="76"/>
      <c r="K40" s="77"/>
      <c r="L40" s="77"/>
      <c r="M40" s="153"/>
    </row>
    <row r="41" spans="1:13" s="1" customFormat="1" ht="14.1" customHeight="1" x14ac:dyDescent="0.3">
      <c r="A41" s="178">
        <v>19</v>
      </c>
      <c r="B41" s="322" t="s">
        <v>563</v>
      </c>
      <c r="C41" s="323"/>
      <c r="D41" s="68"/>
      <c r="E41" s="69"/>
      <c r="F41" s="69"/>
      <c r="G41" s="70"/>
      <c r="H41" s="45">
        <f>SUM(I41)-0.6</f>
        <v>10.200000000000001</v>
      </c>
      <c r="I41" s="45">
        <f>SUM(J41)-0.6</f>
        <v>10.8</v>
      </c>
      <c r="J41" s="76">
        <v>11.4</v>
      </c>
      <c r="K41" s="77">
        <f>SUM(J41)+0.6</f>
        <v>12</v>
      </c>
      <c r="L41" s="77">
        <f>SUM(K41)+0.6</f>
        <v>12.6</v>
      </c>
      <c r="M41" s="153">
        <f>SUM(L41)+0.6</f>
        <v>13.2</v>
      </c>
    </row>
    <row r="42" spans="1:13" s="1" customFormat="1" ht="14.1" customHeight="1" x14ac:dyDescent="0.3">
      <c r="A42" s="160"/>
      <c r="B42" s="132" t="s">
        <v>562</v>
      </c>
      <c r="C42" s="133"/>
      <c r="D42" s="79"/>
      <c r="E42" s="80"/>
      <c r="F42" s="80"/>
      <c r="G42" s="81"/>
      <c r="H42" s="46"/>
      <c r="I42" s="46"/>
      <c r="J42" s="76"/>
      <c r="K42" s="77"/>
      <c r="L42" s="77"/>
      <c r="M42" s="153"/>
    </row>
    <row r="43" spans="1:13" s="1" customFormat="1" ht="14.1" customHeight="1" x14ac:dyDescent="0.3">
      <c r="A43" s="178">
        <v>20</v>
      </c>
      <c r="B43" s="322" t="s">
        <v>561</v>
      </c>
      <c r="C43" s="323"/>
      <c r="D43" s="68"/>
      <c r="E43" s="69"/>
      <c r="F43" s="69"/>
      <c r="G43" s="70"/>
      <c r="H43" s="45">
        <f>SUM(I43)-0.7</f>
        <v>11.900000000000002</v>
      </c>
      <c r="I43" s="45">
        <f>SUM(J43)-0.7</f>
        <v>12.600000000000001</v>
      </c>
      <c r="J43" s="76">
        <v>13.3</v>
      </c>
      <c r="K43" s="77">
        <f>SUM(J43)+0.7</f>
        <v>14</v>
      </c>
      <c r="L43" s="77">
        <f>SUM(K43)+0.7</f>
        <v>14.7</v>
      </c>
      <c r="M43" s="153">
        <f>SUM(L43)+0.7</f>
        <v>15.399999999999999</v>
      </c>
    </row>
    <row r="44" spans="1:13" s="1" customFormat="1" ht="14.1" customHeight="1" thickBot="1" x14ac:dyDescent="0.35">
      <c r="A44" s="168"/>
      <c r="B44" s="123" t="s">
        <v>560</v>
      </c>
      <c r="C44" s="124"/>
      <c r="D44" s="125"/>
      <c r="E44" s="126"/>
      <c r="F44" s="126"/>
      <c r="G44" s="127"/>
      <c r="H44" s="96"/>
      <c r="I44" s="96"/>
      <c r="J44" s="155"/>
      <c r="K44" s="152"/>
      <c r="L44" s="152"/>
      <c r="M44" s="154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</sheetData>
  <mergeCells count="225">
    <mergeCell ref="J33:J34"/>
    <mergeCell ref="K33:K34"/>
    <mergeCell ref="L33:L34"/>
    <mergeCell ref="M33:M34"/>
    <mergeCell ref="B34:C34"/>
    <mergeCell ref="D34:G34"/>
    <mergeCell ref="K26:K27"/>
    <mergeCell ref="L26:L27"/>
    <mergeCell ref="M26:M27"/>
    <mergeCell ref="B27:C27"/>
    <mergeCell ref="D27:G27"/>
    <mergeCell ref="A33:A34"/>
    <mergeCell ref="B33:C33"/>
    <mergeCell ref="D33:G33"/>
    <mergeCell ref="H33:H34"/>
    <mergeCell ref="I33:I34"/>
    <mergeCell ref="A26:A27"/>
    <mergeCell ref="B26:C26"/>
    <mergeCell ref="D26:G26"/>
    <mergeCell ref="H26:H27"/>
    <mergeCell ref="I26:I27"/>
    <mergeCell ref="J26:J27"/>
    <mergeCell ref="A1:M1"/>
    <mergeCell ref="A3:M3"/>
    <mergeCell ref="A28:M28"/>
    <mergeCell ref="J43:J44"/>
    <mergeCell ref="K43:K44"/>
    <mergeCell ref="L43:L44"/>
    <mergeCell ref="M43:M44"/>
    <mergeCell ref="J39:J40"/>
    <mergeCell ref="K39:K40"/>
    <mergeCell ref="L39:L40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D40:G40"/>
    <mergeCell ref="K37:K38"/>
    <mergeCell ref="L37:L38"/>
    <mergeCell ref="M37:M38"/>
    <mergeCell ref="B38:C38"/>
    <mergeCell ref="D38:G38"/>
    <mergeCell ref="J37:J38"/>
    <mergeCell ref="M39:M40"/>
    <mergeCell ref="B40:C40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L31:L32"/>
    <mergeCell ref="K35:K36"/>
    <mergeCell ref="L35:L36"/>
    <mergeCell ref="M31:M32"/>
    <mergeCell ref="M35:M36"/>
    <mergeCell ref="B36:C36"/>
    <mergeCell ref="D36:G36"/>
    <mergeCell ref="B32:C32"/>
    <mergeCell ref="D32:G32"/>
    <mergeCell ref="J31:J32"/>
    <mergeCell ref="K29:K30"/>
    <mergeCell ref="L29:L30"/>
    <mergeCell ref="M29:M30"/>
    <mergeCell ref="B30:C30"/>
    <mergeCell ref="D30:G30"/>
    <mergeCell ref="J29:J30"/>
    <mergeCell ref="K31:K32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4:J25"/>
    <mergeCell ref="A24:A25"/>
    <mergeCell ref="B24:C24"/>
    <mergeCell ref="D24:G24"/>
    <mergeCell ref="H24:H25"/>
    <mergeCell ref="K24:K25"/>
    <mergeCell ref="L24:L25"/>
    <mergeCell ref="M24:M25"/>
    <mergeCell ref="B25:C25"/>
    <mergeCell ref="D25:G25"/>
    <mergeCell ref="K22:K23"/>
    <mergeCell ref="L22:L23"/>
    <mergeCell ref="M22:M23"/>
    <mergeCell ref="B23:C23"/>
    <mergeCell ref="D23:G23"/>
    <mergeCell ref="I24:I25"/>
    <mergeCell ref="A22:A23"/>
    <mergeCell ref="B22:C22"/>
    <mergeCell ref="D22:G22"/>
    <mergeCell ref="H22:H23"/>
    <mergeCell ref="I22:I23"/>
    <mergeCell ref="J22:J23"/>
    <mergeCell ref="J20:J21"/>
    <mergeCell ref="K20:K21"/>
    <mergeCell ref="L20:L21"/>
    <mergeCell ref="M20:M21"/>
    <mergeCell ref="B21:C21"/>
    <mergeCell ref="D21:G21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A18:A19"/>
    <mergeCell ref="B18:C18"/>
    <mergeCell ref="D18:G18"/>
    <mergeCell ref="H18:H19"/>
    <mergeCell ref="I18:I19"/>
    <mergeCell ref="J18:J19"/>
    <mergeCell ref="J16:J17"/>
    <mergeCell ref="K16:K17"/>
    <mergeCell ref="L16:L17"/>
    <mergeCell ref="M16:M17"/>
    <mergeCell ref="B17:C17"/>
    <mergeCell ref="D17:G17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A14:A15"/>
    <mergeCell ref="B14:C14"/>
    <mergeCell ref="D14:G14"/>
    <mergeCell ref="H14:H15"/>
    <mergeCell ref="I14:I15"/>
    <mergeCell ref="J14:J15"/>
    <mergeCell ref="J12:J13"/>
    <mergeCell ref="K12:K13"/>
    <mergeCell ref="L12:L13"/>
    <mergeCell ref="M12:M13"/>
    <mergeCell ref="B13:C13"/>
    <mergeCell ref="D13:G13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A10:A11"/>
    <mergeCell ref="B10:C10"/>
    <mergeCell ref="D10:G10"/>
    <mergeCell ref="H10:H11"/>
    <mergeCell ref="I10:I11"/>
    <mergeCell ref="J10:J11"/>
    <mergeCell ref="J8:J9"/>
    <mergeCell ref="K8:K9"/>
    <mergeCell ref="L8:L9"/>
    <mergeCell ref="M8:M9"/>
    <mergeCell ref="B9:C9"/>
    <mergeCell ref="D9:G9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I4:I5"/>
    <mergeCell ref="J4:J5"/>
    <mergeCell ref="K4:K5"/>
    <mergeCell ref="B2:C2"/>
    <mergeCell ref="D2:G2"/>
    <mergeCell ref="A4:A5"/>
    <mergeCell ref="B4:C4"/>
    <mergeCell ref="D4:G4"/>
    <mergeCell ref="H4:H5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6D20-D30C-4371-B96C-F6446D9A28D2}">
  <sheetPr codeName="Sheet214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576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107"/>
      <c r="F3" s="107"/>
      <c r="G3" s="108"/>
      <c r="H3" s="45">
        <f>SUM(I3)-3.4</f>
        <v>35</v>
      </c>
      <c r="I3" s="45">
        <f>SUM(J3)-3.4</f>
        <v>38.4</v>
      </c>
      <c r="J3" s="162">
        <v>41.8</v>
      </c>
      <c r="K3" s="163">
        <f>SUM(J3)+2.9</f>
        <v>44.699999999999996</v>
      </c>
      <c r="L3" s="163">
        <f>SUM(K3)+2.9</f>
        <v>47.599999999999994</v>
      </c>
      <c r="M3" s="163">
        <f>SUM(L3)+2.9</f>
        <v>50.499999999999993</v>
      </c>
      <c r="N3" s="324">
        <f>SUM(M3)+2.9</f>
        <v>53.399999999999991</v>
      </c>
    </row>
    <row r="4" spans="1:14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71"/>
      <c r="K4" s="45"/>
      <c r="L4" s="45"/>
      <c r="M4" s="45"/>
      <c r="N4" s="254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32.4</v>
      </c>
      <c r="I5" s="45">
        <f>SUM(J5)-2</f>
        <v>34.4</v>
      </c>
      <c r="J5" s="71">
        <v>36.4</v>
      </c>
      <c r="K5" s="45">
        <f>SUM(J5)+1.8</f>
        <v>38.199999999999996</v>
      </c>
      <c r="L5" s="45">
        <f>SUM(K5)+1.8</f>
        <v>39.999999999999993</v>
      </c>
      <c r="M5" s="45">
        <f>SUM(L5)+1.8</f>
        <v>41.79999999999999</v>
      </c>
      <c r="N5" s="254">
        <f>SUM(M5)+1.8</f>
        <v>43.599999999999987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54">
        <f>SUM(M7)+2</f>
        <v>50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28.4</v>
      </c>
      <c r="I9" s="45">
        <f>SUM(J9)-1.8</f>
        <v>30.2</v>
      </c>
      <c r="J9" s="71">
        <v>32</v>
      </c>
      <c r="K9" s="45">
        <f>SUM(J9)+1.6</f>
        <v>33.6</v>
      </c>
      <c r="L9" s="45">
        <f>SUM(K9)+1.6</f>
        <v>35.200000000000003</v>
      </c>
      <c r="M9" s="45">
        <f>SUM(L9)+1.6</f>
        <v>36.800000000000004</v>
      </c>
      <c r="N9" s="254">
        <f>SUM(M9)+1.6</f>
        <v>38.400000000000006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14.299999999999999</v>
      </c>
      <c r="I11" s="45">
        <f>SUM(J11)-0.8</f>
        <v>15.1</v>
      </c>
      <c r="J11" s="71">
        <v>15.9</v>
      </c>
      <c r="K11" s="45">
        <f>SUM(J11)+0.8</f>
        <v>16.7</v>
      </c>
      <c r="L11" s="45">
        <f>SUM(K11)+0.8</f>
        <v>17.5</v>
      </c>
      <c r="M11" s="45">
        <f>SUM(L11)+0.8</f>
        <v>18.3</v>
      </c>
      <c r="N11" s="254">
        <f>SUM(M11)+0.8</f>
        <v>19.100000000000001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11.8</v>
      </c>
      <c r="I13" s="45">
        <f>SUM(J13)-0.6</f>
        <v>12.4</v>
      </c>
      <c r="J13" s="76">
        <v>13</v>
      </c>
      <c r="K13" s="77">
        <f>SUM(J13)+0.6</f>
        <v>13.6</v>
      </c>
      <c r="L13" s="77">
        <f>SUM(K13)+0.6</f>
        <v>14.2</v>
      </c>
      <c r="M13" s="77">
        <f>SUM(L13)+0.6</f>
        <v>14.799999999999999</v>
      </c>
      <c r="N13" s="252">
        <f>SUM(M13)+0.6</f>
        <v>15.399999999999999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5.4</v>
      </c>
      <c r="I15" s="45">
        <f>SUM(J15)-0.3</f>
        <v>5.7</v>
      </c>
      <c r="J15" s="76">
        <v>6</v>
      </c>
      <c r="K15" s="77">
        <f>SUM(J15)+0.3</f>
        <v>6.3</v>
      </c>
      <c r="L15" s="77">
        <f>SUM(K15)+0.3</f>
        <v>6.6</v>
      </c>
      <c r="M15" s="77">
        <f>SUM(L15)+0.3</f>
        <v>6.8999999999999995</v>
      </c>
      <c r="N15" s="252">
        <f>SUM(M15)+0.3</f>
        <v>7.1999999999999993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77"/>
      <c r="N16" s="252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31.299999999999997</v>
      </c>
      <c r="I17" s="45">
        <f>SUM(J17)-1.6</f>
        <v>32.9</v>
      </c>
      <c r="J17" s="76">
        <v>34.5</v>
      </c>
      <c r="K17" s="77">
        <f>SUM(J17)+1.6</f>
        <v>36.1</v>
      </c>
      <c r="L17" s="77">
        <f>SUM(K17)+1.6</f>
        <v>37.700000000000003</v>
      </c>
      <c r="M17" s="77">
        <f>SUM(L17)+1.6</f>
        <v>39.300000000000004</v>
      </c>
      <c r="N17" s="252">
        <f>SUM(M17)+1.6</f>
        <v>40.900000000000006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77"/>
      <c r="N18" s="252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SUM(I19)-3.5</f>
        <v>29</v>
      </c>
      <c r="I19" s="45">
        <f>SUM(J19)-3.5</f>
        <v>32.5</v>
      </c>
      <c r="J19" s="71">
        <v>36</v>
      </c>
      <c r="K19" s="45">
        <f>SUM(J19)+3.6</f>
        <v>39.6</v>
      </c>
      <c r="L19" s="45">
        <f>SUM(K19)+3.6</f>
        <v>43.2</v>
      </c>
      <c r="M19" s="45">
        <f>SUM(L19)+3.6</f>
        <v>46.800000000000004</v>
      </c>
      <c r="N19" s="254">
        <f>SUM(M19)+3.6</f>
        <v>50.400000000000006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SUM(I21)-1.5</f>
        <v>26.9</v>
      </c>
      <c r="I21" s="45">
        <f>SUM(J21)-1.5</f>
        <v>28.4</v>
      </c>
      <c r="J21" s="76">
        <v>29.9</v>
      </c>
      <c r="K21" s="77">
        <f>SUM(J21)+1.5</f>
        <v>31.4</v>
      </c>
      <c r="L21" s="77">
        <f>SUM(K21)+1.5</f>
        <v>32.9</v>
      </c>
      <c r="M21" s="77">
        <f>SUM(L21)+1.5</f>
        <v>34.4</v>
      </c>
      <c r="N21" s="252">
        <f>SUM(M21)+1.5</f>
        <v>35.9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77">
        <f>SUM(L23)+0.6</f>
        <v>16.8</v>
      </c>
      <c r="N23" s="252">
        <f>SUM(M23)+0.6</f>
        <v>17.400000000000002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202</v>
      </c>
      <c r="C25" s="67"/>
      <c r="D25" s="171"/>
      <c r="E25" s="171"/>
      <c r="F25" s="171"/>
      <c r="G25" s="171"/>
      <c r="H25" s="45">
        <f>SUM(I25)-0</f>
        <v>12</v>
      </c>
      <c r="I25" s="45">
        <f>SUM(J25)-0</f>
        <v>12</v>
      </c>
      <c r="J25" s="76">
        <v>12</v>
      </c>
      <c r="K25" s="77">
        <f>SUM(J25)+0.3</f>
        <v>12.3</v>
      </c>
      <c r="L25" s="77">
        <f>SUM(K25)+0.3</f>
        <v>12.600000000000001</v>
      </c>
      <c r="M25" s="77">
        <f>SUM(L25)+0.3</f>
        <v>12.900000000000002</v>
      </c>
      <c r="N25" s="252">
        <f>SUM(M25)+0.3</f>
        <v>13.200000000000003</v>
      </c>
    </row>
    <row r="26" spans="1:14" s="1" customFormat="1" ht="14.1" customHeight="1" x14ac:dyDescent="0.3">
      <c r="A26" s="166"/>
      <c r="B26" s="137" t="s">
        <v>203</v>
      </c>
      <c r="C26" s="137"/>
      <c r="D26" s="79"/>
      <c r="E26" s="80"/>
      <c r="F26" s="80"/>
      <c r="G26" s="81"/>
      <c r="H26" s="46"/>
      <c r="I26" s="46"/>
      <c r="J26" s="76"/>
      <c r="K26" s="77"/>
      <c r="L26" s="77"/>
      <c r="M26" s="77"/>
      <c r="N26" s="252"/>
    </row>
    <row r="27" spans="1:14" s="1" customFormat="1" ht="14.1" customHeight="1" x14ac:dyDescent="0.3">
      <c r="A27" s="166">
        <v>13</v>
      </c>
      <c r="B27" s="66" t="s">
        <v>114</v>
      </c>
      <c r="C27" s="67"/>
      <c r="D27" s="107" t="s">
        <v>575</v>
      </c>
      <c r="E27" s="107"/>
      <c r="F27" s="107"/>
      <c r="G27" s="107"/>
      <c r="H27" s="45">
        <f>SUM(I27)-0.2</f>
        <v>6.1</v>
      </c>
      <c r="I27" s="45">
        <f>SUM(J27)-0.2</f>
        <v>6.3</v>
      </c>
      <c r="J27" s="76">
        <v>6.5</v>
      </c>
      <c r="K27" s="77">
        <f>SUM(J27)+0.2</f>
        <v>6.7</v>
      </c>
      <c r="L27" s="77">
        <f>SUM(K27)+0.2</f>
        <v>6.9</v>
      </c>
      <c r="M27" s="77">
        <f>SUM(L27)+0.2</f>
        <v>7.1000000000000005</v>
      </c>
      <c r="N27" s="252">
        <f>SUM(M27)+0.2</f>
        <v>7.3000000000000007</v>
      </c>
    </row>
    <row r="28" spans="1:14" s="1" customFormat="1" ht="14.1" customHeight="1" x14ac:dyDescent="0.3">
      <c r="A28" s="166"/>
      <c r="B28" s="137" t="s">
        <v>35</v>
      </c>
      <c r="C28" s="137"/>
      <c r="D28" s="79" t="s">
        <v>574</v>
      </c>
      <c r="E28" s="80"/>
      <c r="F28" s="80"/>
      <c r="G28" s="81"/>
      <c r="H28" s="46"/>
      <c r="I28" s="46"/>
      <c r="J28" s="76"/>
      <c r="K28" s="77"/>
      <c r="L28" s="77"/>
      <c r="M28" s="77"/>
      <c r="N28" s="252"/>
    </row>
    <row r="29" spans="1:14" s="1" customFormat="1" ht="14.1" customHeight="1" x14ac:dyDescent="0.3">
      <c r="A29" s="166">
        <v>14</v>
      </c>
      <c r="B29" s="66" t="s">
        <v>145</v>
      </c>
      <c r="C29" s="67"/>
      <c r="D29" s="68" t="s">
        <v>126</v>
      </c>
      <c r="E29" s="69"/>
      <c r="F29" s="69"/>
      <c r="G29" s="70"/>
      <c r="H29" s="45">
        <f>SUM(I29)-0.2</f>
        <v>6.1999999999999993</v>
      </c>
      <c r="I29" s="45">
        <f>SUM(J29)-0.2</f>
        <v>6.3999999999999995</v>
      </c>
      <c r="J29" s="71">
        <v>6.6</v>
      </c>
      <c r="K29" s="45">
        <f>SUM(J29)+0.2</f>
        <v>6.8</v>
      </c>
      <c r="L29" s="45">
        <f>SUM(K29)+0.2</f>
        <v>7</v>
      </c>
      <c r="M29" s="45">
        <f>SUM(L29)+0.2</f>
        <v>7.2</v>
      </c>
      <c r="N29" s="254">
        <f>SUM(M29)+0.2</f>
        <v>7.4</v>
      </c>
    </row>
    <row r="30" spans="1:14" s="1" customFormat="1" ht="14.1" customHeight="1" thickBot="1" x14ac:dyDescent="0.35">
      <c r="A30" s="177"/>
      <c r="B30" s="123" t="s">
        <v>127</v>
      </c>
      <c r="C30" s="124"/>
      <c r="D30" s="125" t="s">
        <v>573</v>
      </c>
      <c r="E30" s="126"/>
      <c r="F30" s="126"/>
      <c r="G30" s="127"/>
      <c r="H30" s="96"/>
      <c r="I30" s="96"/>
      <c r="J30" s="114"/>
      <c r="K30" s="96"/>
      <c r="L30" s="96"/>
      <c r="M30" s="96"/>
      <c r="N30" s="257"/>
    </row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71">
    <mergeCell ref="N27:N28"/>
    <mergeCell ref="N29:N30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A3:A4"/>
    <mergeCell ref="B3:C3"/>
    <mergeCell ref="D3:G3"/>
    <mergeCell ref="H3:H4"/>
    <mergeCell ref="I3:I4"/>
    <mergeCell ref="J3:J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J27:J28"/>
    <mergeCell ref="K27:K28"/>
    <mergeCell ref="L27:L28"/>
    <mergeCell ref="M27:M28"/>
    <mergeCell ref="B28:C28"/>
    <mergeCell ref="A29:A30"/>
    <mergeCell ref="B29:C29"/>
    <mergeCell ref="D29:G29"/>
    <mergeCell ref="H29:H30"/>
    <mergeCell ref="I29:I30"/>
    <mergeCell ref="J29:J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A3B-8B6B-424A-811A-C19E9516FC7C}">
  <sheetPr codeName="Sheet189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232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4" t="s">
        <v>63</v>
      </c>
      <c r="I2" s="14" t="s">
        <v>64</v>
      </c>
      <c r="J2" s="7" t="s">
        <v>65</v>
      </c>
      <c r="K2" s="14" t="s">
        <v>66</v>
      </c>
      <c r="L2" s="14" t="s">
        <v>167</v>
      </c>
      <c r="M2" s="14" t="s">
        <v>168</v>
      </c>
    </row>
    <row r="3" spans="1:13" s="1" customFormat="1" ht="14.1" customHeight="1" x14ac:dyDescent="0.3">
      <c r="A3" s="202">
        <v>1</v>
      </c>
      <c r="B3" s="97" t="s">
        <v>233</v>
      </c>
      <c r="C3" s="98"/>
      <c r="D3" s="106"/>
      <c r="E3" s="246"/>
      <c r="F3" s="246"/>
      <c r="G3" s="108"/>
      <c r="H3" s="94">
        <f>SUM(I3)-2.4</f>
        <v>25.200000000000003</v>
      </c>
      <c r="I3" s="94">
        <f>SUM(J3)-2.4</f>
        <v>27.6</v>
      </c>
      <c r="J3" s="85">
        <v>30</v>
      </c>
      <c r="K3" s="94">
        <f>SUM(J3)+1.9</f>
        <v>31.9</v>
      </c>
      <c r="L3" s="94">
        <f>SUM(K3)+1.9</f>
        <v>33.799999999999997</v>
      </c>
      <c r="M3" s="245">
        <f>SUM(L3)+1.9</f>
        <v>35.699999999999996</v>
      </c>
    </row>
    <row r="4" spans="1:13" s="1" customFormat="1" ht="14.1" customHeight="1" x14ac:dyDescent="0.3">
      <c r="A4" s="189"/>
      <c r="B4" s="132" t="s">
        <v>234</v>
      </c>
      <c r="C4" s="133"/>
      <c r="D4" s="79" t="s">
        <v>235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89">
        <v>2</v>
      </c>
      <c r="B5" s="66" t="s">
        <v>236</v>
      </c>
      <c r="C5" s="67"/>
      <c r="D5" s="106"/>
      <c r="E5" s="246"/>
      <c r="F5" s="246"/>
      <c r="G5" s="108"/>
      <c r="H5" s="45">
        <f>SUM(I5)-2</f>
        <v>20</v>
      </c>
      <c r="I5" s="45">
        <f>SUM(J5)-2</f>
        <v>22</v>
      </c>
      <c r="J5" s="71">
        <v>24</v>
      </c>
      <c r="K5" s="45">
        <f>SUM(J5)+1.5</f>
        <v>25.5</v>
      </c>
      <c r="L5" s="45">
        <f>SUM(K5)+1.5</f>
        <v>27</v>
      </c>
      <c r="M5" s="87">
        <f>SUM(L5)+1.5</f>
        <v>28.5</v>
      </c>
    </row>
    <row r="6" spans="1:13" s="1" customFormat="1" ht="14.1" customHeight="1" x14ac:dyDescent="0.3">
      <c r="A6" s="189"/>
      <c r="B6" s="132" t="s">
        <v>237</v>
      </c>
      <c r="C6" s="133"/>
      <c r="D6" s="79" t="s">
        <v>235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89">
        <v>3</v>
      </c>
      <c r="B7" s="322" t="s">
        <v>238</v>
      </c>
      <c r="C7" s="323"/>
      <c r="D7" s="68"/>
      <c r="E7" s="69"/>
      <c r="F7" s="69"/>
      <c r="G7" s="70"/>
      <c r="H7" s="45">
        <f>SUM(I7)-1.5</f>
        <v>22</v>
      </c>
      <c r="I7" s="45">
        <f>SUM(J7)-1.5</f>
        <v>23.5</v>
      </c>
      <c r="J7" s="76">
        <v>25</v>
      </c>
      <c r="K7" s="77">
        <f>SUM(J7)+1.5</f>
        <v>26.5</v>
      </c>
      <c r="L7" s="77">
        <f>SUM(K7)+1.5</f>
        <v>28</v>
      </c>
      <c r="M7" s="153">
        <f>SUM(L7)+1.5</f>
        <v>29.5</v>
      </c>
    </row>
    <row r="8" spans="1:13" s="1" customFormat="1" ht="14.1" customHeight="1" x14ac:dyDescent="0.3">
      <c r="A8" s="189"/>
      <c r="B8" s="132" t="s">
        <v>239</v>
      </c>
      <c r="C8" s="133"/>
      <c r="D8" s="79"/>
      <c r="E8" s="80"/>
      <c r="F8" s="80"/>
      <c r="G8" s="81"/>
      <c r="H8" s="46"/>
      <c r="I8" s="46"/>
      <c r="J8" s="76"/>
      <c r="K8" s="77"/>
      <c r="L8" s="77"/>
      <c r="M8" s="153"/>
    </row>
    <row r="9" spans="1:13" s="1" customFormat="1" ht="14.1" customHeight="1" x14ac:dyDescent="0.3">
      <c r="A9" s="189">
        <v>4</v>
      </c>
      <c r="B9" s="66" t="s">
        <v>155</v>
      </c>
      <c r="C9" s="67"/>
      <c r="D9" s="68"/>
      <c r="E9" s="69"/>
      <c r="F9" s="69"/>
      <c r="G9" s="70"/>
      <c r="H9" s="45">
        <f>SUM(I9)-1</f>
        <v>14</v>
      </c>
      <c r="I9" s="45">
        <f>SUM(J9)-1</f>
        <v>15</v>
      </c>
      <c r="J9" s="71">
        <v>16</v>
      </c>
      <c r="K9" s="45">
        <f>SUM(J9)+1</f>
        <v>17</v>
      </c>
      <c r="L9" s="45">
        <f>SUM(K9)+1</f>
        <v>18</v>
      </c>
      <c r="M9" s="87">
        <f>SUM(L9)+1</f>
        <v>19</v>
      </c>
    </row>
    <row r="10" spans="1:13" s="1" customFormat="1" ht="14.1" customHeight="1" x14ac:dyDescent="0.3">
      <c r="A10" s="189"/>
      <c r="B10" s="132" t="s">
        <v>240</v>
      </c>
      <c r="C10" s="133"/>
      <c r="D10" s="79" t="s">
        <v>245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89">
        <v>5</v>
      </c>
      <c r="B11" s="109" t="s">
        <v>36</v>
      </c>
      <c r="C11" s="109"/>
      <c r="D11" s="171" t="s">
        <v>77</v>
      </c>
      <c r="E11" s="171"/>
      <c r="F11" s="171"/>
      <c r="G11" s="171"/>
      <c r="H11" s="45">
        <f>SUM(I11)-2.25</f>
        <v>30</v>
      </c>
      <c r="I11" s="45">
        <f>SUM(J11)-2.25</f>
        <v>32.25</v>
      </c>
      <c r="J11" s="71">
        <v>34.5</v>
      </c>
      <c r="K11" s="45">
        <f>SUM(J11)+2</f>
        <v>36.5</v>
      </c>
      <c r="L11" s="45">
        <f>SUM(K11)+2</f>
        <v>38.5</v>
      </c>
      <c r="M11" s="87">
        <f>SUM(L11)+2</f>
        <v>40.5</v>
      </c>
    </row>
    <row r="12" spans="1:13" s="1" customFormat="1" ht="14.1" customHeight="1" x14ac:dyDescent="0.3">
      <c r="A12" s="189"/>
      <c r="B12" s="137" t="s">
        <v>41</v>
      </c>
      <c r="C12" s="137"/>
      <c r="D12" s="79" t="s">
        <v>44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89">
        <v>6</v>
      </c>
      <c r="B13" s="109" t="s">
        <v>42</v>
      </c>
      <c r="C13" s="109"/>
      <c r="D13" s="171" t="s">
        <v>9</v>
      </c>
      <c r="E13" s="171"/>
      <c r="F13" s="171"/>
      <c r="G13" s="171"/>
      <c r="H13" s="45">
        <f>SUM(I13)-2.1</f>
        <v>28.799999999999997</v>
      </c>
      <c r="I13" s="45">
        <f>SUM(J13)-2.1</f>
        <v>30.9</v>
      </c>
      <c r="J13" s="71">
        <v>33</v>
      </c>
      <c r="K13" s="45">
        <f>SUM(J13)+1.9</f>
        <v>34.9</v>
      </c>
      <c r="L13" s="45">
        <f>SUM(K13)+1.9</f>
        <v>36.799999999999997</v>
      </c>
      <c r="M13" s="87">
        <f>SUM(L13)+1.9</f>
        <v>38.699999999999996</v>
      </c>
    </row>
    <row r="14" spans="1:13" s="1" customFormat="1" ht="14.1" customHeight="1" x14ac:dyDescent="0.3">
      <c r="A14" s="189"/>
      <c r="B14" s="137" t="s">
        <v>26</v>
      </c>
      <c r="C14" s="137"/>
      <c r="D14" s="79" t="s">
        <v>45</v>
      </c>
      <c r="E14" s="80"/>
      <c r="F14" s="80"/>
      <c r="G14" s="81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189">
        <v>7</v>
      </c>
      <c r="B15" s="322" t="s">
        <v>241</v>
      </c>
      <c r="C15" s="323"/>
      <c r="D15" s="68"/>
      <c r="E15" s="69"/>
      <c r="F15" s="69"/>
      <c r="G15" s="70"/>
      <c r="H15" s="45">
        <f>SUM(I15)-1</f>
        <v>12</v>
      </c>
      <c r="I15" s="45">
        <f>SUM(J15)-1</f>
        <v>13</v>
      </c>
      <c r="J15" s="71">
        <v>14</v>
      </c>
      <c r="K15" s="45">
        <f>SUM(J15)+0.5</f>
        <v>14.5</v>
      </c>
      <c r="L15" s="45">
        <f>SUM(K15)+0.5</f>
        <v>15</v>
      </c>
      <c r="M15" s="87">
        <f>SUM(L15)+0.5</f>
        <v>15.5</v>
      </c>
    </row>
    <row r="16" spans="1:13" s="1" customFormat="1" ht="14.1" customHeight="1" x14ac:dyDescent="0.3">
      <c r="A16" s="189"/>
      <c r="B16" s="132" t="s">
        <v>242</v>
      </c>
      <c r="C16" s="133"/>
      <c r="D16" s="79"/>
      <c r="E16" s="80"/>
      <c r="F16" s="80"/>
      <c r="G16" s="81"/>
      <c r="H16" s="46"/>
      <c r="I16" s="46"/>
      <c r="J16" s="48"/>
      <c r="K16" s="46"/>
      <c r="L16" s="46"/>
      <c r="M16" s="156"/>
    </row>
    <row r="17" spans="1:13" s="1" customFormat="1" ht="14.1" customHeight="1" x14ac:dyDescent="0.3">
      <c r="A17" s="202">
        <v>8</v>
      </c>
      <c r="B17" s="190" t="s">
        <v>243</v>
      </c>
      <c r="C17" s="191"/>
      <c r="D17" s="106"/>
      <c r="E17" s="246"/>
      <c r="F17" s="246"/>
      <c r="G17" s="108"/>
      <c r="H17" s="45">
        <f>SUM(I17)-0.6</f>
        <v>7.8000000000000007</v>
      </c>
      <c r="I17" s="45">
        <f>SUM(J17)-0.6</f>
        <v>8.4</v>
      </c>
      <c r="J17" s="71">
        <v>9</v>
      </c>
      <c r="K17" s="45">
        <f>SUM(J17)+0.6</f>
        <v>9.6</v>
      </c>
      <c r="L17" s="45">
        <f>SUM(K17)+0.6</f>
        <v>10.199999999999999</v>
      </c>
      <c r="M17" s="87">
        <f>SUM(L17)+0.6</f>
        <v>10.799999999999999</v>
      </c>
    </row>
    <row r="18" spans="1:13" s="1" customFormat="1" ht="14.1" customHeight="1" x14ac:dyDescent="0.3">
      <c r="A18" s="189"/>
      <c r="B18" s="207" t="s">
        <v>244</v>
      </c>
      <c r="C18" s="207"/>
      <c r="D18" s="186"/>
      <c r="E18" s="187"/>
      <c r="F18" s="187"/>
      <c r="G18" s="188"/>
      <c r="H18" s="46"/>
      <c r="I18" s="46"/>
      <c r="J18" s="48"/>
      <c r="K18" s="46"/>
      <c r="L18" s="46"/>
      <c r="M18" s="156"/>
    </row>
    <row r="19" spans="1:13" s="1" customFormat="1" ht="14.1" customHeight="1" x14ac:dyDescent="0.3">
      <c r="A19" s="189">
        <v>9</v>
      </c>
      <c r="B19" s="212"/>
      <c r="C19" s="212"/>
      <c r="D19" s="213"/>
      <c r="E19" s="214"/>
      <c r="F19" s="214"/>
      <c r="G19" s="215"/>
      <c r="H19" s="45"/>
      <c r="I19" s="45"/>
      <c r="J19" s="71"/>
      <c r="K19" s="45"/>
      <c r="L19" s="45"/>
      <c r="M19" s="87"/>
    </row>
    <row r="20" spans="1:13" s="1" customFormat="1" ht="14.1" customHeight="1" x14ac:dyDescent="0.3">
      <c r="A20" s="189"/>
      <c r="B20" s="207"/>
      <c r="C20" s="207"/>
      <c r="D20" s="186"/>
      <c r="E20" s="187"/>
      <c r="F20" s="187"/>
      <c r="G20" s="188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89">
        <v>10</v>
      </c>
      <c r="B21" s="212"/>
      <c r="C21" s="212"/>
      <c r="D21" s="213"/>
      <c r="E21" s="214"/>
      <c r="F21" s="214"/>
      <c r="G21" s="215"/>
      <c r="H21" s="45"/>
      <c r="I21" s="45"/>
      <c r="J21" s="76"/>
      <c r="K21" s="307"/>
      <c r="L21" s="307"/>
      <c r="M21" s="314"/>
    </row>
    <row r="22" spans="1:13" s="1" customFormat="1" ht="14.1" customHeight="1" x14ac:dyDescent="0.3">
      <c r="A22" s="189"/>
      <c r="B22" s="207"/>
      <c r="C22" s="207"/>
      <c r="D22" s="186"/>
      <c r="E22" s="187"/>
      <c r="F22" s="187"/>
      <c r="G22" s="188"/>
      <c r="H22" s="46"/>
      <c r="I22" s="46"/>
      <c r="J22" s="76"/>
      <c r="K22" s="307"/>
      <c r="L22" s="307"/>
      <c r="M22" s="314"/>
    </row>
    <row r="23" spans="1:13" s="1" customFormat="1" ht="14.1" customHeight="1" x14ac:dyDescent="0.3">
      <c r="A23" s="189">
        <v>11</v>
      </c>
      <c r="B23" s="210"/>
      <c r="C23" s="211"/>
      <c r="D23" s="192"/>
      <c r="E23" s="192"/>
      <c r="F23" s="192"/>
      <c r="G23" s="192"/>
      <c r="H23" s="45"/>
      <c r="I23" s="45"/>
      <c r="J23" s="76"/>
      <c r="K23" s="307"/>
      <c r="L23" s="307"/>
      <c r="M23" s="314"/>
    </row>
    <row r="24" spans="1:13" s="1" customFormat="1" ht="14.1" customHeight="1" x14ac:dyDescent="0.3">
      <c r="A24" s="189"/>
      <c r="B24" s="207"/>
      <c r="C24" s="207"/>
      <c r="D24" s="186"/>
      <c r="E24" s="187"/>
      <c r="F24" s="187"/>
      <c r="G24" s="188"/>
      <c r="H24" s="46"/>
      <c r="I24" s="46"/>
      <c r="J24" s="76"/>
      <c r="K24" s="307"/>
      <c r="L24" s="307"/>
      <c r="M24" s="314"/>
    </row>
    <row r="25" spans="1:13" s="1" customFormat="1" ht="14.1" customHeight="1" x14ac:dyDescent="0.3">
      <c r="A25" s="189">
        <v>12</v>
      </c>
      <c r="B25" s="210"/>
      <c r="C25" s="211"/>
      <c r="D25" s="308"/>
      <c r="E25" s="309"/>
      <c r="F25" s="309"/>
      <c r="G25" s="310"/>
      <c r="H25" s="45"/>
      <c r="I25" s="45"/>
      <c r="J25" s="76"/>
      <c r="K25" s="307"/>
      <c r="L25" s="307"/>
      <c r="M25" s="314"/>
    </row>
    <row r="26" spans="1:13" s="1" customFormat="1" ht="14.1" customHeight="1" x14ac:dyDescent="0.3">
      <c r="A26" s="189"/>
      <c r="B26" s="184"/>
      <c r="C26" s="185"/>
      <c r="D26" s="186"/>
      <c r="E26" s="187"/>
      <c r="F26" s="187"/>
      <c r="G26" s="188"/>
      <c r="H26" s="46"/>
      <c r="I26" s="46"/>
      <c r="J26" s="76"/>
      <c r="K26" s="307"/>
      <c r="L26" s="307"/>
      <c r="M26" s="314"/>
    </row>
    <row r="27" spans="1:13" s="1" customFormat="1" ht="14.1" customHeight="1" x14ac:dyDescent="0.3">
      <c r="A27" s="189">
        <v>13</v>
      </c>
      <c r="B27" s="210"/>
      <c r="C27" s="211"/>
      <c r="D27" s="308"/>
      <c r="E27" s="309"/>
      <c r="F27" s="309"/>
      <c r="G27" s="310"/>
      <c r="H27" s="45"/>
      <c r="I27" s="45"/>
      <c r="J27" s="76"/>
      <c r="K27" s="307"/>
      <c r="L27" s="307"/>
      <c r="M27" s="314"/>
    </row>
    <row r="28" spans="1:13" s="1" customFormat="1" ht="14.1" customHeight="1" x14ac:dyDescent="0.3">
      <c r="A28" s="189"/>
      <c r="B28" s="184"/>
      <c r="C28" s="185"/>
      <c r="D28" s="186"/>
      <c r="E28" s="187"/>
      <c r="F28" s="187"/>
      <c r="G28" s="188"/>
      <c r="H28" s="46"/>
      <c r="I28" s="46"/>
      <c r="J28" s="76"/>
      <c r="K28" s="307"/>
      <c r="L28" s="307"/>
      <c r="M28" s="314"/>
    </row>
    <row r="29" spans="1:13" s="1" customFormat="1" ht="14.1" customHeight="1" x14ac:dyDescent="0.3">
      <c r="A29" s="189">
        <v>14</v>
      </c>
      <c r="B29" s="210"/>
      <c r="C29" s="211"/>
      <c r="D29" s="308"/>
      <c r="E29" s="309"/>
      <c r="F29" s="309"/>
      <c r="G29" s="310"/>
      <c r="H29" s="45"/>
      <c r="I29" s="45"/>
      <c r="J29" s="76"/>
      <c r="K29" s="307"/>
      <c r="L29" s="307"/>
      <c r="M29" s="314"/>
    </row>
    <row r="30" spans="1:13" s="1" customFormat="1" ht="14.1" customHeight="1" x14ac:dyDescent="0.3">
      <c r="A30" s="189"/>
      <c r="B30" s="184"/>
      <c r="C30" s="185"/>
      <c r="D30" s="186"/>
      <c r="E30" s="187"/>
      <c r="F30" s="187"/>
      <c r="G30" s="188"/>
      <c r="H30" s="46"/>
      <c r="I30" s="46"/>
      <c r="J30" s="76"/>
      <c r="K30" s="307"/>
      <c r="L30" s="307"/>
      <c r="M30" s="314"/>
    </row>
    <row r="31" spans="1:13" s="1" customFormat="1" ht="14.1" customHeight="1" x14ac:dyDescent="0.3">
      <c r="A31" s="189">
        <v>15</v>
      </c>
      <c r="B31" s="210"/>
      <c r="C31" s="211"/>
      <c r="D31" s="308"/>
      <c r="E31" s="309"/>
      <c r="F31" s="309"/>
      <c r="G31" s="310"/>
      <c r="H31" s="45"/>
      <c r="I31" s="45"/>
      <c r="J31" s="76"/>
      <c r="K31" s="307"/>
      <c r="L31" s="307"/>
      <c r="M31" s="314"/>
    </row>
    <row r="32" spans="1:13" s="1" customFormat="1" ht="14.1" customHeight="1" thickBot="1" x14ac:dyDescent="0.35">
      <c r="A32" s="203"/>
      <c r="B32" s="197"/>
      <c r="C32" s="198"/>
      <c r="D32" s="199"/>
      <c r="E32" s="200"/>
      <c r="F32" s="200"/>
      <c r="G32" s="201"/>
      <c r="H32" s="96"/>
      <c r="I32" s="96"/>
      <c r="J32" s="155"/>
      <c r="K32" s="311"/>
      <c r="L32" s="311"/>
      <c r="M32" s="315"/>
    </row>
    <row r="33" spans="2:7" ht="14.1" customHeight="1" x14ac:dyDescent="0.3"/>
    <row r="34" spans="2:7" ht="14.1" customHeight="1" x14ac:dyDescent="0.3"/>
    <row r="35" spans="2:7" ht="14.1" customHeight="1" x14ac:dyDescent="0.3"/>
    <row r="36" spans="2:7" ht="14.1" customHeight="1" x14ac:dyDescent="0.3"/>
    <row r="37" spans="2:7" ht="14.1" customHeight="1" x14ac:dyDescent="0.3"/>
    <row r="38" spans="2:7" ht="14.1" customHeight="1" x14ac:dyDescent="0.3">
      <c r="B38" s="8"/>
      <c r="C38" s="8"/>
      <c r="D38" s="8"/>
      <c r="E38" s="8"/>
      <c r="F38" s="8"/>
      <c r="G38" s="8"/>
    </row>
    <row r="39" spans="2:7" ht="14.1" customHeight="1" x14ac:dyDescent="0.3">
      <c r="B39" s="8"/>
      <c r="C39" s="8"/>
      <c r="D39" s="8"/>
      <c r="E39" s="8"/>
      <c r="F39" s="8"/>
      <c r="G39" s="8"/>
    </row>
    <row r="40" spans="2:7" ht="14.1" customHeight="1" x14ac:dyDescent="0.3">
      <c r="B40" s="8"/>
      <c r="C40" s="8"/>
      <c r="D40" s="8"/>
      <c r="E40" s="8"/>
      <c r="F40" s="8"/>
      <c r="G40" s="8"/>
    </row>
    <row r="41" spans="2:7" ht="14.1" customHeight="1" x14ac:dyDescent="0.3">
      <c r="B41" s="8"/>
      <c r="C41" s="8"/>
      <c r="D41" s="8"/>
      <c r="E41" s="8"/>
      <c r="F41" s="8"/>
      <c r="G41" s="8"/>
    </row>
    <row r="42" spans="2:7" ht="14.1" customHeight="1" x14ac:dyDescent="0.3"/>
    <row r="43" spans="2:7" ht="14.1" customHeight="1" x14ac:dyDescent="0.3"/>
    <row r="44" spans="2:7" ht="14.1" customHeight="1" x14ac:dyDescent="0.3"/>
    <row r="45" spans="2:7" ht="14.1" customHeight="1" x14ac:dyDescent="0.3"/>
    <row r="46" spans="2:7" ht="14.1" customHeight="1" x14ac:dyDescent="0.3"/>
    <row r="47" spans="2:7" ht="14.1" customHeight="1" x14ac:dyDescent="0.3"/>
    <row r="48" spans="2:7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5FE9-40A7-4146-A003-6C9757A6D23A}">
  <sheetPr codeName="Sheet190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254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16" t="s">
        <v>63</v>
      </c>
      <c r="I2" s="16" t="s">
        <v>64</v>
      </c>
      <c r="J2" s="7" t="s">
        <v>65</v>
      </c>
      <c r="K2" s="16" t="s">
        <v>66</v>
      </c>
      <c r="L2" s="16" t="s">
        <v>167</v>
      </c>
      <c r="M2" s="16" t="s">
        <v>168</v>
      </c>
    </row>
    <row r="3" spans="1:13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45">
        <f>SUM(I3)-3.5</f>
        <v>38</v>
      </c>
      <c r="I3" s="45">
        <f>SUM(J3)-3.5</f>
        <v>41.5</v>
      </c>
      <c r="J3" s="71">
        <v>45</v>
      </c>
      <c r="K3" s="45">
        <f>SUM(J3)+3</f>
        <v>48</v>
      </c>
      <c r="L3" s="45">
        <f>SUM(K3)+3</f>
        <v>51</v>
      </c>
      <c r="M3" s="157">
        <f>SUM(L3)+3</f>
        <v>54</v>
      </c>
    </row>
    <row r="4" spans="1:13" s="1" customFormat="1" ht="14.1" customHeight="1" x14ac:dyDescent="0.3">
      <c r="A4" s="189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45">
        <f>SUM(I5)-1.8</f>
        <v>22</v>
      </c>
      <c r="I5" s="45">
        <f>SUM(J5)-1.8</f>
        <v>23.8</v>
      </c>
      <c r="J5" s="71">
        <v>25.6</v>
      </c>
      <c r="K5" s="45">
        <f>SUM(J5)+1.6</f>
        <v>27.200000000000003</v>
      </c>
      <c r="L5" s="45">
        <f>SUM(K5)+1.6</f>
        <v>28.800000000000004</v>
      </c>
      <c r="M5" s="87">
        <f>SUM(L5)+1.6</f>
        <v>30.400000000000006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45">
        <f>SUM(I7)-2</f>
        <v>26</v>
      </c>
      <c r="I7" s="45">
        <f>SUM(J7)-2</f>
        <v>28</v>
      </c>
      <c r="J7" s="71">
        <v>30</v>
      </c>
      <c r="K7" s="45">
        <f>SUM(J7)+1.8</f>
        <v>31.8</v>
      </c>
      <c r="L7" s="45">
        <f>SUM(K7)+1.8</f>
        <v>33.6</v>
      </c>
      <c r="M7" s="87">
        <f>SUM(L7)+1.8</f>
        <v>35.4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45">
        <f>SUM(I9)-2</f>
        <v>26</v>
      </c>
      <c r="I9" s="45">
        <f>SUM(J9)-2</f>
        <v>28</v>
      </c>
      <c r="J9" s="71">
        <v>30</v>
      </c>
      <c r="K9" s="45">
        <f>SUM(J9)+1.8</f>
        <v>31.8</v>
      </c>
      <c r="L9" s="45">
        <f>SUM(K9)+1.8</f>
        <v>33.6</v>
      </c>
      <c r="M9" s="87">
        <f>SUM(L9)+1.8</f>
        <v>35.4</v>
      </c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45">
        <f>SUM(I11)-0.8</f>
        <v>12.499999999999998</v>
      </c>
      <c r="I11" s="45">
        <f>SUM(J11)-0.8</f>
        <v>13.299999999999999</v>
      </c>
      <c r="J11" s="71">
        <v>14.1</v>
      </c>
      <c r="K11" s="45">
        <f>SUM(J11)+0.8</f>
        <v>14.9</v>
      </c>
      <c r="L11" s="45">
        <f>SUM(K11)+0.8</f>
        <v>15.700000000000001</v>
      </c>
      <c r="M11" s="87">
        <f>SUM(L11)+0.8</f>
        <v>16.5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89">
        <v>6</v>
      </c>
      <c r="B13" s="212" t="s">
        <v>1</v>
      </c>
      <c r="C13" s="212"/>
      <c r="D13" s="192" t="s">
        <v>2</v>
      </c>
      <c r="E13" s="192"/>
      <c r="F13" s="192"/>
      <c r="G13" s="192"/>
      <c r="H13" s="45">
        <f>SUM(I13)-0.6</f>
        <v>12.8</v>
      </c>
      <c r="I13" s="45">
        <f>SUM(J13)-0.6</f>
        <v>13.4</v>
      </c>
      <c r="J13" s="76">
        <v>14</v>
      </c>
      <c r="K13" s="307">
        <f>SUM(J13)+0.6</f>
        <v>14.6</v>
      </c>
      <c r="L13" s="307">
        <f>SUM(K13)+0.6</f>
        <v>15.2</v>
      </c>
      <c r="M13" s="314">
        <f>SUM(L13)+0.6</f>
        <v>15.799999999999999</v>
      </c>
    </row>
    <row r="14" spans="1:13" s="1" customFormat="1" ht="14.1" customHeight="1" x14ac:dyDescent="0.3">
      <c r="A14" s="189"/>
      <c r="B14" s="207" t="s">
        <v>28</v>
      </c>
      <c r="C14" s="207"/>
      <c r="D14" s="186" t="s">
        <v>118</v>
      </c>
      <c r="E14" s="187"/>
      <c r="F14" s="187"/>
      <c r="G14" s="188"/>
      <c r="H14" s="46"/>
      <c r="I14" s="46"/>
      <c r="J14" s="76"/>
      <c r="K14" s="307"/>
      <c r="L14" s="307"/>
      <c r="M14" s="314"/>
    </row>
    <row r="15" spans="1:13" s="1" customFormat="1" ht="14.1" customHeight="1" x14ac:dyDescent="0.3">
      <c r="A15" s="189">
        <v>7</v>
      </c>
      <c r="B15" s="212" t="s">
        <v>3</v>
      </c>
      <c r="C15" s="212"/>
      <c r="D15" s="192" t="s">
        <v>4</v>
      </c>
      <c r="E15" s="192"/>
      <c r="F15" s="192"/>
      <c r="G15" s="192"/>
      <c r="H15" s="45">
        <f>SUM(I15)-0.3</f>
        <v>5.1000000000000005</v>
      </c>
      <c r="I15" s="45">
        <f>SUM(J15)-0.3</f>
        <v>5.4</v>
      </c>
      <c r="J15" s="76">
        <v>5.7</v>
      </c>
      <c r="K15" s="307">
        <f>SUM(J15)+0.3</f>
        <v>6</v>
      </c>
      <c r="L15" s="307">
        <f>SUM(K15)+0.3</f>
        <v>6.3</v>
      </c>
      <c r="M15" s="314">
        <f>SUM(L15)+0.3</f>
        <v>6.6</v>
      </c>
    </row>
    <row r="16" spans="1:13" s="1" customFormat="1" ht="14.1" customHeight="1" x14ac:dyDescent="0.3">
      <c r="A16" s="189"/>
      <c r="B16" s="207" t="s">
        <v>29</v>
      </c>
      <c r="C16" s="207"/>
      <c r="D16" s="186" t="s">
        <v>116</v>
      </c>
      <c r="E16" s="187"/>
      <c r="F16" s="187"/>
      <c r="G16" s="188"/>
      <c r="H16" s="46"/>
      <c r="I16" s="46"/>
      <c r="J16" s="76"/>
      <c r="K16" s="307"/>
      <c r="L16" s="307"/>
      <c r="M16" s="314"/>
    </row>
    <row r="17" spans="1:13" s="1" customFormat="1" ht="14.1" customHeight="1" x14ac:dyDescent="0.3">
      <c r="A17" s="189">
        <v>8</v>
      </c>
      <c r="B17" s="210" t="s">
        <v>90</v>
      </c>
      <c r="C17" s="211"/>
      <c r="D17" s="68" t="s">
        <v>91</v>
      </c>
      <c r="E17" s="69"/>
      <c r="F17" s="69"/>
      <c r="G17" s="70"/>
      <c r="H17" s="45">
        <f>SUM(I17)-1.6</f>
        <v>32.799999999999997</v>
      </c>
      <c r="I17" s="45">
        <f>SUM(J17)-1.6</f>
        <v>34.4</v>
      </c>
      <c r="J17" s="76">
        <v>36</v>
      </c>
      <c r="K17" s="307">
        <f>SUM(J17)+1.6</f>
        <v>37.6</v>
      </c>
      <c r="L17" s="307">
        <f>SUM(K17)+1.6</f>
        <v>39.200000000000003</v>
      </c>
      <c r="M17" s="314">
        <f>SUM(L17)+1.6</f>
        <v>40.800000000000004</v>
      </c>
    </row>
    <row r="18" spans="1:13" s="1" customFormat="1" ht="14.1" customHeight="1" x14ac:dyDescent="0.3">
      <c r="A18" s="189"/>
      <c r="B18" s="207" t="s">
        <v>34</v>
      </c>
      <c r="C18" s="207"/>
      <c r="D18" s="186" t="s">
        <v>115</v>
      </c>
      <c r="E18" s="187"/>
      <c r="F18" s="187"/>
      <c r="G18" s="188"/>
      <c r="H18" s="46"/>
      <c r="I18" s="46"/>
      <c r="J18" s="76"/>
      <c r="K18" s="307"/>
      <c r="L18" s="307"/>
      <c r="M18" s="314"/>
    </row>
    <row r="19" spans="1:13" s="1" customFormat="1" ht="14.1" customHeight="1" x14ac:dyDescent="0.3">
      <c r="A19" s="189">
        <v>9</v>
      </c>
      <c r="B19" s="212" t="s">
        <v>5</v>
      </c>
      <c r="C19" s="212"/>
      <c r="D19" s="213" t="s">
        <v>6</v>
      </c>
      <c r="E19" s="214"/>
      <c r="F19" s="214"/>
      <c r="G19" s="215"/>
      <c r="H19" s="45">
        <f>SUM(I19)-3.6</f>
        <v>33.5</v>
      </c>
      <c r="I19" s="45">
        <f>SUM(J19)-3.6</f>
        <v>37.1</v>
      </c>
      <c r="J19" s="71">
        <v>40.700000000000003</v>
      </c>
      <c r="K19" s="45">
        <f>SUM(J19)+3.7</f>
        <v>44.400000000000006</v>
      </c>
      <c r="L19" s="45">
        <f>SUM(K19)+3.7</f>
        <v>48.100000000000009</v>
      </c>
      <c r="M19" s="87">
        <f>SUM(L19)+3.7</f>
        <v>51.800000000000011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45">
        <f>SUM(I21)-1.4</f>
        <v>21.200000000000003</v>
      </c>
      <c r="I21" s="45">
        <f>SUM(J21)-1.4</f>
        <v>22.6</v>
      </c>
      <c r="J21" s="76">
        <v>24</v>
      </c>
      <c r="K21" s="307">
        <f>SUM(J21)+1.4</f>
        <v>25.4</v>
      </c>
      <c r="L21" s="307">
        <f>SUM(K21)+1.4</f>
        <v>26.799999999999997</v>
      </c>
      <c r="M21" s="314">
        <f>SUM(L21)+1.4</f>
        <v>28.199999999999996</v>
      </c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46"/>
      <c r="I22" s="46"/>
      <c r="J22" s="76"/>
      <c r="K22" s="307"/>
      <c r="L22" s="307"/>
      <c r="M22" s="314"/>
    </row>
    <row r="23" spans="1:13" s="1" customFormat="1" ht="14.1" customHeight="1" x14ac:dyDescent="0.3">
      <c r="A23" s="189">
        <v>11</v>
      </c>
      <c r="B23" s="210" t="s">
        <v>69</v>
      </c>
      <c r="C23" s="211"/>
      <c r="D23" s="192" t="s">
        <v>70</v>
      </c>
      <c r="E23" s="192"/>
      <c r="F23" s="192"/>
      <c r="G23" s="192"/>
      <c r="H23" s="45">
        <f>SUM(I23)-0.6</f>
        <v>14</v>
      </c>
      <c r="I23" s="45">
        <f>SUM(J23)-0.6</f>
        <v>14.6</v>
      </c>
      <c r="J23" s="76">
        <v>15.2</v>
      </c>
      <c r="K23" s="307">
        <f>SUM(J23)+0.6</f>
        <v>15.799999999999999</v>
      </c>
      <c r="L23" s="307">
        <f>SUM(K23)+0.6</f>
        <v>16.399999999999999</v>
      </c>
      <c r="M23" s="314">
        <f>SUM(L23)+0.6</f>
        <v>17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46"/>
      <c r="I24" s="46"/>
      <c r="J24" s="76"/>
      <c r="K24" s="307"/>
      <c r="L24" s="307"/>
      <c r="M24" s="314"/>
    </row>
    <row r="25" spans="1:13" s="1" customFormat="1" ht="14.1" customHeight="1" x14ac:dyDescent="0.3">
      <c r="A25" s="189">
        <v>12</v>
      </c>
      <c r="B25" s="210" t="s">
        <v>255</v>
      </c>
      <c r="C25" s="211"/>
      <c r="D25" s="308"/>
      <c r="E25" s="309"/>
      <c r="F25" s="309"/>
      <c r="G25" s="310"/>
      <c r="H25" s="45">
        <f>SUM(I25)-0.2</f>
        <v>3.0999999999999996</v>
      </c>
      <c r="I25" s="45">
        <f>SUM(J25)-0.2</f>
        <v>3.3</v>
      </c>
      <c r="J25" s="76">
        <v>3.5</v>
      </c>
      <c r="K25" s="307">
        <f>SUM(J25)+0.2</f>
        <v>3.7</v>
      </c>
      <c r="L25" s="307">
        <f>SUM(K25)+0.2</f>
        <v>3.9000000000000004</v>
      </c>
      <c r="M25" s="314">
        <f>SUM(L25)+0.2</f>
        <v>4.1000000000000005</v>
      </c>
    </row>
    <row r="26" spans="1:13" s="1" customFormat="1" ht="14.1" customHeight="1" x14ac:dyDescent="0.3">
      <c r="A26" s="189"/>
      <c r="B26" s="184" t="s">
        <v>256</v>
      </c>
      <c r="C26" s="185"/>
      <c r="D26" s="186"/>
      <c r="E26" s="187"/>
      <c r="F26" s="187"/>
      <c r="G26" s="188"/>
      <c r="H26" s="46"/>
      <c r="I26" s="46"/>
      <c r="J26" s="76"/>
      <c r="K26" s="307"/>
      <c r="L26" s="307"/>
      <c r="M26" s="314"/>
    </row>
    <row r="27" spans="1:13" s="1" customFormat="1" ht="14.1" customHeight="1" x14ac:dyDescent="0.3">
      <c r="A27" s="189">
        <v>13</v>
      </c>
      <c r="B27" s="210"/>
      <c r="C27" s="211"/>
      <c r="D27" s="308"/>
      <c r="E27" s="309"/>
      <c r="F27" s="309"/>
      <c r="G27" s="310"/>
      <c r="H27" s="45"/>
      <c r="I27" s="45"/>
      <c r="J27" s="76"/>
      <c r="K27" s="307"/>
      <c r="L27" s="307"/>
      <c r="M27" s="314"/>
    </row>
    <row r="28" spans="1:13" s="1" customFormat="1" ht="14.1" customHeight="1" x14ac:dyDescent="0.3">
      <c r="A28" s="189"/>
      <c r="B28" s="184"/>
      <c r="C28" s="185"/>
      <c r="D28" s="186"/>
      <c r="E28" s="187"/>
      <c r="F28" s="187"/>
      <c r="G28" s="188"/>
      <c r="H28" s="46"/>
      <c r="I28" s="46"/>
      <c r="J28" s="76"/>
      <c r="K28" s="307"/>
      <c r="L28" s="307"/>
      <c r="M28" s="314"/>
    </row>
    <row r="29" spans="1:13" s="1" customFormat="1" ht="14.1" customHeight="1" x14ac:dyDescent="0.3">
      <c r="A29" s="189">
        <v>14</v>
      </c>
      <c r="B29" s="210"/>
      <c r="C29" s="211"/>
      <c r="D29" s="308"/>
      <c r="E29" s="309"/>
      <c r="F29" s="309"/>
      <c r="G29" s="310"/>
      <c r="H29" s="45"/>
      <c r="I29" s="45"/>
      <c r="J29" s="76"/>
      <c r="K29" s="307"/>
      <c r="L29" s="307"/>
      <c r="M29" s="314"/>
    </row>
    <row r="30" spans="1:13" s="1" customFormat="1" ht="14.1" customHeight="1" x14ac:dyDescent="0.3">
      <c r="A30" s="189"/>
      <c r="B30" s="184"/>
      <c r="C30" s="185"/>
      <c r="D30" s="186"/>
      <c r="E30" s="187"/>
      <c r="F30" s="187"/>
      <c r="G30" s="188"/>
      <c r="H30" s="46"/>
      <c r="I30" s="46"/>
      <c r="J30" s="76"/>
      <c r="K30" s="307"/>
      <c r="L30" s="307"/>
      <c r="M30" s="314"/>
    </row>
    <row r="31" spans="1:13" s="1" customFormat="1" ht="14.1" customHeight="1" x14ac:dyDescent="0.3">
      <c r="A31" s="189">
        <v>15</v>
      </c>
      <c r="B31" s="210"/>
      <c r="C31" s="211"/>
      <c r="D31" s="308"/>
      <c r="E31" s="309"/>
      <c r="F31" s="309"/>
      <c r="G31" s="310"/>
      <c r="H31" s="45"/>
      <c r="I31" s="45"/>
      <c r="J31" s="76"/>
      <c r="K31" s="307"/>
      <c r="L31" s="307"/>
      <c r="M31" s="314"/>
    </row>
    <row r="32" spans="1:13" s="1" customFormat="1" ht="14.1" customHeight="1" thickBot="1" x14ac:dyDescent="0.35">
      <c r="A32" s="203"/>
      <c r="B32" s="197"/>
      <c r="C32" s="198"/>
      <c r="D32" s="199"/>
      <c r="E32" s="200"/>
      <c r="F32" s="200"/>
      <c r="G32" s="201"/>
      <c r="H32" s="96"/>
      <c r="I32" s="96"/>
      <c r="J32" s="155"/>
      <c r="K32" s="311"/>
      <c r="L32" s="311"/>
      <c r="M32" s="315"/>
    </row>
    <row r="33" spans="2:7" ht="14.1" customHeight="1" x14ac:dyDescent="0.3"/>
    <row r="34" spans="2:7" ht="14.1" customHeight="1" x14ac:dyDescent="0.3"/>
    <row r="35" spans="2:7" ht="14.1" customHeight="1" x14ac:dyDescent="0.3"/>
    <row r="36" spans="2:7" ht="14.1" customHeight="1" x14ac:dyDescent="0.3"/>
    <row r="37" spans="2:7" ht="14.1" customHeight="1" x14ac:dyDescent="0.3"/>
    <row r="38" spans="2:7" ht="14.1" customHeight="1" x14ac:dyDescent="0.3">
      <c r="B38" s="8"/>
      <c r="C38" s="8"/>
      <c r="D38" s="8"/>
      <c r="E38" s="8"/>
      <c r="F38" s="8"/>
      <c r="G38" s="8"/>
    </row>
    <row r="39" spans="2:7" ht="14.1" customHeight="1" x14ac:dyDescent="0.3">
      <c r="B39" s="8"/>
      <c r="C39" s="8"/>
      <c r="D39" s="8"/>
      <c r="E39" s="8"/>
      <c r="F39" s="8"/>
      <c r="G39" s="8"/>
    </row>
    <row r="40" spans="2:7" ht="14.1" customHeight="1" x14ac:dyDescent="0.3">
      <c r="B40" s="8"/>
      <c r="C40" s="8"/>
      <c r="D40" s="8"/>
      <c r="E40" s="8"/>
      <c r="F40" s="8"/>
      <c r="G40" s="8"/>
    </row>
    <row r="41" spans="2:7" ht="14.1" customHeight="1" x14ac:dyDescent="0.3">
      <c r="B41" s="8"/>
      <c r="C41" s="8"/>
      <c r="D41" s="8"/>
      <c r="E41" s="8"/>
      <c r="F41" s="8"/>
      <c r="G41" s="8"/>
    </row>
    <row r="42" spans="2:7" ht="14.1" customHeight="1" x14ac:dyDescent="0.3"/>
    <row r="43" spans="2:7" ht="14.1" customHeight="1" x14ac:dyDescent="0.3"/>
    <row r="44" spans="2:7" ht="14.1" customHeight="1" x14ac:dyDescent="0.3"/>
    <row r="45" spans="2:7" ht="14.1" customHeight="1" x14ac:dyDescent="0.3"/>
    <row r="46" spans="2:7" ht="14.1" customHeight="1" x14ac:dyDescent="0.3"/>
    <row r="47" spans="2:7" ht="14.1" customHeight="1" x14ac:dyDescent="0.3"/>
    <row r="48" spans="2:7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773-38FB-4FFD-924B-1EB014BAB3FC}">
  <sheetPr codeName="Sheet636">
    <tabColor theme="7"/>
    <pageSetUpPr fitToPage="1"/>
  </sheetPr>
  <dimension ref="A1:N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580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35</v>
      </c>
      <c r="I3" s="45">
        <f>SUM(J3)-3</f>
        <v>38</v>
      </c>
      <c r="J3" s="162">
        <v>41</v>
      </c>
      <c r="K3" s="49">
        <f>SUM(J3)+3</f>
        <v>44</v>
      </c>
      <c r="L3" s="49">
        <f>SUM(K3)+3</f>
        <v>47</v>
      </c>
      <c r="M3" s="49">
        <f>SUM(L3)+3</f>
        <v>50</v>
      </c>
      <c r="N3" s="250">
        <f>SUM(M3)+3</f>
        <v>53</v>
      </c>
    </row>
    <row r="4" spans="1:14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35</v>
      </c>
      <c r="I5" s="45">
        <f>SUM(J5)-2</f>
        <v>37</v>
      </c>
      <c r="J5" s="71">
        <v>39</v>
      </c>
      <c r="K5" s="45">
        <f>SUM(J5)+2</f>
        <v>41</v>
      </c>
      <c r="L5" s="45">
        <f>SUM(K5)+2</f>
        <v>43</v>
      </c>
      <c r="M5" s="45">
        <f>SUM(L5)+2</f>
        <v>45</v>
      </c>
      <c r="N5" s="254">
        <f>SUM(M5)+2</f>
        <v>47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36</v>
      </c>
      <c r="I7" s="45">
        <f>SUM(J7)-2</f>
        <v>38</v>
      </c>
      <c r="J7" s="71">
        <v>40</v>
      </c>
      <c r="K7" s="45">
        <f>SUM(J7)+2</f>
        <v>42</v>
      </c>
      <c r="L7" s="45">
        <f>SUM(K7)+2</f>
        <v>44</v>
      </c>
      <c r="M7" s="45">
        <f>SUM(L7)+2</f>
        <v>46</v>
      </c>
      <c r="N7" s="254">
        <f>SUM(M7)+2</f>
        <v>48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SUM(I9)-1.5</f>
        <v>30</v>
      </c>
      <c r="I9" s="45">
        <f>SUM(J9)-1.5</f>
        <v>31.5</v>
      </c>
      <c r="J9" s="71">
        <v>33</v>
      </c>
      <c r="K9" s="45">
        <f>SUM(J9)+1.5</f>
        <v>34.5</v>
      </c>
      <c r="L9" s="45">
        <f>SUM(K9)+1.5</f>
        <v>36</v>
      </c>
      <c r="M9" s="45">
        <f>SUM(L9)+1.5</f>
        <v>37.5</v>
      </c>
      <c r="N9" s="254">
        <f>SUM(M9)+1.5</f>
        <v>39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4.5</v>
      </c>
      <c r="I11" s="45">
        <f>SUM(J11)-0</f>
        <v>4.5</v>
      </c>
      <c r="J11" s="71">
        <v>4.5</v>
      </c>
      <c r="K11" s="45">
        <f>SUM(J11)+0.5</f>
        <v>5</v>
      </c>
      <c r="L11" s="45">
        <f>SUM(K11)+0</f>
        <v>5</v>
      </c>
      <c r="M11" s="45">
        <f>SUM(L11)+0</f>
        <v>5</v>
      </c>
      <c r="N11" s="254">
        <f>SUM(M11)+0</f>
        <v>5</v>
      </c>
    </row>
    <row r="12" spans="1:14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16</v>
      </c>
      <c r="I13" s="45">
        <f>SUM(J13)-1</f>
        <v>17</v>
      </c>
      <c r="J13" s="76">
        <v>18</v>
      </c>
      <c r="K13" s="77">
        <f>SUM(J13)+1</f>
        <v>19</v>
      </c>
      <c r="L13" s="77">
        <f>SUM(K13)+1</f>
        <v>20</v>
      </c>
      <c r="M13" s="77">
        <f>SUM(L13)+1</f>
        <v>21</v>
      </c>
      <c r="N13" s="252">
        <f>SUM(M13)+1</f>
        <v>22</v>
      </c>
    </row>
    <row r="14" spans="1:14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15.3</v>
      </c>
      <c r="I15" s="45">
        <f>SUM(J15)-0.6</f>
        <v>15.9</v>
      </c>
      <c r="J15" s="76">
        <v>16.5</v>
      </c>
      <c r="K15" s="45">
        <f>SUM(J15)+0.6</f>
        <v>17.100000000000001</v>
      </c>
      <c r="L15" s="45">
        <f>SUM(K15)+0.6</f>
        <v>17.700000000000003</v>
      </c>
      <c r="M15" s="45">
        <f>SUM(L15)+0.6</f>
        <v>18.300000000000004</v>
      </c>
      <c r="N15" s="254">
        <f>SUM(M15)+0.6</f>
        <v>18.900000000000006</v>
      </c>
    </row>
    <row r="16" spans="1:14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46"/>
      <c r="N16" s="251"/>
    </row>
    <row r="17" spans="1:14" s="1" customFormat="1" ht="14.1" customHeight="1" x14ac:dyDescent="0.3">
      <c r="A17" s="166">
        <v>8</v>
      </c>
      <c r="B17" s="66" t="s">
        <v>3</v>
      </c>
      <c r="C17" s="67"/>
      <c r="D17" s="171" t="s">
        <v>4</v>
      </c>
      <c r="E17" s="171"/>
      <c r="F17" s="171"/>
      <c r="G17" s="171"/>
      <c r="H17" s="45">
        <f>SUM(I17)-0.3</f>
        <v>6.9</v>
      </c>
      <c r="I17" s="45">
        <f>SUM(J17)-0.3</f>
        <v>7.2</v>
      </c>
      <c r="J17" s="76">
        <v>7.5</v>
      </c>
      <c r="K17" s="77">
        <f>SUM(J17)+0.3</f>
        <v>7.8</v>
      </c>
      <c r="L17" s="77">
        <f>SUM(K17)+0.3</f>
        <v>8.1</v>
      </c>
      <c r="M17" s="173">
        <f>SUM(L17)+0.3</f>
        <v>8.4</v>
      </c>
      <c r="N17" s="262">
        <f>SUM(M17)+0.3</f>
        <v>8.7000000000000011</v>
      </c>
    </row>
    <row r="18" spans="1:14" s="1" customFormat="1" ht="14.1" customHeight="1" x14ac:dyDescent="0.3">
      <c r="A18" s="166"/>
      <c r="B18" s="132" t="s">
        <v>29</v>
      </c>
      <c r="C18" s="133"/>
      <c r="D18" s="79" t="s">
        <v>48</v>
      </c>
      <c r="E18" s="80"/>
      <c r="F18" s="80"/>
      <c r="G18" s="81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45"/>
      <c r="N19" s="254"/>
    </row>
    <row r="20" spans="1:14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</f>
        <v>28.5</v>
      </c>
      <c r="I21" s="45">
        <f>SUM(J21)-3</f>
        <v>31.5</v>
      </c>
      <c r="J21" s="76">
        <v>34.5</v>
      </c>
      <c r="K21" s="77">
        <f>SUM(J21)+3</f>
        <v>37.5</v>
      </c>
      <c r="L21" s="77">
        <f>SUM(K21)+3</f>
        <v>40.5</v>
      </c>
      <c r="M21" s="77">
        <f>SUM(L21)+3</f>
        <v>43.5</v>
      </c>
      <c r="N21" s="252">
        <f>SUM(M21)+3</f>
        <v>46.5</v>
      </c>
    </row>
    <row r="22" spans="1:14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29.799999999999997</v>
      </c>
      <c r="I23" s="45">
        <f>SUM(J23)-1.6</f>
        <v>31.4</v>
      </c>
      <c r="J23" s="76">
        <v>33</v>
      </c>
      <c r="K23" s="77">
        <f>SUM(J23)+1.6</f>
        <v>34.6</v>
      </c>
      <c r="L23" s="77">
        <f>SUM(K23)+1.6</f>
        <v>36.200000000000003</v>
      </c>
      <c r="M23" s="77">
        <f>SUM(L23)+1.6</f>
        <v>37.800000000000004</v>
      </c>
      <c r="N23" s="252">
        <f>SUM(M23)+1.6</f>
        <v>39.400000000000006</v>
      </c>
    </row>
    <row r="24" spans="1:14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14.8</v>
      </c>
      <c r="I25" s="45">
        <f>SUM(J25)-0.6</f>
        <v>15.4</v>
      </c>
      <c r="J25" s="76">
        <v>16</v>
      </c>
      <c r="K25" s="45">
        <f>SUM(J25)+0.6</f>
        <v>16.600000000000001</v>
      </c>
      <c r="L25" s="45">
        <f>SUM(K25)+0.6</f>
        <v>17.200000000000003</v>
      </c>
      <c r="M25" s="45">
        <f>SUM(L25)+0.6</f>
        <v>17.800000000000004</v>
      </c>
      <c r="N25" s="254">
        <f>SUM(M25)+0.6</f>
        <v>18.400000000000006</v>
      </c>
    </row>
    <row r="26" spans="1:14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46"/>
      <c r="L26" s="46"/>
      <c r="M26" s="46"/>
      <c r="N26" s="251"/>
    </row>
    <row r="27" spans="1:14" s="1" customFormat="1" ht="14.1" customHeight="1" x14ac:dyDescent="0.3">
      <c r="A27" s="166">
        <v>13</v>
      </c>
      <c r="B27" s="167" t="s">
        <v>190</v>
      </c>
      <c r="C27" s="167"/>
      <c r="D27" s="237"/>
      <c r="E27" s="237"/>
      <c r="F27" s="237"/>
      <c r="G27" s="237"/>
      <c r="H27" s="94">
        <f>SUM(I27)-0</f>
        <v>4.5</v>
      </c>
      <c r="I27" s="94">
        <f>SUM(J27)-0</f>
        <v>4.5</v>
      </c>
      <c r="J27" s="85">
        <v>4.5</v>
      </c>
      <c r="K27" s="94">
        <f>SUM(J27)+0.5</f>
        <v>5</v>
      </c>
      <c r="L27" s="94">
        <f>SUM(K27)+0</f>
        <v>5</v>
      </c>
      <c r="M27" s="94">
        <f>SUM(L27)+0</f>
        <v>5</v>
      </c>
      <c r="N27" s="253">
        <f>SUM(M27)+0</f>
        <v>5</v>
      </c>
    </row>
    <row r="28" spans="1:14" s="1" customFormat="1" ht="14.1" customHeight="1" thickBot="1" x14ac:dyDescent="0.35">
      <c r="A28" s="177"/>
      <c r="B28" s="110" t="s">
        <v>189</v>
      </c>
      <c r="C28" s="110"/>
      <c r="D28" s="125"/>
      <c r="E28" s="126"/>
      <c r="F28" s="126"/>
      <c r="G28" s="127"/>
      <c r="H28" s="96"/>
      <c r="I28" s="96"/>
      <c r="J28" s="114"/>
      <c r="K28" s="96"/>
      <c r="L28" s="96"/>
      <c r="M28" s="96"/>
      <c r="N28" s="257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</sheetData>
  <mergeCells count="159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J11:J12"/>
    <mergeCell ref="K11:K12"/>
    <mergeCell ref="L11:L12"/>
    <mergeCell ref="M11:M12"/>
    <mergeCell ref="B12:C12"/>
    <mergeCell ref="D12:G12"/>
    <mergeCell ref="K25:K26"/>
    <mergeCell ref="L25:L26"/>
    <mergeCell ref="M25:M26"/>
    <mergeCell ref="B26:C26"/>
    <mergeCell ref="D26:G26"/>
    <mergeCell ref="A11:A12"/>
    <mergeCell ref="B11:C11"/>
    <mergeCell ref="D11:G11"/>
    <mergeCell ref="H11:H12"/>
    <mergeCell ref="B20:C20"/>
    <mergeCell ref="D20:G20"/>
    <mergeCell ref="A17:A18"/>
    <mergeCell ref="B17:C17"/>
    <mergeCell ref="I11:I1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I23:I24"/>
    <mergeCell ref="J25:J26"/>
    <mergeCell ref="J23:J24"/>
    <mergeCell ref="K23:K24"/>
    <mergeCell ref="L23:L24"/>
    <mergeCell ref="M23:M24"/>
    <mergeCell ref="B22:C22"/>
    <mergeCell ref="D22:G22"/>
    <mergeCell ref="A23:A24"/>
    <mergeCell ref="B23:C23"/>
    <mergeCell ref="D23:G23"/>
    <mergeCell ref="H23:H24"/>
    <mergeCell ref="B24:C24"/>
    <mergeCell ref="D24:G24"/>
    <mergeCell ref="I21:I22"/>
    <mergeCell ref="J21:J22"/>
    <mergeCell ref="J19:J20"/>
    <mergeCell ref="K19:K20"/>
    <mergeCell ref="L19:L20"/>
    <mergeCell ref="M19:M20"/>
    <mergeCell ref="K21:K22"/>
    <mergeCell ref="L21:L22"/>
    <mergeCell ref="M21:M22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D17:G17"/>
    <mergeCell ref="H17:H18"/>
    <mergeCell ref="I17:I18"/>
    <mergeCell ref="J17:J18"/>
    <mergeCell ref="J15:J16"/>
    <mergeCell ref="K15:K16"/>
    <mergeCell ref="K17:K18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J3:J4"/>
    <mergeCell ref="B4:C4"/>
    <mergeCell ref="D4:G4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9813-0F29-40BB-9E3F-8780210C071D}">
  <sheetPr codeName="Sheet23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581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40</v>
      </c>
      <c r="I3" s="49">
        <f>SUM(J3)-3.5</f>
        <v>43.5</v>
      </c>
      <c r="J3" s="47">
        <v>47</v>
      </c>
      <c r="K3" s="49">
        <f>SUM(J3)+3</f>
        <v>50</v>
      </c>
      <c r="L3" s="49">
        <f>SUM(K3)+3</f>
        <v>53</v>
      </c>
      <c r="M3" s="49">
        <f>SUM(L3)+3</f>
        <v>56</v>
      </c>
      <c r="N3" s="250">
        <f>SUM(M3)+3</f>
        <v>59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35.9</v>
      </c>
      <c r="I5" s="45">
        <f>SUM(J5)-2</f>
        <v>37.9</v>
      </c>
      <c r="J5" s="71">
        <v>39.9</v>
      </c>
      <c r="K5" s="45">
        <f>SUM(J5)+1.8</f>
        <v>41.699999999999996</v>
      </c>
      <c r="L5" s="45">
        <f>SUM(K5)+1.8</f>
        <v>43.499999999999993</v>
      </c>
      <c r="M5" s="45">
        <f>SUM(L5)+1.8</f>
        <v>45.29999999999999</v>
      </c>
      <c r="N5" s="254">
        <f>SUM(M5)+1.8</f>
        <v>47.099999999999987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38</v>
      </c>
      <c r="I7" s="45">
        <f>SUM(J7)-2.25</f>
        <v>40.25</v>
      </c>
      <c r="J7" s="71">
        <v>42.5</v>
      </c>
      <c r="K7" s="45">
        <f>SUM(J7)+2</f>
        <v>44.5</v>
      </c>
      <c r="L7" s="45">
        <f>SUM(K7)+2</f>
        <v>46.5</v>
      </c>
      <c r="M7" s="45">
        <f>SUM(L7)+2</f>
        <v>48.5</v>
      </c>
      <c r="N7" s="254">
        <f>SUM(M7)+2</f>
        <v>50.5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SUM(I9)-1.9</f>
        <v>31.200000000000003</v>
      </c>
      <c r="I9" s="45">
        <f>SUM(J9)-1.9</f>
        <v>33.1</v>
      </c>
      <c r="J9" s="71">
        <v>35</v>
      </c>
      <c r="K9" s="45">
        <f>SUM(J9)+1.7</f>
        <v>36.700000000000003</v>
      </c>
      <c r="L9" s="45">
        <f>SUM(K9)+1.7</f>
        <v>38.400000000000006</v>
      </c>
      <c r="M9" s="45">
        <f>SUM(L9)+1.7</f>
        <v>40.100000000000009</v>
      </c>
      <c r="N9" s="254">
        <f>SUM(M9)+1.7</f>
        <v>41.800000000000011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15.099999999999998</v>
      </c>
      <c r="I11" s="45">
        <f>SUM(J11)-0.8</f>
        <v>15.899999999999999</v>
      </c>
      <c r="J11" s="71">
        <v>16.7</v>
      </c>
      <c r="K11" s="45">
        <f>SUM(J11)+0.8</f>
        <v>17.5</v>
      </c>
      <c r="L11" s="45">
        <f>SUM(K11)+0.8</f>
        <v>18.3</v>
      </c>
      <c r="M11" s="45">
        <f>SUM(L11)+0.8</f>
        <v>19.100000000000001</v>
      </c>
      <c r="N11" s="254">
        <f>SUM(M11)+0.8</f>
        <v>19.900000000000002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14.8</v>
      </c>
      <c r="I13" s="45">
        <f>SUM(J13)-0.6</f>
        <v>15.4</v>
      </c>
      <c r="J13" s="76">
        <v>16</v>
      </c>
      <c r="K13" s="77">
        <f>SUM(J13)+0.6</f>
        <v>16.600000000000001</v>
      </c>
      <c r="L13" s="77">
        <f>SUM(K13)+0.6</f>
        <v>17.200000000000003</v>
      </c>
      <c r="M13" s="77">
        <f>SUM(L13)+0.6</f>
        <v>17.800000000000004</v>
      </c>
      <c r="N13" s="252">
        <f>SUM(M13)+0.6</f>
        <v>18.400000000000006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5.9</v>
      </c>
      <c r="I15" s="45">
        <f>SUM(J15)-0.3</f>
        <v>6.2</v>
      </c>
      <c r="J15" s="76">
        <v>6.5</v>
      </c>
      <c r="K15" s="77">
        <f>SUM(J15)+0.3</f>
        <v>6.8</v>
      </c>
      <c r="L15" s="77">
        <f>SUM(K15)+0.3</f>
        <v>7.1</v>
      </c>
      <c r="M15" s="77">
        <f>SUM(L15)+0.3</f>
        <v>7.3999999999999995</v>
      </c>
      <c r="N15" s="252">
        <f>SUM(M15)+0.3</f>
        <v>7.6999999999999993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77"/>
      <c r="N16" s="252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37.799999999999997</v>
      </c>
      <c r="I17" s="45">
        <f>SUM(J17)-1.6</f>
        <v>39.4</v>
      </c>
      <c r="J17" s="76">
        <v>41</v>
      </c>
      <c r="K17" s="77">
        <f>SUM(J17)+1.6</f>
        <v>42.6</v>
      </c>
      <c r="L17" s="77">
        <f>SUM(K17)+1.6</f>
        <v>44.2</v>
      </c>
      <c r="M17" s="77">
        <f>SUM(L17)+1.6</f>
        <v>45.800000000000004</v>
      </c>
      <c r="N17" s="252">
        <f>SUM(M17)+1.6</f>
        <v>47.400000000000006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77"/>
      <c r="N18" s="252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SUM(I19)-3.5</f>
        <v>28</v>
      </c>
      <c r="I19" s="45">
        <f>SUM(J19)-3.5</f>
        <v>31.5</v>
      </c>
      <c r="J19" s="71">
        <v>35</v>
      </c>
      <c r="K19" s="45">
        <f>SUM(J19)+3.6</f>
        <v>38.6</v>
      </c>
      <c r="L19" s="45">
        <f>SUM(K19)+3.6</f>
        <v>42.2</v>
      </c>
      <c r="M19" s="45">
        <f>SUM(L19)+3.6</f>
        <v>45.800000000000004</v>
      </c>
      <c r="N19" s="254">
        <f>SUM(M19)+3.6</f>
        <v>49.400000000000006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30.5</v>
      </c>
      <c r="I21" s="45">
        <f>SUM(J21)-1.6</f>
        <v>32.1</v>
      </c>
      <c r="J21" s="76">
        <v>33.700000000000003</v>
      </c>
      <c r="K21" s="77">
        <f>SUM(J21)+1.6</f>
        <v>35.300000000000004</v>
      </c>
      <c r="L21" s="77">
        <f>SUM(K21)+1.6</f>
        <v>36.900000000000006</v>
      </c>
      <c r="M21" s="77">
        <f>SUM(L21)+1.6</f>
        <v>38.500000000000007</v>
      </c>
      <c r="N21" s="252">
        <f>SUM(M21)+1.6</f>
        <v>40.100000000000009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14.8</v>
      </c>
      <c r="I23" s="45">
        <f>SUM(J23)-0.6</f>
        <v>15.4</v>
      </c>
      <c r="J23" s="76">
        <v>16</v>
      </c>
      <c r="K23" s="77">
        <f>SUM(J23)+0.6</f>
        <v>16.600000000000001</v>
      </c>
      <c r="L23" s="77">
        <f>SUM(K23)+0.6</f>
        <v>17.200000000000003</v>
      </c>
      <c r="M23" s="77">
        <f>SUM(L23)+0.6</f>
        <v>17.800000000000004</v>
      </c>
      <c r="N23" s="252">
        <f>SUM(M23)+0.6</f>
        <v>18.400000000000006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3.4000000000000004</v>
      </c>
      <c r="I25" s="45">
        <f>SUM(J25)-0.3</f>
        <v>3.7</v>
      </c>
      <c r="J25" s="76">
        <v>4</v>
      </c>
      <c r="K25" s="77">
        <f>SUM(J25)+0.3</f>
        <v>4.3</v>
      </c>
      <c r="L25" s="77">
        <f>SUM(K25)+0.3</f>
        <v>4.5999999999999996</v>
      </c>
      <c r="M25" s="77">
        <f>SUM(L25)+0.3</f>
        <v>4.8999999999999995</v>
      </c>
      <c r="N25" s="252">
        <f>SUM(M25)+0.3</f>
        <v>5.1999999999999993</v>
      </c>
    </row>
    <row r="26" spans="1:14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2"/>
      <c r="N26" s="316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A23:A24"/>
    <mergeCell ref="B23:C23"/>
    <mergeCell ref="D23:G23"/>
    <mergeCell ref="H23:H24"/>
    <mergeCell ref="I23:I24"/>
    <mergeCell ref="D25:G25"/>
    <mergeCell ref="H25:H26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D3:G3"/>
    <mergeCell ref="H3:H4"/>
    <mergeCell ref="I3:I4"/>
    <mergeCell ref="J3:J4"/>
    <mergeCell ref="K3:K4"/>
    <mergeCell ref="L3:L4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6682-4249-43DA-B1AB-8A5E9DE05764}">
  <sheetPr codeName="Sheet215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585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97" t="s">
        <v>87</v>
      </c>
      <c r="C3" s="98"/>
      <c r="D3" s="106" t="s">
        <v>88</v>
      </c>
      <c r="E3" s="107"/>
      <c r="F3" s="107"/>
      <c r="G3" s="108"/>
      <c r="H3" s="45">
        <f>SUM(I3)-3.4</f>
        <v>36.700000000000003</v>
      </c>
      <c r="I3" s="45">
        <f>SUM(J3)-3.4</f>
        <v>40.1</v>
      </c>
      <c r="J3" s="162">
        <v>43.5</v>
      </c>
      <c r="K3" s="163">
        <f>SUM(J3)+2.9</f>
        <v>46.4</v>
      </c>
      <c r="L3" s="163">
        <f>SUM(K3)+2.9</f>
        <v>49.3</v>
      </c>
      <c r="M3" s="325">
        <f>SUM(L3)+2.9</f>
        <v>52.199999999999996</v>
      </c>
    </row>
    <row r="4" spans="1:13" s="1" customFormat="1" ht="14.1" customHeight="1" x14ac:dyDescent="0.3">
      <c r="A4" s="160"/>
      <c r="B4" s="137" t="s">
        <v>33</v>
      </c>
      <c r="C4" s="137"/>
      <c r="D4" s="79" t="s">
        <v>89</v>
      </c>
      <c r="E4" s="80"/>
      <c r="F4" s="80"/>
      <c r="G4" s="80"/>
      <c r="H4" s="46"/>
      <c r="I4" s="46"/>
      <c r="J4" s="71"/>
      <c r="K4" s="45"/>
      <c r="L4" s="45"/>
      <c r="M4" s="87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SUM(I5)-1.6</f>
        <v>21.799999999999997</v>
      </c>
      <c r="I5" s="45">
        <f>SUM(J5)-1.6</f>
        <v>23.4</v>
      </c>
      <c r="J5" s="71">
        <v>25</v>
      </c>
      <c r="K5" s="45">
        <f>SUM(J5)+1.4</f>
        <v>26.4</v>
      </c>
      <c r="L5" s="45">
        <f>SUM(K5)+1.4</f>
        <v>27.799999999999997</v>
      </c>
      <c r="M5" s="87">
        <f>SUM(L5)+1.4</f>
        <v>29.199999999999996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29</v>
      </c>
      <c r="I7" s="45">
        <f>SUM(J7)-2.25</f>
        <v>31.25</v>
      </c>
      <c r="J7" s="71">
        <v>33.5</v>
      </c>
      <c r="K7" s="45">
        <f>SUM(J7)+2</f>
        <v>35.5</v>
      </c>
      <c r="L7" s="45">
        <f>SUM(K7)+2</f>
        <v>37.5</v>
      </c>
      <c r="M7" s="87">
        <f>SUM(L7)+2</f>
        <v>39.5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29</v>
      </c>
      <c r="I9" s="45">
        <f>SUM(J9)-2.25</f>
        <v>31.25</v>
      </c>
      <c r="J9" s="71">
        <v>33.5</v>
      </c>
      <c r="K9" s="45">
        <f>SUM(J9)+2</f>
        <v>35.5</v>
      </c>
      <c r="L9" s="45">
        <f>SUM(K9)+2</f>
        <v>37.5</v>
      </c>
      <c r="M9" s="87">
        <f>SUM(L9)+2</f>
        <v>39.5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12.999999999999998</v>
      </c>
      <c r="I11" s="45">
        <f>SUM(J11)-0.8</f>
        <v>13.799999999999999</v>
      </c>
      <c r="J11" s="71">
        <v>14.6</v>
      </c>
      <c r="K11" s="45">
        <f>SUM(J11)+0.8</f>
        <v>15.4</v>
      </c>
      <c r="L11" s="45">
        <f>SUM(K11)+0.8</f>
        <v>16.2</v>
      </c>
      <c r="M11" s="87">
        <f>SUM(L11)+0.8</f>
        <v>17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12.5</v>
      </c>
      <c r="I13" s="45">
        <f>SUM(J13)-0.6</f>
        <v>13.1</v>
      </c>
      <c r="J13" s="76">
        <v>13.7</v>
      </c>
      <c r="K13" s="77">
        <f>SUM(J13)+0.6</f>
        <v>14.299999999999999</v>
      </c>
      <c r="L13" s="77">
        <f>SUM(K13)+0.6</f>
        <v>14.899999999999999</v>
      </c>
      <c r="M13" s="153">
        <f>SUM(L13)+0.6</f>
        <v>15.499999999999998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5.6000000000000005</v>
      </c>
      <c r="I15" s="45">
        <f>SUM(J15)-0.3</f>
        <v>5.9</v>
      </c>
      <c r="J15" s="76">
        <v>6.2</v>
      </c>
      <c r="K15" s="77">
        <f>SUM(J15)+0.3</f>
        <v>6.5</v>
      </c>
      <c r="L15" s="77">
        <f>SUM(K15)+0.3</f>
        <v>6.8</v>
      </c>
      <c r="M15" s="153">
        <f>SUM(L15)+0.3</f>
        <v>7.1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31.799999999999997</v>
      </c>
      <c r="I17" s="45">
        <f>SUM(J17)-1.6</f>
        <v>33.4</v>
      </c>
      <c r="J17" s="76">
        <v>35</v>
      </c>
      <c r="K17" s="77">
        <f>SUM(J17)+1.6</f>
        <v>36.6</v>
      </c>
      <c r="L17" s="77">
        <f>SUM(K17)+1.6</f>
        <v>38.200000000000003</v>
      </c>
      <c r="M17" s="153">
        <f>SUM(L17)+1.6</f>
        <v>39.800000000000004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SUM(I19)-3.7</f>
        <v>33.099999999999994</v>
      </c>
      <c r="I19" s="45">
        <f>SUM(J19)-3.7</f>
        <v>36.799999999999997</v>
      </c>
      <c r="J19" s="71">
        <v>40.5</v>
      </c>
      <c r="K19" s="45">
        <f>SUM(J19)+3.8</f>
        <v>44.3</v>
      </c>
      <c r="L19" s="45">
        <f>SUM(K19)+3.8</f>
        <v>48.099999999999994</v>
      </c>
      <c r="M19" s="87">
        <f>SUM(L19)+3.8</f>
        <v>51.899999999999991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SUM(I21)-1.4</f>
        <v>23.200000000000003</v>
      </c>
      <c r="I21" s="45">
        <f>SUM(J21)-1.4</f>
        <v>24.6</v>
      </c>
      <c r="J21" s="76">
        <v>26</v>
      </c>
      <c r="K21" s="77">
        <f>SUM(J21)+1.4</f>
        <v>27.4</v>
      </c>
      <c r="L21" s="77">
        <f>SUM(K21)+1.4</f>
        <v>28.799999999999997</v>
      </c>
      <c r="M21" s="153">
        <f>SUM(L21)+1.4</f>
        <v>30.199999999999996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SUM(I23)-0.7</f>
        <v>16</v>
      </c>
      <c r="I23" s="45">
        <f>SUM(J23)-0.7</f>
        <v>16.7</v>
      </c>
      <c r="J23" s="76">
        <v>17.399999999999999</v>
      </c>
      <c r="K23" s="77">
        <f>SUM(J23)+0.7</f>
        <v>18.099999999999998</v>
      </c>
      <c r="L23" s="77">
        <f>SUM(K23)+0.7</f>
        <v>18.799999999999997</v>
      </c>
      <c r="M23" s="153">
        <f>SUM(L23)+0.7</f>
        <v>19.499999999999996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584</v>
      </c>
      <c r="C25" s="67"/>
      <c r="D25" s="171"/>
      <c r="E25" s="171"/>
      <c r="F25" s="171"/>
      <c r="G25" s="171"/>
      <c r="H25" s="45">
        <f>SUM(I25)-0</f>
        <v>10.5</v>
      </c>
      <c r="I25" s="45">
        <f>SUM(J25)-0</f>
        <v>10.5</v>
      </c>
      <c r="J25" s="76">
        <v>10.5</v>
      </c>
      <c r="K25" s="77">
        <f>SUM(J25)+0.3</f>
        <v>10.8</v>
      </c>
      <c r="L25" s="77">
        <f>SUM(K25)+0.3</f>
        <v>11.100000000000001</v>
      </c>
      <c r="M25" s="153">
        <f>SUM(L25)+0.3</f>
        <v>11.400000000000002</v>
      </c>
    </row>
    <row r="26" spans="1:13" s="1" customFormat="1" ht="14.1" customHeight="1" x14ac:dyDescent="0.3">
      <c r="A26" s="166"/>
      <c r="B26" s="137" t="s">
        <v>583</v>
      </c>
      <c r="C26" s="137"/>
      <c r="D26" s="79"/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66" t="s">
        <v>114</v>
      </c>
      <c r="C27" s="67"/>
      <c r="D27" s="107"/>
      <c r="E27" s="107"/>
      <c r="F27" s="107"/>
      <c r="G27" s="107"/>
      <c r="H27" s="45">
        <f>SUM(I27)-0.2</f>
        <v>5</v>
      </c>
      <c r="I27" s="45">
        <f>SUM(J27)-0.2</f>
        <v>5.2</v>
      </c>
      <c r="J27" s="76">
        <v>5.4</v>
      </c>
      <c r="K27" s="77">
        <f>SUM(J27)+0.2</f>
        <v>5.6000000000000005</v>
      </c>
      <c r="L27" s="77">
        <f>SUM(K27)+0.2</f>
        <v>5.8000000000000007</v>
      </c>
      <c r="M27" s="153">
        <f>SUM(L27)+0.2</f>
        <v>6.0000000000000009</v>
      </c>
    </row>
    <row r="28" spans="1:13" s="1" customFormat="1" ht="14.1" customHeight="1" thickBot="1" x14ac:dyDescent="0.35">
      <c r="A28" s="177"/>
      <c r="B28" s="110" t="s">
        <v>35</v>
      </c>
      <c r="C28" s="110"/>
      <c r="D28" s="326" t="s">
        <v>582</v>
      </c>
      <c r="E28" s="126"/>
      <c r="F28" s="126"/>
      <c r="G28" s="127"/>
      <c r="H28" s="96"/>
      <c r="I28" s="96"/>
      <c r="J28" s="155"/>
      <c r="K28" s="152"/>
      <c r="L28" s="152"/>
      <c r="M28" s="15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FF49-7079-4B2B-8FD2-E72007C2A2EA}">
  <sheetPr codeName="Sheet228">
    <tabColor theme="7"/>
    <pageSetUpPr fitToPage="1"/>
  </sheetPr>
  <dimension ref="A1:N53"/>
  <sheetViews>
    <sheetView zoomScale="110" zoomScaleNormal="110" workbookViewId="0">
      <selection activeCell="S8" sqref="S8:T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588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40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1" t="s">
        <v>168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32.5</v>
      </c>
      <c r="I3" s="49">
        <f>SUM(J3)-3.5</f>
        <v>36</v>
      </c>
      <c r="J3" s="49">
        <f>SUM(K3)-3.5</f>
        <v>39.5</v>
      </c>
      <c r="K3" s="47">
        <v>43</v>
      </c>
      <c r="L3" s="49">
        <f>SUM(K3)+3</f>
        <v>46</v>
      </c>
      <c r="M3" s="49">
        <f>SUM(L3)+3</f>
        <v>49</v>
      </c>
      <c r="N3" s="157">
        <f>SUM(M3)+3</f>
        <v>52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6"/>
      <c r="K4" s="48"/>
      <c r="L4" s="46"/>
      <c r="M4" s="46"/>
      <c r="N4" s="156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/>
      <c r="I5" s="45"/>
      <c r="J5" s="45"/>
      <c r="K5" s="71"/>
      <c r="L5" s="45"/>
      <c r="M5" s="45"/>
      <c r="N5" s="87"/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6"/>
      <c r="K6" s="48"/>
      <c r="L6" s="46"/>
      <c r="M6" s="46"/>
      <c r="N6" s="156"/>
    </row>
    <row r="7" spans="1:14" s="1" customFormat="1" ht="14.1" customHeight="1" x14ac:dyDescent="0.3">
      <c r="A7" s="166">
        <v>3</v>
      </c>
      <c r="B7" s="273" t="s">
        <v>125</v>
      </c>
      <c r="C7" s="274"/>
      <c r="D7" s="106" t="s">
        <v>124</v>
      </c>
      <c r="E7" s="107"/>
      <c r="F7" s="107"/>
      <c r="G7" s="108"/>
      <c r="H7" s="45">
        <f>SUM(I7)-4.5</f>
        <v>40.5</v>
      </c>
      <c r="I7" s="45">
        <f>SUM(J7)-4.5</f>
        <v>45</v>
      </c>
      <c r="J7" s="45">
        <f>SUM(K7)-4.5</f>
        <v>49.5</v>
      </c>
      <c r="K7" s="76">
        <v>54</v>
      </c>
      <c r="L7" s="77">
        <f>SUM(K7)+4.5</f>
        <v>58.5</v>
      </c>
      <c r="M7" s="77">
        <f>SUM(L7)+4.5</f>
        <v>63</v>
      </c>
      <c r="N7" s="153">
        <f>SUM(M7)+4.5</f>
        <v>67.5</v>
      </c>
    </row>
    <row r="8" spans="1:14" s="1" customFormat="1" ht="14.1" customHeight="1" x14ac:dyDescent="0.3">
      <c r="A8" s="166"/>
      <c r="B8" s="132" t="s">
        <v>123</v>
      </c>
      <c r="C8" s="133"/>
      <c r="D8" s="79" t="s">
        <v>122</v>
      </c>
      <c r="E8" s="80"/>
      <c r="F8" s="80"/>
      <c r="G8" s="81"/>
      <c r="H8" s="46"/>
      <c r="I8" s="46"/>
      <c r="J8" s="46"/>
      <c r="K8" s="76"/>
      <c r="L8" s="77"/>
      <c r="M8" s="77"/>
      <c r="N8" s="153"/>
    </row>
    <row r="9" spans="1:14" s="1" customFormat="1" ht="14.1" customHeight="1" x14ac:dyDescent="0.3">
      <c r="A9" s="166">
        <v>4</v>
      </c>
      <c r="B9" s="109" t="s">
        <v>36</v>
      </c>
      <c r="C9" s="109"/>
      <c r="D9" s="171" t="s">
        <v>77</v>
      </c>
      <c r="E9" s="171"/>
      <c r="F9" s="171"/>
      <c r="G9" s="171"/>
      <c r="H9" s="45">
        <f>SUM(I9)-2.25</f>
        <v>33.25</v>
      </c>
      <c r="I9" s="45">
        <f>SUM(J9)-2.25</f>
        <v>35.5</v>
      </c>
      <c r="J9" s="45">
        <f>SUM(K9)-2.25</f>
        <v>37.75</v>
      </c>
      <c r="K9" s="71">
        <v>40</v>
      </c>
      <c r="L9" s="45">
        <f>SUM(K9)+2</f>
        <v>42</v>
      </c>
      <c r="M9" s="45">
        <f>SUM(L9)+2</f>
        <v>44</v>
      </c>
      <c r="N9" s="87">
        <f>SUM(M9)+2</f>
        <v>46</v>
      </c>
    </row>
    <row r="10" spans="1:14" s="1" customFormat="1" ht="14.1" customHeight="1" x14ac:dyDescent="0.3">
      <c r="A10" s="166"/>
      <c r="B10" s="137" t="s">
        <v>41</v>
      </c>
      <c r="C10" s="137"/>
      <c r="D10" s="79" t="s">
        <v>44</v>
      </c>
      <c r="E10" s="80"/>
      <c r="F10" s="80"/>
      <c r="G10" s="81"/>
      <c r="H10" s="46"/>
      <c r="I10" s="46"/>
      <c r="J10" s="46"/>
      <c r="K10" s="48"/>
      <c r="L10" s="46"/>
      <c r="M10" s="46"/>
      <c r="N10" s="156"/>
    </row>
    <row r="11" spans="1:14" s="1" customFormat="1" ht="14.1" customHeight="1" x14ac:dyDescent="0.3">
      <c r="A11" s="166">
        <v>5</v>
      </c>
      <c r="B11" s="109" t="s">
        <v>42</v>
      </c>
      <c r="C11" s="109"/>
      <c r="D11" s="171" t="s">
        <v>9</v>
      </c>
      <c r="E11" s="171"/>
      <c r="F11" s="171"/>
      <c r="G11" s="171"/>
      <c r="H11" s="45">
        <f>SUM(I11)-1.9</f>
        <v>27.300000000000004</v>
      </c>
      <c r="I11" s="45">
        <f>SUM(J11)-1.9</f>
        <v>29.200000000000003</v>
      </c>
      <c r="J11" s="45">
        <f>SUM(K11)-1.9</f>
        <v>31.1</v>
      </c>
      <c r="K11" s="71">
        <v>33</v>
      </c>
      <c r="L11" s="45">
        <f>SUM(K11)+1.7</f>
        <v>34.700000000000003</v>
      </c>
      <c r="M11" s="45">
        <f>SUM(L11)+1.7</f>
        <v>36.400000000000006</v>
      </c>
      <c r="N11" s="87">
        <f>SUM(M11)+1.7</f>
        <v>38.100000000000009</v>
      </c>
    </row>
    <row r="12" spans="1:14" s="1" customFormat="1" ht="14.1" customHeight="1" x14ac:dyDescent="0.3">
      <c r="A12" s="166"/>
      <c r="B12" s="137" t="s">
        <v>26</v>
      </c>
      <c r="C12" s="137"/>
      <c r="D12" s="79" t="s">
        <v>45</v>
      </c>
      <c r="E12" s="80"/>
      <c r="F12" s="80"/>
      <c r="G12" s="81"/>
      <c r="H12" s="46"/>
      <c r="I12" s="46"/>
      <c r="J12" s="46"/>
      <c r="K12" s="48"/>
      <c r="L12" s="46"/>
      <c r="M12" s="46"/>
      <c r="N12" s="156"/>
    </row>
    <row r="13" spans="1:14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/>
      <c r="I13" s="45"/>
      <c r="J13" s="45"/>
      <c r="K13" s="71"/>
      <c r="L13" s="45"/>
      <c r="M13" s="45"/>
      <c r="N13" s="87"/>
    </row>
    <row r="14" spans="1:14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46"/>
      <c r="K14" s="48"/>
      <c r="L14" s="46"/>
      <c r="M14" s="46"/>
      <c r="N14" s="156"/>
    </row>
    <row r="15" spans="1:14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</f>
        <v>15.3</v>
      </c>
      <c r="I15" s="45">
        <f>SUM(J15)-0.6</f>
        <v>15.3</v>
      </c>
      <c r="J15" s="45">
        <f>SUM(K15)-0.6</f>
        <v>15.9</v>
      </c>
      <c r="K15" s="76">
        <v>16.5</v>
      </c>
      <c r="L15" s="77">
        <f>SUM(K15)+0.6</f>
        <v>17.100000000000001</v>
      </c>
      <c r="M15" s="77">
        <f>SUM(L15)+0.6</f>
        <v>17.700000000000003</v>
      </c>
      <c r="N15" s="153">
        <f>SUM(M15)+0.6</f>
        <v>18.300000000000004</v>
      </c>
    </row>
    <row r="16" spans="1:14" s="1" customFormat="1" ht="14.1" customHeight="1" x14ac:dyDescent="0.3">
      <c r="A16" s="166"/>
      <c r="B16" s="137" t="s">
        <v>28</v>
      </c>
      <c r="C16" s="137"/>
      <c r="D16" s="79" t="s">
        <v>118</v>
      </c>
      <c r="E16" s="80"/>
      <c r="F16" s="80"/>
      <c r="G16" s="81"/>
      <c r="H16" s="46"/>
      <c r="I16" s="46"/>
      <c r="J16" s="46"/>
      <c r="K16" s="76"/>
      <c r="L16" s="77"/>
      <c r="M16" s="77"/>
      <c r="N16" s="153"/>
    </row>
    <row r="17" spans="1:14" s="1" customFormat="1" ht="14.1" customHeight="1" x14ac:dyDescent="0.3">
      <c r="A17" s="166">
        <v>8</v>
      </c>
      <c r="B17" s="109" t="s">
        <v>3</v>
      </c>
      <c r="C17" s="109"/>
      <c r="D17" s="171" t="s">
        <v>4</v>
      </c>
      <c r="E17" s="171"/>
      <c r="F17" s="171"/>
      <c r="G17" s="171"/>
      <c r="H17" s="45">
        <f>SUM(I17)-0</f>
        <v>5.8000000000000007</v>
      </c>
      <c r="I17" s="45">
        <f>SUM(J17)-0.3</f>
        <v>5.8000000000000007</v>
      </c>
      <c r="J17" s="45">
        <f>SUM(K17)-0.3</f>
        <v>6.1000000000000005</v>
      </c>
      <c r="K17" s="76">
        <v>6.4</v>
      </c>
      <c r="L17" s="77">
        <f>SUM(K17)+0.3</f>
        <v>6.7</v>
      </c>
      <c r="M17" s="77">
        <f>SUM(L17)+0.3</f>
        <v>7</v>
      </c>
      <c r="N17" s="153">
        <f>SUM(M17)+0.3</f>
        <v>7.3</v>
      </c>
    </row>
    <row r="18" spans="1:14" s="1" customFormat="1" ht="14.1" customHeight="1" x14ac:dyDescent="0.3">
      <c r="A18" s="166"/>
      <c r="B18" s="137" t="s">
        <v>29</v>
      </c>
      <c r="C18" s="137"/>
      <c r="D18" s="79" t="s">
        <v>116</v>
      </c>
      <c r="E18" s="80"/>
      <c r="F18" s="80"/>
      <c r="G18" s="81"/>
      <c r="H18" s="46"/>
      <c r="I18" s="46"/>
      <c r="J18" s="46"/>
      <c r="K18" s="76"/>
      <c r="L18" s="77"/>
      <c r="M18" s="77"/>
      <c r="N18" s="153"/>
    </row>
    <row r="19" spans="1:14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>
        <f>SUM(I19)-0</f>
        <v>38.799999999999997</v>
      </c>
      <c r="I19" s="45">
        <f>SUM(J19)-1.6</f>
        <v>38.799999999999997</v>
      </c>
      <c r="J19" s="45">
        <f>SUM(K19)-1.6</f>
        <v>40.4</v>
      </c>
      <c r="K19" s="76">
        <v>42</v>
      </c>
      <c r="L19" s="77">
        <f>SUM(K19)+1.6</f>
        <v>43.6</v>
      </c>
      <c r="M19" s="77">
        <f>SUM(L19)+1.6</f>
        <v>45.2</v>
      </c>
      <c r="N19" s="153">
        <f>SUM(M19)+1.6</f>
        <v>46.800000000000004</v>
      </c>
    </row>
    <row r="20" spans="1:14" s="1" customFormat="1" ht="14.1" customHeight="1" x14ac:dyDescent="0.3">
      <c r="A20" s="166"/>
      <c r="B20" s="137" t="s">
        <v>34</v>
      </c>
      <c r="C20" s="137"/>
      <c r="D20" s="79" t="s">
        <v>115</v>
      </c>
      <c r="E20" s="80"/>
      <c r="F20" s="80"/>
      <c r="G20" s="81"/>
      <c r="H20" s="46"/>
      <c r="I20" s="46"/>
      <c r="J20" s="46"/>
      <c r="K20" s="76"/>
      <c r="L20" s="77"/>
      <c r="M20" s="77"/>
      <c r="N20" s="153"/>
    </row>
    <row r="21" spans="1:14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/>
      <c r="I21" s="45"/>
      <c r="J21" s="45"/>
      <c r="K21" s="71"/>
      <c r="L21" s="45"/>
      <c r="M21" s="45"/>
      <c r="N21" s="87"/>
    </row>
    <row r="22" spans="1:14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46"/>
      <c r="K22" s="48"/>
      <c r="L22" s="46"/>
      <c r="M22" s="46"/>
      <c r="N22" s="156"/>
    </row>
    <row r="23" spans="1:14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/>
      <c r="I23" s="45"/>
      <c r="J23" s="45"/>
      <c r="K23" s="76"/>
      <c r="L23" s="77"/>
      <c r="M23" s="77"/>
      <c r="N23" s="153"/>
    </row>
    <row r="24" spans="1:14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46"/>
      <c r="K24" s="76"/>
      <c r="L24" s="77"/>
      <c r="M24" s="77"/>
      <c r="N24" s="153"/>
    </row>
    <row r="25" spans="1:14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14.200000000000001</v>
      </c>
      <c r="I25" s="45">
        <f>SUM(J25)-0.6</f>
        <v>14.8</v>
      </c>
      <c r="J25" s="45">
        <f>SUM(K25)-0.6</f>
        <v>15.4</v>
      </c>
      <c r="K25" s="76">
        <v>16</v>
      </c>
      <c r="L25" s="77">
        <f>SUM(K25)+0.6</f>
        <v>16.600000000000001</v>
      </c>
      <c r="M25" s="77">
        <f>SUM(L25)+0.6</f>
        <v>17.200000000000003</v>
      </c>
      <c r="N25" s="153">
        <f>SUM(M25)+0.6</f>
        <v>17.800000000000004</v>
      </c>
    </row>
    <row r="26" spans="1:14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46"/>
      <c r="K26" s="76"/>
      <c r="L26" s="77"/>
      <c r="M26" s="77"/>
      <c r="N26" s="153"/>
    </row>
    <row r="27" spans="1:14" s="1" customFormat="1" ht="14.1" customHeight="1" x14ac:dyDescent="0.3">
      <c r="A27" s="166">
        <v>13</v>
      </c>
      <c r="B27" s="66" t="s">
        <v>172</v>
      </c>
      <c r="C27" s="67"/>
      <c r="D27" s="128" t="s">
        <v>113</v>
      </c>
      <c r="E27" s="129"/>
      <c r="F27" s="129"/>
      <c r="G27" s="130"/>
      <c r="H27" s="45">
        <f>SUM(I27)-0.3</f>
        <v>3.1000000000000005</v>
      </c>
      <c r="I27" s="45">
        <f>SUM(J27)-0.3</f>
        <v>3.4000000000000004</v>
      </c>
      <c r="J27" s="45">
        <f>SUM(K27)-0.3</f>
        <v>3.7</v>
      </c>
      <c r="K27" s="76">
        <v>4</v>
      </c>
      <c r="L27" s="77">
        <f>SUM(K27)+0.3</f>
        <v>4.3</v>
      </c>
      <c r="M27" s="77">
        <f>SUM(L27)+0.3</f>
        <v>4.5999999999999996</v>
      </c>
      <c r="N27" s="153">
        <f>SUM(M27)+0.3</f>
        <v>4.8999999999999995</v>
      </c>
    </row>
    <row r="28" spans="1:14" s="1" customFormat="1" ht="14.1" customHeight="1" x14ac:dyDescent="0.3">
      <c r="A28" s="166"/>
      <c r="B28" s="132" t="s">
        <v>371</v>
      </c>
      <c r="C28" s="133"/>
      <c r="D28" s="79" t="s">
        <v>112</v>
      </c>
      <c r="E28" s="80"/>
      <c r="F28" s="80"/>
      <c r="G28" s="81"/>
      <c r="H28" s="46"/>
      <c r="I28" s="46"/>
      <c r="J28" s="46"/>
      <c r="K28" s="76"/>
      <c r="L28" s="77"/>
      <c r="M28" s="77"/>
      <c r="N28" s="153"/>
    </row>
    <row r="29" spans="1:14" s="1" customFormat="1" ht="14.1" customHeight="1" x14ac:dyDescent="0.3">
      <c r="A29" s="166">
        <v>14</v>
      </c>
      <c r="B29" s="97" t="s">
        <v>587</v>
      </c>
      <c r="C29" s="98"/>
      <c r="D29" s="134"/>
      <c r="E29" s="179"/>
      <c r="F29" s="179"/>
      <c r="G29" s="136"/>
      <c r="H29" s="94">
        <f>SUM(I29)-0.5</f>
        <v>8.5</v>
      </c>
      <c r="I29" s="94">
        <f>SUM(J29)-0.5</f>
        <v>9</v>
      </c>
      <c r="J29" s="94">
        <f>SUM(K29)-0.5</f>
        <v>9.5</v>
      </c>
      <c r="K29" s="48">
        <v>10</v>
      </c>
      <c r="L29" s="46">
        <f>SUM(K29)+0.5</f>
        <v>10.5</v>
      </c>
      <c r="M29" s="46">
        <f>SUM(L29)+0.5</f>
        <v>11</v>
      </c>
      <c r="N29" s="156">
        <f>SUM(M29)+0.5</f>
        <v>11.5</v>
      </c>
    </row>
    <row r="30" spans="1:14" s="1" customFormat="1" ht="14.1" customHeight="1" thickBot="1" x14ac:dyDescent="0.35">
      <c r="A30" s="177"/>
      <c r="B30" s="123" t="s">
        <v>586</v>
      </c>
      <c r="C30" s="124"/>
      <c r="D30" s="125"/>
      <c r="E30" s="126"/>
      <c r="F30" s="126"/>
      <c r="G30" s="127"/>
      <c r="H30" s="96"/>
      <c r="I30" s="96"/>
      <c r="J30" s="96"/>
      <c r="K30" s="155"/>
      <c r="L30" s="152"/>
      <c r="M30" s="152"/>
      <c r="N30" s="154"/>
    </row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71">
    <mergeCell ref="J29:J30"/>
    <mergeCell ref="B30:C30"/>
    <mergeCell ref="D30:G30"/>
    <mergeCell ref="A29:A30"/>
    <mergeCell ref="B29:C29"/>
    <mergeCell ref="D29:G29"/>
    <mergeCell ref="I29:I30"/>
    <mergeCell ref="K29:K30"/>
    <mergeCell ref="K27:K28"/>
    <mergeCell ref="L27:L28"/>
    <mergeCell ref="M27:M28"/>
    <mergeCell ref="N27:N28"/>
    <mergeCell ref="B28:C28"/>
    <mergeCell ref="D28:G28"/>
    <mergeCell ref="L29:L30"/>
    <mergeCell ref="M29:M30"/>
    <mergeCell ref="N29:N30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A25:A26"/>
    <mergeCell ref="B25:C25"/>
    <mergeCell ref="D25:G25"/>
    <mergeCell ref="I25:I26"/>
    <mergeCell ref="J25:J26"/>
    <mergeCell ref="K25:K26"/>
    <mergeCell ref="H25:H26"/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H27:H28"/>
    <mergeCell ref="H29:H30"/>
    <mergeCell ref="H3:H4"/>
    <mergeCell ref="H5:H6"/>
    <mergeCell ref="H7:H8"/>
    <mergeCell ref="H9:H10"/>
    <mergeCell ref="H11:H12"/>
    <mergeCell ref="H13:H1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B986-E168-443B-956A-5847E58918F6}">
  <sheetPr codeName="Sheet64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589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34</v>
      </c>
      <c r="I3" s="45">
        <f>SUM(J3)-3</f>
        <v>37</v>
      </c>
      <c r="J3" s="162">
        <v>40</v>
      </c>
      <c r="K3" s="49">
        <f>SUM(J3)+3</f>
        <v>43</v>
      </c>
      <c r="L3" s="49">
        <f>SUM(K3)+3</f>
        <v>46</v>
      </c>
      <c r="M3" s="49">
        <f>SUM(L3)+3</f>
        <v>49</v>
      </c>
      <c r="N3" s="250">
        <f>SUM(M3)+3</f>
        <v>52</v>
      </c>
    </row>
    <row r="4" spans="1:14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SUM(I5)-1.5</f>
        <v>23</v>
      </c>
      <c r="I5" s="45">
        <f>SUM(J5)-1.5</f>
        <v>24.5</v>
      </c>
      <c r="J5" s="71">
        <v>26</v>
      </c>
      <c r="K5" s="45">
        <f>SUM(J5)+1.5</f>
        <v>27.5</v>
      </c>
      <c r="L5" s="45">
        <f>SUM(K5)+1.5</f>
        <v>29</v>
      </c>
      <c r="M5" s="45">
        <f>SUM(L5)+1.5</f>
        <v>30.5</v>
      </c>
      <c r="N5" s="87">
        <f>SUM(M5)+1.5</f>
        <v>32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34.5</v>
      </c>
      <c r="I7" s="45">
        <f>SUM(J7)-2</f>
        <v>36.5</v>
      </c>
      <c r="J7" s="71">
        <v>38.5</v>
      </c>
      <c r="K7" s="45">
        <f>SUM(J7)+2</f>
        <v>40.5</v>
      </c>
      <c r="L7" s="45">
        <f>SUM(K7)+2</f>
        <v>42.5</v>
      </c>
      <c r="M7" s="45">
        <f>SUM(L7)+2</f>
        <v>44.5</v>
      </c>
      <c r="N7" s="254">
        <f>SUM(M7)+2</f>
        <v>46.5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32</v>
      </c>
      <c r="I9" s="45">
        <f>SUM(J9)-2</f>
        <v>34</v>
      </c>
      <c r="J9" s="71">
        <v>36</v>
      </c>
      <c r="K9" s="45">
        <f>SUM(J9)+2</f>
        <v>38</v>
      </c>
      <c r="L9" s="45">
        <f>SUM(K9)+2</f>
        <v>40</v>
      </c>
      <c r="M9" s="45">
        <f>SUM(L9)+2</f>
        <v>42</v>
      </c>
      <c r="N9" s="254">
        <f>SUM(M9)+2</f>
        <v>44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4.5</v>
      </c>
      <c r="I11" s="45">
        <f>SUM(J11)-0</f>
        <v>4.5</v>
      </c>
      <c r="J11" s="71">
        <v>4.5</v>
      </c>
      <c r="K11" s="45">
        <f>SUM(J11)+0.5</f>
        <v>5</v>
      </c>
      <c r="L11" s="45">
        <f>SUM(K11)+0</f>
        <v>5</v>
      </c>
      <c r="M11" s="45">
        <f>SUM(L11)+0</f>
        <v>5</v>
      </c>
      <c r="N11" s="254">
        <f>SUM(M11)+0</f>
        <v>5</v>
      </c>
    </row>
    <row r="12" spans="1:14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16.5</v>
      </c>
      <c r="I13" s="45">
        <f>SUM(J13)-1</f>
        <v>17.5</v>
      </c>
      <c r="J13" s="76">
        <v>18.5</v>
      </c>
      <c r="K13" s="77">
        <f>SUM(J13)+1</f>
        <v>19.5</v>
      </c>
      <c r="L13" s="77">
        <f>SUM(K13)+1</f>
        <v>20.5</v>
      </c>
      <c r="M13" s="77">
        <f>SUM(L13)+1</f>
        <v>21.5</v>
      </c>
      <c r="N13" s="252">
        <f>SUM(M13)+1</f>
        <v>22.5</v>
      </c>
    </row>
    <row r="14" spans="1:14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15.3</v>
      </c>
      <c r="I15" s="45">
        <f>SUM(J15)-0.6</f>
        <v>15.9</v>
      </c>
      <c r="J15" s="76">
        <v>16.5</v>
      </c>
      <c r="K15" s="45">
        <f>SUM(J15)+0.6</f>
        <v>17.100000000000001</v>
      </c>
      <c r="L15" s="45">
        <f>SUM(K15)+0.6</f>
        <v>17.700000000000003</v>
      </c>
      <c r="M15" s="45">
        <f>SUM(L15)+0.6</f>
        <v>18.300000000000004</v>
      </c>
      <c r="N15" s="254">
        <f>SUM(M15)+0.6</f>
        <v>18.900000000000006</v>
      </c>
    </row>
    <row r="16" spans="1:14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46"/>
      <c r="N16" s="251"/>
    </row>
    <row r="17" spans="1:14" s="1" customFormat="1" ht="14.1" customHeight="1" x14ac:dyDescent="0.3">
      <c r="A17" s="166">
        <v>8</v>
      </c>
      <c r="B17" s="66" t="s">
        <v>3</v>
      </c>
      <c r="C17" s="67"/>
      <c r="D17" s="171" t="s">
        <v>4</v>
      </c>
      <c r="E17" s="171"/>
      <c r="F17" s="171"/>
      <c r="G17" s="171"/>
      <c r="H17" s="45">
        <f>SUM(I17)-0.3</f>
        <v>6.4</v>
      </c>
      <c r="I17" s="45">
        <f>SUM(J17)-0.3</f>
        <v>6.7</v>
      </c>
      <c r="J17" s="76">
        <v>7</v>
      </c>
      <c r="K17" s="77">
        <f>SUM(J17)+0.3</f>
        <v>7.3</v>
      </c>
      <c r="L17" s="77">
        <f>SUM(K17)+0.3</f>
        <v>7.6</v>
      </c>
      <c r="M17" s="173">
        <f>SUM(L17)+0.3</f>
        <v>7.8999999999999995</v>
      </c>
      <c r="N17" s="262">
        <f>SUM(M17)+0.3</f>
        <v>8.1999999999999993</v>
      </c>
    </row>
    <row r="18" spans="1:14" s="1" customFormat="1" ht="14.1" customHeight="1" x14ac:dyDescent="0.3">
      <c r="A18" s="166"/>
      <c r="B18" s="132" t="s">
        <v>29</v>
      </c>
      <c r="C18" s="133"/>
      <c r="D18" s="79" t="s">
        <v>48</v>
      </c>
      <c r="E18" s="80"/>
      <c r="F18" s="80"/>
      <c r="G18" s="81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45"/>
      <c r="N19" s="254"/>
    </row>
    <row r="20" spans="1:14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/>
      <c r="I21" s="45"/>
      <c r="J21" s="76"/>
      <c r="K21" s="77"/>
      <c r="L21" s="77"/>
      <c r="M21" s="77"/>
      <c r="N21" s="252"/>
    </row>
    <row r="22" spans="1:14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/>
      <c r="I23" s="45"/>
      <c r="J23" s="76"/>
      <c r="K23" s="77"/>
      <c r="L23" s="77"/>
      <c r="M23" s="77"/>
      <c r="N23" s="252"/>
    </row>
    <row r="24" spans="1:14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/>
      <c r="I25" s="45"/>
      <c r="J25" s="76"/>
      <c r="K25" s="45"/>
      <c r="L25" s="45"/>
      <c r="M25" s="45"/>
      <c r="N25" s="254"/>
    </row>
    <row r="26" spans="1:14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46"/>
      <c r="L26" s="46"/>
      <c r="M26" s="46"/>
      <c r="N26" s="251"/>
    </row>
    <row r="27" spans="1:14" s="1" customFormat="1" ht="14.1" customHeight="1" x14ac:dyDescent="0.3">
      <c r="A27" s="166">
        <v>13</v>
      </c>
      <c r="B27" s="109" t="s">
        <v>190</v>
      </c>
      <c r="C27" s="109"/>
      <c r="D27" s="171"/>
      <c r="E27" s="171"/>
      <c r="F27" s="171"/>
      <c r="G27" s="171"/>
      <c r="H27" s="45"/>
      <c r="I27" s="45"/>
      <c r="J27" s="71"/>
      <c r="K27" s="45"/>
      <c r="L27" s="45"/>
      <c r="M27" s="45"/>
      <c r="N27" s="254"/>
    </row>
    <row r="28" spans="1:14" s="1" customFormat="1" ht="14.1" customHeight="1" x14ac:dyDescent="0.3">
      <c r="A28" s="166"/>
      <c r="B28" s="137" t="s">
        <v>189</v>
      </c>
      <c r="C28" s="137"/>
      <c r="D28" s="79"/>
      <c r="E28" s="80"/>
      <c r="F28" s="80"/>
      <c r="G28" s="81"/>
      <c r="H28" s="46"/>
      <c r="I28" s="46"/>
      <c r="J28" s="48"/>
      <c r="K28" s="46"/>
      <c r="L28" s="46"/>
      <c r="M28" s="46"/>
      <c r="N28" s="251"/>
    </row>
    <row r="29" spans="1:14" s="1" customFormat="1" ht="14.1" customHeight="1" x14ac:dyDescent="0.3">
      <c r="A29" s="166">
        <v>14</v>
      </c>
      <c r="B29" s="97" t="s">
        <v>114</v>
      </c>
      <c r="C29" s="98"/>
      <c r="D29" s="107" t="s">
        <v>177</v>
      </c>
      <c r="E29" s="107"/>
      <c r="F29" s="107"/>
      <c r="G29" s="107"/>
      <c r="H29" s="94">
        <f>SUM(I29)-0.2</f>
        <v>6.6</v>
      </c>
      <c r="I29" s="94">
        <f>SUM(J29)-0.2</f>
        <v>6.8</v>
      </c>
      <c r="J29" s="48">
        <v>7</v>
      </c>
      <c r="K29" s="46">
        <f>SUM(J29)+0.2</f>
        <v>7.2</v>
      </c>
      <c r="L29" s="46">
        <f>SUM(K29)+0.2</f>
        <v>7.4</v>
      </c>
      <c r="M29" s="46">
        <f>SUM(L29)+0.2</f>
        <v>7.6000000000000005</v>
      </c>
      <c r="N29" s="251">
        <f>SUM(M29)+0.2</f>
        <v>7.8000000000000007</v>
      </c>
    </row>
    <row r="30" spans="1:14" s="1" customFormat="1" ht="14.1" customHeight="1" thickBot="1" x14ac:dyDescent="0.35">
      <c r="A30" s="177"/>
      <c r="B30" s="110" t="s">
        <v>35</v>
      </c>
      <c r="C30" s="110"/>
      <c r="D30" s="125" t="s">
        <v>176</v>
      </c>
      <c r="E30" s="126"/>
      <c r="F30" s="126"/>
      <c r="G30" s="127"/>
      <c r="H30" s="96"/>
      <c r="I30" s="96"/>
      <c r="J30" s="155"/>
      <c r="K30" s="152"/>
      <c r="L30" s="152"/>
      <c r="M30" s="152"/>
      <c r="N30" s="316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N3:N4"/>
    <mergeCell ref="N5:N6"/>
    <mergeCell ref="N7:N8"/>
    <mergeCell ref="N9:N10"/>
    <mergeCell ref="N11:N12"/>
    <mergeCell ref="N13:N14"/>
    <mergeCell ref="I29:I30"/>
    <mergeCell ref="J29:J30"/>
    <mergeCell ref="K29:K30"/>
    <mergeCell ref="L29:L30"/>
    <mergeCell ref="N15:N16"/>
    <mergeCell ref="N17:N18"/>
    <mergeCell ref="N19:N20"/>
    <mergeCell ref="N21:N22"/>
    <mergeCell ref="N23:N24"/>
    <mergeCell ref="N25:N26"/>
    <mergeCell ref="M29:M30"/>
    <mergeCell ref="B30:C30"/>
    <mergeCell ref="D30:G30"/>
    <mergeCell ref="N29:N30"/>
    <mergeCell ref="N27:N28"/>
    <mergeCell ref="A1:N1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54A3-9536-428E-B5B4-14292310F3E7}">
  <sheetPr codeName="Sheet641">
    <tabColor theme="7"/>
    <pageSetUpPr fitToPage="1"/>
  </sheetPr>
  <dimension ref="A1:N49"/>
  <sheetViews>
    <sheetView zoomScale="110" zoomScaleNormal="110" workbookViewId="0">
      <selection sqref="A1:N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590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8" t="s">
        <v>63</v>
      </c>
      <c r="I2" s="38" t="s">
        <v>64</v>
      </c>
      <c r="J2" s="7" t="s">
        <v>65</v>
      </c>
      <c r="K2" s="38" t="s">
        <v>66</v>
      </c>
      <c r="L2" s="38" t="s">
        <v>167</v>
      </c>
      <c r="M2" s="38" t="s">
        <v>168</v>
      </c>
      <c r="N2" s="38" t="s">
        <v>169</v>
      </c>
    </row>
    <row r="3" spans="1:14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36.5</v>
      </c>
      <c r="I3" s="45">
        <f>SUM(J3)-3</f>
        <v>39.5</v>
      </c>
      <c r="J3" s="162">
        <v>42.5</v>
      </c>
      <c r="K3" s="49">
        <f>SUM(J3)+3</f>
        <v>45.5</v>
      </c>
      <c r="L3" s="49">
        <f>SUM(K3)+3</f>
        <v>48.5</v>
      </c>
      <c r="M3" s="49">
        <f>SUM(L3)+3</f>
        <v>51.5</v>
      </c>
      <c r="N3" s="250">
        <f>SUM(M3)+3</f>
        <v>54.5</v>
      </c>
    </row>
    <row r="4" spans="1:14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32</v>
      </c>
      <c r="I5" s="45">
        <f>SUM(J5)-2</f>
        <v>34</v>
      </c>
      <c r="J5" s="71">
        <v>36</v>
      </c>
      <c r="K5" s="45">
        <f>SUM(J5)+2</f>
        <v>38</v>
      </c>
      <c r="L5" s="45">
        <f>SUM(K5)+2</f>
        <v>40</v>
      </c>
      <c r="M5" s="45">
        <f>SUM(L5)+2</f>
        <v>42</v>
      </c>
      <c r="N5" s="254">
        <f>SUM(M5)+2</f>
        <v>44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34</v>
      </c>
      <c r="I7" s="45">
        <f>SUM(J7)-2</f>
        <v>36</v>
      </c>
      <c r="J7" s="71">
        <v>38</v>
      </c>
      <c r="K7" s="45">
        <f>SUM(J7)+2</f>
        <v>40</v>
      </c>
      <c r="L7" s="45">
        <f>SUM(K7)+2</f>
        <v>42</v>
      </c>
      <c r="M7" s="45">
        <f>SUM(L7)+2</f>
        <v>44</v>
      </c>
      <c r="N7" s="254">
        <f>SUM(M7)+2</f>
        <v>46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30</v>
      </c>
      <c r="I9" s="45">
        <f>SUM(J9)-2</f>
        <v>32</v>
      </c>
      <c r="J9" s="71">
        <v>34</v>
      </c>
      <c r="K9" s="45">
        <f>SUM(J9)+2</f>
        <v>36</v>
      </c>
      <c r="L9" s="45">
        <f>SUM(K9)+2</f>
        <v>38</v>
      </c>
      <c r="M9" s="45">
        <f>SUM(L9)+2</f>
        <v>40</v>
      </c>
      <c r="N9" s="254">
        <f>SUM(M9)+2</f>
        <v>42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6</v>
      </c>
      <c r="I11" s="45">
        <f>SUM(J11)-0</f>
        <v>6</v>
      </c>
      <c r="J11" s="71">
        <v>6</v>
      </c>
      <c r="K11" s="45">
        <f>SUM(J11)+0.5</f>
        <v>6.5</v>
      </c>
      <c r="L11" s="45">
        <f>SUM(K11)+0</f>
        <v>6.5</v>
      </c>
      <c r="M11" s="45">
        <f>SUM(L11)+0</f>
        <v>6.5</v>
      </c>
      <c r="N11" s="254">
        <f>SUM(M11)+0</f>
        <v>6.5</v>
      </c>
    </row>
    <row r="12" spans="1:14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15</v>
      </c>
      <c r="I13" s="45">
        <f>SUM(J13)-1</f>
        <v>16</v>
      </c>
      <c r="J13" s="76">
        <v>17</v>
      </c>
      <c r="K13" s="77">
        <f>SUM(J13)+1</f>
        <v>18</v>
      </c>
      <c r="L13" s="77">
        <f>SUM(K13)+1</f>
        <v>19</v>
      </c>
      <c r="M13" s="77">
        <f>SUM(L13)+1</f>
        <v>20</v>
      </c>
      <c r="N13" s="252">
        <f>SUM(M13)+1</f>
        <v>21</v>
      </c>
    </row>
    <row r="14" spans="1:14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15.3</v>
      </c>
      <c r="I15" s="45">
        <f>SUM(J15)-0.6</f>
        <v>15.9</v>
      </c>
      <c r="J15" s="76">
        <v>16.5</v>
      </c>
      <c r="K15" s="45">
        <f>SUM(J15)+0.6</f>
        <v>17.100000000000001</v>
      </c>
      <c r="L15" s="45">
        <f>SUM(K15)+0.6</f>
        <v>17.700000000000003</v>
      </c>
      <c r="M15" s="45">
        <f>SUM(L15)+0.6</f>
        <v>18.300000000000004</v>
      </c>
      <c r="N15" s="254">
        <f>SUM(M15)+0.6</f>
        <v>18.900000000000006</v>
      </c>
    </row>
    <row r="16" spans="1:14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46"/>
      <c r="N16" s="251"/>
    </row>
    <row r="17" spans="1:14" s="1" customFormat="1" ht="14.1" customHeight="1" x14ac:dyDescent="0.3">
      <c r="A17" s="166">
        <v>8</v>
      </c>
      <c r="B17" s="66" t="s">
        <v>3</v>
      </c>
      <c r="C17" s="67"/>
      <c r="D17" s="171" t="s">
        <v>4</v>
      </c>
      <c r="E17" s="171"/>
      <c r="F17" s="171"/>
      <c r="G17" s="171"/>
      <c r="H17" s="45">
        <f>SUM(I17)-0.3</f>
        <v>6.7</v>
      </c>
      <c r="I17" s="45">
        <f>SUM(J17)-0.3</f>
        <v>7</v>
      </c>
      <c r="J17" s="76">
        <v>7.3</v>
      </c>
      <c r="K17" s="77">
        <f>SUM(J17)+0.3</f>
        <v>7.6</v>
      </c>
      <c r="L17" s="77">
        <f>SUM(K17)+0.3</f>
        <v>7.8999999999999995</v>
      </c>
      <c r="M17" s="173">
        <f>SUM(L17)+0.3</f>
        <v>8.1999999999999993</v>
      </c>
      <c r="N17" s="262">
        <f>SUM(M17)+0.3</f>
        <v>8.5</v>
      </c>
    </row>
    <row r="18" spans="1:14" s="1" customFormat="1" ht="14.1" customHeight="1" x14ac:dyDescent="0.3">
      <c r="A18" s="166"/>
      <c r="B18" s="132" t="s">
        <v>29</v>
      </c>
      <c r="C18" s="133"/>
      <c r="D18" s="79" t="s">
        <v>48</v>
      </c>
      <c r="E18" s="80"/>
      <c r="F18" s="80"/>
      <c r="G18" s="81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45"/>
      <c r="N19" s="254"/>
    </row>
    <row r="20" spans="1:14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</f>
        <v>30</v>
      </c>
      <c r="I21" s="45">
        <f>SUM(J21)-3</f>
        <v>33</v>
      </c>
      <c r="J21" s="76">
        <v>36</v>
      </c>
      <c r="K21" s="77">
        <f>SUM(J21)+3</f>
        <v>39</v>
      </c>
      <c r="L21" s="77">
        <f>SUM(K21)+3</f>
        <v>42</v>
      </c>
      <c r="M21" s="77">
        <f>SUM(L21)+3</f>
        <v>45</v>
      </c>
      <c r="N21" s="252">
        <f>SUM(M21)+3</f>
        <v>48</v>
      </c>
    </row>
    <row r="22" spans="1:14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SUM(I23)-1.8</f>
        <v>28.4</v>
      </c>
      <c r="I23" s="45">
        <f>SUM(J23)-1.8</f>
        <v>30.2</v>
      </c>
      <c r="J23" s="76">
        <v>32</v>
      </c>
      <c r="K23" s="77">
        <f>SUM(J23)+1.8</f>
        <v>33.799999999999997</v>
      </c>
      <c r="L23" s="77">
        <f>SUM(K23)+1.8</f>
        <v>35.599999999999994</v>
      </c>
      <c r="M23" s="77">
        <f>SUM(L23)+1.8</f>
        <v>37.399999999999991</v>
      </c>
      <c r="N23" s="252">
        <f>SUM(M23)+1.8</f>
        <v>39.199999999999989</v>
      </c>
    </row>
    <row r="24" spans="1:14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14.8</v>
      </c>
      <c r="I25" s="45">
        <f>SUM(J25)-0.6</f>
        <v>15.4</v>
      </c>
      <c r="J25" s="76">
        <v>16</v>
      </c>
      <c r="K25" s="45">
        <f>SUM(J25)+0.6</f>
        <v>16.600000000000001</v>
      </c>
      <c r="L25" s="45">
        <f>SUM(K25)+0.6</f>
        <v>17.200000000000003</v>
      </c>
      <c r="M25" s="45">
        <f>SUM(L25)+0.6</f>
        <v>17.800000000000004</v>
      </c>
      <c r="N25" s="254">
        <f>SUM(M25)+0.6</f>
        <v>18.400000000000006</v>
      </c>
    </row>
    <row r="26" spans="1:14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46"/>
      <c r="L26" s="46"/>
      <c r="M26" s="46"/>
      <c r="N26" s="251"/>
    </row>
    <row r="27" spans="1:14" s="1" customFormat="1" ht="14.1" customHeight="1" x14ac:dyDescent="0.3">
      <c r="A27" s="166">
        <v>13</v>
      </c>
      <c r="B27" s="167" t="s">
        <v>190</v>
      </c>
      <c r="C27" s="167"/>
      <c r="D27" s="237"/>
      <c r="E27" s="237"/>
      <c r="F27" s="237"/>
      <c r="G27" s="237"/>
      <c r="H27" s="94">
        <f>SUM(I27)-0</f>
        <v>6</v>
      </c>
      <c r="I27" s="94">
        <f>SUM(J27)-0</f>
        <v>6</v>
      </c>
      <c r="J27" s="85">
        <v>6</v>
      </c>
      <c r="K27" s="94">
        <f>SUM(J27)+0.5</f>
        <v>6.5</v>
      </c>
      <c r="L27" s="94">
        <f>SUM(K27)+0</f>
        <v>6.5</v>
      </c>
      <c r="M27" s="94">
        <f>SUM(L27)+0</f>
        <v>6.5</v>
      </c>
      <c r="N27" s="253">
        <f>SUM(M27)+0</f>
        <v>6.5</v>
      </c>
    </row>
    <row r="28" spans="1:14" s="1" customFormat="1" ht="14.1" customHeight="1" thickBot="1" x14ac:dyDescent="0.35">
      <c r="A28" s="177"/>
      <c r="B28" s="110" t="s">
        <v>189</v>
      </c>
      <c r="C28" s="110"/>
      <c r="D28" s="125"/>
      <c r="E28" s="126"/>
      <c r="F28" s="126"/>
      <c r="G28" s="127"/>
      <c r="H28" s="96"/>
      <c r="I28" s="96"/>
      <c r="J28" s="114"/>
      <c r="K28" s="96"/>
      <c r="L28" s="96"/>
      <c r="M28" s="96"/>
      <c r="N28" s="257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</sheetData>
  <mergeCells count="15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J21:J22"/>
    <mergeCell ref="J23:J24"/>
    <mergeCell ref="K17:K18"/>
    <mergeCell ref="L17:L18"/>
    <mergeCell ref="I19:I20"/>
    <mergeCell ref="M17:M18"/>
    <mergeCell ref="I23:I24"/>
    <mergeCell ref="A23:A24"/>
    <mergeCell ref="M21:M22"/>
    <mergeCell ref="B22:C22"/>
    <mergeCell ref="D22:G22"/>
    <mergeCell ref="K23:K24"/>
    <mergeCell ref="L23:L24"/>
    <mergeCell ref="K21:K22"/>
    <mergeCell ref="L21:L22"/>
    <mergeCell ref="M23:M24"/>
    <mergeCell ref="D23:G23"/>
    <mergeCell ref="I25:I26"/>
    <mergeCell ref="B23:C23"/>
    <mergeCell ref="J25:J26"/>
    <mergeCell ref="J27:J28"/>
    <mergeCell ref="D28:G28"/>
    <mergeCell ref="B24:C24"/>
    <mergeCell ref="D24:G24"/>
    <mergeCell ref="H23:H24"/>
    <mergeCell ref="A27:A28"/>
    <mergeCell ref="B27:C27"/>
    <mergeCell ref="D27:G27"/>
    <mergeCell ref="A25:A26"/>
    <mergeCell ref="B25:C25"/>
    <mergeCell ref="D25:G25"/>
    <mergeCell ref="K27:K28"/>
    <mergeCell ref="L27:L28"/>
    <mergeCell ref="M27:M28"/>
    <mergeCell ref="I27:I28"/>
    <mergeCell ref="B28:C28"/>
    <mergeCell ref="H27:H28"/>
    <mergeCell ref="N7:N8"/>
    <mergeCell ref="N9:N10"/>
    <mergeCell ref="N11:N12"/>
    <mergeCell ref="N13:N14"/>
    <mergeCell ref="M25:M26"/>
    <mergeCell ref="B26:C26"/>
    <mergeCell ref="D26:G26"/>
    <mergeCell ref="K25:K26"/>
    <mergeCell ref="L25:L26"/>
    <mergeCell ref="H25:H26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8D82-BC27-4D5A-B71E-55843EFB9342}">
  <sheetPr codeName="Sheet638">
    <tabColor theme="7"/>
    <pageSetUpPr fitToPage="1"/>
  </sheetPr>
  <dimension ref="A1:M53"/>
  <sheetViews>
    <sheetView zoomScale="110" zoomScaleNormal="110" workbookViewId="0">
      <selection activeCell="S6" sqref="S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599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44" t="s">
        <v>63</v>
      </c>
      <c r="I2" s="44" t="s">
        <v>64</v>
      </c>
      <c r="J2" s="7" t="s">
        <v>65</v>
      </c>
      <c r="K2" s="44" t="s">
        <v>66</v>
      </c>
      <c r="L2" s="44" t="s">
        <v>167</v>
      </c>
      <c r="M2" s="44" t="s">
        <v>168</v>
      </c>
    </row>
    <row r="3" spans="1:13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SUM(I3)-2.5</f>
        <v>29</v>
      </c>
      <c r="I3" s="45">
        <f>SUM(J3)-2.5</f>
        <v>31.5</v>
      </c>
      <c r="J3" s="162">
        <v>34</v>
      </c>
      <c r="K3" s="49">
        <f>SUM(J3)+2.5</f>
        <v>36.5</v>
      </c>
      <c r="L3" s="49">
        <f>SUM(K3)+2.5</f>
        <v>39</v>
      </c>
      <c r="M3" s="58">
        <f>SUM(L3)+2.5</f>
        <v>41.5</v>
      </c>
    </row>
    <row r="4" spans="1:13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59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/>
      <c r="I5" s="45"/>
      <c r="J5" s="71"/>
      <c r="K5" s="45"/>
      <c r="L5" s="45"/>
      <c r="M5" s="72"/>
    </row>
    <row r="6" spans="1:13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59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30</v>
      </c>
      <c r="I7" s="45">
        <f>SUM(J7)-2</f>
        <v>32</v>
      </c>
      <c r="J7" s="71">
        <v>34</v>
      </c>
      <c r="K7" s="45">
        <f>SUM(J7)+2</f>
        <v>36</v>
      </c>
      <c r="L7" s="45">
        <f>SUM(K7)+2</f>
        <v>38</v>
      </c>
      <c r="M7" s="72">
        <f>SUM(L7)+2</f>
        <v>40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59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30</v>
      </c>
      <c r="I9" s="45">
        <f>SUM(J9)-2</f>
        <v>32</v>
      </c>
      <c r="J9" s="71">
        <v>34</v>
      </c>
      <c r="K9" s="45">
        <f>SUM(J9)+2</f>
        <v>36</v>
      </c>
      <c r="L9" s="45">
        <f>SUM(K9)+2</f>
        <v>38</v>
      </c>
      <c r="M9" s="72">
        <f>SUM(L9)+2</f>
        <v>40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59"/>
    </row>
    <row r="11" spans="1:13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2</v>
      </c>
      <c r="I11" s="45">
        <f>SUM(J11)-0</f>
        <v>2</v>
      </c>
      <c r="J11" s="71">
        <v>2</v>
      </c>
      <c r="K11" s="45">
        <f>SUM(J11)+0.5</f>
        <v>2.5</v>
      </c>
      <c r="L11" s="45">
        <f>SUM(K11)+0</f>
        <v>2.5</v>
      </c>
      <c r="M11" s="72">
        <f>SUM(L11)+0</f>
        <v>2.5</v>
      </c>
    </row>
    <row r="12" spans="1:13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59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/>
      <c r="I13" s="45"/>
      <c r="J13" s="76"/>
      <c r="K13" s="77"/>
      <c r="L13" s="77"/>
      <c r="M13" s="78"/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78"/>
    </row>
    <row r="15" spans="1:13" s="1" customFormat="1" ht="14.1" customHeight="1" x14ac:dyDescent="0.3">
      <c r="A15" s="166">
        <v>7</v>
      </c>
      <c r="B15" s="109" t="s">
        <v>644</v>
      </c>
      <c r="C15" s="109"/>
      <c r="D15" s="171"/>
      <c r="E15" s="171"/>
      <c r="F15" s="171"/>
      <c r="G15" s="171"/>
      <c r="H15" s="45">
        <f>SUM(I15)-0.6</f>
        <v>10.8</v>
      </c>
      <c r="I15" s="45">
        <f>SUM(J15)-0.6</f>
        <v>11.4</v>
      </c>
      <c r="J15" s="76">
        <v>12</v>
      </c>
      <c r="K15" s="45">
        <f>SUM(J15)+0.6</f>
        <v>12.6</v>
      </c>
      <c r="L15" s="45">
        <f>SUM(K15)+0.6</f>
        <v>13.2</v>
      </c>
      <c r="M15" s="72">
        <f>SUM(L15)+0.6</f>
        <v>13.799999999999999</v>
      </c>
    </row>
    <row r="16" spans="1:13" s="1" customFormat="1" ht="14.1" customHeight="1" x14ac:dyDescent="0.3">
      <c r="A16" s="166"/>
      <c r="B16" s="137" t="s">
        <v>645</v>
      </c>
      <c r="C16" s="137"/>
      <c r="D16" s="79"/>
      <c r="E16" s="80"/>
      <c r="F16" s="80"/>
      <c r="G16" s="81"/>
      <c r="H16" s="46"/>
      <c r="I16" s="46"/>
      <c r="J16" s="76"/>
      <c r="K16" s="46"/>
      <c r="L16" s="46"/>
      <c r="M16" s="59"/>
    </row>
    <row r="17" spans="1:13" s="1" customFormat="1" ht="14.1" customHeight="1" x14ac:dyDescent="0.3">
      <c r="A17" s="166">
        <v>8</v>
      </c>
      <c r="B17" s="109" t="s">
        <v>646</v>
      </c>
      <c r="C17" s="109"/>
      <c r="D17" s="171"/>
      <c r="E17" s="171"/>
      <c r="F17" s="171"/>
      <c r="G17" s="171"/>
      <c r="H17" s="45">
        <f>SUM(I17)-0.6</f>
        <v>9.8000000000000007</v>
      </c>
      <c r="I17" s="45">
        <f>SUM(J17)-0.6</f>
        <v>10.4</v>
      </c>
      <c r="J17" s="76">
        <v>11</v>
      </c>
      <c r="K17" s="45">
        <f>SUM(J17)+0.6</f>
        <v>11.6</v>
      </c>
      <c r="L17" s="45">
        <f>SUM(K17)+0.6</f>
        <v>12.2</v>
      </c>
      <c r="M17" s="72">
        <f>SUM(L17)+0.6</f>
        <v>12.799999999999999</v>
      </c>
    </row>
    <row r="18" spans="1:13" s="1" customFormat="1" ht="14.1" customHeight="1" x14ac:dyDescent="0.3">
      <c r="A18" s="166"/>
      <c r="B18" s="137" t="s">
        <v>647</v>
      </c>
      <c r="C18" s="137"/>
      <c r="D18" s="79"/>
      <c r="E18" s="80"/>
      <c r="F18" s="80"/>
      <c r="G18" s="81"/>
      <c r="H18" s="46"/>
      <c r="I18" s="46"/>
      <c r="J18" s="76"/>
      <c r="K18" s="46"/>
      <c r="L18" s="46"/>
      <c r="M18" s="59"/>
    </row>
    <row r="19" spans="1:13" s="1" customFormat="1" ht="14.1" customHeight="1" x14ac:dyDescent="0.3">
      <c r="A19" s="166">
        <v>9</v>
      </c>
      <c r="B19" s="66" t="s">
        <v>3</v>
      </c>
      <c r="C19" s="67"/>
      <c r="D19" s="171" t="s">
        <v>4</v>
      </c>
      <c r="E19" s="171"/>
      <c r="F19" s="171"/>
      <c r="G19" s="171"/>
      <c r="H19" s="45">
        <f>SUM(I19)-0.5</f>
        <v>10</v>
      </c>
      <c r="I19" s="45">
        <f>SUM(J19)-0.5</f>
        <v>10.5</v>
      </c>
      <c r="J19" s="76">
        <v>11</v>
      </c>
      <c r="K19" s="77">
        <f>SUM(J19)+0.5</f>
        <v>11.5</v>
      </c>
      <c r="L19" s="77">
        <f>SUM(K19)+0.5</f>
        <v>12</v>
      </c>
      <c r="M19" s="78">
        <f>SUM(L19)+0.5</f>
        <v>12.5</v>
      </c>
    </row>
    <row r="20" spans="1:13" s="1" customFormat="1" ht="14.1" customHeight="1" x14ac:dyDescent="0.3">
      <c r="A20" s="166"/>
      <c r="B20" s="132" t="s">
        <v>29</v>
      </c>
      <c r="C20" s="133"/>
      <c r="D20" s="79" t="s">
        <v>48</v>
      </c>
      <c r="E20" s="80"/>
      <c r="F20" s="80"/>
      <c r="G20" s="81"/>
      <c r="H20" s="46"/>
      <c r="I20" s="46"/>
      <c r="J20" s="76"/>
      <c r="K20" s="77"/>
      <c r="L20" s="77"/>
      <c r="M20" s="78"/>
    </row>
    <row r="21" spans="1:13" s="1" customFormat="1" ht="14.1" customHeight="1" x14ac:dyDescent="0.3">
      <c r="A21" s="166">
        <v>10</v>
      </c>
      <c r="B21" s="66" t="s">
        <v>598</v>
      </c>
      <c r="C21" s="67"/>
      <c r="D21" s="171" t="s">
        <v>597</v>
      </c>
      <c r="E21" s="171"/>
      <c r="F21" s="171"/>
      <c r="G21" s="171"/>
      <c r="H21" s="45">
        <f>SUM(I21)-0.5</f>
        <v>10</v>
      </c>
      <c r="I21" s="45">
        <f>SUM(J21)-0.5</f>
        <v>10.5</v>
      </c>
      <c r="J21" s="76">
        <v>11</v>
      </c>
      <c r="K21" s="77">
        <f>SUM(J21)+0.5</f>
        <v>11.5</v>
      </c>
      <c r="L21" s="77">
        <f>SUM(K21)+0.5</f>
        <v>12</v>
      </c>
      <c r="M21" s="78">
        <f>SUM(L21)+0.5</f>
        <v>12.5</v>
      </c>
    </row>
    <row r="22" spans="1:13" s="1" customFormat="1" ht="14.1" customHeight="1" x14ac:dyDescent="0.3">
      <c r="A22" s="166"/>
      <c r="B22" s="132" t="s">
        <v>596</v>
      </c>
      <c r="C22" s="133"/>
      <c r="D22" s="79" t="s">
        <v>595</v>
      </c>
      <c r="E22" s="80"/>
      <c r="F22" s="80"/>
      <c r="G22" s="81"/>
      <c r="H22" s="46"/>
      <c r="I22" s="46"/>
      <c r="J22" s="76"/>
      <c r="K22" s="77"/>
      <c r="L22" s="77"/>
      <c r="M22" s="78"/>
    </row>
    <row r="23" spans="1:13" s="1" customFormat="1" ht="14.1" customHeight="1" x14ac:dyDescent="0.3">
      <c r="A23" s="166">
        <v>11</v>
      </c>
      <c r="B23" s="109" t="s">
        <v>5</v>
      </c>
      <c r="C23" s="109"/>
      <c r="D23" s="171" t="s">
        <v>6</v>
      </c>
      <c r="E23" s="171"/>
      <c r="F23" s="171"/>
      <c r="G23" s="171"/>
      <c r="H23" s="45"/>
      <c r="I23" s="45"/>
      <c r="J23" s="76"/>
      <c r="K23" s="77"/>
      <c r="L23" s="77"/>
      <c r="M23" s="78"/>
    </row>
    <row r="24" spans="1:13" s="1" customFormat="1" ht="14.1" customHeight="1" x14ac:dyDescent="0.3">
      <c r="A24" s="166"/>
      <c r="B24" s="137" t="s">
        <v>30</v>
      </c>
      <c r="C24" s="137"/>
      <c r="D24" s="79" t="s">
        <v>49</v>
      </c>
      <c r="E24" s="80"/>
      <c r="F24" s="80"/>
      <c r="G24" s="81"/>
      <c r="H24" s="46"/>
      <c r="I24" s="46"/>
      <c r="J24" s="76"/>
      <c r="K24" s="77"/>
      <c r="L24" s="77"/>
      <c r="M24" s="78"/>
    </row>
    <row r="25" spans="1:13" s="1" customFormat="1" ht="14.1" customHeight="1" x14ac:dyDescent="0.3">
      <c r="A25" s="166">
        <v>12</v>
      </c>
      <c r="B25" s="109" t="s">
        <v>7</v>
      </c>
      <c r="C25" s="109"/>
      <c r="D25" s="68" t="s">
        <v>8</v>
      </c>
      <c r="E25" s="69"/>
      <c r="F25" s="69"/>
      <c r="G25" s="70"/>
      <c r="H25" s="45"/>
      <c r="I25" s="45"/>
      <c r="J25" s="76"/>
      <c r="K25" s="77"/>
      <c r="L25" s="77"/>
      <c r="M25" s="78"/>
    </row>
    <row r="26" spans="1:13" s="1" customFormat="1" ht="14.1" customHeight="1" x14ac:dyDescent="0.3">
      <c r="A26" s="166"/>
      <c r="B26" s="137" t="s">
        <v>31</v>
      </c>
      <c r="C26" s="137"/>
      <c r="D26" s="79" t="s">
        <v>68</v>
      </c>
      <c r="E26" s="80"/>
      <c r="F26" s="80"/>
      <c r="G26" s="81"/>
      <c r="H26" s="46"/>
      <c r="I26" s="46"/>
      <c r="J26" s="76"/>
      <c r="K26" s="77"/>
      <c r="L26" s="77"/>
      <c r="M26" s="78"/>
    </row>
    <row r="27" spans="1:13" s="1" customFormat="1" ht="14.1" customHeight="1" x14ac:dyDescent="0.3">
      <c r="A27" s="166">
        <v>13</v>
      </c>
      <c r="B27" s="66" t="s">
        <v>102</v>
      </c>
      <c r="C27" s="67"/>
      <c r="D27" s="171" t="s">
        <v>70</v>
      </c>
      <c r="E27" s="171"/>
      <c r="F27" s="171"/>
      <c r="G27" s="171"/>
      <c r="H27" s="45"/>
      <c r="I27" s="45"/>
      <c r="J27" s="76"/>
      <c r="K27" s="45"/>
      <c r="L27" s="45"/>
      <c r="M27" s="72"/>
    </row>
    <row r="28" spans="1:13" s="1" customFormat="1" ht="14.1" customHeight="1" x14ac:dyDescent="0.3">
      <c r="A28" s="166"/>
      <c r="B28" s="137" t="s">
        <v>32</v>
      </c>
      <c r="C28" s="137"/>
      <c r="D28" s="79" t="s">
        <v>71</v>
      </c>
      <c r="E28" s="80"/>
      <c r="F28" s="80"/>
      <c r="G28" s="81"/>
      <c r="H28" s="46"/>
      <c r="I28" s="46"/>
      <c r="J28" s="76"/>
      <c r="K28" s="46"/>
      <c r="L28" s="46"/>
      <c r="M28" s="59"/>
    </row>
    <row r="29" spans="1:13" s="1" customFormat="1" ht="14.1" customHeight="1" x14ac:dyDescent="0.3">
      <c r="A29" s="166">
        <v>14</v>
      </c>
      <c r="B29" s="109" t="s">
        <v>190</v>
      </c>
      <c r="C29" s="109"/>
      <c r="D29" s="171"/>
      <c r="E29" s="171"/>
      <c r="F29" s="171"/>
      <c r="G29" s="171"/>
      <c r="H29" s="45"/>
      <c r="I29" s="45"/>
      <c r="J29" s="71"/>
      <c r="K29" s="45"/>
      <c r="L29" s="45"/>
      <c r="M29" s="72"/>
    </row>
    <row r="30" spans="1:13" s="1" customFormat="1" ht="14.1" customHeight="1" x14ac:dyDescent="0.3">
      <c r="A30" s="166"/>
      <c r="B30" s="137" t="s">
        <v>189</v>
      </c>
      <c r="C30" s="137"/>
      <c r="D30" s="79"/>
      <c r="E30" s="80"/>
      <c r="F30" s="80"/>
      <c r="G30" s="81"/>
      <c r="H30" s="46"/>
      <c r="I30" s="46"/>
      <c r="J30" s="48"/>
      <c r="K30" s="46"/>
      <c r="L30" s="46"/>
      <c r="M30" s="59"/>
    </row>
    <row r="31" spans="1:13" s="1" customFormat="1" ht="14.1" customHeight="1" x14ac:dyDescent="0.3">
      <c r="A31" s="166">
        <v>15</v>
      </c>
      <c r="B31" s="109" t="s">
        <v>594</v>
      </c>
      <c r="C31" s="109"/>
      <c r="D31" s="171"/>
      <c r="E31" s="171"/>
      <c r="F31" s="171"/>
      <c r="G31" s="171"/>
      <c r="H31" s="45">
        <f>SUM(I31)-1</f>
        <v>20</v>
      </c>
      <c r="I31" s="45">
        <f>SUM(J31)-1</f>
        <v>21</v>
      </c>
      <c r="J31" s="76">
        <v>22</v>
      </c>
      <c r="K31" s="77">
        <f>SUM(J31)+1</f>
        <v>23</v>
      </c>
      <c r="L31" s="77">
        <f>SUM(K31)+1</f>
        <v>24</v>
      </c>
      <c r="M31" s="78">
        <f>SUM(L31)+1</f>
        <v>25</v>
      </c>
    </row>
    <row r="32" spans="1:13" s="1" customFormat="1" ht="14.1" customHeight="1" x14ac:dyDescent="0.3">
      <c r="A32" s="166"/>
      <c r="B32" s="137" t="s">
        <v>593</v>
      </c>
      <c r="C32" s="137"/>
      <c r="D32" s="79"/>
      <c r="E32" s="80"/>
      <c r="F32" s="80"/>
      <c r="G32" s="81"/>
      <c r="H32" s="46"/>
      <c r="I32" s="46"/>
      <c r="J32" s="76"/>
      <c r="K32" s="77"/>
      <c r="L32" s="77"/>
      <c r="M32" s="78"/>
    </row>
    <row r="33" spans="1:13" s="1" customFormat="1" ht="14.1" customHeight="1" x14ac:dyDescent="0.3">
      <c r="A33" s="166">
        <v>15</v>
      </c>
      <c r="B33" s="167" t="s">
        <v>592</v>
      </c>
      <c r="C33" s="167"/>
      <c r="D33" s="237"/>
      <c r="E33" s="237"/>
      <c r="F33" s="237"/>
      <c r="G33" s="237"/>
      <c r="H33" s="94">
        <v>4</v>
      </c>
      <c r="I33" s="94">
        <v>4</v>
      </c>
      <c r="J33" s="85">
        <v>4</v>
      </c>
      <c r="K33" s="94">
        <v>4.5</v>
      </c>
      <c r="L33" s="94">
        <v>4.5</v>
      </c>
      <c r="M33" s="95">
        <v>4.5</v>
      </c>
    </row>
    <row r="34" spans="1:13" s="1" customFormat="1" ht="14.1" customHeight="1" thickBot="1" x14ac:dyDescent="0.35">
      <c r="A34" s="177"/>
      <c r="B34" s="110" t="s">
        <v>591</v>
      </c>
      <c r="C34" s="110"/>
      <c r="D34" s="125"/>
      <c r="E34" s="126"/>
      <c r="F34" s="126"/>
      <c r="G34" s="127"/>
      <c r="H34" s="96"/>
      <c r="I34" s="96"/>
      <c r="J34" s="114"/>
      <c r="K34" s="96"/>
      <c r="L34" s="96"/>
      <c r="M34" s="115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79"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7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5FF-7020-413F-BC03-C3D7F44772F7}">
  <sheetPr codeName="Sheet224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600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38.5</v>
      </c>
      <c r="I3" s="49">
        <f>SUM(J3)-3.5</f>
        <v>42</v>
      </c>
      <c r="J3" s="47">
        <v>45.5</v>
      </c>
      <c r="K3" s="49">
        <f>SUM(J3)+3</f>
        <v>48.5</v>
      </c>
      <c r="L3" s="49">
        <f>SUM(K3)+3</f>
        <v>51.5</v>
      </c>
      <c r="M3" s="157">
        <f>SUM(L3)+3</f>
        <v>54.5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/>
      <c r="I5" s="45"/>
      <c r="J5" s="71"/>
      <c r="K5" s="45"/>
      <c r="L5" s="45"/>
      <c r="M5" s="87"/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3.5" customHeight="1" x14ac:dyDescent="0.3">
      <c r="A7" s="166">
        <v>3</v>
      </c>
      <c r="B7" s="273" t="s">
        <v>125</v>
      </c>
      <c r="C7" s="274"/>
      <c r="D7" s="106" t="s">
        <v>124</v>
      </c>
      <c r="E7" s="107"/>
      <c r="F7" s="107"/>
      <c r="G7" s="108"/>
      <c r="H7" s="45">
        <f>SUM(I7)-4.5</f>
        <v>44.5</v>
      </c>
      <c r="I7" s="45">
        <f>SUM(J7)-4.5</f>
        <v>49</v>
      </c>
      <c r="J7" s="76">
        <v>53.5</v>
      </c>
      <c r="K7" s="77">
        <f>SUM(J7)+4.5</f>
        <v>58</v>
      </c>
      <c r="L7" s="77">
        <f>SUM(K7)+4.5</f>
        <v>62.5</v>
      </c>
      <c r="M7" s="153">
        <f>SUM(L7)+4.5</f>
        <v>67</v>
      </c>
    </row>
    <row r="8" spans="1:13" s="1" customFormat="1" ht="14.1" customHeight="1" x14ac:dyDescent="0.3">
      <c r="A8" s="166"/>
      <c r="B8" s="132" t="s">
        <v>123</v>
      </c>
      <c r="C8" s="133"/>
      <c r="D8" s="79" t="s">
        <v>122</v>
      </c>
      <c r="E8" s="80"/>
      <c r="F8" s="80"/>
      <c r="G8" s="81"/>
      <c r="H8" s="46"/>
      <c r="I8" s="46"/>
      <c r="J8" s="76"/>
      <c r="K8" s="77"/>
      <c r="L8" s="77"/>
      <c r="M8" s="153"/>
    </row>
    <row r="9" spans="1:13" s="1" customFormat="1" ht="14.1" customHeight="1" x14ac:dyDescent="0.3">
      <c r="A9" s="166">
        <v>4</v>
      </c>
      <c r="B9" s="66" t="s">
        <v>36</v>
      </c>
      <c r="C9" s="67"/>
      <c r="D9" s="68" t="s">
        <v>77</v>
      </c>
      <c r="E9" s="69"/>
      <c r="F9" s="69"/>
      <c r="G9" s="70"/>
      <c r="H9" s="45">
        <f>SUM(I9)-2.25</f>
        <v>34.5</v>
      </c>
      <c r="I9" s="45">
        <f>SUM(J9)-2.25</f>
        <v>36.75</v>
      </c>
      <c r="J9" s="71">
        <v>39</v>
      </c>
      <c r="K9" s="45">
        <f>SUM(J9)+2</f>
        <v>41</v>
      </c>
      <c r="L9" s="45">
        <f>SUM(K9)+2</f>
        <v>43</v>
      </c>
      <c r="M9" s="87">
        <f>SUM(L9)+2</f>
        <v>45</v>
      </c>
    </row>
    <row r="10" spans="1:13" s="1" customFormat="1" ht="14.1" customHeight="1" x14ac:dyDescent="0.3">
      <c r="A10" s="166"/>
      <c r="B10" s="137" t="s">
        <v>41</v>
      </c>
      <c r="C10" s="137"/>
      <c r="D10" s="79" t="s">
        <v>44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42</v>
      </c>
      <c r="C11" s="109"/>
      <c r="D11" s="171" t="s">
        <v>9</v>
      </c>
      <c r="E11" s="171"/>
      <c r="F11" s="171"/>
      <c r="G11" s="171"/>
      <c r="H11" s="45">
        <f>SUM(I11)-2.25</f>
        <v>34.5</v>
      </c>
      <c r="I11" s="45">
        <f>SUM(J11)-2.25</f>
        <v>36.75</v>
      </c>
      <c r="J11" s="71">
        <v>39</v>
      </c>
      <c r="K11" s="45">
        <f>SUM(J11)+2</f>
        <v>41</v>
      </c>
      <c r="L11" s="45">
        <f>SUM(K11)+2</f>
        <v>43</v>
      </c>
      <c r="M11" s="87">
        <f>SUM(L11)+2</f>
        <v>45</v>
      </c>
    </row>
    <row r="12" spans="1:13" s="1" customFormat="1" ht="14.1" customHeight="1" x14ac:dyDescent="0.3">
      <c r="A12" s="166"/>
      <c r="B12" s="137" t="s">
        <v>26</v>
      </c>
      <c r="C12" s="137"/>
      <c r="D12" s="79" t="s">
        <v>45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/>
      <c r="I13" s="45"/>
      <c r="J13" s="71"/>
      <c r="K13" s="45"/>
      <c r="L13" s="45"/>
      <c r="M13" s="87"/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48"/>
      <c r="K14" s="46"/>
      <c r="L14" s="46"/>
      <c r="M14" s="156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12.8</v>
      </c>
      <c r="I15" s="45">
        <f>SUM(J15)-0.6</f>
        <v>13.4</v>
      </c>
      <c r="J15" s="76">
        <v>14</v>
      </c>
      <c r="K15" s="77">
        <f>SUM(J15)+0.6</f>
        <v>14.6</v>
      </c>
      <c r="L15" s="77">
        <f>SUM(K15)+0.6</f>
        <v>15.2</v>
      </c>
      <c r="M15" s="153">
        <f>SUM(L15)+0.6</f>
        <v>15.799999999999999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118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109" t="s">
        <v>3</v>
      </c>
      <c r="C17" s="109"/>
      <c r="D17" s="171" t="s">
        <v>4</v>
      </c>
      <c r="E17" s="171"/>
      <c r="F17" s="171"/>
      <c r="G17" s="171"/>
      <c r="H17" s="45">
        <f>SUM(I17)-0.3</f>
        <v>5.4</v>
      </c>
      <c r="I17" s="45">
        <f>SUM(J17)-0.3</f>
        <v>5.7</v>
      </c>
      <c r="J17" s="76">
        <v>6</v>
      </c>
      <c r="K17" s="77">
        <f>SUM(J17)+0.3</f>
        <v>6.3</v>
      </c>
      <c r="L17" s="77">
        <f>SUM(K17)+0.3</f>
        <v>6.6</v>
      </c>
      <c r="M17" s="153">
        <f>SUM(L17)+0.3</f>
        <v>6.8999999999999995</v>
      </c>
    </row>
    <row r="18" spans="1:13" s="1" customFormat="1" ht="14.1" customHeight="1" x14ac:dyDescent="0.3">
      <c r="A18" s="166"/>
      <c r="B18" s="137" t="s">
        <v>29</v>
      </c>
      <c r="C18" s="137"/>
      <c r="D18" s="79" t="s">
        <v>116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>
        <f>SUM(I19)-1.6</f>
        <v>34.799999999999997</v>
      </c>
      <c r="I19" s="45">
        <f>SUM(J19)-1.6</f>
        <v>36.4</v>
      </c>
      <c r="J19" s="76">
        <v>38</v>
      </c>
      <c r="K19" s="77">
        <f>SUM(J19)+1.6</f>
        <v>39.6</v>
      </c>
      <c r="L19" s="77">
        <f>SUM(K19)+1.6</f>
        <v>41.2</v>
      </c>
      <c r="M19" s="153">
        <f>SUM(L19)+1.6</f>
        <v>42.800000000000004</v>
      </c>
    </row>
    <row r="20" spans="1:13" s="1" customFormat="1" ht="14.1" customHeight="1" x14ac:dyDescent="0.3">
      <c r="A20" s="166"/>
      <c r="B20" s="137" t="s">
        <v>34</v>
      </c>
      <c r="C20" s="137"/>
      <c r="D20" s="79" t="s">
        <v>115</v>
      </c>
      <c r="E20" s="80"/>
      <c r="F20" s="80"/>
      <c r="G20" s="81"/>
      <c r="H20" s="46"/>
      <c r="I20" s="46"/>
      <c r="J20" s="76"/>
      <c r="K20" s="77"/>
      <c r="L20" s="77"/>
      <c r="M20" s="153"/>
    </row>
    <row r="21" spans="1:13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/>
      <c r="I21" s="45"/>
      <c r="J21" s="71"/>
      <c r="K21" s="45"/>
      <c r="L21" s="45"/>
      <c r="M21" s="87"/>
    </row>
    <row r="22" spans="1:13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48"/>
      <c r="K22" s="46"/>
      <c r="L22" s="46"/>
      <c r="M22" s="156"/>
    </row>
    <row r="23" spans="1:13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SUM(I23)-1.6</f>
        <v>27.4</v>
      </c>
      <c r="I23" s="45">
        <f>SUM(J23)-1.6</f>
        <v>29</v>
      </c>
      <c r="J23" s="76">
        <v>30.6</v>
      </c>
      <c r="K23" s="77">
        <f>SUM(J23)+1.6</f>
        <v>32.200000000000003</v>
      </c>
      <c r="L23" s="77">
        <f>SUM(K23)+1.6</f>
        <v>33.800000000000004</v>
      </c>
      <c r="M23" s="153">
        <f>SUM(L23)+1.6</f>
        <v>35.400000000000006</v>
      </c>
    </row>
    <row r="24" spans="1:13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SUM(I25)-0.7</f>
        <v>15.600000000000001</v>
      </c>
      <c r="I25" s="45">
        <f>SUM(J25)-0.7</f>
        <v>16.3</v>
      </c>
      <c r="J25" s="76">
        <v>17</v>
      </c>
      <c r="K25" s="77">
        <f>SUM(J25)+0.7</f>
        <v>17.7</v>
      </c>
      <c r="L25" s="77">
        <f>SUM(K25)+0.7</f>
        <v>18.399999999999999</v>
      </c>
      <c r="M25" s="153">
        <f>SUM(L25)+0.7</f>
        <v>19.099999999999998</v>
      </c>
    </row>
    <row r="26" spans="1:13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66" t="s">
        <v>172</v>
      </c>
      <c r="C27" s="67"/>
      <c r="D27" s="128" t="s">
        <v>113</v>
      </c>
      <c r="E27" s="129"/>
      <c r="F27" s="129"/>
      <c r="G27" s="130"/>
      <c r="H27" s="45">
        <f>SUM(I27)-0.3</f>
        <v>5.9</v>
      </c>
      <c r="I27" s="45">
        <f>SUM(J27)-0.3</f>
        <v>6.2</v>
      </c>
      <c r="J27" s="76">
        <v>6.5</v>
      </c>
      <c r="K27" s="77">
        <f>SUM(J27)+0.3</f>
        <v>6.8</v>
      </c>
      <c r="L27" s="77">
        <f>SUM(K27)+0.3</f>
        <v>7.1</v>
      </c>
      <c r="M27" s="153">
        <f>SUM(L27)+0.3</f>
        <v>7.3999999999999995</v>
      </c>
    </row>
    <row r="28" spans="1:13" s="1" customFormat="1" ht="14.1" customHeight="1" thickBot="1" x14ac:dyDescent="0.35">
      <c r="A28" s="177"/>
      <c r="B28" s="123" t="s">
        <v>371</v>
      </c>
      <c r="C28" s="124"/>
      <c r="D28" s="125" t="s">
        <v>112</v>
      </c>
      <c r="E28" s="126"/>
      <c r="F28" s="126"/>
      <c r="G28" s="127"/>
      <c r="H28" s="96"/>
      <c r="I28" s="96"/>
      <c r="J28" s="155"/>
      <c r="K28" s="152"/>
      <c r="L28" s="152"/>
      <c r="M28" s="15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46">
    <mergeCell ref="J7:J8"/>
    <mergeCell ref="K7:K8"/>
    <mergeCell ref="L7:L8"/>
    <mergeCell ref="M7:M8"/>
    <mergeCell ref="B8:C8"/>
    <mergeCell ref="D8:G8"/>
    <mergeCell ref="A9:A10"/>
    <mergeCell ref="A7:A8"/>
    <mergeCell ref="B7:C7"/>
    <mergeCell ref="D7:G7"/>
    <mergeCell ref="H7:H8"/>
    <mergeCell ref="I7:I8"/>
    <mergeCell ref="K27:K28"/>
    <mergeCell ref="L27:L28"/>
    <mergeCell ref="M27:M28"/>
    <mergeCell ref="B28:C28"/>
    <mergeCell ref="D28:G28"/>
    <mergeCell ref="I9:I10"/>
    <mergeCell ref="H9:H10"/>
    <mergeCell ref="D9:G9"/>
    <mergeCell ref="B9:C9"/>
    <mergeCell ref="J25:J26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ED43-7459-4744-9036-B8EEEFF81850}">
  <sheetPr codeName="Sheet237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604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40</v>
      </c>
      <c r="I3" s="49">
        <f>SUM(J3)-3.5</f>
        <v>43.5</v>
      </c>
      <c r="J3" s="47">
        <v>47</v>
      </c>
      <c r="K3" s="49">
        <f>SUM(J3)+3</f>
        <v>50</v>
      </c>
      <c r="L3" s="49">
        <f>SUM(K3)+3</f>
        <v>53</v>
      </c>
      <c r="M3" s="49">
        <f>SUM(L3)+3</f>
        <v>56</v>
      </c>
      <c r="N3" s="157">
        <f>SUM(M3)+3</f>
        <v>59</v>
      </c>
    </row>
    <row r="4" spans="1:14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46"/>
      <c r="N4" s="156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36.599999999999994</v>
      </c>
      <c r="I5" s="45">
        <f>SUM(J5)-2.2</f>
        <v>38.799999999999997</v>
      </c>
      <c r="J5" s="71">
        <v>41</v>
      </c>
      <c r="K5" s="45">
        <f>SUM(J5)+2</f>
        <v>43</v>
      </c>
      <c r="L5" s="45">
        <f>SUM(K5)+2</f>
        <v>45</v>
      </c>
      <c r="M5" s="45">
        <f>SUM(L5)+2</f>
        <v>47</v>
      </c>
      <c r="N5" s="87">
        <f>SUM(M5)+2</f>
        <v>49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46"/>
      <c r="N6" s="156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38.5</v>
      </c>
      <c r="I7" s="45">
        <f>SUM(J7)-2.25</f>
        <v>40.75</v>
      </c>
      <c r="J7" s="71">
        <v>43</v>
      </c>
      <c r="K7" s="45">
        <f>SUM(J7)+2</f>
        <v>45</v>
      </c>
      <c r="L7" s="45">
        <f>SUM(K7)+2</f>
        <v>47</v>
      </c>
      <c r="M7" s="45">
        <f>SUM(L7)+2</f>
        <v>49</v>
      </c>
      <c r="N7" s="87">
        <f>SUM(M7)+2</f>
        <v>51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156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31.400000000000002</v>
      </c>
      <c r="I9" s="45">
        <f>SUM(J9)-1.8</f>
        <v>33.200000000000003</v>
      </c>
      <c r="J9" s="71">
        <v>35</v>
      </c>
      <c r="K9" s="45">
        <f>SUM(J9)+1.6</f>
        <v>36.6</v>
      </c>
      <c r="L9" s="45">
        <f>SUM(K9)+1.6</f>
        <v>38.200000000000003</v>
      </c>
      <c r="M9" s="45">
        <f>SUM(L9)+1.6</f>
        <v>39.800000000000004</v>
      </c>
      <c r="N9" s="87">
        <f>SUM(M9)+1.6</f>
        <v>41.400000000000006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156"/>
    </row>
    <row r="11" spans="1:14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</v>
      </c>
      <c r="I11" s="45">
        <f>SUM(J11)-0.8</f>
        <v>15.8</v>
      </c>
      <c r="J11" s="71">
        <v>16.600000000000001</v>
      </c>
      <c r="K11" s="45">
        <f>SUM(J11)+0.8</f>
        <v>17.400000000000002</v>
      </c>
      <c r="L11" s="45">
        <f>SUM(K11)+0.8</f>
        <v>18.200000000000003</v>
      </c>
      <c r="M11" s="45">
        <f>SUM(L11)+0.8</f>
        <v>19.000000000000004</v>
      </c>
      <c r="N11" s="87">
        <f>SUM(M11)+0.8</f>
        <v>19.800000000000004</v>
      </c>
    </row>
    <row r="12" spans="1:14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46"/>
      <c r="N12" s="156"/>
    </row>
    <row r="13" spans="1:14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13.3</v>
      </c>
      <c r="I13" s="45">
        <f>SUM(J13)-0.6</f>
        <v>13.9</v>
      </c>
      <c r="J13" s="76">
        <v>14.5</v>
      </c>
      <c r="K13" s="77">
        <f>SUM(J13)+0.6</f>
        <v>15.1</v>
      </c>
      <c r="L13" s="77">
        <f>SUM(K13)+0.6</f>
        <v>15.7</v>
      </c>
      <c r="M13" s="45">
        <f>SUM(L13)+0.6</f>
        <v>16.3</v>
      </c>
      <c r="N13" s="87">
        <f>SUM(M13)+0.6</f>
        <v>16.900000000000002</v>
      </c>
    </row>
    <row r="14" spans="1:14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46"/>
      <c r="N14" s="156"/>
    </row>
    <row r="15" spans="1:14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</v>
      </c>
      <c r="I15" s="45">
        <f>SUM(J15)-0.3</f>
        <v>6.3</v>
      </c>
      <c r="J15" s="76">
        <v>6.6</v>
      </c>
      <c r="K15" s="77">
        <f>SUM(J15)+0.3</f>
        <v>6.8999999999999995</v>
      </c>
      <c r="L15" s="77">
        <f>SUM(K15)+0.3</f>
        <v>7.1999999999999993</v>
      </c>
      <c r="M15" s="45">
        <f>SUM(L15)+0.3</f>
        <v>7.4999999999999991</v>
      </c>
      <c r="N15" s="87">
        <f>SUM(M15)+0.3</f>
        <v>7.7999999999999989</v>
      </c>
    </row>
    <row r="16" spans="1:14" s="1" customFormat="1" ht="14.1" customHeight="1" x14ac:dyDescent="0.3">
      <c r="A16" s="166"/>
      <c r="B16" s="137" t="s">
        <v>29</v>
      </c>
      <c r="C16" s="137"/>
      <c r="D16" s="79" t="s">
        <v>48</v>
      </c>
      <c r="E16" s="80"/>
      <c r="F16" s="80"/>
      <c r="G16" s="81"/>
      <c r="H16" s="46"/>
      <c r="I16" s="46"/>
      <c r="J16" s="76"/>
      <c r="K16" s="77"/>
      <c r="L16" s="77"/>
      <c r="M16" s="46"/>
      <c r="N16" s="156"/>
    </row>
    <row r="17" spans="1:14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33.599999999999994</v>
      </c>
      <c r="I17" s="45">
        <f>SUM(J17)-1.6</f>
        <v>35.199999999999996</v>
      </c>
      <c r="J17" s="76">
        <v>36.799999999999997</v>
      </c>
      <c r="K17" s="77">
        <f>SUM(J17)+1.6</f>
        <v>38.4</v>
      </c>
      <c r="L17" s="77">
        <f>SUM(K17)+1.6</f>
        <v>40</v>
      </c>
      <c r="M17" s="45">
        <f>SUM(L17)+1.6</f>
        <v>41.6</v>
      </c>
      <c r="N17" s="87">
        <f>SUM(M17)+1.6</f>
        <v>43.2</v>
      </c>
    </row>
    <row r="18" spans="1:14" s="1" customFormat="1" ht="14.1" customHeight="1" x14ac:dyDescent="0.3">
      <c r="A18" s="166"/>
      <c r="B18" s="137" t="s">
        <v>34</v>
      </c>
      <c r="C18" s="137"/>
      <c r="D18" s="79" t="s">
        <v>603</v>
      </c>
      <c r="E18" s="80"/>
      <c r="F18" s="80"/>
      <c r="G18" s="81"/>
      <c r="H18" s="46"/>
      <c r="I18" s="46"/>
      <c r="J18" s="76"/>
      <c r="K18" s="77"/>
      <c r="L18" s="77"/>
      <c r="M18" s="46"/>
      <c r="N18" s="156"/>
    </row>
    <row r="19" spans="1:14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26.700000000000003</v>
      </c>
      <c r="I19" s="45">
        <f>SUM(J19)-3.4</f>
        <v>30.1</v>
      </c>
      <c r="J19" s="71">
        <v>33.5</v>
      </c>
      <c r="K19" s="45">
        <f>SUM(J19)+3.5</f>
        <v>37</v>
      </c>
      <c r="L19" s="45">
        <f>SUM(K19)+3.5</f>
        <v>40.5</v>
      </c>
      <c r="M19" s="45">
        <f>SUM(L19)+3.5</f>
        <v>44</v>
      </c>
      <c r="N19" s="87">
        <f>SUM(M19)+3.5</f>
        <v>47.5</v>
      </c>
    </row>
    <row r="20" spans="1:14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46"/>
      <c r="N20" s="156"/>
    </row>
    <row r="21" spans="1:14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30.299999999999997</v>
      </c>
      <c r="I21" s="45">
        <f>SUM(J21)-1.6</f>
        <v>31.9</v>
      </c>
      <c r="J21" s="76">
        <v>33.5</v>
      </c>
      <c r="K21" s="77">
        <f>SUM(J21)+1.6</f>
        <v>35.1</v>
      </c>
      <c r="L21" s="77">
        <f>SUM(K21)+1.6</f>
        <v>36.700000000000003</v>
      </c>
      <c r="M21" s="45">
        <f>SUM(L21)+1.6</f>
        <v>38.300000000000004</v>
      </c>
      <c r="N21" s="87">
        <f>SUM(M21)+1.6</f>
        <v>39.900000000000006</v>
      </c>
    </row>
    <row r="22" spans="1:14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46"/>
      <c r="N22" s="156"/>
    </row>
    <row r="23" spans="1:14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14.8</v>
      </c>
      <c r="I23" s="45">
        <f>SUM(J23)-0.6</f>
        <v>15.4</v>
      </c>
      <c r="J23" s="76">
        <v>16</v>
      </c>
      <c r="K23" s="77">
        <f>SUM(J23)+0.6</f>
        <v>16.600000000000001</v>
      </c>
      <c r="L23" s="77">
        <f>SUM(K23)+0.6</f>
        <v>17.200000000000003</v>
      </c>
      <c r="M23" s="45">
        <f>SUM(L23)+0.6</f>
        <v>17.800000000000004</v>
      </c>
      <c r="N23" s="87">
        <f>SUM(M23)+0.6</f>
        <v>18.400000000000006</v>
      </c>
    </row>
    <row r="24" spans="1:14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46"/>
      <c r="N24" s="156"/>
    </row>
    <row r="25" spans="1:14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SUM(I25)+0.2</f>
        <v>6.1000000000000005</v>
      </c>
      <c r="I25" s="45">
        <f>SUM(J25)+0.4</f>
        <v>5.9</v>
      </c>
      <c r="J25" s="76">
        <v>5.5</v>
      </c>
      <c r="K25" s="77">
        <f>SUM(J25)+0.3</f>
        <v>5.8</v>
      </c>
      <c r="L25" s="77">
        <f>SUM(K25)+0.3</f>
        <v>6.1</v>
      </c>
      <c r="M25" s="45">
        <f>SUM(L25)+0.3</f>
        <v>6.3999999999999995</v>
      </c>
      <c r="N25" s="87">
        <f>SUM(M25)+0.3</f>
        <v>6.6999999999999993</v>
      </c>
    </row>
    <row r="26" spans="1:14" s="1" customFormat="1" ht="14.1" customHeight="1" x14ac:dyDescent="0.3">
      <c r="A26" s="166"/>
      <c r="B26" s="132" t="s">
        <v>371</v>
      </c>
      <c r="C26" s="133"/>
      <c r="D26" s="79" t="s">
        <v>112</v>
      </c>
      <c r="E26" s="80"/>
      <c r="F26" s="80"/>
      <c r="G26" s="81"/>
      <c r="H26" s="46"/>
      <c r="I26" s="46"/>
      <c r="J26" s="76"/>
      <c r="K26" s="77"/>
      <c r="L26" s="77"/>
      <c r="M26" s="46"/>
      <c r="N26" s="156"/>
    </row>
    <row r="27" spans="1:14" s="1" customFormat="1" ht="14.1" customHeight="1" x14ac:dyDescent="0.3">
      <c r="A27" s="166">
        <v>13</v>
      </c>
      <c r="B27" s="97" t="s">
        <v>114</v>
      </c>
      <c r="C27" s="98"/>
      <c r="D27" s="107" t="s">
        <v>177</v>
      </c>
      <c r="E27" s="107"/>
      <c r="F27" s="107"/>
      <c r="G27" s="107"/>
      <c r="H27" s="94">
        <f>SUM(I27)-0.2</f>
        <v>4.0999999999999996</v>
      </c>
      <c r="I27" s="94">
        <f>SUM(J27)-0.2</f>
        <v>4.3</v>
      </c>
      <c r="J27" s="48">
        <v>4.5</v>
      </c>
      <c r="K27" s="46">
        <f>SUM(J27)+0.2</f>
        <v>4.7</v>
      </c>
      <c r="L27" s="46">
        <f>SUM(K27)+0.2</f>
        <v>4.9000000000000004</v>
      </c>
      <c r="M27" s="46">
        <f>SUM(L27)+0.2</f>
        <v>5.1000000000000005</v>
      </c>
      <c r="N27" s="156">
        <f>SUM(M27)+0.2</f>
        <v>5.3000000000000007</v>
      </c>
    </row>
    <row r="28" spans="1:14" s="1" customFormat="1" ht="14.1" customHeight="1" x14ac:dyDescent="0.3">
      <c r="A28" s="166"/>
      <c r="B28" s="137" t="s">
        <v>35</v>
      </c>
      <c r="C28" s="137"/>
      <c r="D28" s="79" t="s">
        <v>176</v>
      </c>
      <c r="E28" s="80"/>
      <c r="F28" s="80"/>
      <c r="G28" s="81"/>
      <c r="H28" s="46"/>
      <c r="I28" s="46"/>
      <c r="J28" s="76"/>
      <c r="K28" s="77"/>
      <c r="L28" s="77"/>
      <c r="M28" s="77"/>
      <c r="N28" s="153"/>
    </row>
    <row r="29" spans="1:14" s="1" customFormat="1" ht="14.1" customHeight="1" x14ac:dyDescent="0.3">
      <c r="A29" s="166">
        <v>14</v>
      </c>
      <c r="B29" s="66" t="s">
        <v>184</v>
      </c>
      <c r="C29" s="67"/>
      <c r="D29" s="107"/>
      <c r="E29" s="107"/>
      <c r="F29" s="107"/>
      <c r="G29" s="107"/>
      <c r="H29" s="45">
        <f>SUM(I29)-0</f>
        <v>14.5</v>
      </c>
      <c r="I29" s="45">
        <f>SUM(J29)-0</f>
        <v>14.5</v>
      </c>
      <c r="J29" s="76">
        <v>14.5</v>
      </c>
      <c r="K29" s="77">
        <f>SUM(J29)+0.5</f>
        <v>15</v>
      </c>
      <c r="L29" s="77">
        <f>SUM(K29)+0.5</f>
        <v>15.5</v>
      </c>
      <c r="M29" s="77">
        <f>SUM(L29)+0.5</f>
        <v>16</v>
      </c>
      <c r="N29" s="153">
        <f>SUM(M29)+0.5</f>
        <v>16.5</v>
      </c>
    </row>
    <row r="30" spans="1:14" s="1" customFormat="1" ht="14.1" customHeight="1" x14ac:dyDescent="0.3">
      <c r="A30" s="166"/>
      <c r="B30" s="137" t="s">
        <v>166</v>
      </c>
      <c r="C30" s="137"/>
      <c r="D30" s="79" t="s">
        <v>602</v>
      </c>
      <c r="E30" s="80"/>
      <c r="F30" s="80"/>
      <c r="G30" s="81"/>
      <c r="H30" s="46"/>
      <c r="I30" s="46"/>
      <c r="J30" s="76"/>
      <c r="K30" s="77"/>
      <c r="L30" s="77"/>
      <c r="M30" s="77"/>
      <c r="N30" s="153"/>
    </row>
    <row r="31" spans="1:14" s="1" customFormat="1" ht="14.1" customHeight="1" x14ac:dyDescent="0.3">
      <c r="A31" s="166">
        <v>15</v>
      </c>
      <c r="B31" s="66" t="s">
        <v>83</v>
      </c>
      <c r="C31" s="67"/>
      <c r="D31" s="68"/>
      <c r="E31" s="69"/>
      <c r="F31" s="69"/>
      <c r="G31" s="70"/>
      <c r="H31" s="45">
        <f>SUM(I31)-1.6</f>
        <v>24.799999999999997</v>
      </c>
      <c r="I31" s="45">
        <f>SUM(J31)-1.6</f>
        <v>26.4</v>
      </c>
      <c r="J31" s="76">
        <v>28</v>
      </c>
      <c r="K31" s="77">
        <f>SUM(J31)+1.6</f>
        <v>29.6</v>
      </c>
      <c r="L31" s="77">
        <f>SUM(K31)+1.6</f>
        <v>31.200000000000003</v>
      </c>
      <c r="M31" s="45">
        <f>SUM(L31)+1.6</f>
        <v>32.800000000000004</v>
      </c>
      <c r="N31" s="87">
        <f>SUM(M31)+1.6</f>
        <v>34.400000000000006</v>
      </c>
    </row>
    <row r="32" spans="1:14" s="1" customFormat="1" ht="14.1" customHeight="1" x14ac:dyDescent="0.3">
      <c r="A32" s="166"/>
      <c r="B32" s="60" t="s">
        <v>54</v>
      </c>
      <c r="C32" s="61"/>
      <c r="D32" s="62" t="s">
        <v>601</v>
      </c>
      <c r="E32" s="63"/>
      <c r="F32" s="63"/>
      <c r="G32" s="64"/>
      <c r="H32" s="46"/>
      <c r="I32" s="46"/>
      <c r="J32" s="76"/>
      <c r="K32" s="77"/>
      <c r="L32" s="77"/>
      <c r="M32" s="46"/>
      <c r="N32" s="156"/>
    </row>
    <row r="33" spans="1:14" s="1" customFormat="1" ht="14.1" customHeight="1" x14ac:dyDescent="0.3">
      <c r="A33" s="166">
        <v>16</v>
      </c>
      <c r="B33" s="66" t="s">
        <v>85</v>
      </c>
      <c r="C33" s="67"/>
      <c r="D33" s="68"/>
      <c r="E33" s="69"/>
      <c r="F33" s="69"/>
      <c r="G33" s="70"/>
      <c r="H33" s="94">
        <f>SUM(I33)-1</f>
        <v>13</v>
      </c>
      <c r="I33" s="94">
        <f>SUM(J33)-1</f>
        <v>14</v>
      </c>
      <c r="J33" s="48">
        <v>15</v>
      </c>
      <c r="K33" s="46">
        <f>SUM(J33)+1</f>
        <v>16</v>
      </c>
      <c r="L33" s="46">
        <f>SUM(K33)+1</f>
        <v>17</v>
      </c>
      <c r="M33" s="46">
        <f>SUM(L33)+1</f>
        <v>18</v>
      </c>
      <c r="N33" s="156">
        <f>SUM(M33)+1</f>
        <v>19</v>
      </c>
    </row>
    <row r="34" spans="1:14" s="1" customFormat="1" ht="14.1" customHeight="1" thickBot="1" x14ac:dyDescent="0.35">
      <c r="A34" s="177"/>
      <c r="B34" s="116" t="s">
        <v>53</v>
      </c>
      <c r="C34" s="117"/>
      <c r="D34" s="118"/>
      <c r="E34" s="119"/>
      <c r="F34" s="119"/>
      <c r="G34" s="120"/>
      <c r="H34" s="96"/>
      <c r="I34" s="96"/>
      <c r="J34" s="155"/>
      <c r="K34" s="152"/>
      <c r="L34" s="152"/>
      <c r="M34" s="152"/>
      <c r="N34" s="154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95">
    <mergeCell ref="N31:N32"/>
    <mergeCell ref="N33:N34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N27:N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F3E5-9B31-4A2D-A35E-49F22E34FC8D}">
  <sheetPr codeName="Sheet223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612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ht="14.1" customHeight="1" thickBot="1" x14ac:dyDescent="0.35">
      <c r="A3" s="317" t="s">
        <v>540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9"/>
    </row>
    <row r="4" spans="1:13" s="1" customFormat="1" ht="14.1" customHeight="1" x14ac:dyDescent="0.3">
      <c r="A4" s="170">
        <v>1</v>
      </c>
      <c r="B4" s="53" t="s">
        <v>40</v>
      </c>
      <c r="C4" s="54"/>
      <c r="D4" s="55" t="s">
        <v>403</v>
      </c>
      <c r="E4" s="56"/>
      <c r="F4" s="56"/>
      <c r="G4" s="57"/>
      <c r="H4" s="49">
        <f>SUM(I4)-3.5</f>
        <v>36</v>
      </c>
      <c r="I4" s="49">
        <f>SUM(J4)-3.5</f>
        <v>39.5</v>
      </c>
      <c r="J4" s="47">
        <v>43</v>
      </c>
      <c r="K4" s="49">
        <f>SUM(J4)+3</f>
        <v>46</v>
      </c>
      <c r="L4" s="49">
        <f>SUM(K4)+3</f>
        <v>49</v>
      </c>
      <c r="M4" s="157">
        <f>SUM(L4)+3</f>
        <v>52</v>
      </c>
    </row>
    <row r="5" spans="1:13" s="1" customFormat="1" ht="14.1" customHeight="1" x14ac:dyDescent="0.3">
      <c r="A5" s="160"/>
      <c r="B5" s="132" t="s">
        <v>37</v>
      </c>
      <c r="C5" s="133"/>
      <c r="D5" s="79" t="s">
        <v>104</v>
      </c>
      <c r="E5" s="80"/>
      <c r="F5" s="80"/>
      <c r="G5" s="81"/>
      <c r="H5" s="46"/>
      <c r="I5" s="46"/>
      <c r="J5" s="48"/>
      <c r="K5" s="46"/>
      <c r="L5" s="46"/>
      <c r="M5" s="156"/>
    </row>
    <row r="6" spans="1:13" s="1" customFormat="1" ht="14.1" customHeight="1" x14ac:dyDescent="0.3">
      <c r="A6" s="166">
        <v>2</v>
      </c>
      <c r="B6" s="109" t="s">
        <v>38</v>
      </c>
      <c r="C6" s="109"/>
      <c r="D6" s="171" t="s">
        <v>39</v>
      </c>
      <c r="E6" s="171"/>
      <c r="F6" s="171"/>
      <c r="G6" s="171"/>
      <c r="H6" s="45">
        <f>SUM(I6)-1.8</f>
        <v>21.7</v>
      </c>
      <c r="I6" s="45">
        <f>SUM(J6)-1.8</f>
        <v>23.5</v>
      </c>
      <c r="J6" s="71">
        <v>25.3</v>
      </c>
      <c r="K6" s="45">
        <f>SUM(J6)+1.6</f>
        <v>26.900000000000002</v>
      </c>
      <c r="L6" s="45">
        <f>SUM(K6)+1.6</f>
        <v>28.500000000000004</v>
      </c>
      <c r="M6" s="87">
        <f>SUM(L6)+1.6</f>
        <v>30.100000000000005</v>
      </c>
    </row>
    <row r="7" spans="1:13" s="1" customFormat="1" ht="14.1" customHeight="1" x14ac:dyDescent="0.3">
      <c r="A7" s="166"/>
      <c r="B7" s="137" t="s">
        <v>25</v>
      </c>
      <c r="C7" s="137"/>
      <c r="D7" s="79" t="s">
        <v>43</v>
      </c>
      <c r="E7" s="80"/>
      <c r="F7" s="80"/>
      <c r="G7" s="81"/>
      <c r="H7" s="46"/>
      <c r="I7" s="46"/>
      <c r="J7" s="48"/>
      <c r="K7" s="46"/>
      <c r="L7" s="46"/>
      <c r="M7" s="156"/>
    </row>
    <row r="8" spans="1:13" s="1" customFormat="1" ht="14.1" customHeight="1" x14ac:dyDescent="0.3">
      <c r="A8" s="166">
        <v>3</v>
      </c>
      <c r="B8" s="109" t="s">
        <v>36</v>
      </c>
      <c r="C8" s="109"/>
      <c r="D8" s="171" t="s">
        <v>77</v>
      </c>
      <c r="E8" s="171"/>
      <c r="F8" s="171"/>
      <c r="G8" s="171"/>
      <c r="H8" s="45">
        <f>SUM(I8)-2.25</f>
        <v>28.5</v>
      </c>
      <c r="I8" s="45">
        <f>SUM(J8)-2.25</f>
        <v>30.75</v>
      </c>
      <c r="J8" s="71">
        <v>33</v>
      </c>
      <c r="K8" s="45">
        <f>SUM(J8)+2</f>
        <v>35</v>
      </c>
      <c r="L8" s="45">
        <f>SUM(K8)+2</f>
        <v>37</v>
      </c>
      <c r="M8" s="87">
        <f>SUM(L8)+2</f>
        <v>39</v>
      </c>
    </row>
    <row r="9" spans="1:13" s="1" customFormat="1" ht="14.1" customHeight="1" x14ac:dyDescent="0.3">
      <c r="A9" s="166"/>
      <c r="B9" s="137" t="s">
        <v>41</v>
      </c>
      <c r="C9" s="137"/>
      <c r="D9" s="79" t="s">
        <v>44</v>
      </c>
      <c r="E9" s="80"/>
      <c r="F9" s="80"/>
      <c r="G9" s="81"/>
      <c r="H9" s="46"/>
      <c r="I9" s="46"/>
      <c r="J9" s="48"/>
      <c r="K9" s="46"/>
      <c r="L9" s="46"/>
      <c r="M9" s="156"/>
    </row>
    <row r="10" spans="1:13" s="1" customFormat="1" ht="14.1" customHeight="1" x14ac:dyDescent="0.3">
      <c r="A10" s="166">
        <v>4</v>
      </c>
      <c r="B10" s="109" t="s">
        <v>42</v>
      </c>
      <c r="C10" s="109"/>
      <c r="D10" s="171" t="s">
        <v>9</v>
      </c>
      <c r="E10" s="171"/>
      <c r="F10" s="171"/>
      <c r="G10" s="171"/>
      <c r="H10" s="45">
        <f>SUM(I10)-2.25</f>
        <v>28.5</v>
      </c>
      <c r="I10" s="45">
        <f>SUM(J10)-2.25</f>
        <v>30.75</v>
      </c>
      <c r="J10" s="71">
        <v>33</v>
      </c>
      <c r="K10" s="45">
        <f>SUM(J10)+2</f>
        <v>35</v>
      </c>
      <c r="L10" s="45">
        <f>SUM(K10)+2</f>
        <v>37</v>
      </c>
      <c r="M10" s="87">
        <f>SUM(L10)+2</f>
        <v>39</v>
      </c>
    </row>
    <row r="11" spans="1:13" s="1" customFormat="1" ht="14.1" customHeight="1" x14ac:dyDescent="0.3">
      <c r="A11" s="166"/>
      <c r="B11" s="137" t="s">
        <v>26</v>
      </c>
      <c r="C11" s="137"/>
      <c r="D11" s="79" t="s">
        <v>45</v>
      </c>
      <c r="E11" s="80"/>
      <c r="F11" s="80"/>
      <c r="G11" s="81"/>
      <c r="H11" s="46"/>
      <c r="I11" s="46"/>
      <c r="J11" s="48"/>
      <c r="K11" s="46"/>
      <c r="L11" s="46"/>
      <c r="M11" s="156"/>
    </row>
    <row r="12" spans="1:13" s="1" customFormat="1" ht="14.1" customHeight="1" x14ac:dyDescent="0.3">
      <c r="A12" s="166">
        <v>5</v>
      </c>
      <c r="B12" s="109" t="s">
        <v>11</v>
      </c>
      <c r="C12" s="109"/>
      <c r="D12" s="171" t="s">
        <v>0</v>
      </c>
      <c r="E12" s="171"/>
      <c r="F12" s="171"/>
      <c r="G12" s="171"/>
      <c r="H12" s="45">
        <f>SUM(I12)-0.8</f>
        <v>13.099999999999998</v>
      </c>
      <c r="I12" s="45">
        <f>SUM(J12)-0.8</f>
        <v>13.899999999999999</v>
      </c>
      <c r="J12" s="71">
        <v>14.7</v>
      </c>
      <c r="K12" s="45">
        <f>SUM(J12)+0.8</f>
        <v>15.5</v>
      </c>
      <c r="L12" s="45">
        <f>SUM(K12)+0.8</f>
        <v>16.3</v>
      </c>
      <c r="M12" s="87">
        <f>SUM(L12)+0.8</f>
        <v>17.100000000000001</v>
      </c>
    </row>
    <row r="13" spans="1:13" s="1" customFormat="1" ht="14.1" customHeight="1" x14ac:dyDescent="0.3">
      <c r="A13" s="166"/>
      <c r="B13" s="137" t="s">
        <v>27</v>
      </c>
      <c r="C13" s="137"/>
      <c r="D13" s="79" t="s">
        <v>46</v>
      </c>
      <c r="E13" s="80"/>
      <c r="F13" s="80"/>
      <c r="G13" s="81"/>
      <c r="H13" s="46"/>
      <c r="I13" s="46"/>
      <c r="J13" s="48"/>
      <c r="K13" s="46"/>
      <c r="L13" s="46"/>
      <c r="M13" s="156"/>
    </row>
    <row r="14" spans="1:13" s="1" customFormat="1" ht="14.1" customHeight="1" x14ac:dyDescent="0.3">
      <c r="A14" s="166">
        <v>6</v>
      </c>
      <c r="B14" s="109" t="s">
        <v>1</v>
      </c>
      <c r="C14" s="109"/>
      <c r="D14" s="171" t="s">
        <v>399</v>
      </c>
      <c r="E14" s="171"/>
      <c r="F14" s="171"/>
      <c r="G14" s="171"/>
      <c r="H14" s="45">
        <f>SUM(I14)-0.6</f>
        <v>12.8</v>
      </c>
      <c r="I14" s="45">
        <f>SUM(J14)-0.6</f>
        <v>13.4</v>
      </c>
      <c r="J14" s="76">
        <v>14</v>
      </c>
      <c r="K14" s="77">
        <f>SUM(J14)+0.6</f>
        <v>14.6</v>
      </c>
      <c r="L14" s="77">
        <f>SUM(K14)+0.6</f>
        <v>15.2</v>
      </c>
      <c r="M14" s="87">
        <f>SUM(L14)+0.6</f>
        <v>15.799999999999999</v>
      </c>
    </row>
    <row r="15" spans="1:13" s="1" customFormat="1" ht="14.1" customHeight="1" x14ac:dyDescent="0.3">
      <c r="A15" s="166"/>
      <c r="B15" s="137" t="s">
        <v>28</v>
      </c>
      <c r="C15" s="137"/>
      <c r="D15" s="79" t="s">
        <v>47</v>
      </c>
      <c r="E15" s="80"/>
      <c r="F15" s="80"/>
      <c r="G15" s="81"/>
      <c r="H15" s="46"/>
      <c r="I15" s="46"/>
      <c r="J15" s="76"/>
      <c r="K15" s="77"/>
      <c r="L15" s="77"/>
      <c r="M15" s="156"/>
    </row>
    <row r="16" spans="1:13" s="1" customFormat="1" ht="14.1" customHeight="1" x14ac:dyDescent="0.3">
      <c r="A16" s="166">
        <v>7</v>
      </c>
      <c r="B16" s="109" t="s">
        <v>3</v>
      </c>
      <c r="C16" s="109"/>
      <c r="D16" s="171" t="s">
        <v>4</v>
      </c>
      <c r="E16" s="171"/>
      <c r="F16" s="171"/>
      <c r="G16" s="171"/>
      <c r="H16" s="45">
        <f>SUM(I16)-0.3</f>
        <v>5.9</v>
      </c>
      <c r="I16" s="45">
        <f>SUM(J16)-0.3</f>
        <v>6.2</v>
      </c>
      <c r="J16" s="76">
        <v>6.5</v>
      </c>
      <c r="K16" s="77">
        <f>SUM(J16)+0.3</f>
        <v>6.8</v>
      </c>
      <c r="L16" s="77">
        <f>SUM(K16)+0.3</f>
        <v>7.1</v>
      </c>
      <c r="M16" s="87">
        <f>SUM(L16)+0.3</f>
        <v>7.3999999999999995</v>
      </c>
    </row>
    <row r="17" spans="1:13" s="1" customFormat="1" ht="14.1" customHeight="1" x14ac:dyDescent="0.3">
      <c r="A17" s="166"/>
      <c r="B17" s="137" t="s">
        <v>29</v>
      </c>
      <c r="C17" s="137"/>
      <c r="D17" s="79" t="s">
        <v>48</v>
      </c>
      <c r="E17" s="80"/>
      <c r="F17" s="80"/>
      <c r="G17" s="81"/>
      <c r="H17" s="46"/>
      <c r="I17" s="46"/>
      <c r="J17" s="76"/>
      <c r="K17" s="77"/>
      <c r="L17" s="77"/>
      <c r="M17" s="156"/>
    </row>
    <row r="18" spans="1:13" s="1" customFormat="1" ht="14.1" customHeight="1" x14ac:dyDescent="0.3">
      <c r="A18" s="166">
        <v>8</v>
      </c>
      <c r="B18" s="66" t="s">
        <v>90</v>
      </c>
      <c r="C18" s="67"/>
      <c r="D18" s="68" t="s">
        <v>91</v>
      </c>
      <c r="E18" s="69"/>
      <c r="F18" s="69"/>
      <c r="G18" s="70"/>
      <c r="H18" s="45">
        <f>SUM(I18)-1.6</f>
        <v>33.4</v>
      </c>
      <c r="I18" s="45">
        <f>SUM(J18)-1.6</f>
        <v>35</v>
      </c>
      <c r="J18" s="76">
        <v>36.6</v>
      </c>
      <c r="K18" s="77">
        <f>SUM(J18)+1.6</f>
        <v>38.200000000000003</v>
      </c>
      <c r="L18" s="77">
        <f>SUM(K18)+1.6</f>
        <v>39.800000000000004</v>
      </c>
      <c r="M18" s="87">
        <f>SUM(L18)+1.6</f>
        <v>41.400000000000006</v>
      </c>
    </row>
    <row r="19" spans="1:13" s="1" customFormat="1" ht="14.1" customHeight="1" x14ac:dyDescent="0.3">
      <c r="A19" s="166"/>
      <c r="B19" s="137" t="s">
        <v>34</v>
      </c>
      <c r="C19" s="137"/>
      <c r="D19" s="79" t="s">
        <v>105</v>
      </c>
      <c r="E19" s="80"/>
      <c r="F19" s="80"/>
      <c r="G19" s="81"/>
      <c r="H19" s="46"/>
      <c r="I19" s="46"/>
      <c r="J19" s="76"/>
      <c r="K19" s="77"/>
      <c r="L19" s="77"/>
      <c r="M19" s="156"/>
    </row>
    <row r="20" spans="1:13" s="1" customFormat="1" ht="14.1" customHeight="1" x14ac:dyDescent="0.3">
      <c r="A20" s="166">
        <v>9</v>
      </c>
      <c r="B20" s="109" t="s">
        <v>5</v>
      </c>
      <c r="C20" s="109"/>
      <c r="D20" s="171" t="s">
        <v>6</v>
      </c>
      <c r="E20" s="171"/>
      <c r="F20" s="171"/>
      <c r="G20" s="171"/>
      <c r="H20" s="45">
        <f>SUM(I20)-3.6</f>
        <v>33.5</v>
      </c>
      <c r="I20" s="45">
        <f>SUM(J20)-3.6</f>
        <v>37.1</v>
      </c>
      <c r="J20" s="71">
        <v>40.700000000000003</v>
      </c>
      <c r="K20" s="45">
        <f>SUM(J20)+3.7</f>
        <v>44.400000000000006</v>
      </c>
      <c r="L20" s="45">
        <f>SUM(K20)+3.7</f>
        <v>48.100000000000009</v>
      </c>
      <c r="M20" s="87">
        <f>SUM(L20)+3.7</f>
        <v>51.800000000000011</v>
      </c>
    </row>
    <row r="21" spans="1:13" s="1" customFormat="1" ht="14.1" customHeight="1" x14ac:dyDescent="0.3">
      <c r="A21" s="166"/>
      <c r="B21" s="137" t="s">
        <v>30</v>
      </c>
      <c r="C21" s="137"/>
      <c r="D21" s="79" t="s">
        <v>49</v>
      </c>
      <c r="E21" s="80"/>
      <c r="F21" s="80"/>
      <c r="G21" s="81"/>
      <c r="H21" s="46"/>
      <c r="I21" s="46"/>
      <c r="J21" s="48"/>
      <c r="K21" s="46"/>
      <c r="L21" s="46"/>
      <c r="M21" s="156"/>
    </row>
    <row r="22" spans="1:13" s="1" customFormat="1" ht="14.1" customHeight="1" x14ac:dyDescent="0.3">
      <c r="A22" s="166">
        <v>10</v>
      </c>
      <c r="B22" s="109" t="s">
        <v>7</v>
      </c>
      <c r="C22" s="109"/>
      <c r="D22" s="68" t="s">
        <v>8</v>
      </c>
      <c r="E22" s="69"/>
      <c r="F22" s="69"/>
      <c r="G22" s="70"/>
      <c r="H22" s="45">
        <f>SUM(I22)-1.4</f>
        <v>22.500000000000004</v>
      </c>
      <c r="I22" s="45">
        <f>SUM(J22)-1.4</f>
        <v>23.900000000000002</v>
      </c>
      <c r="J22" s="76">
        <v>25.3</v>
      </c>
      <c r="K22" s="77">
        <f>SUM(J22)+1.4</f>
        <v>26.7</v>
      </c>
      <c r="L22" s="77">
        <f>SUM(K22)+1.4</f>
        <v>28.099999999999998</v>
      </c>
      <c r="M22" s="153">
        <f>SUM(L22)+1.4</f>
        <v>29.499999999999996</v>
      </c>
    </row>
    <row r="23" spans="1:13" s="1" customFormat="1" ht="14.1" customHeight="1" x14ac:dyDescent="0.3">
      <c r="A23" s="166"/>
      <c r="B23" s="137" t="s">
        <v>31</v>
      </c>
      <c r="C23" s="137"/>
      <c r="D23" s="79" t="s">
        <v>68</v>
      </c>
      <c r="E23" s="80"/>
      <c r="F23" s="80"/>
      <c r="G23" s="81"/>
      <c r="H23" s="46"/>
      <c r="I23" s="46"/>
      <c r="J23" s="76"/>
      <c r="K23" s="77"/>
      <c r="L23" s="77"/>
      <c r="M23" s="153"/>
    </row>
    <row r="24" spans="1:13" s="1" customFormat="1" ht="14.1" customHeight="1" x14ac:dyDescent="0.3">
      <c r="A24" s="166">
        <v>11</v>
      </c>
      <c r="B24" s="66" t="s">
        <v>102</v>
      </c>
      <c r="C24" s="67"/>
      <c r="D24" s="171" t="s">
        <v>70</v>
      </c>
      <c r="E24" s="171"/>
      <c r="F24" s="171"/>
      <c r="G24" s="171"/>
      <c r="H24" s="45">
        <f>SUM(I24)-0.6</f>
        <v>15.799999999999999</v>
      </c>
      <c r="I24" s="45">
        <f>SUM(J24)-0.6</f>
        <v>16.399999999999999</v>
      </c>
      <c r="J24" s="76">
        <v>17</v>
      </c>
      <c r="K24" s="77">
        <f>SUM(J24)+0.6</f>
        <v>17.600000000000001</v>
      </c>
      <c r="L24" s="77">
        <f>SUM(K24)+0.6</f>
        <v>18.200000000000003</v>
      </c>
      <c r="M24" s="87">
        <f>SUM(L24)+0.6</f>
        <v>18.800000000000004</v>
      </c>
    </row>
    <row r="25" spans="1:13" s="1" customFormat="1" ht="14.1" customHeight="1" x14ac:dyDescent="0.3">
      <c r="A25" s="166"/>
      <c r="B25" s="167" t="s">
        <v>32</v>
      </c>
      <c r="C25" s="167"/>
      <c r="D25" s="79" t="s">
        <v>71</v>
      </c>
      <c r="E25" s="80"/>
      <c r="F25" s="80"/>
      <c r="G25" s="81"/>
      <c r="H25" s="94"/>
      <c r="I25" s="94"/>
      <c r="J25" s="71"/>
      <c r="K25" s="45"/>
      <c r="L25" s="45"/>
      <c r="M25" s="245"/>
    </row>
    <row r="26" spans="1:13" s="1" customFormat="1" ht="14.1" customHeight="1" x14ac:dyDescent="0.3">
      <c r="A26" s="166">
        <v>12</v>
      </c>
      <c r="B26" s="66" t="s">
        <v>183</v>
      </c>
      <c r="C26" s="67"/>
      <c r="D26" s="107"/>
      <c r="E26" s="107"/>
      <c r="F26" s="107"/>
      <c r="G26" s="107"/>
      <c r="H26" s="45">
        <f>SUM(I26)-0</f>
        <v>7.5</v>
      </c>
      <c r="I26" s="45">
        <f>SUM(J26)-0</f>
        <v>7.5</v>
      </c>
      <c r="J26" s="76">
        <v>7.5</v>
      </c>
      <c r="K26" s="77">
        <f>SUM(J26)+0.3</f>
        <v>7.8</v>
      </c>
      <c r="L26" s="77">
        <f>SUM(K26)+0.3</f>
        <v>8.1</v>
      </c>
      <c r="M26" s="87">
        <f>SUM(L26)+0.3</f>
        <v>8.4</v>
      </c>
    </row>
    <row r="27" spans="1:13" s="1" customFormat="1" ht="14.1" customHeight="1" thickBot="1" x14ac:dyDescent="0.35">
      <c r="A27" s="166"/>
      <c r="B27" s="137" t="s">
        <v>219</v>
      </c>
      <c r="C27" s="137"/>
      <c r="D27" s="79" t="s">
        <v>611</v>
      </c>
      <c r="E27" s="80"/>
      <c r="F27" s="80"/>
      <c r="G27" s="81"/>
      <c r="H27" s="46"/>
      <c r="I27" s="46"/>
      <c r="J27" s="76"/>
      <c r="K27" s="77"/>
      <c r="L27" s="77"/>
      <c r="M27" s="156"/>
    </row>
    <row r="28" spans="1:13" s="1" customFormat="1" ht="14.1" customHeight="1" thickBot="1" x14ac:dyDescent="0.35">
      <c r="A28" s="317" t="s">
        <v>571</v>
      </c>
      <c r="B28" s="318"/>
      <c r="C28" s="318"/>
      <c r="D28" s="318"/>
      <c r="E28" s="318"/>
      <c r="F28" s="318"/>
      <c r="G28" s="318"/>
      <c r="H28" s="318"/>
      <c r="I28" s="318"/>
      <c r="J28" s="318"/>
      <c r="K28" s="318"/>
      <c r="L28" s="318"/>
      <c r="M28" s="319"/>
    </row>
    <row r="29" spans="1:13" s="1" customFormat="1" ht="14.1" customHeight="1" x14ac:dyDescent="0.3">
      <c r="A29" s="159">
        <v>13</v>
      </c>
      <c r="B29" s="97" t="s">
        <v>233</v>
      </c>
      <c r="C29" s="98"/>
      <c r="D29" s="106"/>
      <c r="E29" s="107"/>
      <c r="F29" s="107"/>
      <c r="G29" s="108"/>
      <c r="H29" s="94">
        <f>SUM(I29)-2.6</f>
        <v>20.299999999999997</v>
      </c>
      <c r="I29" s="94">
        <f>SUM(J29)-2.6</f>
        <v>22.9</v>
      </c>
      <c r="J29" s="85">
        <v>25.5</v>
      </c>
      <c r="K29" s="94">
        <f>SUM(J29)+2.1</f>
        <v>27.6</v>
      </c>
      <c r="L29" s="94">
        <f>SUM(K29)+2.1</f>
        <v>29.700000000000003</v>
      </c>
      <c r="M29" s="245">
        <f>SUM(L29)+2.1</f>
        <v>31.800000000000004</v>
      </c>
    </row>
    <row r="30" spans="1:13" s="1" customFormat="1" ht="14.1" customHeight="1" x14ac:dyDescent="0.3">
      <c r="A30" s="160"/>
      <c r="B30" s="132" t="s">
        <v>234</v>
      </c>
      <c r="C30" s="133"/>
      <c r="D30" s="79" t="s">
        <v>610</v>
      </c>
      <c r="E30" s="80"/>
      <c r="F30" s="80"/>
      <c r="G30" s="81"/>
      <c r="H30" s="46"/>
      <c r="I30" s="46"/>
      <c r="J30" s="48"/>
      <c r="K30" s="46"/>
      <c r="L30" s="46"/>
      <c r="M30" s="156"/>
    </row>
    <row r="31" spans="1:13" s="1" customFormat="1" ht="14.1" customHeight="1" x14ac:dyDescent="0.3">
      <c r="A31" s="178">
        <v>14</v>
      </c>
      <c r="B31" s="66" t="s">
        <v>236</v>
      </c>
      <c r="C31" s="67"/>
      <c r="D31" s="106"/>
      <c r="E31" s="107"/>
      <c r="F31" s="107"/>
      <c r="G31" s="108"/>
      <c r="H31" s="94">
        <f>SUM(I31)-2.6</f>
        <v>21.299999999999997</v>
      </c>
      <c r="I31" s="94">
        <f>SUM(J31)-2.6</f>
        <v>23.9</v>
      </c>
      <c r="J31" s="85">
        <v>26.5</v>
      </c>
      <c r="K31" s="94">
        <f>SUM(J31)+2.1</f>
        <v>28.6</v>
      </c>
      <c r="L31" s="94">
        <f>SUM(K31)+2.1</f>
        <v>30.700000000000003</v>
      </c>
      <c r="M31" s="245">
        <f>SUM(L31)+2.1</f>
        <v>32.800000000000004</v>
      </c>
    </row>
    <row r="32" spans="1:13" s="1" customFormat="1" ht="14.1" customHeight="1" x14ac:dyDescent="0.3">
      <c r="A32" s="160"/>
      <c r="B32" s="132" t="s">
        <v>237</v>
      </c>
      <c r="C32" s="133"/>
      <c r="D32" s="79" t="s">
        <v>610</v>
      </c>
      <c r="E32" s="80"/>
      <c r="F32" s="80"/>
      <c r="G32" s="81"/>
      <c r="H32" s="46"/>
      <c r="I32" s="46"/>
      <c r="J32" s="48"/>
      <c r="K32" s="46"/>
      <c r="L32" s="46"/>
      <c r="M32" s="156"/>
    </row>
    <row r="33" spans="1:13" s="1" customFormat="1" ht="14.1" customHeight="1" x14ac:dyDescent="0.3">
      <c r="A33" s="178">
        <v>15</v>
      </c>
      <c r="B33" s="97" t="s">
        <v>609</v>
      </c>
      <c r="C33" s="98"/>
      <c r="D33" s="106"/>
      <c r="E33" s="107"/>
      <c r="F33" s="107"/>
      <c r="G33" s="108"/>
      <c r="H33" s="94">
        <f>SUM(I33)-0.9</f>
        <v>12.399999999999999</v>
      </c>
      <c r="I33" s="94">
        <f>SUM(J33)-0.9</f>
        <v>13.299999999999999</v>
      </c>
      <c r="J33" s="85">
        <v>14.2</v>
      </c>
      <c r="K33" s="94">
        <f>SUM(J33)+0.9</f>
        <v>15.1</v>
      </c>
      <c r="L33" s="94">
        <f>SUM(K33)+0.9</f>
        <v>16</v>
      </c>
      <c r="M33" s="245">
        <f>SUM(L33)+0.9</f>
        <v>16.899999999999999</v>
      </c>
    </row>
    <row r="34" spans="1:13" s="1" customFormat="1" ht="14.1" customHeight="1" x14ac:dyDescent="0.3">
      <c r="A34" s="160"/>
      <c r="B34" s="132" t="s">
        <v>608</v>
      </c>
      <c r="C34" s="133"/>
      <c r="D34" s="79" t="s">
        <v>605</v>
      </c>
      <c r="E34" s="80"/>
      <c r="F34" s="80"/>
      <c r="G34" s="81"/>
      <c r="H34" s="46"/>
      <c r="I34" s="46"/>
      <c r="J34" s="48"/>
      <c r="K34" s="46"/>
      <c r="L34" s="46"/>
      <c r="M34" s="156"/>
    </row>
    <row r="35" spans="1:13" s="1" customFormat="1" ht="14.1" customHeight="1" x14ac:dyDescent="0.3">
      <c r="A35" s="178">
        <v>16</v>
      </c>
      <c r="B35" s="97" t="s">
        <v>607</v>
      </c>
      <c r="C35" s="98"/>
      <c r="D35" s="106"/>
      <c r="E35" s="107"/>
      <c r="F35" s="107"/>
      <c r="G35" s="108"/>
      <c r="H35" s="94">
        <f>SUM(I35)-0.9</f>
        <v>12.2</v>
      </c>
      <c r="I35" s="94">
        <f>SUM(J35)-0.9</f>
        <v>13.1</v>
      </c>
      <c r="J35" s="85">
        <v>14</v>
      </c>
      <c r="K35" s="94">
        <f>SUM(J35)+0.9</f>
        <v>14.9</v>
      </c>
      <c r="L35" s="94">
        <f>SUM(K35)+0.9</f>
        <v>15.8</v>
      </c>
      <c r="M35" s="245">
        <f>SUM(L35)+0.9</f>
        <v>16.7</v>
      </c>
    </row>
    <row r="36" spans="1:13" s="1" customFormat="1" ht="14.1" customHeight="1" x14ac:dyDescent="0.3">
      <c r="A36" s="160"/>
      <c r="B36" s="132" t="s">
        <v>606</v>
      </c>
      <c r="C36" s="133"/>
      <c r="D36" s="79" t="s">
        <v>605</v>
      </c>
      <c r="E36" s="80"/>
      <c r="F36" s="80"/>
      <c r="G36" s="81"/>
      <c r="H36" s="46"/>
      <c r="I36" s="46"/>
      <c r="J36" s="48"/>
      <c r="K36" s="46"/>
      <c r="L36" s="46"/>
      <c r="M36" s="156"/>
    </row>
    <row r="37" spans="1:13" s="1" customFormat="1" ht="14.1" customHeight="1" x14ac:dyDescent="0.3">
      <c r="A37" s="178">
        <v>17</v>
      </c>
      <c r="B37" s="109" t="s">
        <v>567</v>
      </c>
      <c r="C37" s="109"/>
      <c r="D37" s="68"/>
      <c r="E37" s="69"/>
      <c r="F37" s="69"/>
      <c r="G37" s="70"/>
      <c r="H37" s="45">
        <f>SUM(I37)-0.3</f>
        <v>3.4000000000000004</v>
      </c>
      <c r="I37" s="45">
        <f>SUM(J37)-0.3</f>
        <v>3.7</v>
      </c>
      <c r="J37" s="76">
        <v>4</v>
      </c>
      <c r="K37" s="77">
        <f>SUM(J37)+0.3</f>
        <v>4.3</v>
      </c>
      <c r="L37" s="77">
        <f>SUM(K37)+0.3</f>
        <v>4.5999999999999996</v>
      </c>
      <c r="M37" s="87">
        <f>SUM(L37)+0.3</f>
        <v>4.8999999999999995</v>
      </c>
    </row>
    <row r="38" spans="1:13" s="1" customFormat="1" ht="14.1" customHeight="1" x14ac:dyDescent="0.3">
      <c r="A38" s="160"/>
      <c r="B38" s="137" t="s">
        <v>313</v>
      </c>
      <c r="C38" s="137"/>
      <c r="D38" s="79"/>
      <c r="E38" s="80"/>
      <c r="F38" s="80"/>
      <c r="G38" s="81"/>
      <c r="H38" s="46"/>
      <c r="I38" s="46"/>
      <c r="J38" s="76"/>
      <c r="K38" s="77"/>
      <c r="L38" s="77"/>
      <c r="M38" s="156"/>
    </row>
    <row r="39" spans="1:13" s="1" customFormat="1" ht="14.1" customHeight="1" x14ac:dyDescent="0.3">
      <c r="A39" s="178">
        <v>18</v>
      </c>
      <c r="B39" s="322" t="s">
        <v>238</v>
      </c>
      <c r="C39" s="323"/>
      <c r="D39" s="68"/>
      <c r="E39" s="69"/>
      <c r="F39" s="69"/>
      <c r="G39" s="70"/>
      <c r="H39" s="45">
        <f>SUM(I39)-1.2</f>
        <v>18.600000000000001</v>
      </c>
      <c r="I39" s="45">
        <f>SUM(J39)-1.2</f>
        <v>19.8</v>
      </c>
      <c r="J39" s="76">
        <v>21</v>
      </c>
      <c r="K39" s="77">
        <f>SUM(J39)+1.2</f>
        <v>22.2</v>
      </c>
      <c r="L39" s="77">
        <f>SUM(K39)+1.2</f>
        <v>23.4</v>
      </c>
      <c r="M39" s="153">
        <f>SUM(L39)+1.2</f>
        <v>24.599999999999998</v>
      </c>
    </row>
    <row r="40" spans="1:13" s="1" customFormat="1" ht="14.1" customHeight="1" x14ac:dyDescent="0.3">
      <c r="A40" s="160"/>
      <c r="B40" s="132" t="s">
        <v>239</v>
      </c>
      <c r="C40" s="133"/>
      <c r="D40" s="79"/>
      <c r="E40" s="80"/>
      <c r="F40" s="80"/>
      <c r="G40" s="81"/>
      <c r="H40" s="46"/>
      <c r="I40" s="46"/>
      <c r="J40" s="76"/>
      <c r="K40" s="77"/>
      <c r="L40" s="77"/>
      <c r="M40" s="153"/>
    </row>
    <row r="41" spans="1:13" s="1" customFormat="1" ht="14.1" customHeight="1" x14ac:dyDescent="0.3">
      <c r="A41" s="178">
        <v>19</v>
      </c>
      <c r="B41" s="322" t="s">
        <v>563</v>
      </c>
      <c r="C41" s="323"/>
      <c r="D41" s="68"/>
      <c r="E41" s="69"/>
      <c r="F41" s="69"/>
      <c r="G41" s="70"/>
      <c r="H41" s="45">
        <f>SUM(I41)-0.6</f>
        <v>8.8000000000000007</v>
      </c>
      <c r="I41" s="45">
        <f>SUM(J41)-0.6</f>
        <v>9.4</v>
      </c>
      <c r="J41" s="76">
        <v>10</v>
      </c>
      <c r="K41" s="77">
        <f>SUM(J41)+0.6</f>
        <v>10.6</v>
      </c>
      <c r="L41" s="77">
        <f>SUM(K41)+0.6</f>
        <v>11.2</v>
      </c>
      <c r="M41" s="153">
        <f>SUM(L41)+0.6</f>
        <v>11.799999999999999</v>
      </c>
    </row>
    <row r="42" spans="1:13" s="1" customFormat="1" ht="14.1" customHeight="1" x14ac:dyDescent="0.3">
      <c r="A42" s="160"/>
      <c r="B42" s="132" t="s">
        <v>562</v>
      </c>
      <c r="C42" s="133"/>
      <c r="D42" s="79"/>
      <c r="E42" s="80"/>
      <c r="F42" s="80"/>
      <c r="G42" s="81"/>
      <c r="H42" s="46"/>
      <c r="I42" s="46"/>
      <c r="J42" s="76"/>
      <c r="K42" s="77"/>
      <c r="L42" s="77"/>
      <c r="M42" s="153"/>
    </row>
    <row r="43" spans="1:13" s="1" customFormat="1" ht="14.1" customHeight="1" x14ac:dyDescent="0.3">
      <c r="A43" s="178">
        <v>20</v>
      </c>
      <c r="B43" s="322" t="s">
        <v>561</v>
      </c>
      <c r="C43" s="323"/>
      <c r="D43" s="68"/>
      <c r="E43" s="69"/>
      <c r="F43" s="69"/>
      <c r="G43" s="70"/>
      <c r="H43" s="45">
        <f>SUM(I43)-0.6</f>
        <v>9.8000000000000007</v>
      </c>
      <c r="I43" s="45">
        <f>SUM(J43)-0.6</f>
        <v>10.4</v>
      </c>
      <c r="J43" s="76">
        <v>11</v>
      </c>
      <c r="K43" s="77">
        <f>SUM(J43)+0.6</f>
        <v>11.6</v>
      </c>
      <c r="L43" s="77">
        <f>SUM(K43)+0.6</f>
        <v>12.2</v>
      </c>
      <c r="M43" s="153">
        <f>SUM(L43)+0.6</f>
        <v>12.799999999999999</v>
      </c>
    </row>
    <row r="44" spans="1:13" s="1" customFormat="1" ht="14.1" customHeight="1" thickBot="1" x14ac:dyDescent="0.35">
      <c r="A44" s="168"/>
      <c r="B44" s="123" t="s">
        <v>560</v>
      </c>
      <c r="C44" s="124"/>
      <c r="D44" s="125"/>
      <c r="E44" s="126"/>
      <c r="F44" s="126"/>
      <c r="G44" s="127"/>
      <c r="H44" s="96"/>
      <c r="I44" s="96"/>
      <c r="J44" s="155"/>
      <c r="K44" s="152"/>
      <c r="L44" s="152"/>
      <c r="M44" s="154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</sheetData>
  <mergeCells count="225">
    <mergeCell ref="I35:I36"/>
    <mergeCell ref="J35:J36"/>
    <mergeCell ref="K35:K36"/>
    <mergeCell ref="L35:L36"/>
    <mergeCell ref="M35:M36"/>
    <mergeCell ref="B36:C36"/>
    <mergeCell ref="D36:G36"/>
    <mergeCell ref="J33:J34"/>
    <mergeCell ref="K33:K34"/>
    <mergeCell ref="L33:L34"/>
    <mergeCell ref="M33:M34"/>
    <mergeCell ref="B34:C34"/>
    <mergeCell ref="D34:G34"/>
    <mergeCell ref="A39:A40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B39:C39"/>
    <mergeCell ref="D39:G39"/>
    <mergeCell ref="H39:H40"/>
    <mergeCell ref="I39:I40"/>
    <mergeCell ref="B38:C38"/>
    <mergeCell ref="D38:G38"/>
    <mergeCell ref="A37:A38"/>
    <mergeCell ref="B37:C37"/>
    <mergeCell ref="D37:G37"/>
    <mergeCell ref="H37:H38"/>
    <mergeCell ref="J37:J38"/>
    <mergeCell ref="I31:I32"/>
    <mergeCell ref="J31:J32"/>
    <mergeCell ref="K31:K32"/>
    <mergeCell ref="L31:L32"/>
    <mergeCell ref="M31:M32"/>
    <mergeCell ref="K37:K38"/>
    <mergeCell ref="L37:L38"/>
    <mergeCell ref="M37:M38"/>
    <mergeCell ref="I37:I38"/>
    <mergeCell ref="B32:C32"/>
    <mergeCell ref="D32:G32"/>
    <mergeCell ref="B30:C30"/>
    <mergeCell ref="D30:G30"/>
    <mergeCell ref="A31:A32"/>
    <mergeCell ref="B31:C31"/>
    <mergeCell ref="D31:G31"/>
    <mergeCell ref="H31:H32"/>
    <mergeCell ref="A28:M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J26:J27"/>
    <mergeCell ref="K26:K27"/>
    <mergeCell ref="L26:L27"/>
    <mergeCell ref="M26:M27"/>
    <mergeCell ref="B27:C27"/>
    <mergeCell ref="D27:G27"/>
    <mergeCell ref="K24:K25"/>
    <mergeCell ref="L24:L25"/>
    <mergeCell ref="M24:M25"/>
    <mergeCell ref="B25:C25"/>
    <mergeCell ref="D25:G25"/>
    <mergeCell ref="A26:A27"/>
    <mergeCell ref="B26:C26"/>
    <mergeCell ref="D26:G26"/>
    <mergeCell ref="H26:H27"/>
    <mergeCell ref="I26:I27"/>
    <mergeCell ref="A24:A25"/>
    <mergeCell ref="B24:C24"/>
    <mergeCell ref="D24:G24"/>
    <mergeCell ref="H24:H25"/>
    <mergeCell ref="I24:I25"/>
    <mergeCell ref="J24:J25"/>
    <mergeCell ref="J22:J23"/>
    <mergeCell ref="K22:K23"/>
    <mergeCell ref="L22:L23"/>
    <mergeCell ref="M22:M23"/>
    <mergeCell ref="B23:C23"/>
    <mergeCell ref="D23:G23"/>
    <mergeCell ref="K20:K21"/>
    <mergeCell ref="L20:L21"/>
    <mergeCell ref="M20:M21"/>
    <mergeCell ref="B21:C21"/>
    <mergeCell ref="D21:G21"/>
    <mergeCell ref="A22:A23"/>
    <mergeCell ref="B22:C22"/>
    <mergeCell ref="D22:G22"/>
    <mergeCell ref="H22:H23"/>
    <mergeCell ref="I22:I23"/>
    <mergeCell ref="A20:A21"/>
    <mergeCell ref="B20:C20"/>
    <mergeCell ref="D20:G20"/>
    <mergeCell ref="H20:H21"/>
    <mergeCell ref="I20:I21"/>
    <mergeCell ref="J20:J21"/>
    <mergeCell ref="J18:J19"/>
    <mergeCell ref="K18:K19"/>
    <mergeCell ref="L18:L19"/>
    <mergeCell ref="M18:M19"/>
    <mergeCell ref="B19:C19"/>
    <mergeCell ref="D19:G19"/>
    <mergeCell ref="K16:K17"/>
    <mergeCell ref="L16:L17"/>
    <mergeCell ref="M16:M17"/>
    <mergeCell ref="B17:C17"/>
    <mergeCell ref="D17:G17"/>
    <mergeCell ref="A18:A19"/>
    <mergeCell ref="B18:C18"/>
    <mergeCell ref="D18:G18"/>
    <mergeCell ref="H18:H19"/>
    <mergeCell ref="I18:I19"/>
    <mergeCell ref="A16:A17"/>
    <mergeCell ref="B16:C16"/>
    <mergeCell ref="D16:G16"/>
    <mergeCell ref="H16:H17"/>
    <mergeCell ref="I16:I17"/>
    <mergeCell ref="J16:J17"/>
    <mergeCell ref="J14:J15"/>
    <mergeCell ref="K14:K15"/>
    <mergeCell ref="L14:L15"/>
    <mergeCell ref="M14:M15"/>
    <mergeCell ref="B15:C15"/>
    <mergeCell ref="D15:G15"/>
    <mergeCell ref="K12:K13"/>
    <mergeCell ref="L12:L13"/>
    <mergeCell ref="M12:M13"/>
    <mergeCell ref="B13:C13"/>
    <mergeCell ref="D13:G13"/>
    <mergeCell ref="A14:A15"/>
    <mergeCell ref="B14:C14"/>
    <mergeCell ref="D14:G14"/>
    <mergeCell ref="H14:H15"/>
    <mergeCell ref="I14:I15"/>
    <mergeCell ref="A12:A13"/>
    <mergeCell ref="B12:C12"/>
    <mergeCell ref="D12:G12"/>
    <mergeCell ref="H12:H13"/>
    <mergeCell ref="I12:I13"/>
    <mergeCell ref="J12:J13"/>
    <mergeCell ref="J10:J11"/>
    <mergeCell ref="K10:K11"/>
    <mergeCell ref="L10:L11"/>
    <mergeCell ref="M10:M11"/>
    <mergeCell ref="B11:C11"/>
    <mergeCell ref="D11:G11"/>
    <mergeCell ref="K8:K9"/>
    <mergeCell ref="L8:L9"/>
    <mergeCell ref="M8:M9"/>
    <mergeCell ref="B9:C9"/>
    <mergeCell ref="D9:G9"/>
    <mergeCell ref="A10:A11"/>
    <mergeCell ref="B10:C10"/>
    <mergeCell ref="D10:G10"/>
    <mergeCell ref="H10:H11"/>
    <mergeCell ref="I10:I11"/>
    <mergeCell ref="A8:A9"/>
    <mergeCell ref="B8:C8"/>
    <mergeCell ref="D8:G8"/>
    <mergeCell ref="H8:H9"/>
    <mergeCell ref="I8:I9"/>
    <mergeCell ref="J8:J9"/>
    <mergeCell ref="J6:J7"/>
    <mergeCell ref="K6:K7"/>
    <mergeCell ref="L6:L7"/>
    <mergeCell ref="M6:M7"/>
    <mergeCell ref="B7:C7"/>
    <mergeCell ref="D7:G7"/>
    <mergeCell ref="K4:K5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A1:M1"/>
    <mergeCell ref="B2:C2"/>
    <mergeCell ref="D2:G2"/>
    <mergeCell ref="A3:M3"/>
    <mergeCell ref="A4:A5"/>
    <mergeCell ref="B4:C4"/>
    <mergeCell ref="D4:G4"/>
    <mergeCell ref="H4:H5"/>
    <mergeCell ref="I4:I5"/>
    <mergeCell ref="J4:J5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BDB-0326-4048-A522-2A6E69ADD077}">
  <sheetPr codeName="Sheet226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613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157">
        <f>SUM(L3)+3</f>
        <v>54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37.599999999999994</v>
      </c>
      <c r="I5" s="45">
        <f>SUM(J5)-2.2</f>
        <v>39.799999999999997</v>
      </c>
      <c r="J5" s="71">
        <v>42</v>
      </c>
      <c r="K5" s="45">
        <f>SUM(J5)+2</f>
        <v>44</v>
      </c>
      <c r="L5" s="45">
        <f>SUM(K5)+2</f>
        <v>46</v>
      </c>
      <c r="M5" s="87">
        <f>SUM(L5)+2</f>
        <v>48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39.5</v>
      </c>
      <c r="I7" s="45">
        <f>SUM(J7)-2.25</f>
        <v>41.75</v>
      </c>
      <c r="J7" s="71">
        <v>44</v>
      </c>
      <c r="K7" s="45">
        <f>SUM(J7)+2</f>
        <v>46</v>
      </c>
      <c r="L7" s="45">
        <f>SUM(K7)+2</f>
        <v>48</v>
      </c>
      <c r="M7" s="87">
        <f>SUM(L7)+2</f>
        <v>50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31.400000000000002</v>
      </c>
      <c r="I9" s="45">
        <f>SUM(J9)-1.8</f>
        <v>33.200000000000003</v>
      </c>
      <c r="J9" s="71">
        <v>35</v>
      </c>
      <c r="K9" s="45">
        <f>SUM(J9)+1.6</f>
        <v>36.6</v>
      </c>
      <c r="L9" s="45">
        <f>SUM(K9)+1.6</f>
        <v>38.200000000000003</v>
      </c>
      <c r="M9" s="87">
        <f>SUM(L9)+1.6</f>
        <v>39.800000000000004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15.099999999999998</v>
      </c>
      <c r="I11" s="45">
        <f>SUM(J11)-0.8</f>
        <v>15.899999999999999</v>
      </c>
      <c r="J11" s="71">
        <v>16.7</v>
      </c>
      <c r="K11" s="45">
        <f>SUM(J11)+0.8</f>
        <v>17.5</v>
      </c>
      <c r="L11" s="45">
        <f>SUM(K11)+0.8</f>
        <v>18.3</v>
      </c>
      <c r="M11" s="87">
        <f>SUM(L11)+0.8</f>
        <v>19.100000000000001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14.8</v>
      </c>
      <c r="I13" s="45">
        <f>SUM(J13)-0.6</f>
        <v>15.4</v>
      </c>
      <c r="J13" s="76">
        <v>16</v>
      </c>
      <c r="K13" s="77">
        <f>SUM(J13)+0.6</f>
        <v>16.600000000000001</v>
      </c>
      <c r="L13" s="77">
        <f>SUM(K13)+0.6</f>
        <v>17.200000000000003</v>
      </c>
      <c r="M13" s="153">
        <f>SUM(L13)+0.6</f>
        <v>17.800000000000004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</v>
      </c>
      <c r="I15" s="45">
        <f>SUM(J15)-0.3</f>
        <v>6.3</v>
      </c>
      <c r="J15" s="76">
        <v>6.6</v>
      </c>
      <c r="K15" s="77">
        <f>SUM(J15)+0.3</f>
        <v>6.8999999999999995</v>
      </c>
      <c r="L15" s="77">
        <f>SUM(K15)+0.3</f>
        <v>7.1999999999999993</v>
      </c>
      <c r="M15" s="153">
        <f>SUM(L15)+0.3</f>
        <v>7.4999999999999991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153">
        <f>SUM(L17)+1.6</f>
        <v>46.800000000000004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26.900000000000006</v>
      </c>
      <c r="I19" s="45">
        <f>SUM(J19)-3.4</f>
        <v>30.300000000000004</v>
      </c>
      <c r="J19" s="71">
        <v>33.700000000000003</v>
      </c>
      <c r="K19" s="45">
        <f>SUM(J19)+3.5</f>
        <v>37.200000000000003</v>
      </c>
      <c r="L19" s="45">
        <f>SUM(K19)+3.5</f>
        <v>40.700000000000003</v>
      </c>
      <c r="M19" s="87">
        <f>SUM(L19)+3.5</f>
        <v>44.2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29.9</v>
      </c>
      <c r="I21" s="45">
        <f>SUM(J21)-1.6</f>
        <v>31.5</v>
      </c>
      <c r="J21" s="76">
        <v>33.1</v>
      </c>
      <c r="K21" s="77">
        <f>SUM(J21)+1.6</f>
        <v>34.700000000000003</v>
      </c>
      <c r="L21" s="77">
        <f>SUM(K21)+1.6</f>
        <v>36.300000000000004</v>
      </c>
      <c r="M21" s="153">
        <f>SUM(L21)+1.6</f>
        <v>37.900000000000006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153">
        <f>SUM(L23)+0.6</f>
        <v>16.8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172</v>
      </c>
      <c r="C25" s="67"/>
      <c r="D25" s="128" t="s">
        <v>113</v>
      </c>
      <c r="E25" s="129"/>
      <c r="F25" s="129"/>
      <c r="G25" s="130"/>
      <c r="H25" s="45">
        <f>SUM(I25)-0.3</f>
        <v>2.9000000000000004</v>
      </c>
      <c r="I25" s="45">
        <f>SUM(J25)-0.3</f>
        <v>3.2</v>
      </c>
      <c r="J25" s="76">
        <v>3.5</v>
      </c>
      <c r="K25" s="77">
        <f>SUM(J25)+0.3</f>
        <v>3.8</v>
      </c>
      <c r="L25" s="77">
        <f>SUM(K25)+0.3</f>
        <v>4.0999999999999996</v>
      </c>
      <c r="M25" s="153">
        <f>SUM(L25)+0.3</f>
        <v>4.3999999999999995</v>
      </c>
    </row>
    <row r="26" spans="1:13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D0FE-631A-48A3-831C-D7E634E26666}">
  <sheetPr codeName="Sheet229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618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157">
        <f>SUM(L3)+3</f>
        <v>54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SUM(I5)-1.8</f>
        <v>26.7</v>
      </c>
      <c r="I5" s="45">
        <f>SUM(J5)-1.8</f>
        <v>28.5</v>
      </c>
      <c r="J5" s="71">
        <v>30.3</v>
      </c>
      <c r="K5" s="45">
        <f>SUM(J5)+1.6</f>
        <v>31.900000000000002</v>
      </c>
      <c r="L5" s="45">
        <f>SUM(K5)+1.6</f>
        <v>33.5</v>
      </c>
      <c r="M5" s="87">
        <f>SUM(L5)+1.6</f>
        <v>35.1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31.5</v>
      </c>
      <c r="I7" s="45">
        <f>SUM(J7)-2.25</f>
        <v>33.75</v>
      </c>
      <c r="J7" s="71">
        <v>36</v>
      </c>
      <c r="K7" s="45">
        <f>SUM(J7)+2</f>
        <v>38</v>
      </c>
      <c r="L7" s="45">
        <f>SUM(K7)+2</f>
        <v>40</v>
      </c>
      <c r="M7" s="87">
        <f>SUM(L7)+2</f>
        <v>42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387</v>
      </c>
      <c r="C9" s="109"/>
      <c r="D9" s="171" t="s">
        <v>9</v>
      </c>
      <c r="E9" s="171"/>
      <c r="F9" s="171"/>
      <c r="G9" s="171"/>
      <c r="H9" s="45">
        <f>SUM(I9)-2.25</f>
        <v>29.5</v>
      </c>
      <c r="I9" s="45">
        <f>SUM(J9)-2.25</f>
        <v>31.75</v>
      </c>
      <c r="J9" s="71">
        <v>34</v>
      </c>
      <c r="K9" s="45">
        <f>SUM(J9)+2</f>
        <v>36</v>
      </c>
      <c r="L9" s="45">
        <f>SUM(K9)+2</f>
        <v>38</v>
      </c>
      <c r="M9" s="87">
        <f>SUM(L9)+2</f>
        <v>40</v>
      </c>
    </row>
    <row r="10" spans="1:13" s="1" customFormat="1" ht="14.1" customHeight="1" x14ac:dyDescent="0.3">
      <c r="A10" s="166"/>
      <c r="B10" s="137" t="s">
        <v>386</v>
      </c>
      <c r="C10" s="137"/>
      <c r="D10" s="79" t="s">
        <v>617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13.499999999999998</v>
      </c>
      <c r="I11" s="45">
        <f>SUM(J11)-0.8</f>
        <v>14.299999999999999</v>
      </c>
      <c r="J11" s="71">
        <v>15.1</v>
      </c>
      <c r="K11" s="45">
        <f>SUM(J11)+0.8</f>
        <v>15.9</v>
      </c>
      <c r="L11" s="45">
        <f>SUM(K11)+0.8</f>
        <v>16.7</v>
      </c>
      <c r="M11" s="87">
        <f>SUM(L11)+0.8</f>
        <v>17.5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15.3</v>
      </c>
      <c r="I13" s="45">
        <f>SUM(J13)-0.6</f>
        <v>15.9</v>
      </c>
      <c r="J13" s="76">
        <v>16.5</v>
      </c>
      <c r="K13" s="77">
        <f>SUM(J13)+0.6</f>
        <v>17.100000000000001</v>
      </c>
      <c r="L13" s="77">
        <f>SUM(K13)+0.6</f>
        <v>17.700000000000003</v>
      </c>
      <c r="M13" s="153">
        <f>SUM(L13)+0.6</f>
        <v>18.300000000000004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</v>
      </c>
      <c r="I15" s="45">
        <f>SUM(J15)-0.3</f>
        <v>6.3</v>
      </c>
      <c r="J15" s="76">
        <v>6.6</v>
      </c>
      <c r="K15" s="77">
        <f>SUM(J15)+0.3</f>
        <v>6.8999999999999995</v>
      </c>
      <c r="L15" s="77">
        <f>SUM(K15)+0.3</f>
        <v>7.1999999999999993</v>
      </c>
      <c r="M15" s="153">
        <f>SUM(L15)+0.3</f>
        <v>7.4999999999999991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153">
        <f>SUM(L17)+1.6</f>
        <v>46.800000000000004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SUM(I19)-3.6</f>
        <v>31.799999999999997</v>
      </c>
      <c r="I19" s="45">
        <f>SUM(J19)-3.6</f>
        <v>35.4</v>
      </c>
      <c r="J19" s="71">
        <v>39</v>
      </c>
      <c r="K19" s="45">
        <f>SUM(J19)+3.7</f>
        <v>42.7</v>
      </c>
      <c r="L19" s="45">
        <f>SUM(K19)+3.7</f>
        <v>46.400000000000006</v>
      </c>
      <c r="M19" s="87">
        <f>SUM(L19)+3.7</f>
        <v>50.100000000000009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SUM(I21)-1.5</f>
        <v>26</v>
      </c>
      <c r="I21" s="45">
        <f>SUM(J21)-1.5</f>
        <v>27.5</v>
      </c>
      <c r="J21" s="76">
        <v>29</v>
      </c>
      <c r="K21" s="77">
        <f>SUM(J21)+1.5</f>
        <v>30.5</v>
      </c>
      <c r="L21" s="77">
        <f>SUM(K21)+1.5</f>
        <v>32</v>
      </c>
      <c r="M21" s="153">
        <f>SUM(L21)+1.5</f>
        <v>33.5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153">
        <f>SUM(L23)+0.6</f>
        <v>16.8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312</v>
      </c>
      <c r="C25" s="67"/>
      <c r="D25" s="128"/>
      <c r="E25" s="129"/>
      <c r="F25" s="129"/>
      <c r="G25" s="130"/>
      <c r="H25" s="45">
        <f>SUM(I25)-1.5</f>
        <v>10.5</v>
      </c>
      <c r="I25" s="45">
        <f>SUM(J25)-1.5</f>
        <v>12</v>
      </c>
      <c r="J25" s="76">
        <v>13.5</v>
      </c>
      <c r="K25" s="77">
        <f>SUM(J25)+1</f>
        <v>14.5</v>
      </c>
      <c r="L25" s="77">
        <f>SUM(K25)+1</f>
        <v>15.5</v>
      </c>
      <c r="M25" s="153">
        <f>SUM(L25)+1</f>
        <v>16.5</v>
      </c>
    </row>
    <row r="26" spans="1:13" s="1" customFormat="1" ht="14.1" customHeight="1" x14ac:dyDescent="0.3">
      <c r="A26" s="166"/>
      <c r="B26" s="132" t="s">
        <v>616</v>
      </c>
      <c r="C26" s="133"/>
      <c r="D26" s="79"/>
      <c r="E26" s="80"/>
      <c r="F26" s="80"/>
      <c r="G26" s="81"/>
      <c r="H26" s="46"/>
      <c r="I26" s="46"/>
      <c r="J26" s="76"/>
      <c r="K26" s="77"/>
      <c r="L26" s="77"/>
      <c r="M26" s="153"/>
    </row>
    <row r="27" spans="1:13" s="1" customFormat="1" ht="14.1" customHeight="1" x14ac:dyDescent="0.3">
      <c r="A27" s="166">
        <v>13</v>
      </c>
      <c r="B27" s="66" t="s">
        <v>615</v>
      </c>
      <c r="C27" s="67"/>
      <c r="D27" s="128"/>
      <c r="E27" s="129"/>
      <c r="F27" s="129"/>
      <c r="G27" s="130"/>
      <c r="H27" s="45">
        <f>SUM(I27)-1.5</f>
        <v>13</v>
      </c>
      <c r="I27" s="45">
        <f>SUM(J27)-1.5</f>
        <v>14.5</v>
      </c>
      <c r="J27" s="76">
        <v>16</v>
      </c>
      <c r="K27" s="77">
        <f>SUM(J27)+1</f>
        <v>17</v>
      </c>
      <c r="L27" s="77">
        <f>SUM(K27)+1</f>
        <v>18</v>
      </c>
      <c r="M27" s="153">
        <f>SUM(L27)+1</f>
        <v>19</v>
      </c>
    </row>
    <row r="28" spans="1:13" s="1" customFormat="1" ht="14.1" customHeight="1" x14ac:dyDescent="0.3">
      <c r="A28" s="166"/>
      <c r="B28" s="132" t="s">
        <v>614</v>
      </c>
      <c r="C28" s="133"/>
      <c r="D28" s="79"/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66">
        <v>14</v>
      </c>
      <c r="B29" s="97" t="s">
        <v>172</v>
      </c>
      <c r="C29" s="98"/>
      <c r="D29" s="134" t="s">
        <v>113</v>
      </c>
      <c r="E29" s="179"/>
      <c r="F29" s="179"/>
      <c r="G29" s="136"/>
      <c r="H29" s="94">
        <f>SUM(I29)-0.2</f>
        <v>2.5999999999999996</v>
      </c>
      <c r="I29" s="94">
        <f>SUM(J29)-0.2</f>
        <v>2.8</v>
      </c>
      <c r="J29" s="48">
        <v>3</v>
      </c>
      <c r="K29" s="46">
        <f>SUM(J29)+0.2</f>
        <v>3.2</v>
      </c>
      <c r="L29" s="46">
        <f>SUM(K29)+0.2</f>
        <v>3.4000000000000004</v>
      </c>
      <c r="M29" s="156">
        <f>SUM(L29)+0.2</f>
        <v>3.6000000000000005</v>
      </c>
    </row>
    <row r="30" spans="1:13" s="1" customFormat="1" ht="14.1" customHeight="1" thickBot="1" x14ac:dyDescent="0.35">
      <c r="A30" s="177"/>
      <c r="B30" s="123" t="s">
        <v>371</v>
      </c>
      <c r="C30" s="124"/>
      <c r="D30" s="125" t="s">
        <v>112</v>
      </c>
      <c r="E30" s="126"/>
      <c r="F30" s="126"/>
      <c r="G30" s="127"/>
      <c r="H30" s="96"/>
      <c r="I30" s="96"/>
      <c r="J30" s="155"/>
      <c r="K30" s="152"/>
      <c r="L30" s="152"/>
      <c r="M30" s="154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J25:J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4D74-B443-4F2B-8267-79E6C1EE691B}">
  <sheetPr codeName="Sheet191">
    <tabColor theme="7"/>
    <pageSetUpPr fitToPage="1"/>
  </sheetPr>
  <dimension ref="A1:M51"/>
  <sheetViews>
    <sheetView zoomScale="110" zoomScaleNormal="110" workbookViewId="0">
      <selection activeCell="S17" sqref="S17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315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4" t="s">
        <v>63</v>
      </c>
      <c r="I2" s="24" t="s">
        <v>64</v>
      </c>
      <c r="J2" s="7" t="s">
        <v>65</v>
      </c>
      <c r="K2" s="24" t="s">
        <v>66</v>
      </c>
      <c r="L2" s="24" t="s">
        <v>167</v>
      </c>
      <c r="M2" s="24" t="s">
        <v>168</v>
      </c>
    </row>
    <row r="3" spans="1:13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45">
        <f>SUM(I3)-3.5</f>
        <v>36</v>
      </c>
      <c r="I3" s="45">
        <f>SUM(J3)-3.5</f>
        <v>39.5</v>
      </c>
      <c r="J3" s="71">
        <v>43</v>
      </c>
      <c r="K3" s="45">
        <f>SUM(J3)+3</f>
        <v>46</v>
      </c>
      <c r="L3" s="45">
        <f>SUM(K3)+3</f>
        <v>49</v>
      </c>
      <c r="M3" s="157">
        <f>SUM(L3)+3</f>
        <v>52</v>
      </c>
    </row>
    <row r="4" spans="1:13" s="1" customFormat="1" ht="14.1" customHeight="1" x14ac:dyDescent="0.3">
      <c r="A4" s="189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45">
        <f>SUM(I5)-2</f>
        <v>33</v>
      </c>
      <c r="I5" s="45">
        <f>SUM(J5)-2</f>
        <v>35</v>
      </c>
      <c r="J5" s="71">
        <v>37</v>
      </c>
      <c r="K5" s="45">
        <f>SUM(J5)+1.8</f>
        <v>38.799999999999997</v>
      </c>
      <c r="L5" s="45">
        <f>SUM(K5)+1.8</f>
        <v>40.599999999999994</v>
      </c>
      <c r="M5" s="87">
        <f>SUM(L5)+1.8</f>
        <v>42.399999999999991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45">
        <f>SUM(I7)-2.25</f>
        <v>36.5</v>
      </c>
      <c r="I7" s="45">
        <f>SUM(J7)-2.25</f>
        <v>38.75</v>
      </c>
      <c r="J7" s="71">
        <v>41</v>
      </c>
      <c r="K7" s="45">
        <f>SUM(J7)+2</f>
        <v>43</v>
      </c>
      <c r="L7" s="45">
        <f>SUM(K7)+2</f>
        <v>45</v>
      </c>
      <c r="M7" s="87">
        <f>SUM(L7)+2</f>
        <v>47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45">
        <f>SUM(I9)-2.2</f>
        <v>35.599999999999994</v>
      </c>
      <c r="I9" s="45">
        <f>SUM(J9)-2.2</f>
        <v>37.799999999999997</v>
      </c>
      <c r="J9" s="71">
        <v>40</v>
      </c>
      <c r="K9" s="45">
        <f>SUM(J9)+2</f>
        <v>42</v>
      </c>
      <c r="L9" s="45">
        <f>SUM(K9)+2</f>
        <v>44</v>
      </c>
      <c r="M9" s="87">
        <f>SUM(L9)+2</f>
        <v>46</v>
      </c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45">
        <f>SUM(I11)-0.8</f>
        <v>14.399999999999999</v>
      </c>
      <c r="I11" s="45">
        <f>SUM(J11)-0.8</f>
        <v>15.2</v>
      </c>
      <c r="J11" s="71">
        <v>16</v>
      </c>
      <c r="K11" s="45">
        <f>SUM(J11)+0.8</f>
        <v>16.8</v>
      </c>
      <c r="L11" s="45">
        <f>SUM(K11)+0.8</f>
        <v>17.600000000000001</v>
      </c>
      <c r="M11" s="87">
        <f>SUM(L11)+0.8</f>
        <v>18.400000000000002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89">
        <v>6</v>
      </c>
      <c r="B13" s="212" t="s">
        <v>1</v>
      </c>
      <c r="C13" s="212"/>
      <c r="D13" s="192" t="s">
        <v>2</v>
      </c>
      <c r="E13" s="192"/>
      <c r="F13" s="192"/>
      <c r="G13" s="192"/>
      <c r="H13" s="45">
        <f>SUM(I13)-0.6</f>
        <v>14.4</v>
      </c>
      <c r="I13" s="45">
        <f>SUM(J13)-0.6</f>
        <v>15</v>
      </c>
      <c r="J13" s="76">
        <v>15.6</v>
      </c>
      <c r="K13" s="307">
        <f>SUM(J13)+0.6</f>
        <v>16.2</v>
      </c>
      <c r="L13" s="307">
        <f>SUM(K13)+0.6</f>
        <v>16.8</v>
      </c>
      <c r="M13" s="314">
        <f>SUM(L13)+0.6</f>
        <v>17.400000000000002</v>
      </c>
    </row>
    <row r="14" spans="1:13" s="1" customFormat="1" ht="14.1" customHeight="1" x14ac:dyDescent="0.3">
      <c r="A14" s="189"/>
      <c r="B14" s="207" t="s">
        <v>28</v>
      </c>
      <c r="C14" s="207"/>
      <c r="D14" s="186" t="s">
        <v>118</v>
      </c>
      <c r="E14" s="187"/>
      <c r="F14" s="187"/>
      <c r="G14" s="188"/>
      <c r="H14" s="46"/>
      <c r="I14" s="46"/>
      <c r="J14" s="76"/>
      <c r="K14" s="307"/>
      <c r="L14" s="307"/>
      <c r="M14" s="314"/>
    </row>
    <row r="15" spans="1:13" s="1" customFormat="1" ht="14.1" customHeight="1" x14ac:dyDescent="0.3">
      <c r="A15" s="189">
        <v>7</v>
      </c>
      <c r="B15" s="212" t="s">
        <v>3</v>
      </c>
      <c r="C15" s="212"/>
      <c r="D15" s="192" t="s">
        <v>4</v>
      </c>
      <c r="E15" s="192"/>
      <c r="F15" s="192"/>
      <c r="G15" s="192"/>
      <c r="H15" s="45">
        <f>SUM(I15)-0.3</f>
        <v>6.9</v>
      </c>
      <c r="I15" s="45">
        <f>SUM(J15)-0.3</f>
        <v>7.2</v>
      </c>
      <c r="J15" s="76">
        <v>7.5</v>
      </c>
      <c r="K15" s="307">
        <f>SUM(J15)+0.3</f>
        <v>7.8</v>
      </c>
      <c r="L15" s="307">
        <f>SUM(K15)+0.3</f>
        <v>8.1</v>
      </c>
      <c r="M15" s="314">
        <f>SUM(L15)+0.3</f>
        <v>8.4</v>
      </c>
    </row>
    <row r="16" spans="1:13" s="1" customFormat="1" ht="14.1" customHeight="1" x14ac:dyDescent="0.3">
      <c r="A16" s="189"/>
      <c r="B16" s="207" t="s">
        <v>29</v>
      </c>
      <c r="C16" s="207"/>
      <c r="D16" s="186" t="s">
        <v>116</v>
      </c>
      <c r="E16" s="187"/>
      <c r="F16" s="187"/>
      <c r="G16" s="188"/>
      <c r="H16" s="46"/>
      <c r="I16" s="46"/>
      <c r="J16" s="76"/>
      <c r="K16" s="307"/>
      <c r="L16" s="307"/>
      <c r="M16" s="314"/>
    </row>
    <row r="17" spans="1:13" s="1" customFormat="1" ht="14.1" customHeight="1" x14ac:dyDescent="0.3">
      <c r="A17" s="189">
        <v>8</v>
      </c>
      <c r="B17" s="210" t="s">
        <v>90</v>
      </c>
      <c r="C17" s="211"/>
      <c r="D17" s="68" t="s">
        <v>91</v>
      </c>
      <c r="E17" s="69"/>
      <c r="F17" s="69"/>
      <c r="G17" s="70"/>
      <c r="H17" s="45">
        <f>SUM(I17)-1.6</f>
        <v>39.799999999999997</v>
      </c>
      <c r="I17" s="45">
        <f>SUM(J17)-1.6</f>
        <v>41.4</v>
      </c>
      <c r="J17" s="76">
        <v>43</v>
      </c>
      <c r="K17" s="307">
        <f>SUM(J17)+1.6</f>
        <v>44.6</v>
      </c>
      <c r="L17" s="307">
        <f>SUM(K17)+1.6</f>
        <v>46.2</v>
      </c>
      <c r="M17" s="314">
        <f>SUM(L17)+1.6</f>
        <v>47.800000000000004</v>
      </c>
    </row>
    <row r="18" spans="1:13" s="1" customFormat="1" ht="14.1" customHeight="1" x14ac:dyDescent="0.3">
      <c r="A18" s="189"/>
      <c r="B18" s="207" t="s">
        <v>34</v>
      </c>
      <c r="C18" s="207"/>
      <c r="D18" s="186" t="s">
        <v>115</v>
      </c>
      <c r="E18" s="187"/>
      <c r="F18" s="187"/>
      <c r="G18" s="188"/>
      <c r="H18" s="46"/>
      <c r="I18" s="46"/>
      <c r="J18" s="76"/>
      <c r="K18" s="307"/>
      <c r="L18" s="307"/>
      <c r="M18" s="314"/>
    </row>
    <row r="19" spans="1:13" s="1" customFormat="1" ht="14.1" customHeight="1" x14ac:dyDescent="0.3">
      <c r="A19" s="189">
        <v>9</v>
      </c>
      <c r="B19" s="212" t="s">
        <v>5</v>
      </c>
      <c r="C19" s="212"/>
      <c r="D19" s="213" t="s">
        <v>6</v>
      </c>
      <c r="E19" s="214"/>
      <c r="F19" s="214"/>
      <c r="G19" s="215"/>
      <c r="H19" s="45">
        <f>SUM(I19)-3.5</f>
        <v>28.5</v>
      </c>
      <c r="I19" s="45">
        <f>SUM(J19)-3.5</f>
        <v>32</v>
      </c>
      <c r="J19" s="71">
        <v>35.5</v>
      </c>
      <c r="K19" s="45">
        <f>SUM(J19)+3.6</f>
        <v>39.1</v>
      </c>
      <c r="L19" s="45">
        <f>SUM(K19)+3.6</f>
        <v>42.7</v>
      </c>
      <c r="M19" s="87">
        <f>SUM(L19)+3.6</f>
        <v>46.300000000000004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45">
        <f>SUM(I21)-1.6</f>
        <v>28.799999999999997</v>
      </c>
      <c r="I21" s="45">
        <f>SUM(J21)-1.6</f>
        <v>30.4</v>
      </c>
      <c r="J21" s="76">
        <v>32</v>
      </c>
      <c r="K21" s="307">
        <f>SUM(J21)+1.6</f>
        <v>33.6</v>
      </c>
      <c r="L21" s="307">
        <f>SUM(K21)+1.6</f>
        <v>35.200000000000003</v>
      </c>
      <c r="M21" s="314">
        <f>SUM(L21)+1.6</f>
        <v>36.800000000000004</v>
      </c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46"/>
      <c r="I22" s="46"/>
      <c r="J22" s="76"/>
      <c r="K22" s="307"/>
      <c r="L22" s="307"/>
      <c r="M22" s="314"/>
    </row>
    <row r="23" spans="1:13" s="1" customFormat="1" ht="14.1" customHeight="1" x14ac:dyDescent="0.3">
      <c r="A23" s="189">
        <v>11</v>
      </c>
      <c r="B23" s="210" t="s">
        <v>69</v>
      </c>
      <c r="C23" s="211"/>
      <c r="D23" s="192" t="s">
        <v>70</v>
      </c>
      <c r="E23" s="192"/>
      <c r="F23" s="192"/>
      <c r="G23" s="192"/>
      <c r="H23" s="45">
        <f>SUM(I23)-0.6</f>
        <v>14</v>
      </c>
      <c r="I23" s="45">
        <f>SUM(J23)-0.6</f>
        <v>14.6</v>
      </c>
      <c r="J23" s="76">
        <v>15.2</v>
      </c>
      <c r="K23" s="307">
        <f>SUM(J23)+0.6</f>
        <v>15.799999999999999</v>
      </c>
      <c r="L23" s="307">
        <f>SUM(K23)+0.6</f>
        <v>16.399999999999999</v>
      </c>
      <c r="M23" s="314">
        <f>SUM(L23)+0.6</f>
        <v>17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46"/>
      <c r="I24" s="46"/>
      <c r="J24" s="76"/>
      <c r="K24" s="307"/>
      <c r="L24" s="307"/>
      <c r="M24" s="314"/>
    </row>
    <row r="25" spans="1:13" s="1" customFormat="1" ht="14.1" customHeight="1" x14ac:dyDescent="0.3">
      <c r="A25" s="189">
        <v>12</v>
      </c>
      <c r="B25" s="210" t="s">
        <v>316</v>
      </c>
      <c r="C25" s="211"/>
      <c r="D25" s="308"/>
      <c r="E25" s="309"/>
      <c r="F25" s="309"/>
      <c r="G25" s="310"/>
      <c r="H25" s="45">
        <f>SUM(I25)-0.5</f>
        <v>6</v>
      </c>
      <c r="I25" s="45">
        <f>SUM(J25)-0.5</f>
        <v>6.5</v>
      </c>
      <c r="J25" s="76">
        <v>7</v>
      </c>
      <c r="K25" s="307">
        <f>SUM(J25)+0.5</f>
        <v>7.5</v>
      </c>
      <c r="L25" s="307">
        <f>SUM(K25)+0.5</f>
        <v>8</v>
      </c>
      <c r="M25" s="314">
        <f>SUM(L25)+0.5</f>
        <v>8.5</v>
      </c>
    </row>
    <row r="26" spans="1:13" s="1" customFormat="1" ht="14.1" customHeight="1" x14ac:dyDescent="0.3">
      <c r="A26" s="189"/>
      <c r="B26" s="184" t="s">
        <v>317</v>
      </c>
      <c r="C26" s="185"/>
      <c r="D26" s="186" t="s">
        <v>318</v>
      </c>
      <c r="E26" s="187"/>
      <c r="F26" s="187"/>
      <c r="G26" s="188"/>
      <c r="H26" s="46"/>
      <c r="I26" s="46"/>
      <c r="J26" s="76"/>
      <c r="K26" s="307"/>
      <c r="L26" s="307"/>
      <c r="M26" s="314"/>
    </row>
    <row r="27" spans="1:13" s="1" customFormat="1" ht="14.1" customHeight="1" x14ac:dyDescent="0.3">
      <c r="A27" s="189">
        <v>13</v>
      </c>
      <c r="B27" s="210" t="s">
        <v>319</v>
      </c>
      <c r="C27" s="211"/>
      <c r="D27" s="308"/>
      <c r="E27" s="309"/>
      <c r="F27" s="309"/>
      <c r="G27" s="310"/>
      <c r="H27" s="45">
        <f>SUM(I27)-0.3</f>
        <v>3.4000000000000004</v>
      </c>
      <c r="I27" s="45">
        <f>SUM(J27)-0.3</f>
        <v>3.7</v>
      </c>
      <c r="J27" s="76">
        <v>4</v>
      </c>
      <c r="K27" s="307">
        <f>SUM(J27)+0.3</f>
        <v>4.3</v>
      </c>
      <c r="L27" s="307">
        <f>SUM(K27)+0.3</f>
        <v>4.5999999999999996</v>
      </c>
      <c r="M27" s="314">
        <f>SUM(L27)+0.3</f>
        <v>4.8999999999999995</v>
      </c>
    </row>
    <row r="28" spans="1:13" s="1" customFormat="1" ht="14.1" customHeight="1" x14ac:dyDescent="0.3">
      <c r="A28" s="189"/>
      <c r="B28" s="184" t="s">
        <v>320</v>
      </c>
      <c r="C28" s="185"/>
      <c r="D28" s="186"/>
      <c r="E28" s="187"/>
      <c r="F28" s="187"/>
      <c r="G28" s="188"/>
      <c r="H28" s="46"/>
      <c r="I28" s="46"/>
      <c r="J28" s="76"/>
      <c r="K28" s="307"/>
      <c r="L28" s="307"/>
      <c r="M28" s="314"/>
    </row>
    <row r="29" spans="1:13" s="1" customFormat="1" ht="14.1" customHeight="1" x14ac:dyDescent="0.3">
      <c r="A29" s="189">
        <v>14</v>
      </c>
      <c r="B29" s="210" t="s">
        <v>72</v>
      </c>
      <c r="C29" s="211"/>
      <c r="D29" s="308"/>
      <c r="E29" s="309"/>
      <c r="F29" s="309"/>
      <c r="G29" s="310"/>
      <c r="H29" s="45">
        <f>SUM(I29)-0.3</f>
        <v>4.4000000000000004</v>
      </c>
      <c r="I29" s="45">
        <f>SUM(J29)-0.3</f>
        <v>4.7</v>
      </c>
      <c r="J29" s="76">
        <v>5</v>
      </c>
      <c r="K29" s="307">
        <f>SUM(J29)+0.3</f>
        <v>5.3</v>
      </c>
      <c r="L29" s="307">
        <f>SUM(K29)+0.3</f>
        <v>5.6</v>
      </c>
      <c r="M29" s="314">
        <f>SUM(L29)+0.3</f>
        <v>5.8999999999999995</v>
      </c>
    </row>
    <row r="30" spans="1:13" s="1" customFormat="1" ht="14.1" customHeight="1" x14ac:dyDescent="0.3">
      <c r="A30" s="189"/>
      <c r="B30" s="184" t="s">
        <v>73</v>
      </c>
      <c r="C30" s="185"/>
      <c r="D30" s="186"/>
      <c r="E30" s="187"/>
      <c r="F30" s="187"/>
      <c r="G30" s="188"/>
      <c r="H30" s="46"/>
      <c r="I30" s="46"/>
      <c r="J30" s="76"/>
      <c r="K30" s="307"/>
      <c r="L30" s="307"/>
      <c r="M30" s="314"/>
    </row>
    <row r="31" spans="1:13" s="1" customFormat="1" ht="14.1" customHeight="1" x14ac:dyDescent="0.3">
      <c r="A31" s="189">
        <v>15</v>
      </c>
      <c r="B31" s="210"/>
      <c r="C31" s="211"/>
      <c r="D31" s="308"/>
      <c r="E31" s="309"/>
      <c r="F31" s="309"/>
      <c r="G31" s="310"/>
      <c r="H31" s="45"/>
      <c r="I31" s="45"/>
      <c r="J31" s="76"/>
      <c r="K31" s="307"/>
      <c r="L31" s="307"/>
      <c r="M31" s="314"/>
    </row>
    <row r="32" spans="1:13" s="1" customFormat="1" ht="14.1" customHeight="1" thickBot="1" x14ac:dyDescent="0.35">
      <c r="A32" s="203"/>
      <c r="B32" s="197"/>
      <c r="C32" s="198"/>
      <c r="D32" s="199"/>
      <c r="E32" s="200"/>
      <c r="F32" s="200"/>
      <c r="G32" s="201"/>
      <c r="H32" s="96"/>
      <c r="I32" s="96"/>
      <c r="J32" s="155"/>
      <c r="K32" s="311"/>
      <c r="L32" s="311"/>
      <c r="M32" s="315"/>
    </row>
    <row r="33" spans="2:7" ht="14.1" customHeight="1" x14ac:dyDescent="0.3"/>
    <row r="34" spans="2:7" ht="14.1" customHeight="1" x14ac:dyDescent="0.3"/>
    <row r="35" spans="2:7" ht="14.1" customHeight="1" x14ac:dyDescent="0.3"/>
    <row r="36" spans="2:7" ht="14.1" customHeight="1" x14ac:dyDescent="0.3"/>
    <row r="37" spans="2:7" ht="14.1" customHeight="1" x14ac:dyDescent="0.3"/>
    <row r="38" spans="2:7" ht="14.1" customHeight="1" x14ac:dyDescent="0.3">
      <c r="B38" s="8"/>
      <c r="C38" s="8"/>
      <c r="D38" s="8"/>
      <c r="E38" s="8"/>
      <c r="F38" s="8"/>
      <c r="G38" s="8"/>
    </row>
    <row r="39" spans="2:7" ht="14.1" customHeight="1" x14ac:dyDescent="0.3">
      <c r="B39" s="8"/>
      <c r="C39" s="8"/>
      <c r="D39" s="8"/>
      <c r="E39" s="8"/>
      <c r="F39" s="8"/>
      <c r="G39" s="8"/>
    </row>
    <row r="40" spans="2:7" ht="14.1" customHeight="1" x14ac:dyDescent="0.3">
      <c r="B40" s="8"/>
      <c r="C40" s="8"/>
      <c r="D40" s="8"/>
      <c r="E40" s="8"/>
      <c r="F40" s="8"/>
      <c r="G40" s="8"/>
    </row>
    <row r="41" spans="2:7" ht="14.1" customHeight="1" x14ac:dyDescent="0.3">
      <c r="B41" s="8"/>
      <c r="C41" s="8"/>
      <c r="D41" s="8"/>
      <c r="E41" s="8"/>
      <c r="F41" s="8"/>
      <c r="G41" s="8"/>
    </row>
    <row r="42" spans="2:7" ht="14.1" customHeight="1" x14ac:dyDescent="0.3"/>
    <row r="43" spans="2:7" ht="14.1" customHeight="1" x14ac:dyDescent="0.3"/>
    <row r="44" spans="2:7" ht="14.1" customHeight="1" x14ac:dyDescent="0.3"/>
    <row r="45" spans="2:7" ht="14.1" customHeight="1" x14ac:dyDescent="0.3"/>
    <row r="46" spans="2:7" ht="14.1" customHeight="1" x14ac:dyDescent="0.3"/>
    <row r="47" spans="2:7" ht="14.1" customHeight="1" x14ac:dyDescent="0.3"/>
    <row r="48" spans="2:7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314C-BA30-4C52-A083-AC3A1CD22B9D}">
  <sheetPr codeName="Sheet227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619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38</v>
      </c>
      <c r="I3" s="49">
        <f>SUM(J3)-3.5</f>
        <v>41.5</v>
      </c>
      <c r="J3" s="47">
        <v>45</v>
      </c>
      <c r="K3" s="49">
        <f>SUM(J3)+3</f>
        <v>48</v>
      </c>
      <c r="L3" s="49">
        <f>SUM(K3)+3</f>
        <v>51</v>
      </c>
      <c r="M3" s="157">
        <f>SUM(L3)+3</f>
        <v>54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38.599999999999994</v>
      </c>
      <c r="I5" s="45">
        <f>SUM(J5)-2.2</f>
        <v>40.799999999999997</v>
      </c>
      <c r="J5" s="71">
        <v>43</v>
      </c>
      <c r="K5" s="45">
        <f>SUM(J5)+2</f>
        <v>45</v>
      </c>
      <c r="L5" s="45">
        <f>SUM(K5)+2</f>
        <v>47</v>
      </c>
      <c r="M5" s="87">
        <f>SUM(L5)+2</f>
        <v>49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38.5</v>
      </c>
      <c r="I7" s="45">
        <f>SUM(J7)-2.25</f>
        <v>40.75</v>
      </c>
      <c r="J7" s="71">
        <v>43</v>
      </c>
      <c r="K7" s="45">
        <f>SUM(J7)+2</f>
        <v>45</v>
      </c>
      <c r="L7" s="45">
        <f>SUM(K7)+2</f>
        <v>47</v>
      </c>
      <c r="M7" s="87">
        <f>SUM(L7)+2</f>
        <v>49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30.400000000000002</v>
      </c>
      <c r="I9" s="45">
        <f>SUM(J9)-1.8</f>
        <v>32.200000000000003</v>
      </c>
      <c r="J9" s="71">
        <v>34</v>
      </c>
      <c r="K9" s="45">
        <f>SUM(J9)+1.6</f>
        <v>35.6</v>
      </c>
      <c r="L9" s="45">
        <f>SUM(K9)+1.6</f>
        <v>37.200000000000003</v>
      </c>
      <c r="M9" s="87">
        <f>SUM(L9)+1.6</f>
        <v>38.800000000000004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15.099999999999998</v>
      </c>
      <c r="I11" s="45">
        <f>SUM(J11)-0.8</f>
        <v>15.899999999999999</v>
      </c>
      <c r="J11" s="71">
        <v>16.7</v>
      </c>
      <c r="K11" s="45">
        <f>SUM(J11)+0.8</f>
        <v>17.5</v>
      </c>
      <c r="L11" s="45">
        <f>SUM(K11)+0.8</f>
        <v>18.3</v>
      </c>
      <c r="M11" s="87">
        <f>SUM(L11)+0.8</f>
        <v>19.100000000000001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15.3</v>
      </c>
      <c r="I13" s="45">
        <f>SUM(J13)-0.6</f>
        <v>15.9</v>
      </c>
      <c r="J13" s="76">
        <v>16.5</v>
      </c>
      <c r="K13" s="77">
        <f>SUM(J13)+0.6</f>
        <v>17.100000000000001</v>
      </c>
      <c r="L13" s="77">
        <f>SUM(K13)+0.6</f>
        <v>17.700000000000003</v>
      </c>
      <c r="M13" s="153">
        <f>SUM(L13)+0.6</f>
        <v>18.300000000000004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5.9</v>
      </c>
      <c r="I15" s="45">
        <f>SUM(J15)-0.3</f>
        <v>6.2</v>
      </c>
      <c r="J15" s="76">
        <v>6.5</v>
      </c>
      <c r="K15" s="77">
        <f>SUM(J15)+0.3</f>
        <v>6.8</v>
      </c>
      <c r="L15" s="77">
        <f>SUM(K15)+0.3</f>
        <v>7.1</v>
      </c>
      <c r="M15" s="153">
        <f>SUM(L15)+0.3</f>
        <v>7.3999999999999995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153">
        <f>SUM(L17)+1.6</f>
        <v>46.800000000000004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25.6</v>
      </c>
      <c r="I19" s="45">
        <f>SUM(J19)-3.4</f>
        <v>29</v>
      </c>
      <c r="J19" s="71">
        <v>32.4</v>
      </c>
      <c r="K19" s="45">
        <f>SUM(J19)+3.5</f>
        <v>35.9</v>
      </c>
      <c r="L19" s="45">
        <f>SUM(K19)+3.5</f>
        <v>39.4</v>
      </c>
      <c r="M19" s="87">
        <f>SUM(L19)+3.5</f>
        <v>42.9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29.699999999999996</v>
      </c>
      <c r="I21" s="45">
        <f>SUM(J21)-1.6</f>
        <v>31.299999999999997</v>
      </c>
      <c r="J21" s="76">
        <v>32.9</v>
      </c>
      <c r="K21" s="77">
        <f>SUM(J21)+1.6</f>
        <v>34.5</v>
      </c>
      <c r="L21" s="77">
        <f>SUM(K21)+1.6</f>
        <v>36.1</v>
      </c>
      <c r="M21" s="153">
        <f>SUM(L21)+1.6</f>
        <v>37.700000000000003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14.8</v>
      </c>
      <c r="I23" s="45">
        <f>SUM(J23)-0.6</f>
        <v>15.4</v>
      </c>
      <c r="J23" s="76">
        <v>16</v>
      </c>
      <c r="K23" s="77">
        <f>SUM(J23)+0.6</f>
        <v>16.600000000000001</v>
      </c>
      <c r="L23" s="77">
        <f>SUM(K23)+0.6</f>
        <v>17.200000000000003</v>
      </c>
      <c r="M23" s="153">
        <f>SUM(L23)+0.6</f>
        <v>17.800000000000004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97" t="s">
        <v>172</v>
      </c>
      <c r="C25" s="98"/>
      <c r="D25" s="134" t="s">
        <v>113</v>
      </c>
      <c r="E25" s="179"/>
      <c r="F25" s="179"/>
      <c r="G25" s="136"/>
      <c r="H25" s="94">
        <f>SUM(I25)-0</f>
        <v>1</v>
      </c>
      <c r="I25" s="94">
        <f>SUM(J25)-0</f>
        <v>1</v>
      </c>
      <c r="J25" s="48">
        <v>1</v>
      </c>
      <c r="K25" s="46">
        <f>SUM(J25)+0.2</f>
        <v>1.2</v>
      </c>
      <c r="L25" s="46">
        <f>SUM(K25)+0.2</f>
        <v>1.4</v>
      </c>
      <c r="M25" s="156">
        <f>SUM(L25)+0.2</f>
        <v>1.5999999999999999</v>
      </c>
    </row>
    <row r="26" spans="1:13" s="1" customFormat="1" ht="14.1" customHeight="1" thickBot="1" x14ac:dyDescent="0.35">
      <c r="A26" s="177"/>
      <c r="B26" s="123" t="s">
        <v>371</v>
      </c>
      <c r="C26" s="124"/>
      <c r="D26" s="125" t="s">
        <v>112</v>
      </c>
      <c r="E26" s="126"/>
      <c r="F26" s="126"/>
      <c r="G26" s="127"/>
      <c r="H26" s="96"/>
      <c r="I26" s="96"/>
      <c r="J26" s="155"/>
      <c r="K26" s="152"/>
      <c r="L26" s="152"/>
      <c r="M26" s="15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</sheetData>
  <mergeCells count="135"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M21:M22"/>
    <mergeCell ref="B22:C22"/>
    <mergeCell ref="D22:G22"/>
    <mergeCell ref="K23:K24"/>
    <mergeCell ref="L23:L24"/>
    <mergeCell ref="M23:M24"/>
    <mergeCell ref="I23:I24"/>
    <mergeCell ref="B24:C24"/>
    <mergeCell ref="D24:G24"/>
    <mergeCell ref="A23:A24"/>
    <mergeCell ref="B23:C23"/>
    <mergeCell ref="D23:G23"/>
    <mergeCell ref="H23:H2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797B-D495-4AA2-999A-24EE542E8A55}">
  <sheetPr codeName="Sheet231">
    <tabColor theme="7"/>
    <pageSetUpPr fitToPage="1"/>
  </sheetPr>
  <dimension ref="A1:R53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8" ht="16.5" customHeight="1" thickBot="1" x14ac:dyDescent="0.35">
      <c r="A1" s="111" t="s">
        <v>623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8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8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40.5</v>
      </c>
      <c r="I3" s="49">
        <f>SUM(J3)-3.5</f>
        <v>44</v>
      </c>
      <c r="J3" s="47">
        <v>47.5</v>
      </c>
      <c r="K3" s="49">
        <f>SUM(J3)+3</f>
        <v>50.5</v>
      </c>
      <c r="L3" s="49">
        <f>SUM(K3)+3</f>
        <v>53.5</v>
      </c>
      <c r="M3" s="157">
        <f>SUM(L3)+3</f>
        <v>56.5</v>
      </c>
    </row>
    <row r="4" spans="1:18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8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36.599999999999994</v>
      </c>
      <c r="I5" s="45">
        <f>SUM(J5)-2.2</f>
        <v>38.799999999999997</v>
      </c>
      <c r="J5" s="71">
        <v>41</v>
      </c>
      <c r="K5" s="45">
        <f>SUM(J5)+2</f>
        <v>43</v>
      </c>
      <c r="L5" s="45">
        <f>SUM(K5)+2</f>
        <v>45</v>
      </c>
      <c r="M5" s="87">
        <f>SUM(L5)+2</f>
        <v>47</v>
      </c>
    </row>
    <row r="6" spans="1:18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8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35.5</v>
      </c>
      <c r="I7" s="45">
        <f>SUM(J7)-2.25</f>
        <v>37.75</v>
      </c>
      <c r="J7" s="71">
        <v>40</v>
      </c>
      <c r="K7" s="45">
        <f>SUM(J7)+2</f>
        <v>42</v>
      </c>
      <c r="L7" s="45">
        <f>SUM(K7)+2</f>
        <v>44</v>
      </c>
      <c r="M7" s="87">
        <f>SUM(L7)+2</f>
        <v>46</v>
      </c>
    </row>
    <row r="8" spans="1:18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8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SUM(I9)-2.25</f>
        <v>35.5</v>
      </c>
      <c r="I9" s="45">
        <f>SUM(J9)-2.25</f>
        <v>37.75</v>
      </c>
      <c r="J9" s="71">
        <v>40</v>
      </c>
      <c r="K9" s="45">
        <f>SUM(J9)+2</f>
        <v>42</v>
      </c>
      <c r="L9" s="45">
        <f>SUM(K9)+2</f>
        <v>44</v>
      </c>
      <c r="M9" s="87">
        <f>SUM(L9)+2</f>
        <v>46</v>
      </c>
      <c r="R9" s="36"/>
    </row>
    <row r="10" spans="1:18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8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13.2</v>
      </c>
      <c r="I11" s="45">
        <f>SUM(J11)-0.8</f>
        <v>14</v>
      </c>
      <c r="J11" s="71">
        <v>14.8</v>
      </c>
      <c r="K11" s="45">
        <f>SUM(J11)+0.8</f>
        <v>15.600000000000001</v>
      </c>
      <c r="L11" s="45">
        <f>SUM(K11)+0.8</f>
        <v>16.400000000000002</v>
      </c>
      <c r="M11" s="87">
        <f>SUM(L11)+0.8</f>
        <v>17.200000000000003</v>
      </c>
    </row>
    <row r="12" spans="1:18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8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12</v>
      </c>
      <c r="I13" s="45">
        <f>SUM(J13)-0.6</f>
        <v>12.6</v>
      </c>
      <c r="J13" s="76">
        <v>13.2</v>
      </c>
      <c r="K13" s="77">
        <f>SUM(J13)+0.6</f>
        <v>13.799999999999999</v>
      </c>
      <c r="L13" s="77">
        <f>SUM(K13)+0.6</f>
        <v>14.399999999999999</v>
      </c>
      <c r="M13" s="87">
        <f>SUM(L13)+0.6</f>
        <v>14.999999999999998</v>
      </c>
    </row>
    <row r="14" spans="1:18" s="1" customFormat="1" ht="14.1" customHeight="1" x14ac:dyDescent="0.3">
      <c r="A14" s="166"/>
      <c r="B14" s="137" t="s">
        <v>28</v>
      </c>
      <c r="C14" s="137"/>
      <c r="D14" s="79" t="s">
        <v>47</v>
      </c>
      <c r="E14" s="80"/>
      <c r="F14" s="80"/>
      <c r="G14" s="81"/>
      <c r="H14" s="46"/>
      <c r="I14" s="46"/>
      <c r="J14" s="76"/>
      <c r="K14" s="77"/>
      <c r="L14" s="77"/>
      <c r="M14" s="156"/>
    </row>
    <row r="15" spans="1:18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5.1000000000000005</v>
      </c>
      <c r="I15" s="45">
        <f>SUM(J15)-0.3</f>
        <v>5.4</v>
      </c>
      <c r="J15" s="76">
        <v>5.7</v>
      </c>
      <c r="K15" s="77">
        <f>SUM(J15)+0.3</f>
        <v>6</v>
      </c>
      <c r="L15" s="77">
        <f>SUM(K15)+0.3</f>
        <v>6.3</v>
      </c>
      <c r="M15" s="87">
        <f>SUM(L15)+0.3</f>
        <v>6.6</v>
      </c>
    </row>
    <row r="16" spans="1:18" s="1" customFormat="1" ht="14.1" customHeight="1" x14ac:dyDescent="0.3">
      <c r="A16" s="166"/>
      <c r="B16" s="137" t="s">
        <v>29</v>
      </c>
      <c r="C16" s="137"/>
      <c r="D16" s="79" t="s">
        <v>129</v>
      </c>
      <c r="E16" s="80"/>
      <c r="F16" s="80"/>
      <c r="G16" s="81"/>
      <c r="H16" s="46"/>
      <c r="I16" s="46"/>
      <c r="J16" s="76"/>
      <c r="K16" s="77"/>
      <c r="L16" s="77"/>
      <c r="M16" s="156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30.799999999999997</v>
      </c>
      <c r="I17" s="45">
        <f>SUM(J17)-1.6</f>
        <v>32.4</v>
      </c>
      <c r="J17" s="76">
        <v>34</v>
      </c>
      <c r="K17" s="77">
        <f>SUM(J17)+1.6</f>
        <v>35.6</v>
      </c>
      <c r="L17" s="77">
        <f>SUM(K17)+1.6</f>
        <v>37.200000000000003</v>
      </c>
      <c r="M17" s="87">
        <f>SUM(L17)+1.6</f>
        <v>38.800000000000004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105</v>
      </c>
      <c r="E18" s="80"/>
      <c r="F18" s="80"/>
      <c r="G18" s="81"/>
      <c r="H18" s="46"/>
      <c r="I18" s="46"/>
      <c r="J18" s="76"/>
      <c r="K18" s="77"/>
      <c r="L18" s="77"/>
      <c r="M18" s="156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26.700000000000003</v>
      </c>
      <c r="I19" s="45">
        <f>SUM(J19)-3.4</f>
        <v>30.1</v>
      </c>
      <c r="J19" s="71">
        <v>33.5</v>
      </c>
      <c r="K19" s="45">
        <f>SUM(J19)+3.5</f>
        <v>37</v>
      </c>
      <c r="L19" s="45">
        <f>SUM(K19)+3.5</f>
        <v>40.5</v>
      </c>
      <c r="M19" s="87">
        <f>SUM(L19)+3.5</f>
        <v>44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SUM(I21)-1.6</f>
        <v>26.199999999999996</v>
      </c>
      <c r="I21" s="45">
        <f>SUM(J21)-1.6</f>
        <v>27.799999999999997</v>
      </c>
      <c r="J21" s="76">
        <v>29.4</v>
      </c>
      <c r="K21" s="77">
        <f>SUM(J21)+1.6</f>
        <v>31</v>
      </c>
      <c r="L21" s="77">
        <f>SUM(K21)+1.6</f>
        <v>32.6</v>
      </c>
      <c r="M21" s="87">
        <f>SUM(L21)+1.6</f>
        <v>34.200000000000003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6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14</v>
      </c>
      <c r="I23" s="45">
        <f>SUM(J23)-0.6</f>
        <v>14.6</v>
      </c>
      <c r="J23" s="76">
        <v>15.2</v>
      </c>
      <c r="K23" s="77">
        <f>SUM(J23)+0.6</f>
        <v>15.799999999999999</v>
      </c>
      <c r="L23" s="77">
        <f>SUM(K23)+0.6</f>
        <v>16.399999999999999</v>
      </c>
      <c r="M23" s="87">
        <f>SUM(L23)+0.6</f>
        <v>17</v>
      </c>
    </row>
    <row r="24" spans="1:13" s="1" customFormat="1" ht="14.1" customHeight="1" x14ac:dyDescent="0.3">
      <c r="A24" s="166"/>
      <c r="B24" s="137" t="s">
        <v>32</v>
      </c>
      <c r="C24" s="137"/>
      <c r="D24" s="79" t="s">
        <v>71</v>
      </c>
      <c r="E24" s="80"/>
      <c r="F24" s="80"/>
      <c r="G24" s="81"/>
      <c r="H24" s="46"/>
      <c r="I24" s="46"/>
      <c r="J24" s="76"/>
      <c r="K24" s="77"/>
      <c r="L24" s="77"/>
      <c r="M24" s="156"/>
    </row>
    <row r="25" spans="1:13" s="1" customFormat="1" ht="14.1" customHeight="1" x14ac:dyDescent="0.3">
      <c r="A25" s="166">
        <v>12</v>
      </c>
      <c r="B25" s="66" t="s">
        <v>172</v>
      </c>
      <c r="C25" s="67"/>
      <c r="D25" s="128"/>
      <c r="E25" s="129"/>
      <c r="F25" s="129"/>
      <c r="G25" s="130"/>
      <c r="H25" s="45">
        <f>SUM(I25)-0.6</f>
        <v>9.5</v>
      </c>
      <c r="I25" s="45">
        <f>SUM(J25)-0.6</f>
        <v>10.1</v>
      </c>
      <c r="J25" s="76">
        <v>10.7</v>
      </c>
      <c r="K25" s="77">
        <f>SUM(J25)+0.6</f>
        <v>11.299999999999999</v>
      </c>
      <c r="L25" s="77">
        <f>SUM(K25)+0.6</f>
        <v>11.899999999999999</v>
      </c>
      <c r="M25" s="87">
        <f>SUM(L25)+0.6</f>
        <v>12.499999999999998</v>
      </c>
    </row>
    <row r="26" spans="1:13" s="1" customFormat="1" ht="14.1" customHeight="1" x14ac:dyDescent="0.3">
      <c r="A26" s="166"/>
      <c r="B26" s="132" t="s">
        <v>371</v>
      </c>
      <c r="C26" s="133"/>
      <c r="D26" s="79" t="s">
        <v>622</v>
      </c>
      <c r="E26" s="80"/>
      <c r="F26" s="80"/>
      <c r="G26" s="81"/>
      <c r="H26" s="46"/>
      <c r="I26" s="46"/>
      <c r="J26" s="76"/>
      <c r="K26" s="77"/>
      <c r="L26" s="77"/>
      <c r="M26" s="156"/>
    </row>
    <row r="27" spans="1:13" s="1" customFormat="1" ht="14.1" customHeight="1" x14ac:dyDescent="0.3">
      <c r="A27" s="166">
        <v>13</v>
      </c>
      <c r="B27" s="97" t="s">
        <v>171</v>
      </c>
      <c r="C27" s="98"/>
      <c r="D27" s="134"/>
      <c r="E27" s="179"/>
      <c r="F27" s="179"/>
      <c r="G27" s="136"/>
      <c r="H27" s="94">
        <f>SUM(I27)-0.4</f>
        <v>4.1999999999999993</v>
      </c>
      <c r="I27" s="94">
        <f>SUM(J27)-0.4</f>
        <v>4.5999999999999996</v>
      </c>
      <c r="J27" s="48">
        <v>5</v>
      </c>
      <c r="K27" s="46">
        <f>SUM(J27)+0.4</f>
        <v>5.4</v>
      </c>
      <c r="L27" s="46">
        <f>SUM(K27)+0.4</f>
        <v>5.8000000000000007</v>
      </c>
      <c r="M27" s="156">
        <f>SUM(L27)+0.4</f>
        <v>6.2000000000000011</v>
      </c>
    </row>
    <row r="28" spans="1:13" s="1" customFormat="1" ht="14.1" customHeight="1" x14ac:dyDescent="0.3">
      <c r="A28" s="166"/>
      <c r="B28" s="132" t="s">
        <v>449</v>
      </c>
      <c r="C28" s="133"/>
      <c r="D28" s="79" t="s">
        <v>621</v>
      </c>
      <c r="E28" s="80"/>
      <c r="F28" s="80"/>
      <c r="G28" s="81"/>
      <c r="H28" s="46"/>
      <c r="I28" s="46"/>
      <c r="J28" s="76"/>
      <c r="K28" s="77"/>
      <c r="L28" s="77"/>
      <c r="M28" s="153"/>
    </row>
    <row r="29" spans="1:13" s="1" customFormat="1" ht="14.1" customHeight="1" x14ac:dyDescent="0.3">
      <c r="A29" s="166">
        <v>14</v>
      </c>
      <c r="B29" s="66" t="s">
        <v>114</v>
      </c>
      <c r="C29" s="67"/>
      <c r="D29" s="107" t="s">
        <v>120</v>
      </c>
      <c r="E29" s="107"/>
      <c r="F29" s="107"/>
      <c r="G29" s="107"/>
      <c r="H29" s="45">
        <f>SUM(I29)-0.2</f>
        <v>5.6</v>
      </c>
      <c r="I29" s="45">
        <f>SUM(J29)-0.2</f>
        <v>5.8</v>
      </c>
      <c r="J29" s="76">
        <v>6</v>
      </c>
      <c r="K29" s="77">
        <f>SUM(J29)+0.2</f>
        <v>6.2</v>
      </c>
      <c r="L29" s="77">
        <f>SUM(K29)+0.2</f>
        <v>6.4</v>
      </c>
      <c r="M29" s="153">
        <f>SUM(L29)+0.2</f>
        <v>6.6000000000000005</v>
      </c>
    </row>
    <row r="30" spans="1:13" s="1" customFormat="1" ht="14.1" customHeight="1" x14ac:dyDescent="0.3">
      <c r="A30" s="166"/>
      <c r="B30" s="137" t="s">
        <v>35</v>
      </c>
      <c r="C30" s="137"/>
      <c r="D30" s="79" t="s">
        <v>620</v>
      </c>
      <c r="E30" s="80"/>
      <c r="F30" s="80"/>
      <c r="G30" s="81"/>
      <c r="H30" s="46"/>
      <c r="I30" s="46"/>
      <c r="J30" s="76"/>
      <c r="K30" s="77"/>
      <c r="L30" s="77"/>
      <c r="M30" s="153"/>
    </row>
    <row r="31" spans="1:13" s="1" customFormat="1" ht="14.1" customHeight="1" x14ac:dyDescent="0.3">
      <c r="A31" s="166">
        <v>15</v>
      </c>
      <c r="B31" s="66" t="s">
        <v>145</v>
      </c>
      <c r="C31" s="67"/>
      <c r="D31" s="68" t="s">
        <v>126</v>
      </c>
      <c r="E31" s="69"/>
      <c r="F31" s="69"/>
      <c r="G31" s="70"/>
      <c r="H31" s="45">
        <f>SUM(I31)-0.2</f>
        <v>5.6</v>
      </c>
      <c r="I31" s="45">
        <f>SUM(J31)-0.2</f>
        <v>5.8</v>
      </c>
      <c r="J31" s="71">
        <v>6</v>
      </c>
      <c r="K31" s="45">
        <f>SUM(J31)+0.2</f>
        <v>6.2</v>
      </c>
      <c r="L31" s="45">
        <f>SUM(K31)+0.2</f>
        <v>6.4</v>
      </c>
      <c r="M31" s="87">
        <f>SUM(L31)+0.2</f>
        <v>6.6000000000000005</v>
      </c>
    </row>
    <row r="32" spans="1:13" s="1" customFormat="1" ht="14.1" customHeight="1" thickBot="1" x14ac:dyDescent="0.35">
      <c r="A32" s="177"/>
      <c r="B32" s="123" t="s">
        <v>127</v>
      </c>
      <c r="C32" s="124"/>
      <c r="D32" s="125" t="s">
        <v>128</v>
      </c>
      <c r="E32" s="126"/>
      <c r="F32" s="126"/>
      <c r="G32" s="127"/>
      <c r="H32" s="96"/>
      <c r="I32" s="96"/>
      <c r="J32" s="114"/>
      <c r="K32" s="96"/>
      <c r="L32" s="96"/>
      <c r="M32" s="158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68">
    <mergeCell ref="K29:K30"/>
    <mergeCell ref="L29:L30"/>
    <mergeCell ref="M29:M30"/>
    <mergeCell ref="B30:C30"/>
    <mergeCell ref="D30:G30"/>
    <mergeCell ref="K31:K32"/>
    <mergeCell ref="L31:L32"/>
    <mergeCell ref="M31:M32"/>
    <mergeCell ref="A31:A32"/>
    <mergeCell ref="B31:C31"/>
    <mergeCell ref="D31:G31"/>
    <mergeCell ref="B32:C32"/>
    <mergeCell ref="D32:G32"/>
    <mergeCell ref="A29:A30"/>
    <mergeCell ref="B29:C29"/>
    <mergeCell ref="D29:G29"/>
    <mergeCell ref="L27:L28"/>
    <mergeCell ref="M27:M28"/>
    <mergeCell ref="B28:C28"/>
    <mergeCell ref="D28:G28"/>
    <mergeCell ref="I29:I30"/>
    <mergeCell ref="J31:J32"/>
    <mergeCell ref="J29:J30"/>
    <mergeCell ref="H29:H30"/>
    <mergeCell ref="H31:H32"/>
    <mergeCell ref="I31:I32"/>
    <mergeCell ref="B26:C26"/>
    <mergeCell ref="D26:G26"/>
    <mergeCell ref="A25:A26"/>
    <mergeCell ref="B25:C25"/>
    <mergeCell ref="J27:J28"/>
    <mergeCell ref="K27:K28"/>
    <mergeCell ref="J23:J24"/>
    <mergeCell ref="J25:J26"/>
    <mergeCell ref="K23:K24"/>
    <mergeCell ref="L23:L24"/>
    <mergeCell ref="I25:I26"/>
    <mergeCell ref="A27:A28"/>
    <mergeCell ref="B27:C27"/>
    <mergeCell ref="D27:G27"/>
    <mergeCell ref="H27:H28"/>
    <mergeCell ref="I27:I28"/>
    <mergeCell ref="A21:A22"/>
    <mergeCell ref="B21:C21"/>
    <mergeCell ref="M23:M24"/>
    <mergeCell ref="B24:C24"/>
    <mergeCell ref="D24:G24"/>
    <mergeCell ref="K25:K26"/>
    <mergeCell ref="L25:L26"/>
    <mergeCell ref="M25:M26"/>
    <mergeCell ref="D25:G25"/>
    <mergeCell ref="H25:H26"/>
    <mergeCell ref="K19:K20"/>
    <mergeCell ref="L19:L20"/>
    <mergeCell ref="I21:I22"/>
    <mergeCell ref="A23:A24"/>
    <mergeCell ref="B23:C23"/>
    <mergeCell ref="D23:G23"/>
    <mergeCell ref="H23:H24"/>
    <mergeCell ref="I23:I24"/>
    <mergeCell ref="B22:C22"/>
    <mergeCell ref="D22:G22"/>
    <mergeCell ref="M19:M20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67B5-B2E2-4202-A3E3-BE2A764768DC}">
  <sheetPr codeName="Sheet192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 x14ac:dyDescent="0.35">
      <c r="A1" s="247" t="s">
        <v>321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9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5" t="s">
        <v>63</v>
      </c>
      <c r="I2" s="25" t="s">
        <v>64</v>
      </c>
      <c r="J2" s="7" t="s">
        <v>65</v>
      </c>
      <c r="K2" s="25" t="s">
        <v>66</v>
      </c>
      <c r="L2" s="25" t="s">
        <v>167</v>
      </c>
      <c r="M2" s="25" t="s">
        <v>168</v>
      </c>
      <c r="N2" s="25" t="s">
        <v>169</v>
      </c>
    </row>
    <row r="3" spans="1:14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263">
        <f>SUM(I3)-3</f>
        <v>33</v>
      </c>
      <c r="I3" s="45">
        <f>SUM(J3)-3</f>
        <v>36</v>
      </c>
      <c r="J3" s="71">
        <v>39</v>
      </c>
      <c r="K3" s="45">
        <f>SUM(J3)+2.5</f>
        <v>41.5</v>
      </c>
      <c r="L3" s="45">
        <f>SUM(K3)+2.5</f>
        <v>44</v>
      </c>
      <c r="M3" s="49">
        <f>SUM(L3)+2.5</f>
        <v>46.5</v>
      </c>
      <c r="N3" s="250">
        <f>SUM(M3)+2.5</f>
        <v>49</v>
      </c>
    </row>
    <row r="4" spans="1:14" s="1" customFormat="1" ht="14.1" customHeight="1" x14ac:dyDescent="0.3">
      <c r="A4" s="189"/>
      <c r="B4" s="207" t="s">
        <v>37</v>
      </c>
      <c r="C4" s="207"/>
      <c r="D4" s="186" t="s">
        <v>104</v>
      </c>
      <c r="E4" s="187"/>
      <c r="F4" s="187"/>
      <c r="G4" s="187"/>
      <c r="H4" s="235"/>
      <c r="I4" s="46"/>
      <c r="J4" s="48"/>
      <c r="K4" s="46"/>
      <c r="L4" s="46"/>
      <c r="M4" s="46"/>
      <c r="N4" s="251"/>
    </row>
    <row r="5" spans="1:14" s="1" customFormat="1" ht="14.1" customHeight="1" x14ac:dyDescent="0.3">
      <c r="A5" s="189">
        <v>2</v>
      </c>
      <c r="B5" s="273" t="s">
        <v>125</v>
      </c>
      <c r="C5" s="274"/>
      <c r="D5" s="106" t="s">
        <v>124</v>
      </c>
      <c r="E5" s="107"/>
      <c r="F5" s="107"/>
      <c r="G5" s="108"/>
      <c r="H5" s="263">
        <f>SUM(I5)-4.5</f>
        <v>44</v>
      </c>
      <c r="I5" s="45">
        <f>SUM(J5)-4.5</f>
        <v>48.5</v>
      </c>
      <c r="J5" s="71">
        <v>53</v>
      </c>
      <c r="K5" s="45">
        <f>SUM(J5)+4.5</f>
        <v>57.5</v>
      </c>
      <c r="L5" s="45">
        <f>SUM(K5)+4.5</f>
        <v>62</v>
      </c>
      <c r="M5" s="45">
        <f>SUM(L5)+4.5</f>
        <v>66.5</v>
      </c>
      <c r="N5" s="254">
        <f>SUM(M5)+4.5</f>
        <v>71</v>
      </c>
    </row>
    <row r="6" spans="1:14" s="1" customFormat="1" ht="14.1" customHeight="1" x14ac:dyDescent="0.3">
      <c r="A6" s="189"/>
      <c r="B6" s="132" t="s">
        <v>322</v>
      </c>
      <c r="C6" s="133"/>
      <c r="D6" s="79" t="s">
        <v>122</v>
      </c>
      <c r="E6" s="80"/>
      <c r="F6" s="80"/>
      <c r="G6" s="81"/>
      <c r="H6" s="235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263">
        <f>SUM(I7)-2.25</f>
        <v>37.5</v>
      </c>
      <c r="I7" s="45">
        <f>SUM(J7)-2.25</f>
        <v>39.75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54">
        <f>SUM(M7)+2</f>
        <v>50</v>
      </c>
    </row>
    <row r="8" spans="1:14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235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263">
        <f>SUM(I9)-1.9</f>
        <v>31.200000000000003</v>
      </c>
      <c r="I9" s="45">
        <f>SUM(J9)-1.9</f>
        <v>33.1</v>
      </c>
      <c r="J9" s="71">
        <v>35</v>
      </c>
      <c r="K9" s="45">
        <f>SUM(J9)+1.7</f>
        <v>36.700000000000003</v>
      </c>
      <c r="L9" s="45">
        <f>SUM(K9)+1.7</f>
        <v>38.400000000000006</v>
      </c>
      <c r="M9" s="45">
        <f>SUM(L9)+1.7</f>
        <v>40.100000000000009</v>
      </c>
      <c r="N9" s="254">
        <f>SUM(M9)+1.7</f>
        <v>41.800000000000011</v>
      </c>
    </row>
    <row r="10" spans="1:14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235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263"/>
      <c r="I11" s="45"/>
      <c r="J11" s="71"/>
      <c r="K11" s="45"/>
      <c r="L11" s="45"/>
      <c r="M11" s="45"/>
      <c r="N11" s="254"/>
    </row>
    <row r="12" spans="1:14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235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89">
        <v>6</v>
      </c>
      <c r="B13" s="212" t="s">
        <v>1</v>
      </c>
      <c r="C13" s="212"/>
      <c r="D13" s="192" t="s">
        <v>2</v>
      </c>
      <c r="E13" s="192"/>
      <c r="F13" s="192"/>
      <c r="G13" s="192"/>
      <c r="H13" s="263">
        <f>SUM(I13)-0.6</f>
        <v>15.999999999999998</v>
      </c>
      <c r="I13" s="45">
        <f>SUM(J13)-0.6</f>
        <v>16.599999999999998</v>
      </c>
      <c r="J13" s="76">
        <v>17.2</v>
      </c>
      <c r="K13" s="307">
        <f>SUM(J13)+0.6</f>
        <v>17.8</v>
      </c>
      <c r="L13" s="307">
        <f>SUM(K13)+0.6</f>
        <v>18.400000000000002</v>
      </c>
      <c r="M13" s="307">
        <f>SUM(L13)+0.6</f>
        <v>19.000000000000004</v>
      </c>
      <c r="N13" s="312">
        <f>SUM(M13)+0.6</f>
        <v>19.600000000000005</v>
      </c>
    </row>
    <row r="14" spans="1:14" s="1" customFormat="1" ht="14.1" customHeight="1" x14ac:dyDescent="0.3">
      <c r="A14" s="189"/>
      <c r="B14" s="207" t="s">
        <v>28</v>
      </c>
      <c r="C14" s="207"/>
      <c r="D14" s="186" t="s">
        <v>118</v>
      </c>
      <c r="E14" s="187"/>
      <c r="F14" s="187"/>
      <c r="G14" s="188"/>
      <c r="H14" s="235"/>
      <c r="I14" s="46"/>
      <c r="J14" s="76"/>
      <c r="K14" s="307"/>
      <c r="L14" s="307"/>
      <c r="M14" s="307"/>
      <c r="N14" s="312"/>
    </row>
    <row r="15" spans="1:14" s="1" customFormat="1" ht="14.1" customHeight="1" x14ac:dyDescent="0.3">
      <c r="A15" s="189">
        <v>7</v>
      </c>
      <c r="B15" s="212" t="s">
        <v>3</v>
      </c>
      <c r="C15" s="212"/>
      <c r="D15" s="192" t="s">
        <v>4</v>
      </c>
      <c r="E15" s="192"/>
      <c r="F15" s="192"/>
      <c r="G15" s="192"/>
      <c r="H15" s="263">
        <f>SUM(I15)-0.3</f>
        <v>6.7</v>
      </c>
      <c r="I15" s="45">
        <f>SUM(J15)-0.3</f>
        <v>7</v>
      </c>
      <c r="J15" s="76">
        <v>7.3</v>
      </c>
      <c r="K15" s="307">
        <f>SUM(J15)+0.3</f>
        <v>7.6</v>
      </c>
      <c r="L15" s="307">
        <f>SUM(K15)+0.3</f>
        <v>7.8999999999999995</v>
      </c>
      <c r="M15" s="307">
        <f>SUM(L15)+0.3</f>
        <v>8.1999999999999993</v>
      </c>
      <c r="N15" s="312">
        <f>SUM(M15)+0.3</f>
        <v>8.5</v>
      </c>
    </row>
    <row r="16" spans="1:14" s="1" customFormat="1" ht="14.1" customHeight="1" x14ac:dyDescent="0.3">
      <c r="A16" s="189"/>
      <c r="B16" s="207" t="s">
        <v>29</v>
      </c>
      <c r="C16" s="207"/>
      <c r="D16" s="186" t="s">
        <v>116</v>
      </c>
      <c r="E16" s="187"/>
      <c r="F16" s="187"/>
      <c r="G16" s="188"/>
      <c r="H16" s="235"/>
      <c r="I16" s="46"/>
      <c r="J16" s="76"/>
      <c r="K16" s="307"/>
      <c r="L16" s="307"/>
      <c r="M16" s="307"/>
      <c r="N16" s="312"/>
    </row>
    <row r="17" spans="1:14" s="1" customFormat="1" ht="14.1" customHeight="1" x14ac:dyDescent="0.3">
      <c r="A17" s="189">
        <v>8</v>
      </c>
      <c r="B17" s="210" t="s">
        <v>90</v>
      </c>
      <c r="C17" s="211"/>
      <c r="D17" s="68" t="s">
        <v>91</v>
      </c>
      <c r="E17" s="69"/>
      <c r="F17" s="69"/>
      <c r="G17" s="70"/>
      <c r="H17" s="263">
        <f>SUM(I17)-1.6</f>
        <v>42.8</v>
      </c>
      <c r="I17" s="45">
        <f>SUM(J17)-1.6</f>
        <v>44.4</v>
      </c>
      <c r="J17" s="76">
        <v>46</v>
      </c>
      <c r="K17" s="307">
        <f>SUM(J17)+1.6</f>
        <v>47.6</v>
      </c>
      <c r="L17" s="307">
        <f>SUM(K17)+1.6</f>
        <v>49.2</v>
      </c>
      <c r="M17" s="307">
        <f>SUM(L17)+1.6</f>
        <v>50.800000000000004</v>
      </c>
      <c r="N17" s="312">
        <f>SUM(M17)+1.6</f>
        <v>52.400000000000006</v>
      </c>
    </row>
    <row r="18" spans="1:14" s="1" customFormat="1" ht="14.1" customHeight="1" x14ac:dyDescent="0.3">
      <c r="A18" s="189"/>
      <c r="B18" s="207" t="s">
        <v>34</v>
      </c>
      <c r="C18" s="207"/>
      <c r="D18" s="186" t="s">
        <v>115</v>
      </c>
      <c r="E18" s="187"/>
      <c r="F18" s="187"/>
      <c r="G18" s="188"/>
      <c r="H18" s="235"/>
      <c r="I18" s="46"/>
      <c r="J18" s="76"/>
      <c r="K18" s="307"/>
      <c r="L18" s="307"/>
      <c r="M18" s="307"/>
      <c r="N18" s="312"/>
    </row>
    <row r="19" spans="1:14" s="1" customFormat="1" ht="14.1" customHeight="1" x14ac:dyDescent="0.3">
      <c r="A19" s="189">
        <v>9</v>
      </c>
      <c r="B19" s="273" t="s">
        <v>125</v>
      </c>
      <c r="C19" s="274"/>
      <c r="D19" s="106" t="s">
        <v>124</v>
      </c>
      <c r="E19" s="107"/>
      <c r="F19" s="107"/>
      <c r="G19" s="108"/>
      <c r="H19" s="263">
        <f>SUM(I19)-1.3</f>
        <v>25.4</v>
      </c>
      <c r="I19" s="45">
        <f>SUM(J19)-1.3</f>
        <v>26.7</v>
      </c>
      <c r="J19" s="71">
        <v>28</v>
      </c>
      <c r="K19" s="45">
        <f>SUM(J19)+1.7</f>
        <v>29.7</v>
      </c>
      <c r="L19" s="45">
        <f>SUM(K19)+1.7</f>
        <v>31.4</v>
      </c>
      <c r="M19" s="45">
        <f>SUM(L19)+1.7</f>
        <v>33.1</v>
      </c>
      <c r="N19" s="254">
        <f>SUM(M19)+1.7</f>
        <v>34.800000000000004</v>
      </c>
    </row>
    <row r="20" spans="1:14" s="1" customFormat="1" ht="14.1" customHeight="1" x14ac:dyDescent="0.3">
      <c r="A20" s="189"/>
      <c r="B20" s="132" t="s">
        <v>323</v>
      </c>
      <c r="C20" s="133"/>
      <c r="D20" s="79" t="s">
        <v>122</v>
      </c>
      <c r="E20" s="80"/>
      <c r="F20" s="80"/>
      <c r="G20" s="81"/>
      <c r="H20" s="235"/>
      <c r="I20" s="46"/>
      <c r="J20" s="48"/>
      <c r="K20" s="46"/>
      <c r="L20" s="46"/>
      <c r="M20" s="46"/>
      <c r="N20" s="251"/>
    </row>
    <row r="21" spans="1:14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263">
        <f>SUM(I21)-1.7</f>
        <v>30.599999999999998</v>
      </c>
      <c r="I21" s="45">
        <f>SUM(J21)-1.7</f>
        <v>32.299999999999997</v>
      </c>
      <c r="J21" s="76">
        <v>34</v>
      </c>
      <c r="K21" s="307">
        <f>SUM(J21)+1.7</f>
        <v>35.700000000000003</v>
      </c>
      <c r="L21" s="307">
        <f>SUM(K21)+1.7</f>
        <v>37.400000000000006</v>
      </c>
      <c r="M21" s="307">
        <f>SUM(L21)+1.7</f>
        <v>39.100000000000009</v>
      </c>
      <c r="N21" s="312">
        <f>SUM(M21)+1.7</f>
        <v>40.800000000000011</v>
      </c>
    </row>
    <row r="22" spans="1:14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235"/>
      <c r="I22" s="46"/>
      <c r="J22" s="76"/>
      <c r="K22" s="307"/>
      <c r="L22" s="307"/>
      <c r="M22" s="307"/>
      <c r="N22" s="312"/>
    </row>
    <row r="23" spans="1:14" s="1" customFormat="1" ht="14.1" customHeight="1" x14ac:dyDescent="0.3">
      <c r="A23" s="189">
        <v>11</v>
      </c>
      <c r="B23" s="210" t="s">
        <v>326</v>
      </c>
      <c r="C23" s="211"/>
      <c r="D23" s="192" t="s">
        <v>70</v>
      </c>
      <c r="E23" s="192"/>
      <c r="F23" s="192"/>
      <c r="G23" s="192"/>
      <c r="H23" s="263">
        <f>SUM(I23)-0.7</f>
        <v>17.600000000000001</v>
      </c>
      <c r="I23" s="45">
        <f>SUM(J23)-0.7</f>
        <v>18.3</v>
      </c>
      <c r="J23" s="76">
        <v>19</v>
      </c>
      <c r="K23" s="307">
        <f>SUM(J23)+0.7</f>
        <v>19.7</v>
      </c>
      <c r="L23" s="307">
        <f>SUM(K23)+0.7</f>
        <v>20.399999999999999</v>
      </c>
      <c r="M23" s="307">
        <f>SUM(L23)+0.7</f>
        <v>21.099999999999998</v>
      </c>
      <c r="N23" s="312">
        <f>SUM(M23)+0.7</f>
        <v>21.799999999999997</v>
      </c>
    </row>
    <row r="24" spans="1:14" s="1" customFormat="1" ht="14.1" customHeight="1" x14ac:dyDescent="0.3">
      <c r="A24" s="189"/>
      <c r="B24" s="207" t="s">
        <v>325</v>
      </c>
      <c r="C24" s="207"/>
      <c r="D24" s="186" t="s">
        <v>71</v>
      </c>
      <c r="E24" s="187"/>
      <c r="F24" s="187"/>
      <c r="G24" s="188"/>
      <c r="H24" s="235"/>
      <c r="I24" s="46"/>
      <c r="J24" s="76"/>
      <c r="K24" s="307"/>
      <c r="L24" s="307"/>
      <c r="M24" s="307"/>
      <c r="N24" s="312"/>
    </row>
    <row r="25" spans="1:14" s="1" customFormat="1" ht="14.1" customHeight="1" x14ac:dyDescent="0.3">
      <c r="A25" s="189">
        <v>12</v>
      </c>
      <c r="B25" s="210" t="s">
        <v>327</v>
      </c>
      <c r="C25" s="211"/>
      <c r="D25" s="192" t="s">
        <v>70</v>
      </c>
      <c r="E25" s="192"/>
      <c r="F25" s="192"/>
      <c r="G25" s="192"/>
      <c r="H25" s="263">
        <f>SUM(I25)-1.2</f>
        <v>22.6</v>
      </c>
      <c r="I25" s="45">
        <f>SUM(J25)-1.2</f>
        <v>23.8</v>
      </c>
      <c r="J25" s="76">
        <v>25</v>
      </c>
      <c r="K25" s="307">
        <f>SUM(J25)+1.2</f>
        <v>26.2</v>
      </c>
      <c r="L25" s="307">
        <f>SUM(K25)+1.2</f>
        <v>27.4</v>
      </c>
      <c r="M25" s="307">
        <f>SUM(L25)+1.2</f>
        <v>28.599999999999998</v>
      </c>
      <c r="N25" s="312">
        <f>SUM(M25)+1.2</f>
        <v>29.799999999999997</v>
      </c>
    </row>
    <row r="26" spans="1:14" s="1" customFormat="1" ht="14.1" customHeight="1" x14ac:dyDescent="0.3">
      <c r="A26" s="189"/>
      <c r="B26" s="207" t="s">
        <v>324</v>
      </c>
      <c r="C26" s="207"/>
      <c r="D26" s="186" t="s">
        <v>71</v>
      </c>
      <c r="E26" s="187"/>
      <c r="F26" s="187"/>
      <c r="G26" s="188"/>
      <c r="H26" s="235"/>
      <c r="I26" s="46"/>
      <c r="J26" s="76"/>
      <c r="K26" s="307"/>
      <c r="L26" s="307"/>
      <c r="M26" s="307"/>
      <c r="N26" s="312"/>
    </row>
    <row r="27" spans="1:14" s="1" customFormat="1" ht="14.1" customHeight="1" x14ac:dyDescent="0.3">
      <c r="A27" s="189">
        <v>13</v>
      </c>
      <c r="B27" s="210" t="s">
        <v>72</v>
      </c>
      <c r="C27" s="211"/>
      <c r="D27" s="308"/>
      <c r="E27" s="309"/>
      <c r="F27" s="309"/>
      <c r="G27" s="310"/>
      <c r="H27" s="263">
        <f>SUM(I27)-0.3</f>
        <v>3.9000000000000004</v>
      </c>
      <c r="I27" s="45">
        <f>SUM(J27)-0.3</f>
        <v>4.2</v>
      </c>
      <c r="J27" s="76">
        <v>4.5</v>
      </c>
      <c r="K27" s="307">
        <f>SUM(J27)+0.3</f>
        <v>4.8</v>
      </c>
      <c r="L27" s="307">
        <f>SUM(K27)+0.3</f>
        <v>5.0999999999999996</v>
      </c>
      <c r="M27" s="307">
        <f>SUM(L27)+0.3</f>
        <v>5.3999999999999995</v>
      </c>
      <c r="N27" s="312">
        <f>SUM(M27)+0.3</f>
        <v>5.6999999999999993</v>
      </c>
    </row>
    <row r="28" spans="1:14" s="1" customFormat="1" ht="14.1" customHeight="1" x14ac:dyDescent="0.3">
      <c r="A28" s="189"/>
      <c r="B28" s="184" t="s">
        <v>73</v>
      </c>
      <c r="C28" s="185"/>
      <c r="D28" s="186"/>
      <c r="E28" s="187"/>
      <c r="F28" s="187"/>
      <c r="G28" s="188"/>
      <c r="H28" s="235"/>
      <c r="I28" s="46"/>
      <c r="J28" s="76"/>
      <c r="K28" s="307"/>
      <c r="L28" s="307"/>
      <c r="M28" s="307"/>
      <c r="N28" s="312"/>
    </row>
    <row r="29" spans="1:14" s="1" customFormat="1" ht="14.1" customHeight="1" x14ac:dyDescent="0.3">
      <c r="A29" s="189">
        <v>14</v>
      </c>
      <c r="B29" s="210"/>
      <c r="C29" s="211"/>
      <c r="D29" s="308"/>
      <c r="E29" s="309"/>
      <c r="F29" s="309"/>
      <c r="G29" s="310"/>
      <c r="H29" s="263"/>
      <c r="I29" s="45"/>
      <c r="J29" s="76"/>
      <c r="K29" s="307"/>
      <c r="L29" s="307"/>
      <c r="M29" s="307"/>
      <c r="N29" s="312"/>
    </row>
    <row r="30" spans="1:14" s="1" customFormat="1" ht="14.1" customHeight="1" x14ac:dyDescent="0.3">
      <c r="A30" s="189"/>
      <c r="B30" s="184"/>
      <c r="C30" s="185"/>
      <c r="D30" s="186"/>
      <c r="E30" s="187"/>
      <c r="F30" s="187"/>
      <c r="G30" s="188"/>
      <c r="H30" s="235"/>
      <c r="I30" s="46"/>
      <c r="J30" s="76"/>
      <c r="K30" s="307"/>
      <c r="L30" s="307"/>
      <c r="M30" s="307"/>
      <c r="N30" s="312"/>
    </row>
    <row r="31" spans="1:14" s="1" customFormat="1" ht="14.1" customHeight="1" x14ac:dyDescent="0.3">
      <c r="A31" s="189">
        <v>15</v>
      </c>
      <c r="B31" s="210"/>
      <c r="C31" s="211"/>
      <c r="D31" s="308"/>
      <c r="E31" s="309"/>
      <c r="F31" s="309"/>
      <c r="G31" s="310"/>
      <c r="H31" s="263"/>
      <c r="I31" s="45"/>
      <c r="J31" s="76"/>
      <c r="K31" s="307"/>
      <c r="L31" s="307"/>
      <c r="M31" s="307"/>
      <c r="N31" s="312"/>
    </row>
    <row r="32" spans="1:14" s="1" customFormat="1" ht="14.1" customHeight="1" thickBot="1" x14ac:dyDescent="0.35">
      <c r="A32" s="203"/>
      <c r="B32" s="197"/>
      <c r="C32" s="198"/>
      <c r="D32" s="199"/>
      <c r="E32" s="200"/>
      <c r="F32" s="200"/>
      <c r="G32" s="201"/>
      <c r="H32" s="264"/>
      <c r="I32" s="96"/>
      <c r="J32" s="155"/>
      <c r="K32" s="311"/>
      <c r="L32" s="311"/>
      <c r="M32" s="311"/>
      <c r="N32" s="313"/>
    </row>
    <row r="33" spans="2:7" ht="14.1" customHeight="1" x14ac:dyDescent="0.3"/>
    <row r="34" spans="2:7" ht="14.1" customHeight="1" x14ac:dyDescent="0.3"/>
    <row r="35" spans="2:7" ht="14.1" customHeight="1" x14ac:dyDescent="0.3"/>
    <row r="36" spans="2:7" ht="14.1" customHeight="1" x14ac:dyDescent="0.3"/>
    <row r="37" spans="2:7" ht="14.1" customHeight="1" x14ac:dyDescent="0.3"/>
    <row r="38" spans="2:7" ht="14.1" customHeight="1" x14ac:dyDescent="0.3">
      <c r="B38" s="8"/>
      <c r="C38" s="8"/>
      <c r="D38" s="8"/>
      <c r="E38" s="8"/>
      <c r="F38" s="8"/>
      <c r="G38" s="8"/>
    </row>
    <row r="39" spans="2:7" ht="14.1" customHeight="1" x14ac:dyDescent="0.3">
      <c r="B39" s="8"/>
      <c r="C39" s="8"/>
      <c r="D39" s="8"/>
      <c r="E39" s="8"/>
      <c r="F39" s="8"/>
      <c r="G39" s="8"/>
    </row>
    <row r="40" spans="2:7" ht="14.1" customHeight="1" x14ac:dyDescent="0.3">
      <c r="B40" s="8"/>
      <c r="C40" s="8"/>
      <c r="D40" s="8"/>
      <c r="E40" s="8"/>
      <c r="F40" s="8"/>
      <c r="G40" s="8"/>
    </row>
    <row r="41" spans="2:7" ht="14.1" customHeight="1" x14ac:dyDescent="0.3">
      <c r="B41" s="8"/>
      <c r="C41" s="8"/>
      <c r="D41" s="8"/>
      <c r="E41" s="8"/>
      <c r="F41" s="8"/>
      <c r="G41" s="8"/>
    </row>
    <row r="42" spans="2:7" ht="14.1" customHeight="1" x14ac:dyDescent="0.3"/>
    <row r="43" spans="2:7" ht="14.1" customHeight="1" x14ac:dyDescent="0.3"/>
    <row r="44" spans="2:7" ht="14.1" customHeight="1" x14ac:dyDescent="0.3"/>
    <row r="45" spans="2:7" ht="14.1" customHeight="1" x14ac:dyDescent="0.3"/>
    <row r="46" spans="2:7" ht="14.1" customHeight="1" x14ac:dyDescent="0.3"/>
    <row r="47" spans="2:7" ht="14.1" customHeight="1" x14ac:dyDescent="0.3"/>
    <row r="48" spans="2:7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83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25:N26"/>
    <mergeCell ref="N27:N28"/>
    <mergeCell ref="N29:N30"/>
    <mergeCell ref="N31:N32"/>
    <mergeCell ref="N13:N14"/>
    <mergeCell ref="N15:N16"/>
    <mergeCell ref="N17:N18"/>
    <mergeCell ref="N19:N20"/>
    <mergeCell ref="N21:N22"/>
    <mergeCell ref="N23:N2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ACFC-66D4-4CD5-9E3F-C4C880BE2CDD}">
  <sheetPr codeName="Sheet19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 x14ac:dyDescent="0.35">
      <c r="A1" s="111" t="s">
        <v>332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27" t="s">
        <v>63</v>
      </c>
      <c r="I2" s="27" t="s">
        <v>64</v>
      </c>
      <c r="J2" s="7" t="s">
        <v>65</v>
      </c>
      <c r="K2" s="27" t="s">
        <v>66</v>
      </c>
      <c r="L2" s="27" t="s">
        <v>167</v>
      </c>
      <c r="M2" s="27" t="s">
        <v>168</v>
      </c>
    </row>
    <row r="3" spans="1:13" s="1" customFormat="1" ht="14.1" customHeight="1" x14ac:dyDescent="0.3">
      <c r="A3" s="202">
        <v>1</v>
      </c>
      <c r="B3" s="218" t="s">
        <v>40</v>
      </c>
      <c r="C3" s="218"/>
      <c r="D3" s="219" t="s">
        <v>67</v>
      </c>
      <c r="E3" s="219"/>
      <c r="F3" s="219"/>
      <c r="G3" s="220"/>
      <c r="H3" s="45">
        <f>SUM(I3)-3.5</f>
        <v>36</v>
      </c>
      <c r="I3" s="45">
        <f>SUM(J3)-3.5</f>
        <v>39.5</v>
      </c>
      <c r="J3" s="71">
        <v>43</v>
      </c>
      <c r="K3" s="45">
        <f>SUM(J3)+3</f>
        <v>46</v>
      </c>
      <c r="L3" s="45">
        <f>SUM(K3)+3</f>
        <v>49</v>
      </c>
      <c r="M3" s="157">
        <f>SUM(L3)+3</f>
        <v>52</v>
      </c>
    </row>
    <row r="4" spans="1:13" s="1" customFormat="1" ht="14.1" customHeight="1" x14ac:dyDescent="0.3">
      <c r="A4" s="189"/>
      <c r="B4" s="207" t="s">
        <v>37</v>
      </c>
      <c r="C4" s="207"/>
      <c r="D4" s="186" t="s">
        <v>104</v>
      </c>
      <c r="E4" s="187"/>
      <c r="F4" s="187"/>
      <c r="G4" s="187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89">
        <v>2</v>
      </c>
      <c r="B5" s="212" t="s">
        <v>38</v>
      </c>
      <c r="C5" s="212"/>
      <c r="D5" s="192" t="s">
        <v>39</v>
      </c>
      <c r="E5" s="192"/>
      <c r="F5" s="192"/>
      <c r="G5" s="192"/>
      <c r="H5" s="45">
        <f>SUM(I5)-2.2</f>
        <v>36.599999999999994</v>
      </c>
      <c r="I5" s="45">
        <f>SUM(J5)-2.2</f>
        <v>38.799999999999997</v>
      </c>
      <c r="J5" s="71">
        <v>41</v>
      </c>
      <c r="K5" s="45">
        <f>SUM(J5)+2</f>
        <v>43</v>
      </c>
      <c r="L5" s="45">
        <f>SUM(K5)+2</f>
        <v>45</v>
      </c>
      <c r="M5" s="87">
        <f>SUM(L5)+2</f>
        <v>47</v>
      </c>
    </row>
    <row r="6" spans="1:13" s="1" customFormat="1" ht="14.1" customHeight="1" x14ac:dyDescent="0.3">
      <c r="A6" s="189"/>
      <c r="B6" s="207" t="s">
        <v>25</v>
      </c>
      <c r="C6" s="207"/>
      <c r="D6" s="186" t="s">
        <v>43</v>
      </c>
      <c r="E6" s="187"/>
      <c r="F6" s="187"/>
      <c r="G6" s="188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89">
        <v>3</v>
      </c>
      <c r="B7" s="212" t="s">
        <v>36</v>
      </c>
      <c r="C7" s="212"/>
      <c r="D7" s="192" t="s">
        <v>77</v>
      </c>
      <c r="E7" s="192"/>
      <c r="F7" s="192"/>
      <c r="G7" s="192"/>
      <c r="H7" s="45">
        <f>SUM(I7)-2.25</f>
        <v>36.5</v>
      </c>
      <c r="I7" s="45">
        <f>SUM(J7)-2.25</f>
        <v>38.75</v>
      </c>
      <c r="J7" s="71">
        <v>41</v>
      </c>
      <c r="K7" s="45">
        <f>SUM(J7)+2</f>
        <v>43</v>
      </c>
      <c r="L7" s="45">
        <f>SUM(K7)+2</f>
        <v>45</v>
      </c>
      <c r="M7" s="87">
        <f>SUM(L7)+2</f>
        <v>47</v>
      </c>
    </row>
    <row r="8" spans="1:13" s="1" customFormat="1" ht="14.1" customHeight="1" x14ac:dyDescent="0.3">
      <c r="A8" s="189"/>
      <c r="B8" s="207" t="s">
        <v>41</v>
      </c>
      <c r="C8" s="207"/>
      <c r="D8" s="186" t="s">
        <v>44</v>
      </c>
      <c r="E8" s="187"/>
      <c r="F8" s="187"/>
      <c r="G8" s="188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89">
        <v>4</v>
      </c>
      <c r="B9" s="212" t="s">
        <v>42</v>
      </c>
      <c r="C9" s="212"/>
      <c r="D9" s="192" t="s">
        <v>9</v>
      </c>
      <c r="E9" s="192"/>
      <c r="F9" s="192"/>
      <c r="G9" s="192"/>
      <c r="H9" s="45">
        <f>SUM(I9)-1.8</f>
        <v>28.4</v>
      </c>
      <c r="I9" s="45">
        <f>SUM(J9)-1.8</f>
        <v>30.2</v>
      </c>
      <c r="J9" s="71">
        <v>32</v>
      </c>
      <c r="K9" s="45">
        <f>SUM(J9)+1.6</f>
        <v>33.6</v>
      </c>
      <c r="L9" s="45">
        <f>SUM(K9)+1.6</f>
        <v>35.200000000000003</v>
      </c>
      <c r="M9" s="87">
        <f>SUM(L9)+1.6</f>
        <v>36.800000000000004</v>
      </c>
    </row>
    <row r="10" spans="1:13" s="1" customFormat="1" ht="14.1" customHeight="1" x14ac:dyDescent="0.3">
      <c r="A10" s="189"/>
      <c r="B10" s="207" t="s">
        <v>26</v>
      </c>
      <c r="C10" s="207"/>
      <c r="D10" s="186" t="s">
        <v>45</v>
      </c>
      <c r="E10" s="187"/>
      <c r="F10" s="187"/>
      <c r="G10" s="188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89">
        <v>5</v>
      </c>
      <c r="B11" s="212" t="s">
        <v>11</v>
      </c>
      <c r="C11" s="212"/>
      <c r="D11" s="192" t="s">
        <v>0</v>
      </c>
      <c r="E11" s="192"/>
      <c r="F11" s="192"/>
      <c r="G11" s="192"/>
      <c r="H11" s="45">
        <f>SUM(I11)-0.8</f>
        <v>14.599999999999998</v>
      </c>
      <c r="I11" s="45">
        <f>SUM(J11)-0.8</f>
        <v>15.399999999999999</v>
      </c>
      <c r="J11" s="71">
        <v>16.2</v>
      </c>
      <c r="K11" s="45">
        <f>SUM(J11)+0.8</f>
        <v>17</v>
      </c>
      <c r="L11" s="45">
        <f>SUM(K11)+0.8</f>
        <v>17.8</v>
      </c>
      <c r="M11" s="87">
        <f>SUM(L11)+0.8</f>
        <v>18.600000000000001</v>
      </c>
    </row>
    <row r="12" spans="1:13" s="1" customFormat="1" ht="14.1" customHeight="1" x14ac:dyDescent="0.3">
      <c r="A12" s="189"/>
      <c r="B12" s="207" t="s">
        <v>27</v>
      </c>
      <c r="C12" s="207"/>
      <c r="D12" s="186" t="s">
        <v>46</v>
      </c>
      <c r="E12" s="187"/>
      <c r="F12" s="187"/>
      <c r="G12" s="188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89">
        <v>6</v>
      </c>
      <c r="B13" s="212" t="s">
        <v>1</v>
      </c>
      <c r="C13" s="212"/>
      <c r="D13" s="192" t="s">
        <v>2</v>
      </c>
      <c r="E13" s="192"/>
      <c r="F13" s="192"/>
      <c r="G13" s="192"/>
      <c r="H13" s="45">
        <f>SUM(I13)-0.6</f>
        <v>14.600000000000001</v>
      </c>
      <c r="I13" s="45">
        <f>SUM(J13)-0.6</f>
        <v>15.200000000000001</v>
      </c>
      <c r="J13" s="76">
        <v>15.8</v>
      </c>
      <c r="K13" s="307">
        <f>SUM(J13)+0.6</f>
        <v>16.400000000000002</v>
      </c>
      <c r="L13" s="307">
        <f>SUM(K13)+0.6</f>
        <v>17.000000000000004</v>
      </c>
      <c r="M13" s="314">
        <f>SUM(L13)+0.6</f>
        <v>17.600000000000005</v>
      </c>
    </row>
    <row r="14" spans="1:13" s="1" customFormat="1" ht="14.1" customHeight="1" x14ac:dyDescent="0.3">
      <c r="A14" s="189"/>
      <c r="B14" s="207" t="s">
        <v>28</v>
      </c>
      <c r="C14" s="207"/>
      <c r="D14" s="186" t="s">
        <v>118</v>
      </c>
      <c r="E14" s="187"/>
      <c r="F14" s="187"/>
      <c r="G14" s="188"/>
      <c r="H14" s="46"/>
      <c r="I14" s="46"/>
      <c r="J14" s="76"/>
      <c r="K14" s="307"/>
      <c r="L14" s="307"/>
      <c r="M14" s="314"/>
    </row>
    <row r="15" spans="1:13" s="1" customFormat="1" ht="14.1" customHeight="1" x14ac:dyDescent="0.3">
      <c r="A15" s="189">
        <v>7</v>
      </c>
      <c r="B15" s="212" t="s">
        <v>3</v>
      </c>
      <c r="C15" s="212"/>
      <c r="D15" s="192" t="s">
        <v>4</v>
      </c>
      <c r="E15" s="192"/>
      <c r="F15" s="192"/>
      <c r="G15" s="192"/>
      <c r="H15" s="45">
        <f>SUM(I15)-0.3</f>
        <v>6.4</v>
      </c>
      <c r="I15" s="45">
        <f>SUM(J15)-0.3</f>
        <v>6.7</v>
      </c>
      <c r="J15" s="76">
        <v>7</v>
      </c>
      <c r="K15" s="307">
        <f>SUM(J15)+0.3</f>
        <v>7.3</v>
      </c>
      <c r="L15" s="307">
        <f>SUM(K15)+0.3</f>
        <v>7.6</v>
      </c>
      <c r="M15" s="314">
        <f>SUM(L15)+0.3</f>
        <v>7.8999999999999995</v>
      </c>
    </row>
    <row r="16" spans="1:13" s="1" customFormat="1" ht="14.1" customHeight="1" x14ac:dyDescent="0.3">
      <c r="A16" s="189"/>
      <c r="B16" s="207" t="s">
        <v>29</v>
      </c>
      <c r="C16" s="207"/>
      <c r="D16" s="186" t="s">
        <v>116</v>
      </c>
      <c r="E16" s="187"/>
      <c r="F16" s="187"/>
      <c r="G16" s="188"/>
      <c r="H16" s="46"/>
      <c r="I16" s="46"/>
      <c r="J16" s="76"/>
      <c r="K16" s="307"/>
      <c r="L16" s="307"/>
      <c r="M16" s="314"/>
    </row>
    <row r="17" spans="1:13" s="1" customFormat="1" ht="14.1" customHeight="1" x14ac:dyDescent="0.3">
      <c r="A17" s="189">
        <v>8</v>
      </c>
      <c r="B17" s="210" t="s">
        <v>90</v>
      </c>
      <c r="C17" s="211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307">
        <f>SUM(J17)+1.6</f>
        <v>43.6</v>
      </c>
      <c r="L17" s="307">
        <f>SUM(K17)+1.6</f>
        <v>45.2</v>
      </c>
      <c r="M17" s="314">
        <f>SUM(L17)+1.6</f>
        <v>46.800000000000004</v>
      </c>
    </row>
    <row r="18" spans="1:13" s="1" customFormat="1" ht="14.1" customHeight="1" x14ac:dyDescent="0.3">
      <c r="A18" s="189"/>
      <c r="B18" s="207" t="s">
        <v>34</v>
      </c>
      <c r="C18" s="207"/>
      <c r="D18" s="186" t="s">
        <v>115</v>
      </c>
      <c r="E18" s="187"/>
      <c r="F18" s="187"/>
      <c r="G18" s="188"/>
      <c r="H18" s="46"/>
      <c r="I18" s="46"/>
      <c r="J18" s="76"/>
      <c r="K18" s="307"/>
      <c r="L18" s="307"/>
      <c r="M18" s="314"/>
    </row>
    <row r="19" spans="1:13" s="1" customFormat="1" ht="14.1" customHeight="1" x14ac:dyDescent="0.3">
      <c r="A19" s="189">
        <v>9</v>
      </c>
      <c r="B19" s="212" t="s">
        <v>5</v>
      </c>
      <c r="C19" s="212"/>
      <c r="D19" s="213" t="s">
        <v>6</v>
      </c>
      <c r="E19" s="214"/>
      <c r="F19" s="214"/>
      <c r="G19" s="215"/>
      <c r="H19" s="45">
        <f>SUM(I19)-3.4</f>
        <v>26.700000000000003</v>
      </c>
      <c r="I19" s="45">
        <f>SUM(J19)-3.4</f>
        <v>30.1</v>
      </c>
      <c r="J19" s="71">
        <v>33.5</v>
      </c>
      <c r="K19" s="45">
        <f>SUM(J19)+3.5</f>
        <v>37</v>
      </c>
      <c r="L19" s="45">
        <f>SUM(K19)+3.5</f>
        <v>40.5</v>
      </c>
      <c r="M19" s="87">
        <f>SUM(L19)+3.5</f>
        <v>44</v>
      </c>
    </row>
    <row r="20" spans="1:13" s="1" customFormat="1" ht="14.1" customHeight="1" x14ac:dyDescent="0.3">
      <c r="A20" s="189"/>
      <c r="B20" s="207" t="s">
        <v>30</v>
      </c>
      <c r="C20" s="207"/>
      <c r="D20" s="186" t="s">
        <v>49</v>
      </c>
      <c r="E20" s="187"/>
      <c r="F20" s="187"/>
      <c r="G20" s="188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89">
        <v>10</v>
      </c>
      <c r="B21" s="212" t="s">
        <v>7</v>
      </c>
      <c r="C21" s="212"/>
      <c r="D21" s="213" t="s">
        <v>8</v>
      </c>
      <c r="E21" s="214"/>
      <c r="F21" s="214"/>
      <c r="G21" s="215"/>
      <c r="H21" s="45">
        <f>SUM(I21)-1.6</f>
        <v>28.799999999999997</v>
      </c>
      <c r="I21" s="45">
        <f>SUM(J21)-1.6</f>
        <v>30.4</v>
      </c>
      <c r="J21" s="76">
        <v>32</v>
      </c>
      <c r="K21" s="307">
        <f>SUM(J21)+1.6</f>
        <v>33.6</v>
      </c>
      <c r="L21" s="307">
        <f>SUM(K21)+1.6</f>
        <v>35.200000000000003</v>
      </c>
      <c r="M21" s="314">
        <f>SUM(L21)+1.6</f>
        <v>36.800000000000004</v>
      </c>
    </row>
    <row r="22" spans="1:13" s="1" customFormat="1" ht="14.1" customHeight="1" x14ac:dyDescent="0.3">
      <c r="A22" s="189"/>
      <c r="B22" s="207" t="s">
        <v>31</v>
      </c>
      <c r="C22" s="207"/>
      <c r="D22" s="186" t="s">
        <v>68</v>
      </c>
      <c r="E22" s="187"/>
      <c r="F22" s="187"/>
      <c r="G22" s="188"/>
      <c r="H22" s="46"/>
      <c r="I22" s="46"/>
      <c r="J22" s="76"/>
      <c r="K22" s="307"/>
      <c r="L22" s="307"/>
      <c r="M22" s="314"/>
    </row>
    <row r="23" spans="1:13" s="1" customFormat="1" ht="14.1" customHeight="1" x14ac:dyDescent="0.3">
      <c r="A23" s="189">
        <v>11</v>
      </c>
      <c r="B23" s="210" t="s">
        <v>69</v>
      </c>
      <c r="C23" s="211"/>
      <c r="D23" s="192" t="s">
        <v>70</v>
      </c>
      <c r="E23" s="192"/>
      <c r="F23" s="192"/>
      <c r="G23" s="192"/>
      <c r="H23" s="45">
        <f>SUM(I23)-0.6</f>
        <v>14</v>
      </c>
      <c r="I23" s="45">
        <f>SUM(J23)-0.6</f>
        <v>14.6</v>
      </c>
      <c r="J23" s="76">
        <v>15.2</v>
      </c>
      <c r="K23" s="307">
        <f>SUM(J23)+0.6</f>
        <v>15.799999999999999</v>
      </c>
      <c r="L23" s="307">
        <f>SUM(K23)+0.6</f>
        <v>16.399999999999999</v>
      </c>
      <c r="M23" s="314">
        <f>SUM(L23)+0.6</f>
        <v>17</v>
      </c>
    </row>
    <row r="24" spans="1:13" s="1" customFormat="1" ht="14.1" customHeight="1" x14ac:dyDescent="0.3">
      <c r="A24" s="189"/>
      <c r="B24" s="207" t="s">
        <v>32</v>
      </c>
      <c r="C24" s="207"/>
      <c r="D24" s="186" t="s">
        <v>71</v>
      </c>
      <c r="E24" s="187"/>
      <c r="F24" s="187"/>
      <c r="G24" s="188"/>
      <c r="H24" s="46"/>
      <c r="I24" s="46"/>
      <c r="J24" s="76"/>
      <c r="K24" s="307"/>
      <c r="L24" s="307"/>
      <c r="M24" s="314"/>
    </row>
    <row r="25" spans="1:13" s="1" customFormat="1" ht="14.1" customHeight="1" x14ac:dyDescent="0.3">
      <c r="A25" s="189">
        <v>12</v>
      </c>
      <c r="B25" s="210" t="s">
        <v>72</v>
      </c>
      <c r="C25" s="211"/>
      <c r="D25" s="308"/>
      <c r="E25" s="309"/>
      <c r="F25" s="309"/>
      <c r="G25" s="310"/>
      <c r="H25" s="45">
        <f>SUM(I25)-0.3</f>
        <v>3.9000000000000004</v>
      </c>
      <c r="I25" s="45">
        <f>SUM(J25)-0.3</f>
        <v>4.2</v>
      </c>
      <c r="J25" s="76">
        <v>4.5</v>
      </c>
      <c r="K25" s="307">
        <f>SUM(J25)+0.3</f>
        <v>4.8</v>
      </c>
      <c r="L25" s="307">
        <f>SUM(K25)+0.3</f>
        <v>5.0999999999999996</v>
      </c>
      <c r="M25" s="314">
        <f>SUM(L25)+0.3</f>
        <v>5.3999999999999995</v>
      </c>
    </row>
    <row r="26" spans="1:13" s="1" customFormat="1" ht="14.1" customHeight="1" x14ac:dyDescent="0.3">
      <c r="A26" s="189"/>
      <c r="B26" s="184" t="s">
        <v>73</v>
      </c>
      <c r="C26" s="185"/>
      <c r="D26" s="186"/>
      <c r="E26" s="187"/>
      <c r="F26" s="187"/>
      <c r="G26" s="188"/>
      <c r="H26" s="46"/>
      <c r="I26" s="46"/>
      <c r="J26" s="76"/>
      <c r="K26" s="307"/>
      <c r="L26" s="307"/>
      <c r="M26" s="314"/>
    </row>
    <row r="27" spans="1:13" s="1" customFormat="1" ht="14.1" customHeight="1" x14ac:dyDescent="0.3">
      <c r="A27" s="189">
        <v>13</v>
      </c>
      <c r="B27" s="210" t="s">
        <v>333</v>
      </c>
      <c r="C27" s="211"/>
      <c r="D27" s="308"/>
      <c r="E27" s="309"/>
      <c r="F27" s="309"/>
      <c r="G27" s="310"/>
      <c r="H27" s="45">
        <f>SUM(I27)-0.5</f>
        <v>6.5</v>
      </c>
      <c r="I27" s="45">
        <f>SUM(J27)-0.5</f>
        <v>7</v>
      </c>
      <c r="J27" s="76">
        <v>7.5</v>
      </c>
      <c r="K27" s="307">
        <f>SUM(J27)+0.2</f>
        <v>7.7</v>
      </c>
      <c r="L27" s="307">
        <f>SUM(K27)+0.2</f>
        <v>7.9</v>
      </c>
      <c r="M27" s="314">
        <f>SUM(L27)+0.2</f>
        <v>8.1</v>
      </c>
    </row>
    <row r="28" spans="1:13" s="1" customFormat="1" ht="14.1" customHeight="1" x14ac:dyDescent="0.3">
      <c r="A28" s="189"/>
      <c r="B28" s="184" t="s">
        <v>334</v>
      </c>
      <c r="C28" s="185"/>
      <c r="D28" s="186" t="s">
        <v>335</v>
      </c>
      <c r="E28" s="187"/>
      <c r="F28" s="187"/>
      <c r="G28" s="188"/>
      <c r="H28" s="46"/>
      <c r="I28" s="46"/>
      <c r="J28" s="76"/>
      <c r="K28" s="307"/>
      <c r="L28" s="307"/>
      <c r="M28" s="314"/>
    </row>
    <row r="29" spans="1:13" s="1" customFormat="1" ht="14.1" customHeight="1" x14ac:dyDescent="0.3">
      <c r="A29" s="189">
        <v>14</v>
      </c>
      <c r="B29" s="210"/>
      <c r="C29" s="211"/>
      <c r="D29" s="308"/>
      <c r="E29" s="309"/>
      <c r="F29" s="309"/>
      <c r="G29" s="310"/>
      <c r="H29" s="45"/>
      <c r="I29" s="45"/>
      <c r="J29" s="76"/>
      <c r="K29" s="307"/>
      <c r="L29" s="307"/>
      <c r="M29" s="314"/>
    </row>
    <row r="30" spans="1:13" s="1" customFormat="1" ht="14.1" customHeight="1" x14ac:dyDescent="0.3">
      <c r="A30" s="189"/>
      <c r="B30" s="184"/>
      <c r="C30" s="185"/>
      <c r="D30" s="186"/>
      <c r="E30" s="187"/>
      <c r="F30" s="187"/>
      <c r="G30" s="188"/>
      <c r="H30" s="46"/>
      <c r="I30" s="46"/>
      <c r="J30" s="76"/>
      <c r="K30" s="307"/>
      <c r="L30" s="307"/>
      <c r="M30" s="314"/>
    </row>
    <row r="31" spans="1:13" s="1" customFormat="1" ht="14.1" customHeight="1" x14ac:dyDescent="0.3">
      <c r="A31" s="189">
        <v>15</v>
      </c>
      <c r="B31" s="210"/>
      <c r="C31" s="211"/>
      <c r="D31" s="308"/>
      <c r="E31" s="309"/>
      <c r="F31" s="309"/>
      <c r="G31" s="310"/>
      <c r="H31" s="45"/>
      <c r="I31" s="45"/>
      <c r="J31" s="76"/>
      <c r="K31" s="307"/>
      <c r="L31" s="307"/>
      <c r="M31" s="314"/>
    </row>
    <row r="32" spans="1:13" s="1" customFormat="1" ht="14.1" customHeight="1" thickBot="1" x14ac:dyDescent="0.35">
      <c r="A32" s="203"/>
      <c r="B32" s="197"/>
      <c r="C32" s="198"/>
      <c r="D32" s="199"/>
      <c r="E32" s="200"/>
      <c r="F32" s="200"/>
      <c r="G32" s="201"/>
      <c r="H32" s="96"/>
      <c r="I32" s="96"/>
      <c r="J32" s="155"/>
      <c r="K32" s="311"/>
      <c r="L32" s="311"/>
      <c r="M32" s="315"/>
    </row>
    <row r="33" spans="2:7" ht="14.1" customHeight="1" x14ac:dyDescent="0.3"/>
    <row r="34" spans="2:7" ht="14.1" customHeight="1" x14ac:dyDescent="0.3"/>
    <row r="35" spans="2:7" ht="14.1" customHeight="1" x14ac:dyDescent="0.3"/>
    <row r="36" spans="2:7" ht="14.1" customHeight="1" x14ac:dyDescent="0.3"/>
    <row r="37" spans="2:7" ht="14.1" customHeight="1" x14ac:dyDescent="0.3"/>
    <row r="38" spans="2:7" ht="14.1" customHeight="1" x14ac:dyDescent="0.3">
      <c r="B38" s="8"/>
      <c r="C38" s="8"/>
      <c r="D38" s="8"/>
      <c r="E38" s="8"/>
      <c r="F38" s="8"/>
      <c r="G38" s="8"/>
    </row>
    <row r="39" spans="2:7" ht="14.1" customHeight="1" x14ac:dyDescent="0.3">
      <c r="B39" s="8"/>
      <c r="C39" s="8"/>
      <c r="D39" s="8"/>
      <c r="E39" s="8"/>
      <c r="F39" s="8"/>
      <c r="G39" s="8"/>
    </row>
    <row r="40" spans="2:7" ht="14.1" customHeight="1" x14ac:dyDescent="0.3">
      <c r="B40" s="8"/>
      <c r="C40" s="8"/>
      <c r="D40" s="8"/>
      <c r="E40" s="8"/>
      <c r="F40" s="8"/>
      <c r="G40" s="8"/>
    </row>
    <row r="41" spans="2:7" ht="14.1" customHeight="1" x14ac:dyDescent="0.3">
      <c r="B41" s="8"/>
      <c r="C41" s="8"/>
      <c r="D41" s="8"/>
      <c r="E41" s="8"/>
      <c r="F41" s="8"/>
      <c r="G41" s="8"/>
    </row>
    <row r="42" spans="2:7" ht="14.1" customHeight="1" x14ac:dyDescent="0.3"/>
    <row r="43" spans="2:7" ht="14.1" customHeight="1" x14ac:dyDescent="0.3"/>
    <row r="44" spans="2:7" ht="14.1" customHeight="1" x14ac:dyDescent="0.3"/>
    <row r="45" spans="2:7" ht="14.1" customHeight="1" x14ac:dyDescent="0.3"/>
    <row r="46" spans="2:7" ht="14.1" customHeight="1" x14ac:dyDescent="0.3"/>
    <row r="47" spans="2:7" ht="14.1" customHeight="1" x14ac:dyDescent="0.3"/>
    <row r="48" spans="2:7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058C-CDC5-4108-8DD6-AA23D9E32C7D}">
  <sheetPr codeName="Sheet64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624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39</v>
      </c>
      <c r="I3" s="45">
        <f>SUM(J3)-3</f>
        <v>42</v>
      </c>
      <c r="J3" s="162">
        <v>45</v>
      </c>
      <c r="K3" s="49">
        <f>SUM(J3)+3</f>
        <v>48</v>
      </c>
      <c r="L3" s="49">
        <f>SUM(K3)+3</f>
        <v>51</v>
      </c>
      <c r="M3" s="157">
        <f>SUM(L3)+3</f>
        <v>54</v>
      </c>
    </row>
    <row r="4" spans="1:13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36</v>
      </c>
      <c r="I5" s="45">
        <f>SUM(J5)-2</f>
        <v>38</v>
      </c>
      <c r="J5" s="71">
        <v>40</v>
      </c>
      <c r="K5" s="45">
        <f>SUM(J5)+2</f>
        <v>42</v>
      </c>
      <c r="L5" s="45">
        <f>SUM(K5)+2</f>
        <v>44</v>
      </c>
      <c r="M5" s="87">
        <f>SUM(L5)+2</f>
        <v>46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37</v>
      </c>
      <c r="I7" s="45">
        <f>SUM(J7)-2</f>
        <v>39</v>
      </c>
      <c r="J7" s="71">
        <v>41</v>
      </c>
      <c r="K7" s="45">
        <f>SUM(J7)+2</f>
        <v>43</v>
      </c>
      <c r="L7" s="45">
        <f>SUM(K7)+2</f>
        <v>45</v>
      </c>
      <c r="M7" s="87">
        <f>SUM(L7)+2</f>
        <v>47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34.5</v>
      </c>
      <c r="I9" s="45">
        <f>SUM(J9)-2</f>
        <v>36.5</v>
      </c>
      <c r="J9" s="71">
        <v>38.5</v>
      </c>
      <c r="K9" s="45">
        <f>SUM(J9)+2</f>
        <v>40.5</v>
      </c>
      <c r="L9" s="45">
        <f>SUM(K9)+2</f>
        <v>42.5</v>
      </c>
      <c r="M9" s="87">
        <f>SUM(L9)+2</f>
        <v>44.5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5</v>
      </c>
      <c r="I11" s="45">
        <f>SUM(J11)-0</f>
        <v>5</v>
      </c>
      <c r="J11" s="71">
        <v>5</v>
      </c>
      <c r="K11" s="45">
        <f>SUM(J11)+0.5</f>
        <v>5.5</v>
      </c>
      <c r="L11" s="45">
        <f>SUM(K11)+0</f>
        <v>5.5</v>
      </c>
      <c r="M11" s="87">
        <f>SUM(L11)+0</f>
        <v>5.5</v>
      </c>
    </row>
    <row r="12" spans="1:13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16</v>
      </c>
      <c r="I13" s="45">
        <f>SUM(J13)-1</f>
        <v>17</v>
      </c>
      <c r="J13" s="76">
        <v>18</v>
      </c>
      <c r="K13" s="77">
        <f>SUM(J13)+1</f>
        <v>19</v>
      </c>
      <c r="L13" s="77">
        <f>SUM(K13)+1</f>
        <v>20</v>
      </c>
      <c r="M13" s="153">
        <f>SUM(L13)+1</f>
        <v>21</v>
      </c>
    </row>
    <row r="14" spans="1:13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15.799999999999999</v>
      </c>
      <c r="I15" s="45">
        <f>SUM(J15)-0.6</f>
        <v>16.399999999999999</v>
      </c>
      <c r="J15" s="76">
        <v>17</v>
      </c>
      <c r="K15" s="45">
        <f>SUM(J15)+0.6</f>
        <v>17.600000000000001</v>
      </c>
      <c r="L15" s="45">
        <f>SUM(K15)+0.6</f>
        <v>18.200000000000003</v>
      </c>
      <c r="M15" s="87">
        <f>SUM(L15)+0.6</f>
        <v>18.800000000000004</v>
      </c>
    </row>
    <row r="16" spans="1:13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156"/>
    </row>
    <row r="17" spans="1:13" s="1" customFormat="1" ht="14.1" customHeight="1" x14ac:dyDescent="0.3">
      <c r="A17" s="166">
        <v>8</v>
      </c>
      <c r="B17" s="66" t="s">
        <v>3</v>
      </c>
      <c r="C17" s="67"/>
      <c r="D17" s="171" t="s">
        <v>4</v>
      </c>
      <c r="E17" s="171"/>
      <c r="F17" s="171"/>
      <c r="G17" s="171"/>
      <c r="H17" s="45">
        <f>SUM(I17)-0.3</f>
        <v>6.4</v>
      </c>
      <c r="I17" s="45">
        <f>SUM(J17)-0.3</f>
        <v>6.7</v>
      </c>
      <c r="J17" s="76">
        <v>7</v>
      </c>
      <c r="K17" s="77">
        <f>SUM(J17)+0.3</f>
        <v>7.3</v>
      </c>
      <c r="L17" s="77">
        <f>SUM(K17)+0.3</f>
        <v>7.6</v>
      </c>
      <c r="M17" s="78">
        <f>SUM(L17)+0.3</f>
        <v>7.8999999999999995</v>
      </c>
    </row>
    <row r="18" spans="1:13" s="1" customFormat="1" ht="14.1" customHeight="1" x14ac:dyDescent="0.3">
      <c r="A18" s="166"/>
      <c r="B18" s="132" t="s">
        <v>29</v>
      </c>
      <c r="C18" s="133"/>
      <c r="D18" s="79" t="s">
        <v>48</v>
      </c>
      <c r="E18" s="80"/>
      <c r="F18" s="80"/>
      <c r="G18" s="81"/>
      <c r="H18" s="46"/>
      <c r="I18" s="46"/>
      <c r="J18" s="76"/>
      <c r="K18" s="77"/>
      <c r="L18" s="77"/>
      <c r="M18" s="78"/>
    </row>
    <row r="19" spans="1:13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87"/>
    </row>
    <row r="20" spans="1:13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</f>
        <v>27</v>
      </c>
      <c r="I21" s="45">
        <f>SUM(J21)-3</f>
        <v>30</v>
      </c>
      <c r="J21" s="76">
        <v>33</v>
      </c>
      <c r="K21" s="77">
        <f>SUM(J21)+3</f>
        <v>36</v>
      </c>
      <c r="L21" s="77">
        <f>SUM(K21)+3</f>
        <v>39</v>
      </c>
      <c r="M21" s="153">
        <f>SUM(L21)+3</f>
        <v>42</v>
      </c>
    </row>
    <row r="22" spans="1:13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SUM(I23)-1.8</f>
        <v>29.4</v>
      </c>
      <c r="I23" s="45">
        <f>SUM(J23)-1.8</f>
        <v>31.2</v>
      </c>
      <c r="J23" s="76">
        <v>33</v>
      </c>
      <c r="K23" s="77">
        <f>SUM(J23)+1.8</f>
        <v>34.799999999999997</v>
      </c>
      <c r="L23" s="77">
        <f>SUM(K23)+1.8</f>
        <v>36.599999999999994</v>
      </c>
      <c r="M23" s="153">
        <f>SUM(L23)+1.8</f>
        <v>38.399999999999991</v>
      </c>
    </row>
    <row r="24" spans="1:13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153"/>
    </row>
    <row r="25" spans="1:13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14.8</v>
      </c>
      <c r="I25" s="45">
        <f>SUM(J25)-0.6</f>
        <v>15.4</v>
      </c>
      <c r="J25" s="76">
        <v>16</v>
      </c>
      <c r="K25" s="45">
        <f>SUM(J25)+0.6</f>
        <v>16.600000000000001</v>
      </c>
      <c r="L25" s="45">
        <f>SUM(K25)+0.6</f>
        <v>17.200000000000003</v>
      </c>
      <c r="M25" s="87">
        <f>SUM(L25)+0.6</f>
        <v>17.800000000000004</v>
      </c>
    </row>
    <row r="26" spans="1:13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46"/>
      <c r="L26" s="46"/>
      <c r="M26" s="156"/>
    </row>
    <row r="27" spans="1:13" s="1" customFormat="1" ht="14.1" customHeight="1" x14ac:dyDescent="0.3">
      <c r="A27" s="166">
        <v>13</v>
      </c>
      <c r="B27" s="167" t="s">
        <v>190</v>
      </c>
      <c r="C27" s="167"/>
      <c r="D27" s="237"/>
      <c r="E27" s="237"/>
      <c r="F27" s="237"/>
      <c r="G27" s="237"/>
      <c r="H27" s="94">
        <f>SUM(I27)-0</f>
        <v>5</v>
      </c>
      <c r="I27" s="94">
        <f>SUM(J27)-0</f>
        <v>5</v>
      </c>
      <c r="J27" s="85">
        <v>5</v>
      </c>
      <c r="K27" s="94">
        <f>SUM(J27)+0.5</f>
        <v>5.5</v>
      </c>
      <c r="L27" s="94">
        <f>SUM(K27)+0</f>
        <v>5.5</v>
      </c>
      <c r="M27" s="245">
        <f>SUM(L27)+0</f>
        <v>5.5</v>
      </c>
    </row>
    <row r="28" spans="1:13" s="1" customFormat="1" ht="14.1" customHeight="1" thickBot="1" x14ac:dyDescent="0.35">
      <c r="A28" s="177"/>
      <c r="B28" s="110" t="s">
        <v>189</v>
      </c>
      <c r="C28" s="110"/>
      <c r="D28" s="125"/>
      <c r="E28" s="126"/>
      <c r="F28" s="126"/>
      <c r="G28" s="127"/>
      <c r="H28" s="96"/>
      <c r="I28" s="96"/>
      <c r="J28" s="114"/>
      <c r="K28" s="96"/>
      <c r="L28" s="96"/>
      <c r="M28" s="158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CC0C-4D31-4215-9CC7-45889DC61920}">
  <sheetPr codeName="Sheet643">
    <tabColor theme="7"/>
    <pageSetUpPr fitToPage="1"/>
  </sheetPr>
  <dimension ref="A1:N51"/>
  <sheetViews>
    <sheetView zoomScale="110" zoomScaleNormal="110" workbookViewId="0">
      <selection activeCell="T44" sqref="T4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11" t="s">
        <v>625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4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39" t="s">
        <v>63</v>
      </c>
      <c r="I2" s="39" t="s">
        <v>64</v>
      </c>
      <c r="J2" s="7" t="s">
        <v>65</v>
      </c>
      <c r="K2" s="39" t="s">
        <v>66</v>
      </c>
      <c r="L2" s="39" t="s">
        <v>167</v>
      </c>
      <c r="M2" s="39" t="s">
        <v>168</v>
      </c>
      <c r="N2" s="39" t="s">
        <v>169</v>
      </c>
    </row>
    <row r="3" spans="1:14" s="1" customFormat="1" ht="14.1" customHeight="1" x14ac:dyDescent="0.3">
      <c r="A3" s="160">
        <v>1</v>
      </c>
      <c r="B3" s="244" t="s">
        <v>40</v>
      </c>
      <c r="C3" s="244"/>
      <c r="D3" s="55" t="s">
        <v>403</v>
      </c>
      <c r="E3" s="56"/>
      <c r="F3" s="56"/>
      <c r="G3" s="57"/>
      <c r="H3" s="45">
        <f>SUM(I3)-3</f>
        <v>40</v>
      </c>
      <c r="I3" s="45">
        <f>SUM(J3)-3</f>
        <v>43</v>
      </c>
      <c r="J3" s="162">
        <v>46</v>
      </c>
      <c r="K3" s="49">
        <f>SUM(J3)+3</f>
        <v>49</v>
      </c>
      <c r="L3" s="49">
        <f>SUM(K3)+3</f>
        <v>52</v>
      </c>
      <c r="M3" s="49">
        <f>SUM(L3)+3</f>
        <v>55</v>
      </c>
      <c r="N3" s="250">
        <f>SUM(M3)+3</f>
        <v>58</v>
      </c>
    </row>
    <row r="4" spans="1:14" s="1" customFormat="1" ht="14.1" customHeight="1" x14ac:dyDescent="0.3">
      <c r="A4" s="166"/>
      <c r="B4" s="137" t="s">
        <v>37</v>
      </c>
      <c r="C4" s="137"/>
      <c r="D4" s="79" t="s">
        <v>104</v>
      </c>
      <c r="E4" s="80"/>
      <c r="F4" s="80"/>
      <c r="G4" s="80"/>
      <c r="H4" s="46"/>
      <c r="I4" s="46"/>
      <c r="J4" s="71"/>
      <c r="K4" s="46"/>
      <c r="L4" s="46"/>
      <c r="M4" s="46"/>
      <c r="N4" s="251"/>
    </row>
    <row r="5" spans="1:14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</f>
        <v>36</v>
      </c>
      <c r="I5" s="45">
        <f>SUM(J5)-2</f>
        <v>38</v>
      </c>
      <c r="J5" s="71">
        <v>40</v>
      </c>
      <c r="K5" s="45">
        <f>SUM(J5)+2</f>
        <v>42</v>
      </c>
      <c r="L5" s="45">
        <f>SUM(K5)+2</f>
        <v>44</v>
      </c>
      <c r="M5" s="45">
        <f>SUM(L5)+2</f>
        <v>46</v>
      </c>
      <c r="N5" s="254">
        <f>SUM(M5)+2</f>
        <v>48</v>
      </c>
    </row>
    <row r="6" spans="1:14" s="1" customFormat="1" ht="14.1" customHeight="1" x14ac:dyDescent="0.3">
      <c r="A6" s="166"/>
      <c r="B6" s="137" t="s">
        <v>25</v>
      </c>
      <c r="C6" s="137"/>
      <c r="D6" s="79" t="s">
        <v>579</v>
      </c>
      <c r="E6" s="80"/>
      <c r="F6" s="80"/>
      <c r="G6" s="81"/>
      <c r="H6" s="46"/>
      <c r="I6" s="46"/>
      <c r="J6" s="48"/>
      <c r="K6" s="46"/>
      <c r="L6" s="46"/>
      <c r="M6" s="46"/>
      <c r="N6" s="251"/>
    </row>
    <row r="7" spans="1:14" s="1" customFormat="1" ht="14.1" customHeight="1" x14ac:dyDescent="0.3">
      <c r="A7" s="166">
        <v>3</v>
      </c>
      <c r="B7" s="109" t="s">
        <v>36</v>
      </c>
      <c r="C7" s="109"/>
      <c r="D7" s="171" t="s">
        <v>119</v>
      </c>
      <c r="E7" s="171"/>
      <c r="F7" s="171"/>
      <c r="G7" s="171"/>
      <c r="H7" s="45">
        <f>SUM(I7)-2</f>
        <v>38</v>
      </c>
      <c r="I7" s="45">
        <f>SUM(J7)-2</f>
        <v>40</v>
      </c>
      <c r="J7" s="71">
        <v>42</v>
      </c>
      <c r="K7" s="45">
        <f>SUM(J7)+2</f>
        <v>44</v>
      </c>
      <c r="L7" s="45">
        <f>SUM(K7)+2</f>
        <v>46</v>
      </c>
      <c r="M7" s="45">
        <f>SUM(L7)+2</f>
        <v>48</v>
      </c>
      <c r="N7" s="254">
        <f>SUM(M7)+2</f>
        <v>50</v>
      </c>
    </row>
    <row r="8" spans="1:14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46"/>
      <c r="N8" s="251"/>
    </row>
    <row r="9" spans="1:14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SUM(I9)-2</f>
        <v>35</v>
      </c>
      <c r="I9" s="45">
        <f>SUM(J9)-2</f>
        <v>37</v>
      </c>
      <c r="J9" s="71">
        <v>39</v>
      </c>
      <c r="K9" s="45">
        <f>SUM(J9)+2</f>
        <v>41</v>
      </c>
      <c r="L9" s="45">
        <f>SUM(K9)+2</f>
        <v>43</v>
      </c>
      <c r="M9" s="45">
        <f>SUM(L9)+2</f>
        <v>45</v>
      </c>
      <c r="N9" s="254">
        <f>SUM(M9)+2</f>
        <v>47</v>
      </c>
    </row>
    <row r="10" spans="1:14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46"/>
      <c r="N10" s="251"/>
    </row>
    <row r="11" spans="1:14" s="1" customFormat="1" ht="14.1" customHeight="1" x14ac:dyDescent="0.3">
      <c r="A11" s="166">
        <v>5</v>
      </c>
      <c r="B11" s="109" t="s">
        <v>578</v>
      </c>
      <c r="C11" s="109"/>
      <c r="D11" s="171"/>
      <c r="E11" s="171"/>
      <c r="F11" s="171"/>
      <c r="G11" s="171"/>
      <c r="H11" s="45">
        <f>SUM(I11)-0</f>
        <v>5</v>
      </c>
      <c r="I11" s="45">
        <f>SUM(J11)-0</f>
        <v>5</v>
      </c>
      <c r="J11" s="71">
        <v>5</v>
      </c>
      <c r="K11" s="45">
        <f>SUM(J11)+0.5</f>
        <v>5.5</v>
      </c>
      <c r="L11" s="45">
        <f>SUM(K11)+0</f>
        <v>5.5</v>
      </c>
      <c r="M11" s="45">
        <f>SUM(L11)+0</f>
        <v>5.5</v>
      </c>
      <c r="N11" s="254">
        <f>SUM(M11)+0</f>
        <v>5.5</v>
      </c>
    </row>
    <row r="12" spans="1:14" s="1" customFormat="1" ht="14.1" customHeight="1" x14ac:dyDescent="0.3">
      <c r="A12" s="166"/>
      <c r="B12" s="137" t="s">
        <v>577</v>
      </c>
      <c r="C12" s="137"/>
      <c r="D12" s="79"/>
      <c r="E12" s="80"/>
      <c r="F12" s="80"/>
      <c r="G12" s="81"/>
      <c r="H12" s="46"/>
      <c r="I12" s="46"/>
      <c r="J12" s="48"/>
      <c r="K12" s="46"/>
      <c r="L12" s="46"/>
      <c r="M12" s="46"/>
      <c r="N12" s="251"/>
    </row>
    <row r="13" spans="1:14" s="1" customFormat="1" ht="14.1" customHeight="1" x14ac:dyDescent="0.3">
      <c r="A13" s="166">
        <v>6</v>
      </c>
      <c r="B13" s="109" t="s">
        <v>11</v>
      </c>
      <c r="C13" s="109"/>
      <c r="D13" s="171" t="s">
        <v>0</v>
      </c>
      <c r="E13" s="171"/>
      <c r="F13" s="171"/>
      <c r="G13" s="171"/>
      <c r="H13" s="45">
        <f>SUM(I13)-1</f>
        <v>17</v>
      </c>
      <c r="I13" s="45">
        <f>SUM(J13)-1</f>
        <v>18</v>
      </c>
      <c r="J13" s="76">
        <v>19</v>
      </c>
      <c r="K13" s="77">
        <f>SUM(J13)+1</f>
        <v>20</v>
      </c>
      <c r="L13" s="77">
        <f>SUM(K13)+1</f>
        <v>21</v>
      </c>
      <c r="M13" s="77">
        <f>SUM(L13)+1</f>
        <v>22</v>
      </c>
      <c r="N13" s="252">
        <f>SUM(M13)+1</f>
        <v>23</v>
      </c>
    </row>
    <row r="14" spans="1:14" s="1" customFormat="1" ht="14.1" customHeight="1" x14ac:dyDescent="0.3">
      <c r="A14" s="166"/>
      <c r="B14" s="137" t="s">
        <v>27</v>
      </c>
      <c r="C14" s="137"/>
      <c r="D14" s="79" t="s">
        <v>46</v>
      </c>
      <c r="E14" s="80"/>
      <c r="F14" s="80"/>
      <c r="G14" s="81"/>
      <c r="H14" s="46"/>
      <c r="I14" s="46"/>
      <c r="J14" s="76"/>
      <c r="K14" s="77"/>
      <c r="L14" s="77"/>
      <c r="M14" s="77"/>
      <c r="N14" s="252"/>
    </row>
    <row r="15" spans="1:14" s="1" customFormat="1" ht="14.1" customHeight="1" x14ac:dyDescent="0.3">
      <c r="A15" s="166">
        <v>7</v>
      </c>
      <c r="B15" s="109" t="s">
        <v>1</v>
      </c>
      <c r="C15" s="109"/>
      <c r="D15" s="171" t="s">
        <v>399</v>
      </c>
      <c r="E15" s="171"/>
      <c r="F15" s="171"/>
      <c r="G15" s="171"/>
      <c r="H15" s="45">
        <f>SUM(I15)-0.6</f>
        <v>15.799999999999999</v>
      </c>
      <c r="I15" s="45">
        <f>SUM(J15)-0.6</f>
        <v>16.399999999999999</v>
      </c>
      <c r="J15" s="76">
        <v>17</v>
      </c>
      <c r="K15" s="45">
        <f>SUM(J15)+0.6</f>
        <v>17.600000000000001</v>
      </c>
      <c r="L15" s="45">
        <f>SUM(K15)+0.6</f>
        <v>18.200000000000003</v>
      </c>
      <c r="M15" s="45">
        <f>SUM(L15)+0.6</f>
        <v>18.800000000000004</v>
      </c>
      <c r="N15" s="254">
        <f>SUM(M15)+0.6</f>
        <v>19.400000000000006</v>
      </c>
    </row>
    <row r="16" spans="1:14" s="1" customFormat="1" ht="14.1" customHeight="1" x14ac:dyDescent="0.3">
      <c r="A16" s="166"/>
      <c r="B16" s="137" t="s">
        <v>28</v>
      </c>
      <c r="C16" s="137"/>
      <c r="D16" s="79" t="s">
        <v>47</v>
      </c>
      <c r="E16" s="80"/>
      <c r="F16" s="80"/>
      <c r="G16" s="81"/>
      <c r="H16" s="46"/>
      <c r="I16" s="46"/>
      <c r="J16" s="76"/>
      <c r="K16" s="46"/>
      <c r="L16" s="46"/>
      <c r="M16" s="46"/>
      <c r="N16" s="251"/>
    </row>
    <row r="17" spans="1:14" s="1" customFormat="1" ht="14.1" customHeight="1" x14ac:dyDescent="0.3">
      <c r="A17" s="166">
        <v>8</v>
      </c>
      <c r="B17" s="66" t="s">
        <v>3</v>
      </c>
      <c r="C17" s="67"/>
      <c r="D17" s="171" t="s">
        <v>4</v>
      </c>
      <c r="E17" s="171"/>
      <c r="F17" s="171"/>
      <c r="G17" s="171"/>
      <c r="H17" s="45">
        <f>SUM(I17)-0.3</f>
        <v>6.4</v>
      </c>
      <c r="I17" s="45">
        <f>SUM(J17)-0.3</f>
        <v>6.7</v>
      </c>
      <c r="J17" s="76">
        <v>7</v>
      </c>
      <c r="K17" s="77">
        <f>SUM(J17)+0.3</f>
        <v>7.3</v>
      </c>
      <c r="L17" s="77">
        <f>SUM(K17)+0.3</f>
        <v>7.6</v>
      </c>
      <c r="M17" s="173">
        <f>SUM(L17)+0.3</f>
        <v>7.8999999999999995</v>
      </c>
      <c r="N17" s="262">
        <f>SUM(M17)+0.3</f>
        <v>8.1999999999999993</v>
      </c>
    </row>
    <row r="18" spans="1:14" s="1" customFormat="1" ht="14.1" customHeight="1" x14ac:dyDescent="0.3">
      <c r="A18" s="166"/>
      <c r="B18" s="132" t="s">
        <v>29</v>
      </c>
      <c r="C18" s="133"/>
      <c r="D18" s="79" t="s">
        <v>48</v>
      </c>
      <c r="E18" s="80"/>
      <c r="F18" s="80"/>
      <c r="G18" s="81"/>
      <c r="H18" s="46"/>
      <c r="I18" s="46"/>
      <c r="J18" s="76"/>
      <c r="K18" s="77"/>
      <c r="L18" s="77"/>
      <c r="M18" s="173"/>
      <c r="N18" s="262"/>
    </row>
    <row r="19" spans="1:14" s="1" customFormat="1" ht="14.1" customHeight="1" x14ac:dyDescent="0.3">
      <c r="A19" s="166">
        <v>9</v>
      </c>
      <c r="B19" s="66" t="s">
        <v>90</v>
      </c>
      <c r="C19" s="67"/>
      <c r="D19" s="68" t="s">
        <v>91</v>
      </c>
      <c r="E19" s="69"/>
      <c r="F19" s="69"/>
      <c r="G19" s="70"/>
      <c r="H19" s="45"/>
      <c r="I19" s="45"/>
      <c r="J19" s="76"/>
      <c r="K19" s="45"/>
      <c r="L19" s="45"/>
      <c r="M19" s="45"/>
      <c r="N19" s="254"/>
    </row>
    <row r="20" spans="1:14" s="1" customFormat="1" ht="14.1" customHeight="1" x14ac:dyDescent="0.3">
      <c r="A20" s="166"/>
      <c r="B20" s="137" t="s">
        <v>34</v>
      </c>
      <c r="C20" s="137"/>
      <c r="D20" s="79" t="s">
        <v>197</v>
      </c>
      <c r="E20" s="80"/>
      <c r="F20" s="80"/>
      <c r="G20" s="81"/>
      <c r="H20" s="46"/>
      <c r="I20" s="46"/>
      <c r="J20" s="76"/>
      <c r="K20" s="46"/>
      <c r="L20" s="46"/>
      <c r="M20" s="46"/>
      <c r="N20" s="251"/>
    </row>
    <row r="21" spans="1:14" s="1" customFormat="1" ht="14.1" customHeight="1" x14ac:dyDescent="0.3">
      <c r="A21" s="166">
        <v>10</v>
      </c>
      <c r="B21" s="109" t="s">
        <v>5</v>
      </c>
      <c r="C21" s="109"/>
      <c r="D21" s="171" t="s">
        <v>6</v>
      </c>
      <c r="E21" s="171"/>
      <c r="F21" s="171"/>
      <c r="G21" s="171"/>
      <c r="H21" s="45">
        <f>SUM(I21)-3</f>
        <v>27</v>
      </c>
      <c r="I21" s="45">
        <f>SUM(J21)-3</f>
        <v>30</v>
      </c>
      <c r="J21" s="76">
        <v>33</v>
      </c>
      <c r="K21" s="77">
        <f>SUM(J21)+3</f>
        <v>36</v>
      </c>
      <c r="L21" s="77">
        <f>SUM(K21)+3</f>
        <v>39</v>
      </c>
      <c r="M21" s="77">
        <f>SUM(L21)+3</f>
        <v>42</v>
      </c>
      <c r="N21" s="252">
        <f>SUM(M21)+3</f>
        <v>45</v>
      </c>
    </row>
    <row r="22" spans="1:14" s="1" customFormat="1" ht="14.1" customHeight="1" x14ac:dyDescent="0.3">
      <c r="A22" s="166"/>
      <c r="B22" s="137" t="s">
        <v>30</v>
      </c>
      <c r="C22" s="137"/>
      <c r="D22" s="79" t="s">
        <v>49</v>
      </c>
      <c r="E22" s="80"/>
      <c r="F22" s="80"/>
      <c r="G22" s="81"/>
      <c r="H22" s="46"/>
      <c r="I22" s="46"/>
      <c r="J22" s="76"/>
      <c r="K22" s="77"/>
      <c r="L22" s="77"/>
      <c r="M22" s="77"/>
      <c r="N22" s="252"/>
    </row>
    <row r="23" spans="1:14" s="1" customFormat="1" ht="14.1" customHeight="1" x14ac:dyDescent="0.3">
      <c r="A23" s="166">
        <v>11</v>
      </c>
      <c r="B23" s="109" t="s">
        <v>7</v>
      </c>
      <c r="C23" s="109"/>
      <c r="D23" s="68" t="s">
        <v>8</v>
      </c>
      <c r="E23" s="69"/>
      <c r="F23" s="69"/>
      <c r="G23" s="70"/>
      <c r="H23" s="45">
        <f>SUM(I23)-1.8</f>
        <v>32.400000000000006</v>
      </c>
      <c r="I23" s="45">
        <f>SUM(J23)-1.8</f>
        <v>34.200000000000003</v>
      </c>
      <c r="J23" s="76">
        <v>36</v>
      </c>
      <c r="K23" s="77">
        <f>SUM(J23)+1.8</f>
        <v>37.799999999999997</v>
      </c>
      <c r="L23" s="77">
        <f>SUM(K23)+1.8</f>
        <v>39.599999999999994</v>
      </c>
      <c r="M23" s="77">
        <f>SUM(L23)+1.8</f>
        <v>41.399999999999991</v>
      </c>
      <c r="N23" s="252">
        <f>SUM(M23)+1.8</f>
        <v>43.199999999999989</v>
      </c>
    </row>
    <row r="24" spans="1:14" s="1" customFormat="1" ht="14.1" customHeight="1" x14ac:dyDescent="0.3">
      <c r="A24" s="166"/>
      <c r="B24" s="137" t="s">
        <v>31</v>
      </c>
      <c r="C24" s="137"/>
      <c r="D24" s="79" t="s">
        <v>68</v>
      </c>
      <c r="E24" s="80"/>
      <c r="F24" s="80"/>
      <c r="G24" s="81"/>
      <c r="H24" s="46"/>
      <c r="I24" s="46"/>
      <c r="J24" s="76"/>
      <c r="K24" s="77"/>
      <c r="L24" s="77"/>
      <c r="M24" s="77"/>
      <c r="N24" s="252"/>
    </row>
    <row r="25" spans="1:14" s="1" customFormat="1" ht="14.1" customHeight="1" x14ac:dyDescent="0.3">
      <c r="A25" s="166">
        <v>12</v>
      </c>
      <c r="B25" s="66" t="s">
        <v>102</v>
      </c>
      <c r="C25" s="67"/>
      <c r="D25" s="171" t="s">
        <v>70</v>
      </c>
      <c r="E25" s="171"/>
      <c r="F25" s="171"/>
      <c r="G25" s="171"/>
      <c r="H25" s="45">
        <f>SUM(I25)-0.6</f>
        <v>14.8</v>
      </c>
      <c r="I25" s="45">
        <f>SUM(J25)-0.6</f>
        <v>15.4</v>
      </c>
      <c r="J25" s="76">
        <v>16</v>
      </c>
      <c r="K25" s="45">
        <f>SUM(J25)+0.6</f>
        <v>16.600000000000001</v>
      </c>
      <c r="L25" s="45">
        <f>SUM(K25)+0.6</f>
        <v>17.200000000000003</v>
      </c>
      <c r="M25" s="45">
        <f>SUM(L25)+0.6</f>
        <v>17.800000000000004</v>
      </c>
      <c r="N25" s="254">
        <f>SUM(M25)+0.6</f>
        <v>18.400000000000006</v>
      </c>
    </row>
    <row r="26" spans="1:14" s="1" customFormat="1" ht="14.1" customHeight="1" x14ac:dyDescent="0.3">
      <c r="A26" s="166"/>
      <c r="B26" s="137" t="s">
        <v>32</v>
      </c>
      <c r="C26" s="137"/>
      <c r="D26" s="79" t="s">
        <v>71</v>
      </c>
      <c r="E26" s="80"/>
      <c r="F26" s="80"/>
      <c r="G26" s="81"/>
      <c r="H26" s="46"/>
      <c r="I26" s="46"/>
      <c r="J26" s="76"/>
      <c r="K26" s="46"/>
      <c r="L26" s="46"/>
      <c r="M26" s="46"/>
      <c r="N26" s="251"/>
    </row>
    <row r="27" spans="1:14" s="1" customFormat="1" ht="14.1" customHeight="1" x14ac:dyDescent="0.3">
      <c r="A27" s="166">
        <v>13</v>
      </c>
      <c r="B27" s="167" t="s">
        <v>190</v>
      </c>
      <c r="C27" s="167"/>
      <c r="D27" s="237"/>
      <c r="E27" s="237"/>
      <c r="F27" s="237"/>
      <c r="G27" s="237"/>
      <c r="H27" s="94">
        <f>SUM(I27)-0</f>
        <v>5</v>
      </c>
      <c r="I27" s="94">
        <f>SUM(J27)-0</f>
        <v>5</v>
      </c>
      <c r="J27" s="85">
        <v>5</v>
      </c>
      <c r="K27" s="94">
        <f>SUM(J27)+0.5</f>
        <v>5.5</v>
      </c>
      <c r="L27" s="94">
        <f>SUM(K27)+0</f>
        <v>5.5</v>
      </c>
      <c r="M27" s="94">
        <f>SUM(L27)+0</f>
        <v>5.5</v>
      </c>
      <c r="N27" s="253">
        <f>SUM(M27)+0</f>
        <v>5.5</v>
      </c>
    </row>
    <row r="28" spans="1:14" s="1" customFormat="1" ht="14.1" customHeight="1" thickBot="1" x14ac:dyDescent="0.35">
      <c r="A28" s="177"/>
      <c r="B28" s="110" t="s">
        <v>189</v>
      </c>
      <c r="C28" s="110"/>
      <c r="D28" s="125"/>
      <c r="E28" s="126"/>
      <c r="F28" s="126"/>
      <c r="G28" s="127"/>
      <c r="H28" s="96"/>
      <c r="I28" s="96"/>
      <c r="J28" s="114"/>
      <c r="K28" s="96"/>
      <c r="L28" s="96"/>
      <c r="M28" s="96"/>
      <c r="N28" s="257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A3:A4"/>
    <mergeCell ref="B3:C3"/>
    <mergeCell ref="D3:G3"/>
    <mergeCell ref="H3:H4"/>
    <mergeCell ref="I3:I4"/>
    <mergeCell ref="J3:J4"/>
    <mergeCell ref="B4:C4"/>
    <mergeCell ref="D4:G4"/>
    <mergeCell ref="A5:A6"/>
    <mergeCell ref="B5:C5"/>
    <mergeCell ref="D5:G5"/>
    <mergeCell ref="H5:H6"/>
    <mergeCell ref="I5:I6"/>
    <mergeCell ref="J5:J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7:J28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I27:I28"/>
    <mergeCell ref="B28:C28"/>
    <mergeCell ref="D28:G28"/>
    <mergeCell ref="A27:A28"/>
    <mergeCell ref="B27:C27"/>
    <mergeCell ref="D27:G27"/>
    <mergeCell ref="H27:H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964-FDCE-4651-B3BC-9927A6C5B780}">
  <sheetPr codeName="Sheet232">
    <tabColor theme="7"/>
    <pageSetUpPr fitToPage="1"/>
  </sheetPr>
  <dimension ref="A1:M49"/>
  <sheetViews>
    <sheetView zoomScale="110" zoomScaleNormal="110" workbookViewId="0">
      <selection activeCell="P6" sqref="P6:P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11" t="s">
        <v>641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6.5" customHeight="1" thickBot="1" x14ac:dyDescent="0.35">
      <c r="A2" s="6" t="s">
        <v>60</v>
      </c>
      <c r="B2" s="50" t="s">
        <v>61</v>
      </c>
      <c r="C2" s="50"/>
      <c r="D2" s="50" t="s">
        <v>62</v>
      </c>
      <c r="E2" s="50"/>
      <c r="F2" s="50"/>
      <c r="G2" s="50"/>
      <c r="H2" s="41" t="s">
        <v>63</v>
      </c>
      <c r="I2" s="41" t="s">
        <v>64</v>
      </c>
      <c r="J2" s="7" t="s">
        <v>65</v>
      </c>
      <c r="K2" s="41" t="s">
        <v>66</v>
      </c>
      <c r="L2" s="41" t="s">
        <v>167</v>
      </c>
      <c r="M2" s="41" t="s">
        <v>168</v>
      </c>
    </row>
    <row r="3" spans="1:13" s="1" customFormat="1" ht="14.1" customHeight="1" x14ac:dyDescent="0.3">
      <c r="A3" s="170">
        <v>1</v>
      </c>
      <c r="B3" s="53" t="s">
        <v>40</v>
      </c>
      <c r="C3" s="54"/>
      <c r="D3" s="55" t="s">
        <v>403</v>
      </c>
      <c r="E3" s="56"/>
      <c r="F3" s="56"/>
      <c r="G3" s="57"/>
      <c r="H3" s="49">
        <f>SUM(I3)-3.5</f>
        <v>36</v>
      </c>
      <c r="I3" s="49">
        <f>SUM(J3)-3.5</f>
        <v>39.5</v>
      </c>
      <c r="J3" s="47">
        <v>43</v>
      </c>
      <c r="K3" s="49">
        <f>SUM(J3)+3</f>
        <v>46</v>
      </c>
      <c r="L3" s="49">
        <f>SUM(K3)+3</f>
        <v>49</v>
      </c>
      <c r="M3" s="157">
        <f>SUM(L3)+3</f>
        <v>52</v>
      </c>
    </row>
    <row r="4" spans="1:13" s="1" customFormat="1" ht="14.1" customHeight="1" x14ac:dyDescent="0.3">
      <c r="A4" s="160"/>
      <c r="B4" s="132" t="s">
        <v>37</v>
      </c>
      <c r="C4" s="133"/>
      <c r="D4" s="79" t="s">
        <v>104</v>
      </c>
      <c r="E4" s="80"/>
      <c r="F4" s="80"/>
      <c r="G4" s="81"/>
      <c r="H4" s="46"/>
      <c r="I4" s="46"/>
      <c r="J4" s="48"/>
      <c r="K4" s="46"/>
      <c r="L4" s="46"/>
      <c r="M4" s="156"/>
    </row>
    <row r="5" spans="1:13" s="1" customFormat="1" ht="14.1" customHeight="1" x14ac:dyDescent="0.3">
      <c r="A5" s="166">
        <v>2</v>
      </c>
      <c r="B5" s="109" t="s">
        <v>38</v>
      </c>
      <c r="C5" s="109"/>
      <c r="D5" s="171" t="s">
        <v>39</v>
      </c>
      <c r="E5" s="171"/>
      <c r="F5" s="171"/>
      <c r="G5" s="171"/>
      <c r="H5" s="45">
        <f>SUM(I5)-2.2</f>
        <v>38.499999999999993</v>
      </c>
      <c r="I5" s="45">
        <f>SUM(J5)-2.2</f>
        <v>40.699999999999996</v>
      </c>
      <c r="J5" s="71">
        <v>42.9</v>
      </c>
      <c r="K5" s="45">
        <f>SUM(J5)+2</f>
        <v>44.9</v>
      </c>
      <c r="L5" s="45">
        <f>SUM(K5)+2</f>
        <v>46.9</v>
      </c>
      <c r="M5" s="87">
        <f>SUM(L5)+2</f>
        <v>48.9</v>
      </c>
    </row>
    <row r="6" spans="1:13" s="1" customFormat="1" ht="14.1" customHeight="1" x14ac:dyDescent="0.3">
      <c r="A6" s="166"/>
      <c r="B6" s="137" t="s">
        <v>25</v>
      </c>
      <c r="C6" s="137"/>
      <c r="D6" s="79" t="s">
        <v>43</v>
      </c>
      <c r="E6" s="80"/>
      <c r="F6" s="80"/>
      <c r="G6" s="81"/>
      <c r="H6" s="46"/>
      <c r="I6" s="46"/>
      <c r="J6" s="48"/>
      <c r="K6" s="46"/>
      <c r="L6" s="46"/>
      <c r="M6" s="156"/>
    </row>
    <row r="7" spans="1:13" s="1" customFormat="1" ht="14.1" customHeight="1" x14ac:dyDescent="0.3">
      <c r="A7" s="166">
        <v>3</v>
      </c>
      <c r="B7" s="109" t="s">
        <v>36</v>
      </c>
      <c r="C7" s="109"/>
      <c r="D7" s="171" t="s">
        <v>77</v>
      </c>
      <c r="E7" s="171"/>
      <c r="F7" s="171"/>
      <c r="G7" s="171"/>
      <c r="H7" s="45">
        <f>SUM(I7)-2.25</f>
        <v>39.5</v>
      </c>
      <c r="I7" s="45">
        <f>SUM(J7)-2.25</f>
        <v>41.75</v>
      </c>
      <c r="J7" s="71">
        <v>44</v>
      </c>
      <c r="K7" s="45">
        <f>SUM(J7)+2</f>
        <v>46</v>
      </c>
      <c r="L7" s="45">
        <f>SUM(K7)+2</f>
        <v>48</v>
      </c>
      <c r="M7" s="87">
        <f>SUM(L7)+2</f>
        <v>50</v>
      </c>
    </row>
    <row r="8" spans="1:13" s="1" customFormat="1" ht="14.1" customHeight="1" x14ac:dyDescent="0.3">
      <c r="A8" s="166"/>
      <c r="B8" s="137" t="s">
        <v>41</v>
      </c>
      <c r="C8" s="137"/>
      <c r="D8" s="79" t="s">
        <v>44</v>
      </c>
      <c r="E8" s="80"/>
      <c r="F8" s="80"/>
      <c r="G8" s="81"/>
      <c r="H8" s="46"/>
      <c r="I8" s="46"/>
      <c r="J8" s="48"/>
      <c r="K8" s="46"/>
      <c r="L8" s="46"/>
      <c r="M8" s="156"/>
    </row>
    <row r="9" spans="1:13" s="1" customFormat="1" ht="14.1" customHeight="1" x14ac:dyDescent="0.3">
      <c r="A9" s="166">
        <v>4</v>
      </c>
      <c r="B9" s="109" t="s">
        <v>42</v>
      </c>
      <c r="C9" s="109"/>
      <c r="D9" s="171" t="s">
        <v>9</v>
      </c>
      <c r="E9" s="171"/>
      <c r="F9" s="171"/>
      <c r="G9" s="171"/>
      <c r="H9" s="45">
        <f>SUM(I9)-1.8</f>
        <v>29.4</v>
      </c>
      <c r="I9" s="45">
        <f>SUM(J9)-1.8</f>
        <v>31.2</v>
      </c>
      <c r="J9" s="71">
        <v>33</v>
      </c>
      <c r="K9" s="45">
        <f>SUM(J9)+1.6</f>
        <v>34.6</v>
      </c>
      <c r="L9" s="45">
        <f>SUM(K9)+1.6</f>
        <v>36.200000000000003</v>
      </c>
      <c r="M9" s="87">
        <f>SUM(L9)+1.6</f>
        <v>37.800000000000004</v>
      </c>
    </row>
    <row r="10" spans="1:13" s="1" customFormat="1" ht="14.1" customHeight="1" x14ac:dyDescent="0.3">
      <c r="A10" s="166"/>
      <c r="B10" s="137" t="s">
        <v>26</v>
      </c>
      <c r="C10" s="137"/>
      <c r="D10" s="79" t="s">
        <v>45</v>
      </c>
      <c r="E10" s="80"/>
      <c r="F10" s="80"/>
      <c r="G10" s="81"/>
      <c r="H10" s="46"/>
      <c r="I10" s="46"/>
      <c r="J10" s="48"/>
      <c r="K10" s="46"/>
      <c r="L10" s="46"/>
      <c r="M10" s="156"/>
    </row>
    <row r="11" spans="1:13" s="1" customFormat="1" ht="14.1" customHeight="1" x14ac:dyDescent="0.3">
      <c r="A11" s="166">
        <v>5</v>
      </c>
      <c r="B11" s="109" t="s">
        <v>11</v>
      </c>
      <c r="C11" s="109"/>
      <c r="D11" s="171" t="s">
        <v>0</v>
      </c>
      <c r="E11" s="171"/>
      <c r="F11" s="171"/>
      <c r="G11" s="171"/>
      <c r="H11" s="45">
        <f>SUM(I11)-0.8</f>
        <v>15.399999999999999</v>
      </c>
      <c r="I11" s="45">
        <f>SUM(J11)-0.8</f>
        <v>16.2</v>
      </c>
      <c r="J11" s="71">
        <v>17</v>
      </c>
      <c r="K11" s="45">
        <f>SUM(J11)+0.8</f>
        <v>17.8</v>
      </c>
      <c r="L11" s="45">
        <f>SUM(K11)+0.8</f>
        <v>18.600000000000001</v>
      </c>
      <c r="M11" s="87">
        <f>SUM(L11)+0.8</f>
        <v>19.400000000000002</v>
      </c>
    </row>
    <row r="12" spans="1:13" s="1" customFormat="1" ht="14.1" customHeight="1" x14ac:dyDescent="0.3">
      <c r="A12" s="166"/>
      <c r="B12" s="137" t="s">
        <v>27</v>
      </c>
      <c r="C12" s="137"/>
      <c r="D12" s="79" t="s">
        <v>46</v>
      </c>
      <c r="E12" s="80"/>
      <c r="F12" s="80"/>
      <c r="G12" s="81"/>
      <c r="H12" s="46"/>
      <c r="I12" s="46"/>
      <c r="J12" s="48"/>
      <c r="K12" s="46"/>
      <c r="L12" s="46"/>
      <c r="M12" s="156"/>
    </row>
    <row r="13" spans="1:13" s="1" customFormat="1" ht="14.1" customHeight="1" x14ac:dyDescent="0.3">
      <c r="A13" s="166">
        <v>6</v>
      </c>
      <c r="B13" s="109" t="s">
        <v>1</v>
      </c>
      <c r="C13" s="109"/>
      <c r="D13" s="171" t="s">
        <v>399</v>
      </c>
      <c r="E13" s="171"/>
      <c r="F13" s="171"/>
      <c r="G13" s="171"/>
      <c r="H13" s="45">
        <f>SUM(I13)-0.6</f>
        <v>14.8</v>
      </c>
      <c r="I13" s="45">
        <f>SUM(J13)-0.6</f>
        <v>15.4</v>
      </c>
      <c r="J13" s="76">
        <v>16</v>
      </c>
      <c r="K13" s="77">
        <f>SUM(J13)+0.6</f>
        <v>16.600000000000001</v>
      </c>
      <c r="L13" s="77">
        <f>SUM(K13)+0.6</f>
        <v>17.200000000000003</v>
      </c>
      <c r="M13" s="153">
        <f>SUM(L13)+0.6</f>
        <v>17.800000000000004</v>
      </c>
    </row>
    <row r="14" spans="1:13" s="1" customFormat="1" ht="14.1" customHeight="1" x14ac:dyDescent="0.3">
      <c r="A14" s="166"/>
      <c r="B14" s="137" t="s">
        <v>28</v>
      </c>
      <c r="C14" s="137"/>
      <c r="D14" s="79" t="s">
        <v>118</v>
      </c>
      <c r="E14" s="80"/>
      <c r="F14" s="80"/>
      <c r="G14" s="81"/>
      <c r="H14" s="46"/>
      <c r="I14" s="46"/>
      <c r="J14" s="76"/>
      <c r="K14" s="77"/>
      <c r="L14" s="77"/>
      <c r="M14" s="153"/>
    </row>
    <row r="15" spans="1:13" s="1" customFormat="1" ht="14.1" customHeight="1" x14ac:dyDescent="0.3">
      <c r="A15" s="166">
        <v>7</v>
      </c>
      <c r="B15" s="109" t="s">
        <v>3</v>
      </c>
      <c r="C15" s="109"/>
      <c r="D15" s="171" t="s">
        <v>4</v>
      </c>
      <c r="E15" s="171"/>
      <c r="F15" s="171"/>
      <c r="G15" s="171"/>
      <c r="H15" s="45">
        <f>SUM(I15)-0.3</f>
        <v>6</v>
      </c>
      <c r="I15" s="45">
        <f>SUM(J15)-0.3</f>
        <v>6.3</v>
      </c>
      <c r="J15" s="76">
        <v>6.6</v>
      </c>
      <c r="K15" s="77">
        <f>SUM(J15)+0.3</f>
        <v>6.8999999999999995</v>
      </c>
      <c r="L15" s="77">
        <f>SUM(K15)+0.3</f>
        <v>7.1999999999999993</v>
      </c>
      <c r="M15" s="153">
        <f>SUM(L15)+0.3</f>
        <v>7.4999999999999991</v>
      </c>
    </row>
    <row r="16" spans="1:13" s="1" customFormat="1" ht="14.1" customHeight="1" x14ac:dyDescent="0.3">
      <c r="A16" s="166"/>
      <c r="B16" s="137" t="s">
        <v>29</v>
      </c>
      <c r="C16" s="137"/>
      <c r="D16" s="79" t="s">
        <v>116</v>
      </c>
      <c r="E16" s="80"/>
      <c r="F16" s="80"/>
      <c r="G16" s="81"/>
      <c r="H16" s="46"/>
      <c r="I16" s="46"/>
      <c r="J16" s="76"/>
      <c r="K16" s="77"/>
      <c r="L16" s="77"/>
      <c r="M16" s="153"/>
    </row>
    <row r="17" spans="1:13" s="1" customFormat="1" ht="14.1" customHeight="1" x14ac:dyDescent="0.3">
      <c r="A17" s="166">
        <v>8</v>
      </c>
      <c r="B17" s="66" t="s">
        <v>90</v>
      </c>
      <c r="C17" s="67"/>
      <c r="D17" s="68" t="s">
        <v>91</v>
      </c>
      <c r="E17" s="69"/>
      <c r="F17" s="69"/>
      <c r="G17" s="70"/>
      <c r="H17" s="45">
        <f>SUM(I17)-1.6</f>
        <v>38.799999999999997</v>
      </c>
      <c r="I17" s="45">
        <f>SUM(J17)-1.6</f>
        <v>40.4</v>
      </c>
      <c r="J17" s="76">
        <v>42</v>
      </c>
      <c r="K17" s="77">
        <f>SUM(J17)+1.6</f>
        <v>43.6</v>
      </c>
      <c r="L17" s="77">
        <f>SUM(K17)+1.6</f>
        <v>45.2</v>
      </c>
      <c r="M17" s="153">
        <f>SUM(L17)+1.6</f>
        <v>46.800000000000004</v>
      </c>
    </row>
    <row r="18" spans="1:13" s="1" customFormat="1" ht="14.1" customHeight="1" x14ac:dyDescent="0.3">
      <c r="A18" s="166"/>
      <c r="B18" s="137" t="s">
        <v>34</v>
      </c>
      <c r="C18" s="137"/>
      <c r="D18" s="79" t="s">
        <v>115</v>
      </c>
      <c r="E18" s="80"/>
      <c r="F18" s="80"/>
      <c r="G18" s="81"/>
      <c r="H18" s="46"/>
      <c r="I18" s="46"/>
      <c r="J18" s="76"/>
      <c r="K18" s="77"/>
      <c r="L18" s="77"/>
      <c r="M18" s="153"/>
    </row>
    <row r="19" spans="1:13" s="1" customFormat="1" ht="14.1" customHeight="1" x14ac:dyDescent="0.3">
      <c r="A19" s="166">
        <v>9</v>
      </c>
      <c r="B19" s="109" t="s">
        <v>5</v>
      </c>
      <c r="C19" s="109"/>
      <c r="D19" s="171" t="s">
        <v>6</v>
      </c>
      <c r="E19" s="171"/>
      <c r="F19" s="171"/>
      <c r="G19" s="171"/>
      <c r="H19" s="45">
        <f>SUM(I19)-3.4</f>
        <v>26.700000000000003</v>
      </c>
      <c r="I19" s="45">
        <f>SUM(J19)-3.4</f>
        <v>30.1</v>
      </c>
      <c r="J19" s="71">
        <v>33.5</v>
      </c>
      <c r="K19" s="45">
        <f>SUM(J19)+3.5</f>
        <v>37</v>
      </c>
      <c r="L19" s="45">
        <f>SUM(K19)+3.5</f>
        <v>40.5</v>
      </c>
      <c r="M19" s="87">
        <f>SUM(L19)+3.5</f>
        <v>44</v>
      </c>
    </row>
    <row r="20" spans="1:13" s="1" customFormat="1" ht="14.1" customHeight="1" x14ac:dyDescent="0.3">
      <c r="A20" s="166"/>
      <c r="B20" s="137" t="s">
        <v>30</v>
      </c>
      <c r="C20" s="137"/>
      <c r="D20" s="79" t="s">
        <v>49</v>
      </c>
      <c r="E20" s="80"/>
      <c r="F20" s="80"/>
      <c r="G20" s="81"/>
      <c r="H20" s="46"/>
      <c r="I20" s="46"/>
      <c r="J20" s="48"/>
      <c r="K20" s="46"/>
      <c r="L20" s="46"/>
      <c r="M20" s="156"/>
    </row>
    <row r="21" spans="1:13" s="1" customFormat="1" ht="14.1" customHeight="1" x14ac:dyDescent="0.3">
      <c r="A21" s="166">
        <v>10</v>
      </c>
      <c r="B21" s="109" t="s">
        <v>7</v>
      </c>
      <c r="C21" s="109"/>
      <c r="D21" s="68" t="s">
        <v>8</v>
      </c>
      <c r="E21" s="69"/>
      <c r="F21" s="69"/>
      <c r="G21" s="70"/>
      <c r="H21" s="45">
        <f>SUM(I21)-1.8</f>
        <v>35.700000000000003</v>
      </c>
      <c r="I21" s="45">
        <f>SUM(J21)-1.8</f>
        <v>37.5</v>
      </c>
      <c r="J21" s="76">
        <v>39.299999999999997</v>
      </c>
      <c r="K21" s="77">
        <f>SUM(J21)+1.8</f>
        <v>41.099999999999994</v>
      </c>
      <c r="L21" s="77">
        <f>SUM(K21)+1.8</f>
        <v>42.899999999999991</v>
      </c>
      <c r="M21" s="153">
        <f>SUM(L21)+1.8</f>
        <v>44.699999999999989</v>
      </c>
    </row>
    <row r="22" spans="1:13" s="1" customFormat="1" ht="14.1" customHeight="1" x14ac:dyDescent="0.3">
      <c r="A22" s="166"/>
      <c r="B22" s="137" t="s">
        <v>31</v>
      </c>
      <c r="C22" s="137"/>
      <c r="D22" s="79" t="s">
        <v>68</v>
      </c>
      <c r="E22" s="80"/>
      <c r="F22" s="80"/>
      <c r="G22" s="81"/>
      <c r="H22" s="46"/>
      <c r="I22" s="46"/>
      <c r="J22" s="76"/>
      <c r="K22" s="77"/>
      <c r="L22" s="77"/>
      <c r="M22" s="153"/>
    </row>
    <row r="23" spans="1:13" s="1" customFormat="1" ht="14.1" customHeight="1" x14ac:dyDescent="0.3">
      <c r="A23" s="166">
        <v>11</v>
      </c>
      <c r="B23" s="66" t="s">
        <v>102</v>
      </c>
      <c r="C23" s="67"/>
      <c r="D23" s="171" t="s">
        <v>70</v>
      </c>
      <c r="E23" s="171"/>
      <c r="F23" s="171"/>
      <c r="G23" s="171"/>
      <c r="H23" s="45">
        <f>SUM(I23)-0.6</f>
        <v>13.8</v>
      </c>
      <c r="I23" s="45">
        <f>SUM(J23)-0.6</f>
        <v>14.4</v>
      </c>
      <c r="J23" s="76">
        <v>15</v>
      </c>
      <c r="K23" s="77">
        <f>SUM(J23)+0.6</f>
        <v>15.6</v>
      </c>
      <c r="L23" s="77">
        <f>SUM(K23)+0.6</f>
        <v>16.2</v>
      </c>
      <c r="M23" s="153">
        <f>SUM(L23)+0.6</f>
        <v>16.8</v>
      </c>
    </row>
    <row r="24" spans="1:13" s="1" customFormat="1" ht="14.1" customHeight="1" thickBot="1" x14ac:dyDescent="0.35">
      <c r="A24" s="177"/>
      <c r="B24" s="110" t="s">
        <v>32</v>
      </c>
      <c r="C24" s="110"/>
      <c r="D24" s="125" t="s">
        <v>71</v>
      </c>
      <c r="E24" s="126"/>
      <c r="F24" s="126"/>
      <c r="G24" s="127"/>
      <c r="H24" s="96"/>
      <c r="I24" s="96"/>
      <c r="J24" s="155"/>
      <c r="K24" s="152"/>
      <c r="L24" s="152"/>
      <c r="M24" s="154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</sheetData>
  <mergeCells count="124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103</vt:i4>
      </vt:variant>
      <vt:variant>
        <vt:lpstr>이름 지정된 범위</vt:lpstr>
      </vt:variant>
      <vt:variant>
        <vt:i4>103</vt:i4>
      </vt:variant>
    </vt:vector>
  </HeadingPairs>
  <TitlesOfParts>
    <vt:vector size="206" baseType="lpstr">
      <vt:lpstr>LE01</vt:lpstr>
      <vt:lpstr>LE02</vt:lpstr>
      <vt:lpstr>LE03</vt:lpstr>
      <vt:lpstr>LE04</vt:lpstr>
      <vt:lpstr>LE05</vt:lpstr>
      <vt:lpstr>LE06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</vt:lpstr>
      <vt:lpstr>OP10</vt:lpstr>
      <vt:lpstr>OP11</vt:lpstr>
      <vt:lpstr>OP12</vt:lpstr>
      <vt:lpstr>OP13</vt:lpstr>
      <vt:lpstr>OU01</vt:lpstr>
      <vt:lpstr>OU02</vt:lpstr>
      <vt:lpstr>OU04</vt:lpstr>
      <vt:lpstr>OU09(니트)</vt:lpstr>
      <vt:lpstr>OU10(니트)</vt:lpstr>
      <vt:lpstr>OU12</vt:lpstr>
      <vt:lpstr>PT01</vt:lpstr>
      <vt:lpstr>PT02</vt:lpstr>
      <vt:lpstr>PT03</vt:lpstr>
      <vt:lpstr>PT04</vt:lpstr>
      <vt:lpstr>PT04(완사입)</vt:lpstr>
      <vt:lpstr>PT05</vt:lpstr>
      <vt:lpstr>PT06</vt:lpstr>
      <vt:lpstr>PT07(완사입)</vt:lpstr>
      <vt:lpstr>PT08</vt:lpstr>
      <vt:lpstr>PT09</vt:lpstr>
      <vt:lpstr>PT10</vt:lpstr>
      <vt:lpstr>PT11</vt:lpstr>
      <vt:lpstr>PT12(완사입)</vt:lpstr>
      <vt:lpstr>PT13(완사입)</vt:lpstr>
      <vt:lpstr>PT14(완사입)</vt:lpstr>
      <vt:lpstr>PT16</vt:lpstr>
      <vt:lpstr>PT17(완사입)</vt:lpstr>
      <vt:lpstr>PT18(완사입)</vt:lpstr>
      <vt:lpstr>PT19</vt:lpstr>
      <vt:lpstr>PT20</vt:lpstr>
      <vt:lpstr>PT21</vt:lpstr>
      <vt:lpstr>PT22</vt:lpstr>
      <vt:lpstr>PT23</vt:lpstr>
      <vt:lpstr>PT24(완사입)</vt:lpstr>
      <vt:lpstr>PT26</vt:lpstr>
      <vt:lpstr>PT27(완사입)</vt:lpstr>
      <vt:lpstr>SE01</vt:lpstr>
      <vt:lpstr>SE02</vt:lpstr>
      <vt:lpstr>SE03</vt:lpstr>
      <vt:lpstr>SE04</vt:lpstr>
      <vt:lpstr>SE05</vt:lpstr>
      <vt:lpstr>SE06</vt:lpstr>
      <vt:lpstr>SE07</vt:lpstr>
      <vt:lpstr>SE08</vt:lpstr>
      <vt:lpstr>SE09</vt:lpstr>
      <vt:lpstr>SE10</vt:lpstr>
      <vt:lpstr>SK01</vt:lpstr>
      <vt:lpstr>SK02(니트)</vt:lpstr>
      <vt:lpstr>SK03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TO20(니트)</vt:lpstr>
      <vt:lpstr>TO21</vt:lpstr>
      <vt:lpstr>TO22</vt:lpstr>
      <vt:lpstr>TO23</vt:lpstr>
      <vt:lpstr>TO24(니트)</vt:lpstr>
      <vt:lpstr>TO25(니트)</vt:lpstr>
      <vt:lpstr>TO26(니트)</vt:lpstr>
      <vt:lpstr>TO27</vt:lpstr>
      <vt:lpstr>TO28</vt:lpstr>
      <vt:lpstr>TO29</vt:lpstr>
      <vt:lpstr>TO30</vt:lpstr>
      <vt:lpstr>TO31</vt:lpstr>
      <vt:lpstr>TO32</vt:lpstr>
      <vt:lpstr>TO33</vt:lpstr>
      <vt:lpstr>TO34</vt:lpstr>
      <vt:lpstr>TO35</vt:lpstr>
      <vt:lpstr>TO36</vt:lpstr>
      <vt:lpstr>TO37(니트)</vt:lpstr>
      <vt:lpstr>TO38(니트)</vt:lpstr>
      <vt:lpstr>TO39</vt:lpstr>
      <vt:lpstr>LE01!Print_Area</vt:lpstr>
      <vt:lpstr>LE02!Print_Area</vt:lpstr>
      <vt:lpstr>LE03!Print_Area</vt:lpstr>
      <vt:lpstr>LE04!Print_Area</vt:lpstr>
      <vt:lpstr>LE05!Print_Area</vt:lpstr>
      <vt:lpstr>LE06!Print_Area</vt:lpstr>
      <vt:lpstr>OP01!Print_Area</vt:lpstr>
      <vt:lpstr>OP02!Print_Area</vt:lpstr>
      <vt:lpstr>OP03!Print_Area</vt:lpstr>
      <vt:lpstr>OP04!Print_Area</vt:lpstr>
      <vt:lpstr>OP05!Print_Area</vt:lpstr>
      <vt:lpstr>OP06!Print_Area</vt:lpstr>
      <vt:lpstr>OP07!Print_Area</vt:lpstr>
      <vt:lpstr>OP08!Print_Area</vt:lpstr>
      <vt:lpstr>OP09!Print_Area</vt:lpstr>
      <vt:lpstr>OP10!Print_Area</vt:lpstr>
      <vt:lpstr>OP11!Print_Area</vt:lpstr>
      <vt:lpstr>OP12!Print_Area</vt:lpstr>
      <vt:lpstr>OP13!Print_Area</vt:lpstr>
      <vt:lpstr>OU01!Print_Area</vt:lpstr>
      <vt:lpstr>OU02!Print_Area</vt:lpstr>
      <vt:lpstr>OU04!Print_Area</vt:lpstr>
      <vt:lpstr>'OU09(니트)'!Print_Area</vt:lpstr>
      <vt:lpstr>'OU10(니트)'!Print_Area</vt:lpstr>
      <vt:lpstr>OU12!Print_Area</vt:lpstr>
      <vt:lpstr>PT01!Print_Area</vt:lpstr>
      <vt:lpstr>PT02!Print_Area</vt:lpstr>
      <vt:lpstr>PT03!Print_Area</vt:lpstr>
      <vt:lpstr>PT04!Print_Area</vt:lpstr>
      <vt:lpstr>'PT04(완사입)'!Print_Area</vt:lpstr>
      <vt:lpstr>PT05!Print_Area</vt:lpstr>
      <vt:lpstr>PT06!Print_Area</vt:lpstr>
      <vt:lpstr>'PT07(완사입)'!Print_Area</vt:lpstr>
      <vt:lpstr>PT08!Print_Area</vt:lpstr>
      <vt:lpstr>PT09!Print_Area</vt:lpstr>
      <vt:lpstr>PT10!Print_Area</vt:lpstr>
      <vt:lpstr>PT11!Print_Area</vt:lpstr>
      <vt:lpstr>'PT12(완사입)'!Print_Area</vt:lpstr>
      <vt:lpstr>'PT13(완사입)'!Print_Area</vt:lpstr>
      <vt:lpstr>'PT14(완사입)'!Print_Area</vt:lpstr>
      <vt:lpstr>PT16!Print_Area</vt:lpstr>
      <vt:lpstr>'PT17(완사입)'!Print_Area</vt:lpstr>
      <vt:lpstr>'PT18(완사입)'!Print_Area</vt:lpstr>
      <vt:lpstr>PT19!Print_Area</vt:lpstr>
      <vt:lpstr>PT20!Print_Area</vt:lpstr>
      <vt:lpstr>PT21!Print_Area</vt:lpstr>
      <vt:lpstr>PT22!Print_Area</vt:lpstr>
      <vt:lpstr>PT23!Print_Area</vt:lpstr>
      <vt:lpstr>'PT24(완사입)'!Print_Area</vt:lpstr>
      <vt:lpstr>PT26!Print_Area</vt:lpstr>
      <vt:lpstr>'PT27(완사입)'!Print_Area</vt:lpstr>
      <vt:lpstr>SE01!Print_Area</vt:lpstr>
      <vt:lpstr>SE02!Print_Area</vt:lpstr>
      <vt:lpstr>SE03!Print_Area</vt:lpstr>
      <vt:lpstr>SE04!Print_Area</vt:lpstr>
      <vt:lpstr>SE05!Print_Area</vt:lpstr>
      <vt:lpstr>SE06!Print_Area</vt:lpstr>
      <vt:lpstr>SE07!Print_Area</vt:lpstr>
      <vt:lpstr>SE08!Print_Area</vt:lpstr>
      <vt:lpstr>SE09!Print_Area</vt:lpstr>
      <vt:lpstr>SE10!Print_Area</vt:lpstr>
      <vt:lpstr>SK01!Print_Area</vt:lpstr>
      <vt:lpstr>'SK02(니트)'!Print_Area</vt:lpstr>
      <vt:lpstr>SK03!Print_Area</vt:lpstr>
      <vt:lpstr>TO01!Print_Area</vt:lpstr>
      <vt:lpstr>TO02!Print_Area</vt:lpstr>
      <vt:lpstr>TO03!Print_Area</vt:lpstr>
      <vt:lpstr>TO04!Print_Area</vt:lpstr>
      <vt:lpstr>TO05!Print_Area</vt:lpstr>
      <vt:lpstr>TO06!Print_Area</vt:lpstr>
      <vt:lpstr>TO07!Print_Area</vt:lpstr>
      <vt:lpstr>TO08!Print_Area</vt:lpstr>
      <vt:lpstr>TO09!Print_Area</vt:lpstr>
      <vt:lpstr>TO10!Print_Area</vt:lpstr>
      <vt:lpstr>TO11!Print_Area</vt:lpstr>
      <vt:lpstr>TO12!Print_Area</vt:lpstr>
      <vt:lpstr>TO13!Print_Area</vt:lpstr>
      <vt:lpstr>TO14!Print_Area</vt:lpstr>
      <vt:lpstr>TO15!Print_Area</vt:lpstr>
      <vt:lpstr>TO16!Print_Area</vt:lpstr>
      <vt:lpstr>TO17!Print_Area</vt:lpstr>
      <vt:lpstr>TO18!Print_Area</vt:lpstr>
      <vt:lpstr>TO19!Print_Area</vt:lpstr>
      <vt:lpstr>'TO20(니트)'!Print_Area</vt:lpstr>
      <vt:lpstr>TO21!Print_Area</vt:lpstr>
      <vt:lpstr>TO22!Print_Area</vt:lpstr>
      <vt:lpstr>TO23!Print_Area</vt:lpstr>
      <vt:lpstr>'TO24(니트)'!Print_Area</vt:lpstr>
      <vt:lpstr>'TO25(니트)'!Print_Area</vt:lpstr>
      <vt:lpstr>'TO26(니트)'!Print_Area</vt:lpstr>
      <vt:lpstr>TO27!Print_Area</vt:lpstr>
      <vt:lpstr>TO28!Print_Area</vt:lpstr>
      <vt:lpstr>TO29!Print_Area</vt:lpstr>
      <vt:lpstr>TO30!Print_Area</vt:lpstr>
      <vt:lpstr>TO31!Print_Area</vt:lpstr>
      <vt:lpstr>TO32!Print_Area</vt:lpstr>
      <vt:lpstr>TO33!Print_Area</vt:lpstr>
      <vt:lpstr>TO34!Print_Area</vt:lpstr>
      <vt:lpstr>TO35!Print_Area</vt:lpstr>
      <vt:lpstr>TO36!Print_Area</vt:lpstr>
      <vt:lpstr>'TO37(니트)'!Print_Area</vt:lpstr>
      <vt:lpstr>'TO38(니트)'!Print_Area</vt:lpstr>
      <vt:lpstr>TO39!Print_Area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DAHEE KIM</cp:lastModifiedBy>
  <cp:lastPrinted>2025-07-08T05:57:04Z</cp:lastPrinted>
  <dcterms:created xsi:type="dcterms:W3CDTF">2018-05-14T06:17:18Z</dcterms:created>
  <dcterms:modified xsi:type="dcterms:W3CDTF">2025-07-11T02:51:19Z</dcterms:modified>
</cp:coreProperties>
</file>