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중국풀패턴\작지싸이즈스펙\2026\"/>
    </mc:Choice>
  </mc:AlternateContent>
  <xr:revisionPtr revIDLastSave="0" documentId="13_ncr:1_{5B6B7EFF-6691-4B24-BA32-57F97F23A940}" xr6:coauthVersionLast="47" xr6:coauthVersionMax="47" xr10:uidLastSave="{00000000-0000-0000-0000-000000000000}"/>
  <bookViews>
    <workbookView xWindow="28680" yWindow="-120" windowWidth="29040" windowHeight="15720" tabRatio="776" activeTab="6" xr2:uid="{00000000-000D-0000-FFFF-FFFF00000000}"/>
  </bookViews>
  <sheets>
    <sheet name="LE01" sheetId="935" r:id="rId1"/>
    <sheet name="OU01" sheetId="930" r:id="rId2"/>
    <sheet name="OU02 (니트)" sheetId="932" r:id="rId3"/>
    <sheet name="OU04" sheetId="931" r:id="rId4"/>
    <sheet name="PT01" sheetId="934" r:id="rId5"/>
    <sheet name="PT02" sheetId="936" r:id="rId6"/>
    <sheet name="PT03" sheetId="937" r:id="rId7"/>
    <sheet name="PT04" sheetId="933" r:id="rId8"/>
    <sheet name="SE01" sheetId="925" r:id="rId9"/>
    <sheet name="SE02" sheetId="926" r:id="rId10"/>
    <sheet name="TO01" sheetId="927" r:id="rId11"/>
    <sheet name="TO02" sheetId="928" r:id="rId12"/>
    <sheet name="LE1" sheetId="909" r:id="rId13"/>
    <sheet name="SE1" sheetId="910" r:id="rId14"/>
    <sheet name="PT1" sheetId="906" r:id="rId15"/>
    <sheet name="TO1" sheetId="903" r:id="rId16"/>
    <sheet name="OP1" sheetId="918" r:id="rId17"/>
    <sheet name="OP2" sheetId="921" r:id="rId18"/>
    <sheet name="OU1" sheetId="900" r:id="rId19"/>
  </sheets>
  <definedNames>
    <definedName name="_xlnm.Print_Area" localSheetId="0">'LE01'!$A$1:$M$30</definedName>
    <definedName name="_xlnm.Print_Area" localSheetId="12">'LE1'!$A$1:$M$51</definedName>
    <definedName name="_xlnm.Print_Area" localSheetId="16">'OP1'!$A$1:$M$51</definedName>
    <definedName name="_xlnm.Print_Area" localSheetId="17">'OP2'!$A$1:$M$51</definedName>
    <definedName name="_xlnm.Print_Area" localSheetId="1">'OU01'!$A$1:$M$40</definedName>
    <definedName name="_xlnm.Print_Area" localSheetId="2">'OU02 (니트)'!$A$1:$M$34</definedName>
    <definedName name="_xlnm.Print_Area" localSheetId="3">'OU04'!$A$1:$M$42</definedName>
    <definedName name="_xlnm.Print_Area" localSheetId="18">'OU1'!$A$1:$M$51</definedName>
    <definedName name="_xlnm.Print_Area" localSheetId="4">'PT01'!$A$1:$M$38</definedName>
    <definedName name="_xlnm.Print_Area" localSheetId="5">'PT02'!$A$1:$M$40</definedName>
    <definedName name="_xlnm.Print_Area" localSheetId="6">'PT03'!$A$1:$M$46</definedName>
    <definedName name="_xlnm.Print_Area" localSheetId="7">'PT04'!$A$1:$M$46</definedName>
    <definedName name="_xlnm.Print_Area" localSheetId="14">'PT1'!$A$1:$M$51</definedName>
    <definedName name="_xlnm.Print_Area" localSheetId="8">'SE01'!$A$1:$M$66</definedName>
    <definedName name="_xlnm.Print_Area" localSheetId="9">'SE02'!$A$1:$M$64</definedName>
    <definedName name="_xlnm.Print_Area" localSheetId="13">'SE1'!$A$1:$M$70</definedName>
    <definedName name="_xlnm.Print_Area" localSheetId="10">'TO01'!$A$1:$M$28</definedName>
    <definedName name="_xlnm.Print_Area" localSheetId="11">'TO02'!$A$1:$M$28</definedName>
    <definedName name="_xlnm.Print_Area" localSheetId="15">'TO1'!$A$1:$M$51</definedName>
  </definedNames>
  <calcPr calcId="191029"/>
</workbook>
</file>

<file path=xl/calcChain.xml><?xml version="1.0" encoding="utf-8"?>
<calcChain xmlns="http://schemas.openxmlformats.org/spreadsheetml/2006/main">
  <c r="J29" i="937" l="1"/>
  <c r="J27" i="937"/>
  <c r="H27" i="937"/>
  <c r="J13" i="937"/>
  <c r="H13" i="937"/>
  <c r="J45" i="937"/>
  <c r="H45" i="937"/>
  <c r="J41" i="937"/>
  <c r="H41" i="937"/>
  <c r="J39" i="937"/>
  <c r="H39" i="937"/>
  <c r="J33" i="937"/>
  <c r="H33" i="937"/>
  <c r="H31" i="937"/>
  <c r="J31" i="937"/>
  <c r="H11" i="937"/>
  <c r="J43" i="937"/>
  <c r="H43" i="937"/>
  <c r="J37" i="937"/>
  <c r="H37" i="937"/>
  <c r="J35" i="937"/>
  <c r="H35" i="937"/>
  <c r="H29" i="937"/>
  <c r="J25" i="937"/>
  <c r="H25" i="937"/>
  <c r="J23" i="937"/>
  <c r="H23" i="937"/>
  <c r="J21" i="937"/>
  <c r="H21" i="937"/>
  <c r="J19" i="937"/>
  <c r="H19" i="937"/>
  <c r="J15" i="937"/>
  <c r="H15" i="937"/>
  <c r="J11" i="937"/>
  <c r="J3" i="937"/>
  <c r="H3" i="937"/>
  <c r="J11" i="936"/>
  <c r="J31" i="936"/>
  <c r="H31" i="936"/>
  <c r="J39" i="936"/>
  <c r="H39" i="936"/>
  <c r="J37" i="936"/>
  <c r="H37" i="936"/>
  <c r="J35" i="936"/>
  <c r="H35" i="936"/>
  <c r="J33" i="936"/>
  <c r="J27" i="936"/>
  <c r="H27" i="936"/>
  <c r="H33" i="936"/>
  <c r="J29" i="936"/>
  <c r="H29" i="936"/>
  <c r="J25" i="936"/>
  <c r="H25" i="936"/>
  <c r="J23" i="936"/>
  <c r="H23" i="936"/>
  <c r="J21" i="936"/>
  <c r="H21" i="936"/>
  <c r="J19" i="936"/>
  <c r="H19" i="936"/>
  <c r="J15" i="936"/>
  <c r="H15" i="936"/>
  <c r="J13" i="936"/>
  <c r="H13" i="936"/>
  <c r="H11" i="936"/>
  <c r="J3" i="936"/>
  <c r="H3" i="936"/>
  <c r="J23" i="935"/>
  <c r="H23" i="935"/>
  <c r="J21" i="935"/>
  <c r="H21" i="935"/>
  <c r="J19" i="935"/>
  <c r="H19" i="935"/>
  <c r="H17" i="935"/>
  <c r="H7" i="935" l="1"/>
  <c r="J17" i="935" l="1"/>
  <c r="J15" i="935"/>
  <c r="H15" i="935"/>
  <c r="J13" i="935"/>
  <c r="H13" i="935"/>
  <c r="J11" i="935"/>
  <c r="H11" i="935"/>
  <c r="J9" i="935"/>
  <c r="H9" i="935"/>
  <c r="J7" i="935"/>
  <c r="J5" i="935"/>
  <c r="H5" i="935"/>
  <c r="J3" i="935"/>
  <c r="H3" i="935"/>
  <c r="M37" i="934"/>
  <c r="J37" i="934"/>
  <c r="H37" i="934"/>
  <c r="M35" i="934"/>
  <c r="J35" i="934"/>
  <c r="H35" i="934"/>
  <c r="J33" i="934"/>
  <c r="H33" i="934"/>
  <c r="J31" i="934"/>
  <c r="H31" i="934"/>
  <c r="J29" i="934"/>
  <c r="H29" i="934"/>
  <c r="J27" i="934"/>
  <c r="H27" i="934"/>
  <c r="J25" i="934"/>
  <c r="H25" i="934"/>
  <c r="J23" i="934"/>
  <c r="H23" i="934"/>
  <c r="J21" i="934"/>
  <c r="H21" i="934"/>
  <c r="J19" i="934"/>
  <c r="H19" i="934"/>
  <c r="J15" i="934"/>
  <c r="H15" i="934"/>
  <c r="J13" i="934"/>
  <c r="H13" i="934"/>
  <c r="J11" i="934"/>
  <c r="H11" i="934"/>
  <c r="J3" i="934"/>
  <c r="H3" i="934"/>
  <c r="J43" i="933"/>
  <c r="H43" i="933"/>
  <c r="J41" i="933"/>
  <c r="H41" i="933"/>
  <c r="J39" i="933"/>
  <c r="H39" i="933"/>
  <c r="J37" i="933"/>
  <c r="H37" i="933"/>
  <c r="J35" i="933"/>
  <c r="H35" i="933"/>
  <c r="J33" i="933"/>
  <c r="H33" i="933"/>
  <c r="J27" i="933"/>
  <c r="J31" i="933"/>
  <c r="H31" i="933"/>
  <c r="J29" i="933"/>
  <c r="H29" i="933"/>
  <c r="H27" i="933"/>
  <c r="J25" i="933"/>
  <c r="H25" i="933"/>
  <c r="J23" i="933"/>
  <c r="H23" i="933"/>
  <c r="J21" i="933"/>
  <c r="H21" i="933"/>
  <c r="J19" i="933"/>
  <c r="H19" i="933"/>
  <c r="J15" i="933"/>
  <c r="H15" i="933"/>
  <c r="J13" i="933"/>
  <c r="H13" i="933"/>
  <c r="J11" i="933"/>
  <c r="H11" i="933"/>
  <c r="J3" i="933"/>
  <c r="H3" i="933"/>
  <c r="H63" i="925"/>
  <c r="H61" i="925"/>
  <c r="H55" i="925" l="1"/>
  <c r="J55" i="925"/>
  <c r="H53" i="925"/>
  <c r="J53" i="925"/>
  <c r="H51" i="925"/>
  <c r="J51" i="925"/>
  <c r="H49" i="925"/>
  <c r="J49" i="925"/>
  <c r="H47" i="925"/>
  <c r="J47" i="925"/>
  <c r="H45" i="925"/>
  <c r="J45" i="925"/>
  <c r="H41" i="925"/>
  <c r="J41" i="925"/>
  <c r="J39" i="925"/>
  <c r="H39" i="925"/>
  <c r="H37" i="925"/>
  <c r="J37" i="925"/>
  <c r="H35" i="925"/>
  <c r="J35" i="925"/>
  <c r="H33" i="925"/>
  <c r="H31" i="925"/>
  <c r="J31" i="925"/>
  <c r="H29" i="925"/>
  <c r="J29" i="925"/>
  <c r="H27" i="925"/>
  <c r="J27" i="925"/>
  <c r="H25" i="925"/>
  <c r="H21" i="925"/>
  <c r="J21" i="925"/>
  <c r="H19" i="925"/>
  <c r="H17" i="925"/>
  <c r="H15" i="925"/>
  <c r="H13" i="925"/>
  <c r="J11" i="925"/>
  <c r="H11" i="925"/>
  <c r="H9" i="925"/>
  <c r="J9" i="925"/>
  <c r="H7" i="925"/>
  <c r="J7" i="925"/>
  <c r="H5" i="925"/>
  <c r="H3" i="925"/>
  <c r="J5" i="925"/>
  <c r="J3" i="925"/>
  <c r="H25" i="928" l="1"/>
  <c r="H23" i="928"/>
  <c r="H21" i="928"/>
  <c r="H19" i="928"/>
  <c r="H17" i="928"/>
  <c r="H15" i="928"/>
  <c r="H13" i="928"/>
  <c r="H11" i="928"/>
  <c r="H9" i="928"/>
  <c r="H7" i="928"/>
  <c r="H5" i="928"/>
  <c r="H3" i="928"/>
  <c r="J23" i="928"/>
  <c r="J19" i="928"/>
  <c r="J9" i="928"/>
  <c r="J7" i="928"/>
  <c r="J5" i="928"/>
  <c r="J3" i="928"/>
  <c r="J31" i="932"/>
  <c r="H31" i="932"/>
  <c r="J29" i="932"/>
  <c r="H29" i="932"/>
  <c r="J21" i="932"/>
  <c r="H21" i="932"/>
  <c r="J23" i="932"/>
  <c r="H23" i="932"/>
  <c r="J5" i="932"/>
  <c r="H5" i="932"/>
  <c r="J11" i="932"/>
  <c r="H11" i="932"/>
  <c r="J13" i="932"/>
  <c r="H13" i="932"/>
  <c r="J15" i="932"/>
  <c r="H15" i="932"/>
  <c r="J17" i="932"/>
  <c r="H17" i="932"/>
  <c r="J9" i="932" l="1"/>
  <c r="H9" i="932"/>
  <c r="J3" i="932"/>
  <c r="H3" i="932"/>
  <c r="J27" i="932"/>
  <c r="H27" i="932"/>
  <c r="J25" i="932"/>
  <c r="H25" i="932"/>
  <c r="J7" i="932"/>
  <c r="H7" i="932"/>
  <c r="H25" i="927"/>
  <c r="H23" i="927"/>
  <c r="J23" i="927"/>
  <c r="H19" i="927"/>
  <c r="J19" i="927"/>
  <c r="H17" i="927"/>
  <c r="J17" i="927"/>
  <c r="H15" i="927"/>
  <c r="H13" i="927"/>
  <c r="H11" i="927"/>
  <c r="H9" i="927"/>
  <c r="J9" i="927"/>
  <c r="H7" i="927"/>
  <c r="J7" i="927"/>
  <c r="J5" i="927"/>
  <c r="H5" i="927"/>
  <c r="H3" i="927"/>
  <c r="J3" i="927"/>
  <c r="J11" i="927"/>
  <c r="J13" i="927"/>
  <c r="J15" i="927"/>
  <c r="J25" i="927"/>
  <c r="J9" i="926" l="1"/>
  <c r="H25" i="926"/>
  <c r="H61" i="926"/>
  <c r="H59" i="926"/>
  <c r="H57" i="926"/>
  <c r="H55" i="926"/>
  <c r="H53" i="926"/>
  <c r="J53" i="926"/>
  <c r="H51" i="926"/>
  <c r="J51" i="926"/>
  <c r="H49" i="926"/>
  <c r="J49" i="926"/>
  <c r="H47" i="926"/>
  <c r="J47" i="926"/>
  <c r="H45" i="926"/>
  <c r="J45" i="926"/>
  <c r="H43" i="926"/>
  <c r="J43" i="926"/>
  <c r="H41" i="926"/>
  <c r="J41" i="926"/>
  <c r="H39" i="926"/>
  <c r="J39" i="926"/>
  <c r="H35" i="926"/>
  <c r="J35" i="926"/>
  <c r="H31" i="926"/>
  <c r="J31" i="926"/>
  <c r="H33" i="926"/>
  <c r="J33" i="926"/>
  <c r="H29" i="926"/>
  <c r="H27" i="926"/>
  <c r="J25" i="926"/>
  <c r="H23" i="926"/>
  <c r="J23" i="926"/>
  <c r="H19" i="926"/>
  <c r="J19" i="926"/>
  <c r="H17" i="926"/>
  <c r="J17" i="926"/>
  <c r="H15" i="926"/>
  <c r="H13" i="926"/>
  <c r="H11" i="926"/>
  <c r="J13" i="926"/>
  <c r="H9" i="926"/>
  <c r="H7" i="926"/>
  <c r="J7" i="926"/>
  <c r="J5" i="926"/>
  <c r="H5" i="926"/>
  <c r="H3" i="926"/>
  <c r="J3" i="926"/>
  <c r="H29" i="931" l="1"/>
  <c r="H3" i="931"/>
  <c r="J3" i="931"/>
  <c r="H39" i="931"/>
  <c r="J39" i="931"/>
  <c r="H37" i="931"/>
  <c r="J37" i="931"/>
  <c r="J33" i="931"/>
  <c r="J31" i="931"/>
  <c r="J27" i="931"/>
  <c r="H33" i="931"/>
  <c r="H31" i="931"/>
  <c r="H27" i="931"/>
  <c r="H25" i="931"/>
  <c r="J25" i="931"/>
  <c r="H23" i="931"/>
  <c r="H21" i="931"/>
  <c r="J21" i="931"/>
  <c r="H19" i="931"/>
  <c r="H17" i="931"/>
  <c r="J17" i="931"/>
  <c r="H15" i="931"/>
  <c r="H13" i="931"/>
  <c r="J13" i="931"/>
  <c r="H11" i="931"/>
  <c r="H9" i="931"/>
  <c r="J9" i="931"/>
  <c r="H7" i="931"/>
  <c r="J7" i="931"/>
  <c r="H5" i="931"/>
  <c r="J5" i="931"/>
  <c r="J29" i="931"/>
  <c r="J23" i="931"/>
  <c r="J19" i="931"/>
  <c r="J15" i="931"/>
  <c r="J11" i="931"/>
  <c r="I37" i="930"/>
  <c r="J37" i="930" s="1"/>
  <c r="K37" i="930" s="1"/>
  <c r="L37" i="930" s="1"/>
  <c r="M37" i="930" s="1"/>
  <c r="I19" i="930"/>
  <c r="J19" i="930" s="1"/>
  <c r="K19" i="930" s="1"/>
  <c r="L19" i="930" s="1"/>
  <c r="M19" i="930" s="1"/>
  <c r="I33" i="930"/>
  <c r="J33" i="930" s="1"/>
  <c r="K33" i="930" s="1"/>
  <c r="L33" i="930" s="1"/>
  <c r="M33" i="930" s="1"/>
  <c r="I31" i="930"/>
  <c r="J31" i="930" s="1"/>
  <c r="K31" i="930" s="1"/>
  <c r="L31" i="930" s="1"/>
  <c r="M31" i="930" s="1"/>
  <c r="I29" i="930"/>
  <c r="J29" i="930" s="1"/>
  <c r="K29" i="930" s="1"/>
  <c r="L29" i="930" s="1"/>
  <c r="M29" i="930" s="1"/>
  <c r="I27" i="930"/>
  <c r="J27" i="930" s="1"/>
  <c r="K27" i="930" s="1"/>
  <c r="L27" i="930" s="1"/>
  <c r="M27" i="930" s="1"/>
  <c r="J9" i="930"/>
  <c r="I25" i="930"/>
  <c r="J25" i="930" s="1"/>
  <c r="K25" i="930" s="1"/>
  <c r="L25" i="930" s="1"/>
  <c r="M25" i="930" s="1"/>
  <c r="I23" i="930"/>
  <c r="J23" i="930" s="1"/>
  <c r="K23" i="930" s="1"/>
  <c r="L23" i="930" s="1"/>
  <c r="M23" i="930" s="1"/>
  <c r="I21" i="930"/>
  <c r="J21" i="930" s="1"/>
  <c r="K21" i="930" s="1"/>
  <c r="L21" i="930" s="1"/>
  <c r="M21" i="930" s="1"/>
  <c r="I17" i="930"/>
  <c r="J17" i="930" s="1"/>
  <c r="K17" i="930" s="1"/>
  <c r="L17" i="930" s="1"/>
  <c r="M17" i="930" s="1"/>
  <c r="I9" i="930"/>
  <c r="I7" i="930"/>
  <c r="J7" i="930" s="1"/>
  <c r="K7" i="930" s="1"/>
  <c r="L7" i="930" s="1"/>
  <c r="M7" i="930" s="1"/>
  <c r="I15" i="930"/>
  <c r="J15" i="930" s="1"/>
  <c r="K15" i="930" s="1"/>
  <c r="L15" i="930" s="1"/>
  <c r="M15" i="930" s="1"/>
  <c r="I13" i="930"/>
  <c r="J13" i="930" s="1"/>
  <c r="K13" i="930" s="1"/>
  <c r="L13" i="930" s="1"/>
  <c r="M13" i="930" s="1"/>
  <c r="I11" i="930"/>
  <c r="J11" i="930" s="1"/>
  <c r="K11" i="930" s="1"/>
  <c r="L11" i="930" s="1"/>
  <c r="M11" i="930" s="1"/>
  <c r="I5" i="930"/>
  <c r="J5" i="930" s="1"/>
  <c r="K5" i="930" s="1"/>
  <c r="L5" i="930" s="1"/>
  <c r="M5" i="930" s="1"/>
  <c r="I3" i="930"/>
  <c r="J3" i="930" s="1"/>
  <c r="K3" i="930" s="1"/>
  <c r="L3" i="930" s="1"/>
  <c r="M3" i="930" s="1"/>
  <c r="K9" i="930" l="1"/>
  <c r="L9" i="930" s="1"/>
  <c r="M9" i="930" s="1"/>
  <c r="J21" i="928" l="1"/>
  <c r="J25" i="928"/>
  <c r="J17" i="928"/>
  <c r="J15" i="928"/>
  <c r="J13" i="928"/>
  <c r="J11" i="928"/>
  <c r="J61" i="926"/>
  <c r="J59" i="926"/>
  <c r="J27" i="926"/>
  <c r="J11" i="926"/>
  <c r="J57" i="926"/>
  <c r="J55" i="926"/>
  <c r="J29" i="926"/>
  <c r="J15" i="926"/>
  <c r="J63" i="925"/>
  <c r="J61" i="925"/>
  <c r="L35" i="906"/>
  <c r="K35" i="906"/>
  <c r="J35" i="906"/>
  <c r="I35" i="906"/>
  <c r="L33" i="906"/>
  <c r="K33" i="906"/>
  <c r="J33" i="906"/>
  <c r="I33" i="906"/>
  <c r="I31" i="906"/>
  <c r="J31" i="906" s="1"/>
  <c r="K31" i="906" s="1"/>
  <c r="L31" i="906" s="1"/>
  <c r="J33" i="925"/>
  <c r="J13" i="925"/>
  <c r="J25" i="925"/>
  <c r="J19" i="925"/>
  <c r="J17" i="925"/>
  <c r="J15" i="925"/>
  <c r="I29" i="918"/>
  <c r="J29" i="918" s="1"/>
  <c r="K29" i="918" s="1"/>
  <c r="L29" i="918" s="1"/>
  <c r="J27" i="918"/>
  <c r="K27" i="918" s="1"/>
  <c r="L27" i="918" s="1"/>
  <c r="I27" i="918"/>
  <c r="J9" i="921"/>
  <c r="K9" i="921" s="1"/>
  <c r="L9" i="921" s="1"/>
  <c r="I9" i="921"/>
  <c r="J5" i="918"/>
  <c r="K5" i="918" s="1"/>
  <c r="I5" i="918"/>
  <c r="I31" i="921"/>
  <c r="J31" i="921" s="1"/>
  <c r="K31" i="921" s="1"/>
  <c r="L31" i="921" s="1"/>
  <c r="I29" i="921"/>
  <c r="J29" i="921" s="1"/>
  <c r="K29" i="921" s="1"/>
  <c r="L29" i="921" s="1"/>
  <c r="I27" i="921"/>
  <c r="J27" i="921" s="1"/>
  <c r="K27" i="921" s="1"/>
  <c r="L27" i="921" s="1"/>
  <c r="I25" i="921"/>
  <c r="J25" i="921" s="1"/>
  <c r="K25" i="921" s="1"/>
  <c r="L25" i="921" s="1"/>
  <c r="I21" i="921"/>
  <c r="J21" i="921" s="1"/>
  <c r="K21" i="921" s="1"/>
  <c r="L21" i="921" s="1"/>
  <c r="I19" i="921"/>
  <c r="J19" i="921" s="1"/>
  <c r="K19" i="921" s="1"/>
  <c r="L19" i="921" s="1"/>
  <c r="I3" i="921"/>
  <c r="J3" i="921" s="1"/>
  <c r="K3" i="921" s="1"/>
  <c r="L3" i="921" s="1"/>
  <c r="I35" i="921"/>
  <c r="J35" i="921" s="1"/>
  <c r="K35" i="921" s="1"/>
  <c r="L35" i="921" s="1"/>
  <c r="I33" i="921"/>
  <c r="J33" i="921" s="1"/>
  <c r="K33" i="921" s="1"/>
  <c r="L33" i="921" s="1"/>
  <c r="I23" i="921"/>
  <c r="J23" i="921" s="1"/>
  <c r="K23" i="921" s="1"/>
  <c r="L23" i="921" s="1"/>
  <c r="I17" i="921"/>
  <c r="J17" i="921" s="1"/>
  <c r="K17" i="921" s="1"/>
  <c r="L17" i="921" s="1"/>
  <c r="I15" i="921"/>
  <c r="J15" i="921" s="1"/>
  <c r="K15" i="921" s="1"/>
  <c r="L15" i="921" s="1"/>
  <c r="I13" i="921"/>
  <c r="J13" i="921" s="1"/>
  <c r="K13" i="921" s="1"/>
  <c r="L13" i="921" s="1"/>
  <c r="I11" i="921"/>
  <c r="J11" i="921" s="1"/>
  <c r="K11" i="921" s="1"/>
  <c r="L11" i="921" s="1"/>
  <c r="I7" i="921"/>
  <c r="J7" i="921" s="1"/>
  <c r="K7" i="921" s="1"/>
  <c r="L7" i="921" s="1"/>
  <c r="I5" i="921"/>
  <c r="J5" i="921" s="1"/>
  <c r="K5" i="921" s="1"/>
  <c r="L5" i="921" s="1"/>
  <c r="J25" i="918"/>
  <c r="K25" i="918" s="1"/>
  <c r="L25" i="918" s="1"/>
  <c r="I25" i="918"/>
  <c r="I19" i="918"/>
  <c r="J19" i="918" s="1"/>
  <c r="K19" i="918" s="1"/>
  <c r="L19" i="918" s="1"/>
  <c r="I3" i="918"/>
  <c r="J3" i="918" s="1"/>
  <c r="K3" i="918" s="1"/>
  <c r="L3" i="918" s="1"/>
  <c r="I23" i="918"/>
  <c r="J23" i="918" s="1"/>
  <c r="K23" i="918" s="1"/>
  <c r="L23" i="918" s="1"/>
  <c r="I21" i="918"/>
  <c r="J21" i="918" s="1"/>
  <c r="K21" i="918" s="1"/>
  <c r="L21" i="918" s="1"/>
  <c r="I17" i="918"/>
  <c r="J17" i="918" s="1"/>
  <c r="K17" i="918" s="1"/>
  <c r="L17" i="918" s="1"/>
  <c r="I15" i="918"/>
  <c r="J15" i="918" s="1"/>
  <c r="K15" i="918" s="1"/>
  <c r="L15" i="918" s="1"/>
  <c r="I13" i="918"/>
  <c r="J13" i="918" s="1"/>
  <c r="K13" i="918" s="1"/>
  <c r="L13" i="918" s="1"/>
  <c r="I11" i="918"/>
  <c r="J11" i="918" s="1"/>
  <c r="K11" i="918" s="1"/>
  <c r="L11" i="918" s="1"/>
  <c r="I9" i="918"/>
  <c r="J9" i="918" s="1"/>
  <c r="K9" i="918" s="1"/>
  <c r="L9" i="918" s="1"/>
  <c r="I7" i="918"/>
  <c r="J7" i="918" s="1"/>
  <c r="K7" i="918" s="1"/>
  <c r="L7" i="918" s="1"/>
  <c r="I3" i="909"/>
  <c r="J25" i="909"/>
  <c r="K25" i="909" s="1"/>
  <c r="L25" i="909" s="1"/>
  <c r="I25" i="909"/>
  <c r="I69" i="910"/>
  <c r="J69" i="910" s="1"/>
  <c r="K69" i="910" s="1"/>
  <c r="L69" i="910" s="1"/>
  <c r="L67" i="910"/>
  <c r="J67" i="910"/>
  <c r="K67" i="910" s="1"/>
  <c r="I67" i="910"/>
  <c r="L57" i="910"/>
  <c r="J57" i="910"/>
  <c r="K57" i="910"/>
  <c r="I57" i="910"/>
  <c r="K51" i="910"/>
  <c r="J51" i="910"/>
  <c r="I51" i="910"/>
  <c r="J25" i="910"/>
  <c r="K25" i="910" s="1"/>
  <c r="L25" i="910" s="1"/>
  <c r="I25" i="910"/>
  <c r="J21" i="910"/>
  <c r="K21" i="910" s="1"/>
  <c r="L21" i="910" s="1"/>
  <c r="I21" i="910"/>
  <c r="I19" i="910"/>
  <c r="J19" i="910" s="1"/>
  <c r="K19" i="910" s="1"/>
  <c r="L19" i="910" s="1"/>
  <c r="J11" i="910"/>
  <c r="K11" i="910" s="1"/>
  <c r="L11" i="910" s="1"/>
  <c r="I11" i="910"/>
  <c r="L9" i="910"/>
  <c r="J9" i="910"/>
  <c r="K9" i="910"/>
  <c r="I9" i="910"/>
  <c r="L5" i="910"/>
  <c r="J5" i="910"/>
  <c r="K5" i="910" s="1"/>
  <c r="I5" i="910"/>
  <c r="I23" i="910"/>
  <c r="J23" i="910" s="1"/>
  <c r="K23" i="910" s="1"/>
  <c r="L23" i="910" s="1"/>
  <c r="I17" i="910"/>
  <c r="J17" i="910" s="1"/>
  <c r="K17" i="910" s="1"/>
  <c r="L17" i="910" s="1"/>
  <c r="I15" i="910"/>
  <c r="J15" i="910" s="1"/>
  <c r="K15" i="910" s="1"/>
  <c r="L15" i="910" s="1"/>
  <c r="I13" i="910"/>
  <c r="J13" i="910" s="1"/>
  <c r="K13" i="910" s="1"/>
  <c r="L13" i="910" s="1"/>
  <c r="I7" i="910"/>
  <c r="J7" i="910" s="1"/>
  <c r="K7" i="910" s="1"/>
  <c r="L7" i="910" s="1"/>
  <c r="I3" i="910"/>
  <c r="J3" i="910" s="1"/>
  <c r="K3" i="910" s="1"/>
  <c r="L3" i="910" s="1"/>
  <c r="I65" i="910"/>
  <c r="J65" i="910" s="1"/>
  <c r="K65" i="910" s="1"/>
  <c r="L65" i="910" s="1"/>
  <c r="I63" i="910"/>
  <c r="J63" i="910" s="1"/>
  <c r="K63" i="910" s="1"/>
  <c r="L63" i="910" s="1"/>
  <c r="I61" i="910"/>
  <c r="J61" i="910" s="1"/>
  <c r="K61" i="910" s="1"/>
  <c r="L61" i="910" s="1"/>
  <c r="I59" i="910"/>
  <c r="J59" i="910" s="1"/>
  <c r="K59" i="910" s="1"/>
  <c r="L59" i="910" s="1"/>
  <c r="I55" i="910"/>
  <c r="J55" i="910" s="1"/>
  <c r="K55" i="910" s="1"/>
  <c r="L55" i="910" s="1"/>
  <c r="I53" i="910"/>
  <c r="J53" i="910" s="1"/>
  <c r="K53" i="910" s="1"/>
  <c r="L53" i="910" s="1"/>
  <c r="L51" i="910"/>
  <c r="I49" i="910"/>
  <c r="J49" i="910" s="1"/>
  <c r="K49" i="910" s="1"/>
  <c r="L49" i="910" s="1"/>
  <c r="I47" i="910"/>
  <c r="J47" i="910" s="1"/>
  <c r="K47" i="910" s="1"/>
  <c r="L47" i="910" s="1"/>
  <c r="I45" i="910"/>
  <c r="J45" i="910" s="1"/>
  <c r="K45" i="910" s="1"/>
  <c r="L45" i="910" s="1"/>
  <c r="I43" i="910"/>
  <c r="J43" i="910" s="1"/>
  <c r="K43" i="910" s="1"/>
  <c r="L43" i="910" s="1"/>
  <c r="I39" i="910"/>
  <c r="J39" i="910" s="1"/>
  <c r="K39" i="910" s="1"/>
  <c r="L39" i="910" s="1"/>
  <c r="I37" i="910"/>
  <c r="J37" i="910" s="1"/>
  <c r="K37" i="910" s="1"/>
  <c r="L37" i="910" s="1"/>
  <c r="I35" i="910"/>
  <c r="J35" i="910" s="1"/>
  <c r="K35" i="910" s="1"/>
  <c r="L35" i="910" s="1"/>
  <c r="I27" i="910"/>
  <c r="J27" i="910" s="1"/>
  <c r="K27" i="910" s="1"/>
  <c r="L27" i="910" s="1"/>
  <c r="I23" i="909"/>
  <c r="J23" i="909" s="1"/>
  <c r="K23" i="909" s="1"/>
  <c r="L23" i="909" s="1"/>
  <c r="I21" i="909"/>
  <c r="J21" i="909" s="1"/>
  <c r="K21" i="909" s="1"/>
  <c r="L21" i="909" s="1"/>
  <c r="I19" i="909"/>
  <c r="J19" i="909" s="1"/>
  <c r="K19" i="909" s="1"/>
  <c r="L19" i="909" s="1"/>
  <c r="I17" i="909"/>
  <c r="J17" i="909" s="1"/>
  <c r="K17" i="909" s="1"/>
  <c r="I15" i="909"/>
  <c r="I13" i="909"/>
  <c r="J13" i="909" s="1"/>
  <c r="K13" i="909" s="1"/>
  <c r="L13" i="909" s="1"/>
  <c r="I11" i="909"/>
  <c r="J11" i="909" s="1"/>
  <c r="K11" i="909" s="1"/>
  <c r="L11" i="909" s="1"/>
  <c r="I9" i="909"/>
  <c r="J9" i="909" s="1"/>
  <c r="K9" i="909" s="1"/>
  <c r="L9" i="909" s="1"/>
  <c r="I7" i="909"/>
  <c r="J7" i="909" s="1"/>
  <c r="K7" i="909" s="1"/>
  <c r="L7" i="909" s="1"/>
  <c r="J15" i="909"/>
  <c r="K15" i="909" s="1"/>
  <c r="L15" i="909" s="1"/>
  <c r="I5" i="909"/>
  <c r="J5" i="909" s="1"/>
  <c r="K5" i="909" s="1"/>
  <c r="L5" i="909" s="1"/>
  <c r="J3" i="909"/>
  <c r="K3" i="909" s="1"/>
  <c r="L3" i="909" s="1"/>
  <c r="I29" i="906"/>
  <c r="J29" i="906" s="1"/>
  <c r="K29" i="906" s="1"/>
  <c r="L29" i="906" s="1"/>
  <c r="I27" i="906"/>
  <c r="J27" i="906" s="1"/>
  <c r="K27" i="906" s="1"/>
  <c r="L27" i="906" s="1"/>
  <c r="I25" i="906"/>
  <c r="J25" i="906" s="1"/>
  <c r="K25" i="906" s="1"/>
  <c r="L25" i="906" s="1"/>
  <c r="I23" i="906"/>
  <c r="J23" i="906" s="1"/>
  <c r="K23" i="906" s="1"/>
  <c r="L23" i="906" s="1"/>
  <c r="I15" i="906"/>
  <c r="J15" i="906" s="1"/>
  <c r="K15" i="906" s="1"/>
  <c r="L15" i="906" s="1"/>
  <c r="I21" i="906"/>
  <c r="J21" i="906" s="1"/>
  <c r="K21" i="906" s="1"/>
  <c r="L21" i="906" s="1"/>
  <c r="I19" i="906"/>
  <c r="I13" i="906"/>
  <c r="J13" i="906" s="1"/>
  <c r="K13" i="906" s="1"/>
  <c r="L13" i="906" s="1"/>
  <c r="I11" i="906"/>
  <c r="J11" i="906" s="1"/>
  <c r="K11" i="906" s="1"/>
  <c r="L11" i="906" s="1"/>
  <c r="I3" i="906"/>
  <c r="J3" i="906" s="1"/>
  <c r="K3" i="906" s="1"/>
  <c r="L3" i="906" s="1"/>
  <c r="I37" i="906"/>
  <c r="J37" i="906" s="1"/>
  <c r="K37" i="906" s="1"/>
  <c r="L37" i="906" s="1"/>
  <c r="I25" i="903"/>
  <c r="J25" i="903" s="1"/>
  <c r="K25" i="903" s="1"/>
  <c r="L25" i="903" s="1"/>
  <c r="J23" i="903"/>
  <c r="K23" i="903"/>
  <c r="L23" i="903" s="1"/>
  <c r="I23" i="903"/>
  <c r="J19" i="903"/>
  <c r="K19" i="903" s="1"/>
  <c r="L19" i="903" s="1"/>
  <c r="I19" i="903"/>
  <c r="J5" i="903"/>
  <c r="K5" i="903" s="1"/>
  <c r="I5" i="903"/>
  <c r="I9" i="903"/>
  <c r="J9" i="903" s="1"/>
  <c r="K9" i="903" s="1"/>
  <c r="L9" i="903" s="1"/>
  <c r="I21" i="903"/>
  <c r="J21" i="903" s="1"/>
  <c r="K21" i="903" s="1"/>
  <c r="L21" i="903" s="1"/>
  <c r="I17" i="903"/>
  <c r="J17" i="903" s="1"/>
  <c r="K17" i="903" s="1"/>
  <c r="L17" i="903" s="1"/>
  <c r="I15" i="903"/>
  <c r="J15" i="903" s="1"/>
  <c r="K15" i="903" s="1"/>
  <c r="L15" i="903" s="1"/>
  <c r="I13" i="903"/>
  <c r="J13" i="903" s="1"/>
  <c r="K13" i="903" s="1"/>
  <c r="L13" i="903" s="1"/>
  <c r="I11" i="903"/>
  <c r="J11" i="903" s="1"/>
  <c r="K11" i="903" s="1"/>
  <c r="L11" i="903" s="1"/>
  <c r="I7" i="903"/>
  <c r="J7" i="903" s="1"/>
  <c r="K7" i="903" s="1"/>
  <c r="L7" i="903" s="1"/>
  <c r="I3" i="903"/>
  <c r="J3" i="903" s="1"/>
  <c r="K3" i="903" s="1"/>
  <c r="L3" i="903" s="1"/>
  <c r="K33" i="900"/>
  <c r="I33" i="900"/>
  <c r="J33" i="900" s="1"/>
  <c r="J29" i="900"/>
  <c r="K29" i="900"/>
  <c r="L29" i="900"/>
  <c r="I29" i="900"/>
  <c r="J31" i="900"/>
  <c r="K31" i="900" s="1"/>
  <c r="L31" i="900" s="1"/>
  <c r="I31" i="900"/>
  <c r="J25" i="900"/>
  <c r="K25" i="900" s="1"/>
  <c r="L25" i="900" s="1"/>
  <c r="I25" i="900"/>
  <c r="I9" i="900"/>
  <c r="J9" i="900" s="1"/>
  <c r="K9" i="900" s="1"/>
  <c r="L9" i="900" s="1"/>
  <c r="L5" i="900"/>
  <c r="J5" i="900"/>
  <c r="K5" i="900" s="1"/>
  <c r="I5" i="900"/>
  <c r="I3" i="900"/>
  <c r="J3" i="900" s="1"/>
  <c r="K3" i="900" s="1"/>
  <c r="L3" i="900" s="1"/>
  <c r="I27" i="900"/>
  <c r="J27" i="900" s="1"/>
  <c r="K27" i="900" s="1"/>
  <c r="L27" i="900" s="1"/>
  <c r="I15" i="900"/>
  <c r="J15" i="900" s="1"/>
  <c r="K15" i="900" s="1"/>
  <c r="L15" i="900" s="1"/>
  <c r="I13" i="900"/>
  <c r="J13" i="900" s="1"/>
  <c r="K13" i="900" s="1"/>
  <c r="L13" i="900" s="1"/>
  <c r="I11" i="900"/>
  <c r="J11" i="900" s="1"/>
  <c r="K11" i="900" s="1"/>
  <c r="L11" i="900" s="1"/>
  <c r="I7" i="900"/>
  <c r="J7" i="900" s="1"/>
  <c r="K7" i="900" s="1"/>
  <c r="L7" i="900" s="1"/>
  <c r="L5" i="918" l="1"/>
  <c r="L17" i="909"/>
  <c r="J19" i="906"/>
  <c r="K19" i="906" s="1"/>
  <c r="L19" i="906" s="1"/>
  <c r="L5" i="903"/>
  <c r="L33" i="900"/>
</calcChain>
</file>

<file path=xl/sharedStrings.xml><?xml version="1.0" encoding="utf-8"?>
<sst xmlns="http://schemas.openxmlformats.org/spreadsheetml/2006/main" count="1398" uniqueCount="319">
  <si>
    <t xml:space="preserve">STRIGHT </t>
    <phoneticPr fontId="2" type="noConversion"/>
  </si>
  <si>
    <t>NECK WIDTH</t>
    <phoneticPr fontId="2" type="noConversion"/>
  </si>
  <si>
    <t>WITHOUT NECK BAND (INSIDE)</t>
    <phoneticPr fontId="2" type="noConversion"/>
  </si>
  <si>
    <t xml:space="preserve">FRONT NECK DROP </t>
    <phoneticPr fontId="2" type="noConversion"/>
  </si>
  <si>
    <t xml:space="preserve">MAKE IMAGE LINE TO CENTER NECK FRONT </t>
    <phoneticPr fontId="2" type="noConversion"/>
  </si>
  <si>
    <t>SLEEVE LENGTH</t>
    <phoneticPr fontId="2" type="noConversion"/>
  </si>
  <si>
    <t xml:space="preserve">FROM SHOULDER POINT TO EDGE </t>
    <phoneticPr fontId="2" type="noConversion"/>
  </si>
  <si>
    <t>BICEP</t>
    <phoneticPr fontId="2" type="noConversion"/>
  </si>
  <si>
    <t>FROM ARMHOLE JOINING POINT ,CIRCLE ROUND</t>
    <phoneticPr fontId="2" type="noConversion"/>
  </si>
  <si>
    <t>STRIGHT (1/2)</t>
    <phoneticPr fontId="2" type="noConversion"/>
  </si>
  <si>
    <t xml:space="preserve">ARMHOLE </t>
  </si>
  <si>
    <t>어깨너비</t>
  </si>
  <si>
    <t>밑단둘레(반품)</t>
  </si>
  <si>
    <t>암홀길이(직선)</t>
  </si>
  <si>
    <t>옆목너비</t>
  </si>
  <si>
    <t>앞목깊이</t>
  </si>
  <si>
    <t>소매기장</t>
  </si>
  <si>
    <t>소매통</t>
  </si>
  <si>
    <t>소매부리</t>
  </si>
  <si>
    <t>CHEST (1/2)</t>
    <phoneticPr fontId="2" type="noConversion"/>
  </si>
  <si>
    <t>총기장(옆목)</t>
    <phoneticPr fontId="2" type="noConversion"/>
  </si>
  <si>
    <t xml:space="preserve">ACROSS SHOULDER </t>
    <phoneticPr fontId="2" type="noConversion"/>
  </si>
  <si>
    <t xml:space="preserve">POINT TO POINT </t>
    <phoneticPr fontId="2" type="noConversion"/>
  </si>
  <si>
    <t>TOTAL LENGTH</t>
    <phoneticPr fontId="2" type="noConversion"/>
  </si>
  <si>
    <t>가슴(상동)</t>
    <phoneticPr fontId="1" type="noConversion"/>
  </si>
  <si>
    <t>BOTTOM SWEEP (1/2)</t>
    <phoneticPr fontId="2" type="noConversion"/>
  </si>
  <si>
    <t>어깨 양끝점을 수평으로 잰 길이</t>
    <phoneticPr fontId="1" type="noConversion"/>
  </si>
  <si>
    <t>암홀 겨드랑이 지점에서 수평으로 잰 길이</t>
    <phoneticPr fontId="1" type="noConversion"/>
  </si>
  <si>
    <t>와끼선의 밑단 양끝점을 수평으로 잰 길이</t>
    <phoneticPr fontId="1" type="noConversion"/>
  </si>
  <si>
    <t>어깨끝점과 겨드랑이 점을 직선으로 잰 길이</t>
    <phoneticPr fontId="1" type="noConversion"/>
  </si>
  <si>
    <t>옆목점을 수평으로 잰 길이</t>
    <phoneticPr fontId="1" type="noConversion"/>
  </si>
  <si>
    <t>옆목점에서 앞목중심의 수직 길이</t>
    <phoneticPr fontId="1" type="noConversion"/>
  </si>
  <si>
    <t>어깨 끝점에서 소매 부리(밑단) 끝까지의 직선 길이</t>
    <phoneticPr fontId="1" type="noConversion"/>
  </si>
  <si>
    <t>NO.</t>
    <phoneticPr fontId="1" type="noConversion"/>
  </si>
  <si>
    <t xml:space="preserve">LIST </t>
    <phoneticPr fontId="2" type="noConversion"/>
  </si>
  <si>
    <t xml:space="preserve">MEASURMENT METHOD </t>
    <phoneticPr fontId="2" type="noConversion"/>
  </si>
  <si>
    <t>S</t>
    <phoneticPr fontId="1" type="noConversion"/>
  </si>
  <si>
    <t>암홀 겨드랑이 지점에서 소매중심의 수직 길이(둘레)</t>
    <phoneticPr fontId="1" type="noConversion"/>
  </si>
  <si>
    <t xml:space="preserve">CIRCLE ROUND </t>
    <phoneticPr fontId="2" type="noConversion"/>
  </si>
  <si>
    <t>소매 밑단(시보리 밑단)의 둘레 길이</t>
    <phoneticPr fontId="1" type="noConversion"/>
  </si>
  <si>
    <t>옆목점에서 밑단까지의 직선길이</t>
    <phoneticPr fontId="1" type="noConversion"/>
  </si>
  <si>
    <t>GRAPHIC POINT A</t>
    <phoneticPr fontId="1" type="noConversion"/>
  </si>
  <si>
    <t>나염위치 A</t>
    <phoneticPr fontId="1" type="noConversion"/>
  </si>
  <si>
    <t>GRAPHIC POINT B</t>
    <phoneticPr fontId="1" type="noConversion"/>
  </si>
  <si>
    <t>나염위치 B</t>
    <phoneticPr fontId="1" type="noConversion"/>
  </si>
  <si>
    <t>NECK</t>
    <phoneticPr fontId="2" type="noConversion"/>
  </si>
  <si>
    <t>목둘레</t>
  </si>
  <si>
    <t xml:space="preserve">ROUND ,@ NECK SEWING  LINE </t>
    <phoneticPr fontId="1" type="noConversion"/>
  </si>
  <si>
    <t>목라인(NECK LINE)을 따라 잰 곡선의 둘레길이</t>
    <phoneticPr fontId="1" type="noConversion"/>
  </si>
  <si>
    <t>TOTAL LENGTH (C/B)</t>
    <phoneticPr fontId="2" type="noConversion"/>
  </si>
  <si>
    <t>FROM CENTER BACK TO BOTTOM STRIGHT</t>
    <phoneticPr fontId="2" type="noConversion"/>
  </si>
  <si>
    <t>총기장(뒷목)</t>
  </si>
  <si>
    <t>뒷목 중심에서 밑단끝까지 직선길이</t>
    <phoneticPr fontId="1" type="noConversion"/>
  </si>
  <si>
    <t xml:space="preserve"> </t>
    <phoneticPr fontId="1" type="noConversion"/>
  </si>
  <si>
    <t xml:space="preserve">INCLUDE WAIST BAND TO EDGE </t>
    <phoneticPr fontId="1" type="noConversion"/>
  </si>
  <si>
    <t>XS</t>
    <phoneticPr fontId="1" type="noConversion"/>
  </si>
  <si>
    <t xml:space="preserve">CUFFS OPENING </t>
    <phoneticPr fontId="2" type="noConversion"/>
  </si>
  <si>
    <t>카라폭</t>
  </si>
  <si>
    <t>COLLAR WIDTH</t>
    <phoneticPr fontId="2" type="noConversion"/>
  </si>
  <si>
    <r>
      <t xml:space="preserve">HPS TO BOTTOM EDGE </t>
    </r>
    <r>
      <rPr>
        <sz val="7.5"/>
        <color indexed="10"/>
        <rFont val="맑은 고딕"/>
        <family val="3"/>
        <charset val="129"/>
      </rPr>
      <t xml:space="preserve">(EXCLUDE NECK BAND) </t>
    </r>
    <phoneticPr fontId="2" type="noConversion"/>
  </si>
  <si>
    <t xml:space="preserve">앞목중심에서 수직으로 </t>
    <phoneticPr fontId="1" type="noConversion"/>
  </si>
  <si>
    <t>FROM FRONT NECK CENTER TO VERTICAL</t>
    <phoneticPr fontId="1" type="noConversion"/>
  </si>
  <si>
    <t>XL</t>
    <phoneticPr fontId="1" type="noConversion"/>
  </si>
  <si>
    <t>L</t>
    <phoneticPr fontId="1" type="noConversion"/>
  </si>
  <si>
    <t>M</t>
    <phoneticPr fontId="1" type="noConversion"/>
  </si>
  <si>
    <t>FROM FRONT CENTER TO HORIZONTALLY</t>
    <phoneticPr fontId="1" type="noConversion"/>
  </si>
  <si>
    <r>
      <t>목라인(NECK LINE)을 따라 잰 곡선의 둘레길이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</si>
  <si>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r>
      <t xml:space="preserve">옆목점에서 앞목중심의 수직 길이 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</si>
  <si>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r>
      <t xml:space="preserve">옆목점을 수평으로 잰 길이 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</si>
  <si>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t>FROM BACK NECK CENTER TO VERTICAL</t>
    <phoneticPr fontId="1" type="noConversion"/>
  </si>
  <si>
    <t xml:space="preserve">뒷목중심에서 수직으로 </t>
    <phoneticPr fontId="1" type="noConversion"/>
  </si>
  <si>
    <t>STYLE NO: MXSOU01-W#R11</t>
    <phoneticPr fontId="1" type="noConversion"/>
  </si>
  <si>
    <t>앞옆목에서 수직으로 (랍바제외)</t>
    <phoneticPr fontId="1" type="noConversion"/>
  </si>
  <si>
    <t>앞완성에서 수평으로</t>
    <phoneticPr fontId="1" type="noConversion"/>
  </si>
  <si>
    <t>POCKET WIDTH</t>
    <phoneticPr fontId="2" type="noConversion"/>
  </si>
  <si>
    <t>주머니너비</t>
    <phoneticPr fontId="1" type="noConversion"/>
  </si>
  <si>
    <t>POCKET HEIGHT</t>
    <phoneticPr fontId="2" type="noConversion"/>
  </si>
  <si>
    <t>주머니높이</t>
    <phoneticPr fontId="1" type="noConversion"/>
  </si>
  <si>
    <t>POCKET OPENING</t>
    <phoneticPr fontId="2" type="noConversion"/>
  </si>
  <si>
    <t>주머니입구</t>
    <phoneticPr fontId="1" type="noConversion"/>
  </si>
  <si>
    <t>AT CENTER BACK HIGHT</t>
    <phoneticPr fontId="10" type="noConversion"/>
  </si>
  <si>
    <t>POINT A</t>
    <phoneticPr fontId="1" type="noConversion"/>
  </si>
  <si>
    <t>위치 A</t>
    <phoneticPr fontId="1" type="noConversion"/>
  </si>
  <si>
    <t>STYLE NO: MXSTO01-K#R30</t>
    <phoneticPr fontId="1" type="noConversion"/>
  </si>
  <si>
    <t>POINT B</t>
    <phoneticPr fontId="1" type="noConversion"/>
  </si>
  <si>
    <t>위치 B</t>
    <phoneticPr fontId="1" type="noConversion"/>
  </si>
  <si>
    <t>.</t>
    <phoneticPr fontId="2" type="noConversion"/>
  </si>
  <si>
    <t>TOTAL WAIST</t>
    <phoneticPr fontId="1" type="noConversion"/>
  </si>
  <si>
    <t xml:space="preserve">FLAT,FRONT AND BACK WAIST LINE MATCH STRIGHT </t>
    <phoneticPr fontId="1" type="noConversion"/>
  </si>
  <si>
    <t>허리완성사이즈</t>
    <phoneticPr fontId="1" type="noConversion"/>
  </si>
  <si>
    <t>오비를 일자 상태로 만든 후 수평으로 잰 길이</t>
    <phoneticPr fontId="1" type="noConversion"/>
  </si>
  <si>
    <t>FRONT WAIST</t>
    <phoneticPr fontId="1" type="noConversion"/>
  </si>
  <si>
    <t>앞허리완성</t>
    <phoneticPr fontId="1" type="noConversion"/>
  </si>
  <si>
    <t>BACK WAIST E-BAND</t>
    <phoneticPr fontId="1" type="noConversion"/>
  </si>
  <si>
    <t>뒤 허리 고무줄 완성</t>
    <phoneticPr fontId="1" type="noConversion"/>
  </si>
  <si>
    <t>ADIJUSTABLE BAND</t>
    <phoneticPr fontId="1" type="noConversion"/>
  </si>
  <si>
    <t>나나밴드</t>
    <phoneticPr fontId="1" type="noConversion"/>
  </si>
  <si>
    <t>WAIST SIZE</t>
    <phoneticPr fontId="1" type="noConversion"/>
  </si>
  <si>
    <t>몸판 허리 둘레</t>
    <phoneticPr fontId="1" type="noConversion"/>
  </si>
  <si>
    <t xml:space="preserve">HIP </t>
  </si>
  <si>
    <t xml:space="preserve">BASED ON ZIPPER FLY OUT LINE ,STRIGHT </t>
    <phoneticPr fontId="1" type="noConversion"/>
  </si>
  <si>
    <t>엉덩이둘레</t>
  </si>
  <si>
    <t>앞 댕고 스테치를 기준점으로 하여 양쪽 수평선의 길이</t>
    <phoneticPr fontId="1" type="noConversion"/>
  </si>
  <si>
    <t>HIP POINT</t>
    <phoneticPr fontId="1" type="noConversion"/>
  </si>
  <si>
    <t>엉덩이 위치</t>
    <phoneticPr fontId="1" type="noConversion"/>
  </si>
  <si>
    <t>오비포함 와끼 기준</t>
    <phoneticPr fontId="1" type="noConversion"/>
  </si>
  <si>
    <t>J STITCH LENGTH</t>
    <phoneticPr fontId="1" type="noConversion"/>
  </si>
  <si>
    <t>뎅고스티치길이</t>
    <phoneticPr fontId="1" type="noConversion"/>
  </si>
  <si>
    <t>오비제외</t>
    <phoneticPr fontId="1" type="noConversion"/>
  </si>
  <si>
    <t xml:space="preserve">TOTAL LENGTH </t>
  </si>
  <si>
    <t>바지기장</t>
  </si>
  <si>
    <t>와끼선을 기준으로 오비끝에서 바지 밑단 끝까지의 길이</t>
    <phoneticPr fontId="1" type="noConversion"/>
  </si>
  <si>
    <t xml:space="preserve">BOTTOM OPENING </t>
  </si>
  <si>
    <t xml:space="preserve">CIRCLE ROUND </t>
  </si>
  <si>
    <t>바지부리</t>
  </si>
  <si>
    <t>바지 밑단의 둘레길이</t>
    <phoneticPr fontId="2" type="noConversion"/>
  </si>
  <si>
    <t xml:space="preserve">FRONT RISE </t>
  </si>
  <si>
    <t xml:space="preserve">INCLUDE WAIST BAND TO EDGE </t>
  </si>
  <si>
    <t>앞밑위</t>
  </si>
  <si>
    <t>오비끝에서 인심 시작점까지의 길이(오비 포함)</t>
    <phoneticPr fontId="1" type="noConversion"/>
  </si>
  <si>
    <t>BACK RISE</t>
  </si>
  <si>
    <t>뒤밑위</t>
  </si>
  <si>
    <t xml:space="preserve">TIGHT </t>
  </si>
  <si>
    <t xml:space="preserve">FROM CROCH  3cm BELOW . WIDE STRIGHT </t>
  </si>
  <si>
    <t>허벅지둘레</t>
  </si>
  <si>
    <t>인심 시작점에서 3cm 밑을 기준점으로 양쪽 수평 길이</t>
    <phoneticPr fontId="1" type="noConversion"/>
  </si>
  <si>
    <t>INSEAM</t>
  </si>
  <si>
    <t xml:space="preserve">CROCH TO EDGE </t>
  </si>
  <si>
    <t>인심길이</t>
  </si>
  <si>
    <t>바지 안 쪽에서 봉제선을 따라 바지밑단 끝까지의 길이</t>
    <phoneticPr fontId="1" type="noConversion"/>
  </si>
  <si>
    <t>KNEE</t>
    <phoneticPr fontId="1" type="noConversion"/>
  </si>
  <si>
    <t>무릎둘레</t>
    <phoneticPr fontId="1" type="noConversion"/>
  </si>
  <si>
    <t>KNEE POINT</t>
    <phoneticPr fontId="1" type="noConversion"/>
  </si>
  <si>
    <t>VERTICALLY AT THE WAIST</t>
    <phoneticPr fontId="1" type="noConversion"/>
  </si>
  <si>
    <t>무릎위치</t>
    <phoneticPr fontId="1" type="noConversion"/>
  </si>
  <si>
    <t>허리에서 수직으로 (오비포함)</t>
    <phoneticPr fontId="1" type="noConversion"/>
  </si>
  <si>
    <t>STYLE NO: MXSPT01-K#R29</t>
    <phoneticPr fontId="1" type="noConversion"/>
  </si>
  <si>
    <t>FRONT POCKET OPENING</t>
    <phoneticPr fontId="1" type="noConversion"/>
  </si>
  <si>
    <t>앞주머니 입구</t>
    <phoneticPr fontId="10" type="noConversion"/>
  </si>
  <si>
    <t>BACK POCKET WIDTH</t>
    <phoneticPr fontId="2" type="noConversion"/>
  </si>
  <si>
    <t>뒤주머니너비</t>
    <phoneticPr fontId="1" type="noConversion"/>
  </si>
  <si>
    <t>BACK POCKET HEIGHT</t>
    <phoneticPr fontId="2" type="noConversion"/>
  </si>
  <si>
    <t>뒤주머니높이</t>
    <phoneticPr fontId="1" type="noConversion"/>
  </si>
  <si>
    <t>BOTTOM OPENING E-BAND</t>
    <phoneticPr fontId="10" type="noConversion"/>
  </si>
  <si>
    <t>바지부리 고무줄 완성</t>
    <phoneticPr fontId="10" type="noConversion"/>
  </si>
  <si>
    <t>불규칙편차</t>
    <phoneticPr fontId="10" type="noConversion"/>
  </si>
  <si>
    <t xml:space="preserve">FRONT POCKET WIDE </t>
    <phoneticPr fontId="1" type="noConversion"/>
  </si>
  <si>
    <t xml:space="preserve">FROM EDGE STITCHES </t>
  </si>
  <si>
    <t>앞주머니가로</t>
  </si>
  <si>
    <t>오비 와끼끝에서 주머니입구 까지의 가로길이</t>
    <phoneticPr fontId="1" type="noConversion"/>
  </si>
  <si>
    <t xml:space="preserve">FRONT POCKET VERTICAL </t>
    <phoneticPr fontId="1" type="noConversion"/>
  </si>
  <si>
    <t xml:space="preserve">FROM SIDE SEAM TO STRIGHT </t>
  </si>
  <si>
    <t>앞주머니세로</t>
  </si>
  <si>
    <t>오비 와끼끝에서 주머니입구 까지의 세로길이</t>
    <phoneticPr fontId="1" type="noConversion"/>
  </si>
  <si>
    <t xml:space="preserve">BASED ON ZIPPER FLY OUT LINE ,STRIGHT </t>
  </si>
  <si>
    <t>HIP POINT</t>
    <phoneticPr fontId="1" type="noConversion"/>
  </si>
  <si>
    <t>엉덩이 위치</t>
    <phoneticPr fontId="1" type="noConversion"/>
  </si>
  <si>
    <t>오비포함, 와끼기준</t>
    <phoneticPr fontId="1" type="noConversion"/>
  </si>
  <si>
    <t>KNEE POINT</t>
    <phoneticPr fontId="1" type="noConversion"/>
  </si>
  <si>
    <t>VERTICALLY AT THE WAIST</t>
    <phoneticPr fontId="1" type="noConversion"/>
  </si>
  <si>
    <t>무릎위치</t>
    <phoneticPr fontId="1" type="noConversion"/>
  </si>
  <si>
    <t xml:space="preserve">허리에서 수직으로 </t>
    <phoneticPr fontId="1" type="noConversion"/>
  </si>
  <si>
    <t>STYLE NO: MXSLE01-K#Y23</t>
    <phoneticPr fontId="1" type="noConversion"/>
  </si>
  <si>
    <t>STYLE NO: MXSSE01-K#Y23</t>
    <phoneticPr fontId="1" type="noConversion"/>
  </si>
  <si>
    <t>밑단에서 나염까지 수직길이</t>
    <phoneticPr fontId="10" type="noConversion"/>
  </si>
  <si>
    <t>POINT C</t>
    <phoneticPr fontId="1" type="noConversion"/>
  </si>
  <si>
    <t>위치 C</t>
    <phoneticPr fontId="1" type="noConversion"/>
  </si>
  <si>
    <t>앞중심에서 수평으로</t>
    <phoneticPr fontId="1" type="noConversion"/>
  </si>
  <si>
    <t>WAIST (1/2)</t>
    <phoneticPr fontId="2" type="noConversion"/>
  </si>
  <si>
    <t>허리둘레(반품)</t>
    <phoneticPr fontId="10" type="noConversion"/>
  </si>
  <si>
    <t>절개선의 밑단 양끝점을 수평으로 잰 길이</t>
    <phoneticPr fontId="1" type="noConversion"/>
  </si>
  <si>
    <t>SKIRT LENGTH</t>
    <phoneticPr fontId="2" type="noConversion"/>
  </si>
  <si>
    <t>치마길이</t>
    <phoneticPr fontId="10" type="noConversion"/>
  </si>
  <si>
    <t>STYLE NO: MXSOP01-K#G30</t>
    <phoneticPr fontId="1" type="noConversion"/>
  </si>
  <si>
    <t>와끼기준</t>
    <phoneticPr fontId="10" type="noConversion"/>
  </si>
  <si>
    <t>COLLAR POINT</t>
    <phoneticPr fontId="2" type="noConversion"/>
  </si>
  <si>
    <t xml:space="preserve">COLLAR WIDTH AT EDGE </t>
  </si>
  <si>
    <t>카라포인트길이</t>
  </si>
  <si>
    <t>앞목쪽 카라 길이</t>
  </si>
  <si>
    <t>뒷목 중심에서 잰 길이</t>
    <phoneticPr fontId="10" type="noConversion"/>
  </si>
  <si>
    <t>BACK SLIT</t>
    <phoneticPr fontId="2" type="noConversion"/>
  </si>
  <si>
    <t>뒤트임</t>
    <phoneticPr fontId="10" type="noConversion"/>
  </si>
  <si>
    <t>STYLE NO: MXSOP02-K#Y41</t>
    <phoneticPr fontId="1" type="noConversion"/>
  </si>
  <si>
    <t>WAIST 6G E-BAND</t>
    <phoneticPr fontId="2" type="noConversion"/>
  </si>
  <si>
    <t>허리 6골 고무줄</t>
    <phoneticPr fontId="10" type="noConversion"/>
  </si>
  <si>
    <t>STYLE NO: MYSSE01-K#A24</t>
    <phoneticPr fontId="1" type="noConversion"/>
  </si>
  <si>
    <t>WAIST SWEEP (1/2)</t>
    <phoneticPr fontId="2" type="noConversion"/>
  </si>
  <si>
    <t>SHOULDER 6mm TAPE</t>
    <phoneticPr fontId="2" type="noConversion"/>
  </si>
  <si>
    <t>어깨6mm테잎</t>
    <phoneticPr fontId="10" type="noConversion"/>
  </si>
  <si>
    <t>FRONT YOKE LENGTH</t>
    <phoneticPr fontId="10" type="noConversion"/>
  </si>
  <si>
    <t>앞요크기장</t>
    <phoneticPr fontId="10" type="noConversion"/>
  </si>
  <si>
    <t>앞중심</t>
    <phoneticPr fontId="10" type="noConversion"/>
  </si>
  <si>
    <t>BACK YOKE LENGTH</t>
    <phoneticPr fontId="10" type="noConversion"/>
  </si>
  <si>
    <t>뒤요크기장</t>
    <phoneticPr fontId="10" type="noConversion"/>
  </si>
  <si>
    <t>뒤중심</t>
    <phoneticPr fontId="10" type="noConversion"/>
  </si>
  <si>
    <t>BOTTOM FRILL LENGTH</t>
    <phoneticPr fontId="10" type="noConversion"/>
  </si>
  <si>
    <t>밑단프릴기장</t>
    <phoneticPr fontId="10" type="noConversion"/>
  </si>
  <si>
    <t>STYLE NO: MYSSE02-K#R31</t>
    <phoneticPr fontId="1" type="noConversion"/>
  </si>
  <si>
    <t>WAIST 6G BAND</t>
    <phoneticPr fontId="2" type="noConversion"/>
  </si>
  <si>
    <t xml:space="preserve"> </t>
    <phoneticPr fontId="10" type="noConversion"/>
  </si>
  <si>
    <t>SLEEVE 10mm BAND</t>
    <phoneticPr fontId="2" type="noConversion"/>
  </si>
  <si>
    <t>소매10mm고무줄</t>
    <phoneticPr fontId="10" type="noConversion"/>
  </si>
  <si>
    <t>6골밴드 아래</t>
    <phoneticPr fontId="10" type="noConversion"/>
  </si>
  <si>
    <t xml:space="preserve">BACK POCKET WIDE </t>
    <phoneticPr fontId="1" type="noConversion"/>
  </si>
  <si>
    <t xml:space="preserve">BACK POCKET VERTICAL </t>
    <phoneticPr fontId="1" type="noConversion"/>
  </si>
  <si>
    <t>뒤주머니가로</t>
    <phoneticPr fontId="10" type="noConversion"/>
  </si>
  <si>
    <t>뒤주머니세로</t>
    <phoneticPr fontId="10" type="noConversion"/>
  </si>
  <si>
    <t>STYLE NO: MYSTO01-K#A22</t>
    <phoneticPr fontId="1" type="noConversion"/>
  </si>
  <si>
    <t>STYLE NO: MYSTO02-K#H40</t>
    <phoneticPr fontId="1" type="noConversion"/>
  </si>
  <si>
    <t>STYLE NO: MYSPT01-K#A23</t>
    <phoneticPr fontId="1" type="noConversion"/>
  </si>
  <si>
    <t>1ST SKIRT LENGTH</t>
    <phoneticPr fontId="10" type="noConversion"/>
  </si>
  <si>
    <t>1단 치마기장</t>
    <phoneticPr fontId="10" type="noConversion"/>
  </si>
  <si>
    <t>2ND SKIRT LENGTH</t>
    <phoneticPr fontId="10" type="noConversion"/>
  </si>
  <si>
    <t>2단 치마기장</t>
    <phoneticPr fontId="10" type="noConversion"/>
  </si>
  <si>
    <t>STYLE NO: MYSOU01-W#A06</t>
    <phoneticPr fontId="1" type="noConversion"/>
  </si>
  <si>
    <t>2XL</t>
    <phoneticPr fontId="10" type="noConversion"/>
  </si>
  <si>
    <t>셔링펼친 길이</t>
    <phoneticPr fontId="10" type="noConversion"/>
  </si>
  <si>
    <t>BOTTOM E BAND</t>
    <phoneticPr fontId="2" type="noConversion"/>
  </si>
  <si>
    <t>밑단고무줄길이</t>
    <phoneticPr fontId="10" type="noConversion"/>
  </si>
  <si>
    <r>
      <t>목라인(NECK LINE)을 따라 잰 곡선의 둘레길이</t>
    </r>
    <r>
      <rPr>
        <sz val="7.5"/>
        <color indexed="10"/>
        <rFont val="맑은 고딕"/>
        <family val="3"/>
        <charset val="129"/>
      </rPr>
      <t>(지퍼제외)</t>
    </r>
    <phoneticPr fontId="1" type="noConversion"/>
  </si>
  <si>
    <t>SLEEVE E BAND</t>
    <phoneticPr fontId="2" type="noConversion"/>
  </si>
  <si>
    <t>소매 고무줄 길이</t>
    <phoneticPr fontId="10" type="noConversion"/>
  </si>
  <si>
    <t>SLEEVE 4G BAND</t>
    <phoneticPr fontId="2" type="noConversion"/>
  </si>
  <si>
    <t>소매4골고무줄</t>
    <phoneticPr fontId="10" type="noConversion"/>
  </si>
  <si>
    <t>지퍼제외</t>
    <phoneticPr fontId="10" type="noConversion"/>
  </si>
  <si>
    <t>앞요크길이</t>
    <phoneticPr fontId="10" type="noConversion"/>
  </si>
  <si>
    <t>뒤요크길이</t>
    <phoneticPr fontId="10" type="noConversion"/>
  </si>
  <si>
    <t>WELT POCKET LENGTH</t>
    <phoneticPr fontId="10" type="noConversion"/>
  </si>
  <si>
    <t>구찌길이</t>
    <phoneticPr fontId="10" type="noConversion"/>
  </si>
  <si>
    <t xml:space="preserve">NECK FRILL WIDTH </t>
    <phoneticPr fontId="2" type="noConversion"/>
  </si>
  <si>
    <t>에리프릴 폭</t>
    <phoneticPr fontId="10" type="noConversion"/>
  </si>
  <si>
    <t>FRONT ZIPPER LENGTH</t>
    <phoneticPr fontId="1" type="noConversion"/>
  </si>
  <si>
    <t>앞지퍼 길이</t>
    <phoneticPr fontId="1" type="noConversion"/>
  </si>
  <si>
    <t xml:space="preserve">YKK </t>
    <phoneticPr fontId="10" type="noConversion"/>
  </si>
  <si>
    <t>STYLE NO: MYSOU04-W#G29</t>
    <phoneticPr fontId="1" type="noConversion"/>
  </si>
  <si>
    <t xml:space="preserve">COLLARS WIDTH </t>
    <phoneticPr fontId="2" type="noConversion"/>
  </si>
  <si>
    <t>카라폭 폭</t>
    <phoneticPr fontId="10" type="noConversion"/>
  </si>
  <si>
    <t xml:space="preserve">뒷목 중심 </t>
    <phoneticPr fontId="10" type="noConversion"/>
  </si>
  <si>
    <t>FLAT POCKET WIDTH</t>
    <phoneticPr fontId="10" type="noConversion"/>
  </si>
  <si>
    <t>후다가로 길이</t>
    <phoneticPr fontId="10" type="noConversion"/>
  </si>
  <si>
    <t>FLAT POCKET HEIGHT</t>
    <phoneticPr fontId="2" type="noConversion"/>
  </si>
  <si>
    <t>후다높이</t>
    <phoneticPr fontId="1" type="noConversion"/>
  </si>
  <si>
    <t xml:space="preserve"> POCKET WIDTH</t>
    <phoneticPr fontId="10" type="noConversion"/>
  </si>
  <si>
    <t>주머니가로 길이</t>
    <phoneticPr fontId="10" type="noConversion"/>
  </si>
  <si>
    <t>주머니 높이</t>
    <phoneticPr fontId="1" type="noConversion"/>
  </si>
  <si>
    <t>STYLE NO: MYSOU02-S#H21</t>
    <phoneticPr fontId="1" type="noConversion"/>
  </si>
  <si>
    <t>BOTTOM RIB WIDTH</t>
    <phoneticPr fontId="2" type="noConversion"/>
  </si>
  <si>
    <t>밑단립 폭</t>
    <phoneticPr fontId="1" type="noConversion"/>
  </si>
  <si>
    <t>NECK RIB WIDTH</t>
    <phoneticPr fontId="2" type="noConversion"/>
  </si>
  <si>
    <t>에리 립 폭</t>
    <phoneticPr fontId="10" type="noConversion"/>
  </si>
  <si>
    <t>SLEEVE RIB WIDTH</t>
    <phoneticPr fontId="10" type="noConversion"/>
  </si>
  <si>
    <t>소매립 폭</t>
    <phoneticPr fontId="10" type="noConversion"/>
  </si>
  <si>
    <t>FRONT PLACKET WIDTH</t>
    <phoneticPr fontId="2" type="noConversion"/>
  </si>
  <si>
    <t>앞단작폭</t>
    <phoneticPr fontId="1" type="noConversion"/>
  </si>
  <si>
    <t>12M</t>
    <phoneticPr fontId="10" type="noConversion"/>
  </si>
  <si>
    <t>18M</t>
    <phoneticPr fontId="10" type="noConversion"/>
  </si>
  <si>
    <t>24M</t>
    <phoneticPr fontId="10" type="noConversion"/>
  </si>
  <si>
    <t>12M</t>
    <phoneticPr fontId="1" type="noConversion"/>
  </si>
  <si>
    <t>18M</t>
    <phoneticPr fontId="1" type="noConversion"/>
  </si>
  <si>
    <t>24M</t>
    <phoneticPr fontId="1" type="noConversion"/>
  </si>
  <si>
    <t>레이스 포함, 보이는부분,오비제외</t>
    <phoneticPr fontId="10" type="noConversion"/>
  </si>
  <si>
    <t>레이스 포함, 1단밑단부터 보이는부분</t>
    <phoneticPr fontId="10" type="noConversion"/>
  </si>
  <si>
    <t>BOTTOM 4G BAND</t>
    <phoneticPr fontId="10" type="noConversion"/>
  </si>
  <si>
    <t>밑단 4골 고무줄</t>
    <phoneticPr fontId="10" type="noConversion"/>
  </si>
  <si>
    <t>주머니입구</t>
    <phoneticPr fontId="10" type="noConversion"/>
  </si>
  <si>
    <t>STYLE NO: MYSPT04-K#G31</t>
    <phoneticPr fontId="1" type="noConversion"/>
  </si>
  <si>
    <t>STYLE NO: MYSLE01-K#H45</t>
    <phoneticPr fontId="1" type="noConversion"/>
  </si>
  <si>
    <t>바지기장(레이스포함)</t>
    <phoneticPr fontId="10" type="noConversion"/>
  </si>
  <si>
    <t>NO.</t>
  </si>
  <si>
    <t xml:space="preserve">LIST </t>
  </si>
  <si>
    <t xml:space="preserve">MEASURMENT METHOD </t>
  </si>
  <si>
    <t>12M</t>
  </si>
  <si>
    <t>18M</t>
  </si>
  <si>
    <t>24M</t>
  </si>
  <si>
    <t>TOTAL WAIST</t>
  </si>
  <si>
    <t xml:space="preserve">FLAT,FRONT AND BACK WAIST LINE MATCH STRIGHT </t>
  </si>
  <si>
    <t>허리완성사이즈</t>
  </si>
  <si>
    <t>오비를 일자 상태로 만든 후 수평으로 잰 길이</t>
  </si>
  <si>
    <t>FRONT WAIST</t>
  </si>
  <si>
    <t>앞허리완성</t>
  </si>
  <si>
    <t>BACK WAIST E-BAND</t>
  </si>
  <si>
    <t>뒤 허리 고무줄 완성</t>
  </si>
  <si>
    <t>ADIJUSTABLE BAND</t>
  </si>
  <si>
    <t>나나밴드</t>
  </si>
  <si>
    <t>WAIST SIZE</t>
  </si>
  <si>
    <t>몸판 허리 둘레</t>
  </si>
  <si>
    <t>앞 댕고 스테치를 기준점으로 하여 양쪽 수평선의 길이</t>
  </si>
  <si>
    <t>HIP POINT</t>
  </si>
  <si>
    <t>엉덩이 위치</t>
  </si>
  <si>
    <t>오비포함 와끼 기준</t>
  </si>
  <si>
    <t>J STITCH LENGTH</t>
  </si>
  <si>
    <t>뎅고스티치길이</t>
  </si>
  <si>
    <t>오비제외</t>
  </si>
  <si>
    <t>와끼선을 기준으로 오비끝에서 바지 밑단 끝까지의 길이</t>
  </si>
  <si>
    <t>오비끝에서 인심 시작점까지의 길이(오비 포함)</t>
  </si>
  <si>
    <t>인심 시작점에서 3cm 밑을 기준점으로 양쪽 수평 길이</t>
  </si>
  <si>
    <t>바지 안 쪽에서 봉제선을 따라 바지밑단 끝까지의 길이</t>
  </si>
  <si>
    <t>KNEE</t>
  </si>
  <si>
    <t xml:space="preserve"> </t>
  </si>
  <si>
    <t>무릎둘레</t>
  </si>
  <si>
    <t>KNEE POINT</t>
  </si>
  <si>
    <t>VERTICALLY AT THE WAIST</t>
  </si>
  <si>
    <t>무릎위치</t>
  </si>
  <si>
    <t>허리에서 수직으로 (오비포함)</t>
  </si>
  <si>
    <t>WAIST YOKE</t>
  </si>
  <si>
    <t>오비 요크</t>
  </si>
  <si>
    <t>1ST SKIRT LENGTH</t>
  </si>
  <si>
    <t>1단 치마기장</t>
  </si>
  <si>
    <t>레이스제외,보이는부분</t>
  </si>
  <si>
    <t>2ND SKIRT LENGTH</t>
  </si>
  <si>
    <t>2단 치마기장</t>
  </si>
  <si>
    <t>레이스 제외,1단밑단부터 보이는부분</t>
  </si>
  <si>
    <t>STYLE NO: MYSPT02-K#H44</t>
    <phoneticPr fontId="10" type="noConversion"/>
  </si>
  <si>
    <t>와끼선을 기준으로 요크끝선까지 수직길이(오비포함)</t>
    <phoneticPr fontId="10" type="noConversion"/>
  </si>
  <si>
    <t>BAND</t>
    <phoneticPr fontId="10" type="noConversion"/>
  </si>
  <si>
    <t>STYLE NO: MYSPT03-K#R39</t>
    <phoneticPr fontId="1" type="noConversion"/>
  </si>
  <si>
    <t>앞주머니입구</t>
    <phoneticPr fontId="10" type="noConversion"/>
  </si>
  <si>
    <t>뒤주머니 리본높이</t>
    <phoneticPr fontId="10" type="noConversion"/>
  </si>
  <si>
    <t>뒤주머니,리본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</si>
</sst>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7.5"/>
      <color indexed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7.5"/>
      <name val="맑은 고딕"/>
      <family val="3"/>
      <charset val="129"/>
      <scheme val="minor"/>
    </font>
    <font>
      <sz val="7.5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color indexed="8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7"/>
      <name val="맑은 고딕"/>
      <family val="3"/>
      <charset val="129"/>
      <scheme val="major"/>
    </font>
    <font>
      <sz val="7.5"/>
      <color theme="1"/>
      <name val="맑은 고딕"/>
      <family val="3"/>
      <charset val="129"/>
      <scheme val="major"/>
    </font>
    <font>
      <sz val="7.5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>
      <alignment vertical="center"/>
    </xf>
  </cellStyleXfs>
  <cellXfs count="14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6" fillId="3" borderId="38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6" fillId="0" borderId="17" xfId="0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6" fillId="0" borderId="2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6" fillId="2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0" fontId="6" fillId="3" borderId="9" xfId="0" applyFont="1" applyFill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14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6" fillId="2" borderId="38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6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46" xfId="0" applyFont="1" applyBorder="1" applyAlignment="1">
      <alignment horizontal="left" vertical="center"/>
    </xf>
    <xf numFmtId="0" fontId="8" fillId="0" borderId="48" xfId="0" applyFont="1" applyBorder="1" applyAlignment="1">
      <alignment horizontal="left" vertical="center"/>
    </xf>
    <xf numFmtId="0" fontId="8" fillId="0" borderId="47" xfId="0" applyFont="1" applyBorder="1" applyAlignment="1">
      <alignment horizontal="left" vertical="center"/>
    </xf>
    <xf numFmtId="0" fontId="6" fillId="0" borderId="45" xfId="0" applyFont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/>
    </xf>
    <xf numFmtId="0" fontId="6" fillId="2" borderId="52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3" borderId="52" xfId="0" applyFont="1" applyFill="1" applyBorder="1" applyAlignment="1">
      <alignment horizontal="center" vertical="center"/>
    </xf>
    <xf numFmtId="0" fontId="6" fillId="3" borderId="53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6" fillId="3" borderId="23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표준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0E5D-2B8C-4A49-B5E5-ED3BE570D7F9}">
  <sheetPr>
    <tabColor rgb="FFFFFF00"/>
    <pageSetUpPr fitToPage="1"/>
  </sheetPr>
  <dimension ref="A1:M51"/>
  <sheetViews>
    <sheetView zoomScale="110" zoomScaleNormal="110" workbookViewId="0">
      <selection activeCell="P17" sqref="P17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  <col min="258" max="261" width="8.125" customWidth="1"/>
    <col min="262" max="267" width="5.5" customWidth="1"/>
    <col min="511" max="511" width="3.25" bestFit="1" customWidth="1"/>
    <col min="514" max="517" width="8.125" customWidth="1"/>
    <col min="518" max="523" width="5.5" customWidth="1"/>
    <col min="767" max="767" width="3.25" bestFit="1" customWidth="1"/>
    <col min="770" max="773" width="8.125" customWidth="1"/>
    <col min="774" max="779" width="5.5" customWidth="1"/>
    <col min="1023" max="1023" width="3.25" bestFit="1" customWidth="1"/>
    <col min="1026" max="1029" width="8.125" customWidth="1"/>
    <col min="1030" max="1035" width="5.5" customWidth="1"/>
    <col min="1279" max="1279" width="3.25" bestFit="1" customWidth="1"/>
    <col min="1282" max="1285" width="8.125" customWidth="1"/>
    <col min="1286" max="1291" width="5.5" customWidth="1"/>
    <col min="1535" max="1535" width="3.25" bestFit="1" customWidth="1"/>
    <col min="1538" max="1541" width="8.125" customWidth="1"/>
    <col min="1542" max="1547" width="5.5" customWidth="1"/>
    <col min="1791" max="1791" width="3.25" bestFit="1" customWidth="1"/>
    <col min="1794" max="1797" width="8.125" customWidth="1"/>
    <col min="1798" max="1803" width="5.5" customWidth="1"/>
    <col min="2047" max="2047" width="3.25" bestFit="1" customWidth="1"/>
    <col min="2050" max="2053" width="8.125" customWidth="1"/>
    <col min="2054" max="2059" width="5.5" customWidth="1"/>
    <col min="2303" max="2303" width="3.25" bestFit="1" customWidth="1"/>
    <col min="2306" max="2309" width="8.125" customWidth="1"/>
    <col min="2310" max="2315" width="5.5" customWidth="1"/>
    <col min="2559" max="2559" width="3.25" bestFit="1" customWidth="1"/>
    <col min="2562" max="2565" width="8.125" customWidth="1"/>
    <col min="2566" max="2571" width="5.5" customWidth="1"/>
    <col min="2815" max="2815" width="3.25" bestFit="1" customWidth="1"/>
    <col min="2818" max="2821" width="8.125" customWidth="1"/>
    <col min="2822" max="2827" width="5.5" customWidth="1"/>
    <col min="3071" max="3071" width="3.25" bestFit="1" customWidth="1"/>
    <col min="3074" max="3077" width="8.125" customWidth="1"/>
    <col min="3078" max="3083" width="5.5" customWidth="1"/>
    <col min="3327" max="3327" width="3.25" bestFit="1" customWidth="1"/>
    <col min="3330" max="3333" width="8.125" customWidth="1"/>
    <col min="3334" max="3339" width="5.5" customWidth="1"/>
    <col min="3583" max="3583" width="3.25" bestFit="1" customWidth="1"/>
    <col min="3586" max="3589" width="8.125" customWidth="1"/>
    <col min="3590" max="3595" width="5.5" customWidth="1"/>
    <col min="3839" max="3839" width="3.25" bestFit="1" customWidth="1"/>
    <col min="3842" max="3845" width="8.125" customWidth="1"/>
    <col min="3846" max="3851" width="5.5" customWidth="1"/>
    <col min="4095" max="4095" width="3.25" bestFit="1" customWidth="1"/>
    <col min="4098" max="4101" width="8.125" customWidth="1"/>
    <col min="4102" max="4107" width="5.5" customWidth="1"/>
    <col min="4351" max="4351" width="3.25" bestFit="1" customWidth="1"/>
    <col min="4354" max="4357" width="8.125" customWidth="1"/>
    <col min="4358" max="4363" width="5.5" customWidth="1"/>
    <col min="4607" max="4607" width="3.25" bestFit="1" customWidth="1"/>
    <col min="4610" max="4613" width="8.125" customWidth="1"/>
    <col min="4614" max="4619" width="5.5" customWidth="1"/>
    <col min="4863" max="4863" width="3.25" bestFit="1" customWidth="1"/>
    <col min="4866" max="4869" width="8.125" customWidth="1"/>
    <col min="4870" max="4875" width="5.5" customWidth="1"/>
    <col min="5119" max="5119" width="3.25" bestFit="1" customWidth="1"/>
    <col min="5122" max="5125" width="8.125" customWidth="1"/>
    <col min="5126" max="5131" width="5.5" customWidth="1"/>
    <col min="5375" max="5375" width="3.25" bestFit="1" customWidth="1"/>
    <col min="5378" max="5381" width="8.125" customWidth="1"/>
    <col min="5382" max="5387" width="5.5" customWidth="1"/>
    <col min="5631" max="5631" width="3.25" bestFit="1" customWidth="1"/>
    <col min="5634" max="5637" width="8.125" customWidth="1"/>
    <col min="5638" max="5643" width="5.5" customWidth="1"/>
    <col min="5887" max="5887" width="3.25" bestFit="1" customWidth="1"/>
    <col min="5890" max="5893" width="8.125" customWidth="1"/>
    <col min="5894" max="5899" width="5.5" customWidth="1"/>
    <col min="6143" max="6143" width="3.25" bestFit="1" customWidth="1"/>
    <col min="6146" max="6149" width="8.125" customWidth="1"/>
    <col min="6150" max="6155" width="5.5" customWidth="1"/>
    <col min="6399" max="6399" width="3.25" bestFit="1" customWidth="1"/>
    <col min="6402" max="6405" width="8.125" customWidth="1"/>
    <col min="6406" max="6411" width="5.5" customWidth="1"/>
    <col min="6655" max="6655" width="3.25" bestFit="1" customWidth="1"/>
    <col min="6658" max="6661" width="8.125" customWidth="1"/>
    <col min="6662" max="6667" width="5.5" customWidth="1"/>
    <col min="6911" max="6911" width="3.25" bestFit="1" customWidth="1"/>
    <col min="6914" max="6917" width="8.125" customWidth="1"/>
    <col min="6918" max="6923" width="5.5" customWidth="1"/>
    <col min="7167" max="7167" width="3.25" bestFit="1" customWidth="1"/>
    <col min="7170" max="7173" width="8.125" customWidth="1"/>
    <col min="7174" max="7179" width="5.5" customWidth="1"/>
    <col min="7423" max="7423" width="3.25" bestFit="1" customWidth="1"/>
    <col min="7426" max="7429" width="8.125" customWidth="1"/>
    <col min="7430" max="7435" width="5.5" customWidth="1"/>
    <col min="7679" max="7679" width="3.25" bestFit="1" customWidth="1"/>
    <col min="7682" max="7685" width="8.125" customWidth="1"/>
    <col min="7686" max="7691" width="5.5" customWidth="1"/>
    <col min="7935" max="7935" width="3.25" bestFit="1" customWidth="1"/>
    <col min="7938" max="7941" width="8.125" customWidth="1"/>
    <col min="7942" max="7947" width="5.5" customWidth="1"/>
    <col min="8191" max="8191" width="3.25" bestFit="1" customWidth="1"/>
    <col min="8194" max="8197" width="8.125" customWidth="1"/>
    <col min="8198" max="8203" width="5.5" customWidth="1"/>
    <col min="8447" max="8447" width="3.25" bestFit="1" customWidth="1"/>
    <col min="8450" max="8453" width="8.125" customWidth="1"/>
    <col min="8454" max="8459" width="5.5" customWidth="1"/>
    <col min="8703" max="8703" width="3.25" bestFit="1" customWidth="1"/>
    <col min="8706" max="8709" width="8.125" customWidth="1"/>
    <col min="8710" max="8715" width="5.5" customWidth="1"/>
    <col min="8959" max="8959" width="3.25" bestFit="1" customWidth="1"/>
    <col min="8962" max="8965" width="8.125" customWidth="1"/>
    <col min="8966" max="8971" width="5.5" customWidth="1"/>
    <col min="9215" max="9215" width="3.25" bestFit="1" customWidth="1"/>
    <col min="9218" max="9221" width="8.125" customWidth="1"/>
    <col min="9222" max="9227" width="5.5" customWidth="1"/>
    <col min="9471" max="9471" width="3.25" bestFit="1" customWidth="1"/>
    <col min="9474" max="9477" width="8.125" customWidth="1"/>
    <col min="9478" max="9483" width="5.5" customWidth="1"/>
    <col min="9727" max="9727" width="3.25" bestFit="1" customWidth="1"/>
    <col min="9730" max="9733" width="8.125" customWidth="1"/>
    <col min="9734" max="9739" width="5.5" customWidth="1"/>
    <col min="9983" max="9983" width="3.25" bestFit="1" customWidth="1"/>
    <col min="9986" max="9989" width="8.125" customWidth="1"/>
    <col min="9990" max="9995" width="5.5" customWidth="1"/>
    <col min="10239" max="10239" width="3.25" bestFit="1" customWidth="1"/>
    <col min="10242" max="10245" width="8.125" customWidth="1"/>
    <col min="10246" max="10251" width="5.5" customWidth="1"/>
    <col min="10495" max="10495" width="3.25" bestFit="1" customWidth="1"/>
    <col min="10498" max="10501" width="8.125" customWidth="1"/>
    <col min="10502" max="10507" width="5.5" customWidth="1"/>
    <col min="10751" max="10751" width="3.25" bestFit="1" customWidth="1"/>
    <col min="10754" max="10757" width="8.125" customWidth="1"/>
    <col min="10758" max="10763" width="5.5" customWidth="1"/>
    <col min="11007" max="11007" width="3.25" bestFit="1" customWidth="1"/>
    <col min="11010" max="11013" width="8.125" customWidth="1"/>
    <col min="11014" max="11019" width="5.5" customWidth="1"/>
    <col min="11263" max="11263" width="3.25" bestFit="1" customWidth="1"/>
    <col min="11266" max="11269" width="8.125" customWidth="1"/>
    <col min="11270" max="11275" width="5.5" customWidth="1"/>
    <col min="11519" max="11519" width="3.25" bestFit="1" customWidth="1"/>
    <col min="11522" max="11525" width="8.125" customWidth="1"/>
    <col min="11526" max="11531" width="5.5" customWidth="1"/>
    <col min="11775" max="11775" width="3.25" bestFit="1" customWidth="1"/>
    <col min="11778" max="11781" width="8.125" customWidth="1"/>
    <col min="11782" max="11787" width="5.5" customWidth="1"/>
    <col min="12031" max="12031" width="3.25" bestFit="1" customWidth="1"/>
    <col min="12034" max="12037" width="8.125" customWidth="1"/>
    <col min="12038" max="12043" width="5.5" customWidth="1"/>
    <col min="12287" max="12287" width="3.25" bestFit="1" customWidth="1"/>
    <col min="12290" max="12293" width="8.125" customWidth="1"/>
    <col min="12294" max="12299" width="5.5" customWidth="1"/>
    <col min="12543" max="12543" width="3.25" bestFit="1" customWidth="1"/>
    <col min="12546" max="12549" width="8.125" customWidth="1"/>
    <col min="12550" max="12555" width="5.5" customWidth="1"/>
    <col min="12799" max="12799" width="3.25" bestFit="1" customWidth="1"/>
    <col min="12802" max="12805" width="8.125" customWidth="1"/>
    <col min="12806" max="12811" width="5.5" customWidth="1"/>
    <col min="13055" max="13055" width="3.25" bestFit="1" customWidth="1"/>
    <col min="13058" max="13061" width="8.125" customWidth="1"/>
    <col min="13062" max="13067" width="5.5" customWidth="1"/>
    <col min="13311" max="13311" width="3.25" bestFit="1" customWidth="1"/>
    <col min="13314" max="13317" width="8.125" customWidth="1"/>
    <col min="13318" max="13323" width="5.5" customWidth="1"/>
    <col min="13567" max="13567" width="3.25" bestFit="1" customWidth="1"/>
    <col min="13570" max="13573" width="8.125" customWidth="1"/>
    <col min="13574" max="13579" width="5.5" customWidth="1"/>
    <col min="13823" max="13823" width="3.25" bestFit="1" customWidth="1"/>
    <col min="13826" max="13829" width="8.125" customWidth="1"/>
    <col min="13830" max="13835" width="5.5" customWidth="1"/>
    <col min="14079" max="14079" width="3.25" bestFit="1" customWidth="1"/>
    <col min="14082" max="14085" width="8.125" customWidth="1"/>
    <col min="14086" max="14091" width="5.5" customWidth="1"/>
    <col min="14335" max="14335" width="3.25" bestFit="1" customWidth="1"/>
    <col min="14338" max="14341" width="8.125" customWidth="1"/>
    <col min="14342" max="14347" width="5.5" customWidth="1"/>
    <col min="14591" max="14591" width="3.25" bestFit="1" customWidth="1"/>
    <col min="14594" max="14597" width="8.125" customWidth="1"/>
    <col min="14598" max="14603" width="5.5" customWidth="1"/>
    <col min="14847" max="14847" width="3.25" bestFit="1" customWidth="1"/>
    <col min="14850" max="14853" width="8.125" customWidth="1"/>
    <col min="14854" max="14859" width="5.5" customWidth="1"/>
    <col min="15103" max="15103" width="3.25" bestFit="1" customWidth="1"/>
    <col min="15106" max="15109" width="8.125" customWidth="1"/>
    <col min="15110" max="15115" width="5.5" customWidth="1"/>
    <col min="15359" max="15359" width="3.25" bestFit="1" customWidth="1"/>
    <col min="15362" max="15365" width="8.125" customWidth="1"/>
    <col min="15366" max="15371" width="5.5" customWidth="1"/>
    <col min="15615" max="15615" width="3.25" bestFit="1" customWidth="1"/>
    <col min="15618" max="15621" width="8.125" customWidth="1"/>
    <col min="15622" max="15627" width="5.5" customWidth="1"/>
    <col min="15871" max="15871" width="3.25" bestFit="1" customWidth="1"/>
    <col min="15874" max="15877" width="8.125" customWidth="1"/>
    <col min="15878" max="15883" width="5.5" customWidth="1"/>
    <col min="16127" max="16127" width="3.25" bestFit="1" customWidth="1"/>
    <col min="16130" max="16133" width="8.125" customWidth="1"/>
    <col min="16134" max="16139" width="5.5" customWidth="1"/>
  </cols>
  <sheetData>
    <row r="1" spans="1:13" ht="16.5" customHeight="1" thickBot="1" x14ac:dyDescent="0.35">
      <c r="A1" s="18" t="s">
        <v>266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3" ht="16.5" customHeight="1" thickBot="1" x14ac:dyDescent="0.35">
      <c r="A2" s="6" t="s">
        <v>33</v>
      </c>
      <c r="B2" s="21" t="s">
        <v>34</v>
      </c>
      <c r="C2" s="21"/>
      <c r="D2" s="21" t="s">
        <v>35</v>
      </c>
      <c r="E2" s="21"/>
      <c r="F2" s="21"/>
      <c r="G2" s="21"/>
      <c r="H2" s="8" t="s">
        <v>257</v>
      </c>
      <c r="I2" s="3" t="s">
        <v>258</v>
      </c>
      <c r="J2" s="4" t="s">
        <v>259</v>
      </c>
      <c r="K2" s="7"/>
      <c r="L2" s="7"/>
      <c r="M2" s="4"/>
    </row>
    <row r="3" spans="1:13" s="2" customFormat="1" ht="14.1" customHeight="1" x14ac:dyDescent="0.3">
      <c r="A3" s="22">
        <v>1</v>
      </c>
      <c r="B3" s="24" t="s">
        <v>87</v>
      </c>
      <c r="C3" s="25"/>
      <c r="D3" s="26" t="s">
        <v>88</v>
      </c>
      <c r="E3" s="27"/>
      <c r="F3" s="27"/>
      <c r="G3" s="28"/>
      <c r="H3" s="29">
        <f>SUM(I3)-2</f>
        <v>40</v>
      </c>
      <c r="I3" s="31">
        <v>42</v>
      </c>
      <c r="J3" s="9">
        <f>SUM(I3)+2</f>
        <v>44</v>
      </c>
      <c r="K3" s="9"/>
      <c r="L3" s="9"/>
      <c r="M3" s="11"/>
    </row>
    <row r="4" spans="1:13" s="2" customFormat="1" ht="14.1" customHeight="1" x14ac:dyDescent="0.3">
      <c r="A4" s="23"/>
      <c r="B4" s="13" t="s">
        <v>89</v>
      </c>
      <c r="C4" s="14"/>
      <c r="D4" s="15" t="s">
        <v>90</v>
      </c>
      <c r="E4" s="16"/>
      <c r="F4" s="16"/>
      <c r="G4" s="17"/>
      <c r="H4" s="30"/>
      <c r="I4" s="32"/>
      <c r="J4" s="10"/>
      <c r="K4" s="10"/>
      <c r="L4" s="10"/>
      <c r="M4" s="12"/>
    </row>
    <row r="5" spans="1:13" s="2" customFormat="1" ht="14.1" customHeight="1" x14ac:dyDescent="0.3">
      <c r="A5" s="33">
        <v>2</v>
      </c>
      <c r="B5" s="34" t="s">
        <v>99</v>
      </c>
      <c r="C5" s="35"/>
      <c r="D5" s="36" t="s">
        <v>100</v>
      </c>
      <c r="E5" s="37"/>
      <c r="F5" s="37"/>
      <c r="G5" s="38"/>
      <c r="H5" s="39">
        <f>SUM(I5)-3</f>
        <v>42</v>
      </c>
      <c r="I5" s="40">
        <v>45</v>
      </c>
      <c r="J5" s="41">
        <f>SUM(I5)+3</f>
        <v>48</v>
      </c>
      <c r="K5" s="41"/>
      <c r="L5" s="41"/>
      <c r="M5" s="49"/>
    </row>
    <row r="6" spans="1:13" s="2" customFormat="1" ht="14.1" customHeight="1" x14ac:dyDescent="0.3">
      <c r="A6" s="23"/>
      <c r="B6" s="13" t="s">
        <v>101</v>
      </c>
      <c r="C6" s="14"/>
      <c r="D6" s="15" t="s">
        <v>102</v>
      </c>
      <c r="E6" s="16"/>
      <c r="F6" s="16"/>
      <c r="G6" s="17"/>
      <c r="H6" s="30"/>
      <c r="I6" s="32"/>
      <c r="J6" s="10"/>
      <c r="K6" s="10"/>
      <c r="L6" s="10"/>
      <c r="M6" s="12"/>
    </row>
    <row r="7" spans="1:13" s="2" customFormat="1" ht="14.1" customHeight="1" x14ac:dyDescent="0.3">
      <c r="A7" s="33">
        <v>3</v>
      </c>
      <c r="B7" s="34" t="s">
        <v>103</v>
      </c>
      <c r="C7" s="35"/>
      <c r="D7" s="36"/>
      <c r="E7" s="37"/>
      <c r="F7" s="37"/>
      <c r="G7" s="38"/>
      <c r="H7" s="39">
        <f>SUM(I7)-0.5</f>
        <v>8.4</v>
      </c>
      <c r="I7" s="40">
        <v>8.9</v>
      </c>
      <c r="J7" s="41">
        <f>SUM(I7)+0.5</f>
        <v>9.4</v>
      </c>
      <c r="K7" s="41"/>
      <c r="L7" s="42"/>
      <c r="M7" s="44"/>
    </row>
    <row r="8" spans="1:13" s="2" customFormat="1" ht="14.1" customHeight="1" x14ac:dyDescent="0.3">
      <c r="A8" s="23"/>
      <c r="B8" s="13" t="s">
        <v>104</v>
      </c>
      <c r="C8" s="14"/>
      <c r="D8" s="46" t="s">
        <v>105</v>
      </c>
      <c r="E8" s="47"/>
      <c r="F8" s="47"/>
      <c r="G8" s="48"/>
      <c r="H8" s="30"/>
      <c r="I8" s="32"/>
      <c r="J8" s="10"/>
      <c r="K8" s="10"/>
      <c r="L8" s="43"/>
      <c r="M8" s="45"/>
    </row>
    <row r="9" spans="1:13" s="2" customFormat="1" ht="14.1" customHeight="1" x14ac:dyDescent="0.3">
      <c r="A9" s="33">
        <v>4</v>
      </c>
      <c r="B9" s="34" t="s">
        <v>109</v>
      </c>
      <c r="C9" s="35"/>
      <c r="D9" s="36" t="s">
        <v>54</v>
      </c>
      <c r="E9" s="37"/>
      <c r="F9" s="37"/>
      <c r="G9" s="38"/>
      <c r="H9" s="39">
        <f>SUM(I9)-3.5</f>
        <v>38.5</v>
      </c>
      <c r="I9" s="40">
        <v>42</v>
      </c>
      <c r="J9" s="41">
        <f>SUM(I9)+5</f>
        <v>47</v>
      </c>
      <c r="K9" s="41"/>
      <c r="L9" s="41"/>
      <c r="M9" s="49"/>
    </row>
    <row r="10" spans="1:13" s="2" customFormat="1" ht="14.1" customHeight="1" x14ac:dyDescent="0.3">
      <c r="A10" s="23"/>
      <c r="B10" s="13" t="s">
        <v>267</v>
      </c>
      <c r="C10" s="14"/>
      <c r="D10" s="15" t="s">
        <v>111</v>
      </c>
      <c r="E10" s="16"/>
      <c r="F10" s="16"/>
      <c r="G10" s="17"/>
      <c r="H10" s="30"/>
      <c r="I10" s="32"/>
      <c r="J10" s="10"/>
      <c r="K10" s="10"/>
      <c r="L10" s="10"/>
      <c r="M10" s="12"/>
    </row>
    <row r="11" spans="1:13" s="2" customFormat="1" ht="14.1" customHeight="1" x14ac:dyDescent="0.3">
      <c r="A11" s="33">
        <v>5</v>
      </c>
      <c r="B11" s="34" t="s">
        <v>112</v>
      </c>
      <c r="C11" s="35"/>
      <c r="D11" s="36" t="s">
        <v>113</v>
      </c>
      <c r="E11" s="37"/>
      <c r="F11" s="37"/>
      <c r="G11" s="38"/>
      <c r="H11" s="39">
        <f>SUM(I11)-0.8</f>
        <v>20</v>
      </c>
      <c r="I11" s="40">
        <v>20.8</v>
      </c>
      <c r="J11" s="41">
        <f>SUM(I11)+0.8</f>
        <v>21.6</v>
      </c>
      <c r="K11" s="41"/>
      <c r="L11" s="41"/>
      <c r="M11" s="49"/>
    </row>
    <row r="12" spans="1:13" s="2" customFormat="1" ht="14.1" customHeight="1" x14ac:dyDescent="0.3">
      <c r="A12" s="23"/>
      <c r="B12" s="13" t="s">
        <v>114</v>
      </c>
      <c r="C12" s="14"/>
      <c r="D12" s="50" t="s">
        <v>115</v>
      </c>
      <c r="E12" s="51"/>
      <c r="F12" s="51"/>
      <c r="G12" s="52"/>
      <c r="H12" s="30"/>
      <c r="I12" s="32"/>
      <c r="J12" s="10"/>
      <c r="K12" s="10"/>
      <c r="L12" s="10"/>
      <c r="M12" s="12"/>
    </row>
    <row r="13" spans="1:13" s="2" customFormat="1" ht="14.1" customHeight="1" x14ac:dyDescent="0.3">
      <c r="A13" s="33">
        <v>6</v>
      </c>
      <c r="B13" s="34" t="s">
        <v>116</v>
      </c>
      <c r="C13" s="35"/>
      <c r="D13" s="36" t="s">
        <v>117</v>
      </c>
      <c r="E13" s="37"/>
      <c r="F13" s="37"/>
      <c r="G13" s="38"/>
      <c r="H13" s="39">
        <f>SUM(I13)-0.8</f>
        <v>16</v>
      </c>
      <c r="I13" s="40">
        <v>16.8</v>
      </c>
      <c r="J13" s="41">
        <f>SUM(I13)+0.8</f>
        <v>17.600000000000001</v>
      </c>
      <c r="K13" s="42"/>
      <c r="L13" s="41"/>
      <c r="M13" s="44"/>
    </row>
    <row r="14" spans="1:13" s="2" customFormat="1" ht="14.1" customHeight="1" x14ac:dyDescent="0.3">
      <c r="A14" s="23"/>
      <c r="B14" s="13" t="s">
        <v>118</v>
      </c>
      <c r="C14" s="14"/>
      <c r="D14" s="15" t="s">
        <v>119</v>
      </c>
      <c r="E14" s="16"/>
      <c r="F14" s="16"/>
      <c r="G14" s="17"/>
      <c r="H14" s="30"/>
      <c r="I14" s="32"/>
      <c r="J14" s="10"/>
      <c r="K14" s="43"/>
      <c r="L14" s="10"/>
      <c r="M14" s="45"/>
    </row>
    <row r="15" spans="1:13" s="2" customFormat="1" ht="14.1" customHeight="1" x14ac:dyDescent="0.3">
      <c r="A15" s="33">
        <v>7</v>
      </c>
      <c r="B15" s="34" t="s">
        <v>120</v>
      </c>
      <c r="C15" s="35"/>
      <c r="D15" s="36" t="s">
        <v>117</v>
      </c>
      <c r="E15" s="37"/>
      <c r="F15" s="37"/>
      <c r="G15" s="38"/>
      <c r="H15" s="39">
        <f>SUM(I15)-1</f>
        <v>18.3</v>
      </c>
      <c r="I15" s="40">
        <v>19.3</v>
      </c>
      <c r="J15" s="41">
        <f>SUM(I15)+1</f>
        <v>20.3</v>
      </c>
      <c r="K15" s="42"/>
      <c r="L15" s="41"/>
      <c r="M15" s="44"/>
    </row>
    <row r="16" spans="1:13" s="2" customFormat="1" ht="14.1" customHeight="1" x14ac:dyDescent="0.3">
      <c r="A16" s="23"/>
      <c r="B16" s="13" t="s">
        <v>121</v>
      </c>
      <c r="C16" s="14"/>
      <c r="D16" s="15" t="s">
        <v>119</v>
      </c>
      <c r="E16" s="16"/>
      <c r="F16" s="16"/>
      <c r="G16" s="17"/>
      <c r="H16" s="30"/>
      <c r="I16" s="32"/>
      <c r="J16" s="10"/>
      <c r="K16" s="43"/>
      <c r="L16" s="10"/>
      <c r="M16" s="45"/>
    </row>
    <row r="17" spans="1:13" s="2" customFormat="1" ht="14.1" customHeight="1" x14ac:dyDescent="0.3">
      <c r="A17" s="33">
        <v>8</v>
      </c>
      <c r="B17" s="34" t="s">
        <v>122</v>
      </c>
      <c r="C17" s="35"/>
      <c r="D17" s="36" t="s">
        <v>123</v>
      </c>
      <c r="E17" s="37"/>
      <c r="F17" s="37"/>
      <c r="G17" s="38"/>
      <c r="H17" s="39">
        <f>SUM(I17)-1.7</f>
        <v>23.6</v>
      </c>
      <c r="I17" s="40">
        <v>25.3</v>
      </c>
      <c r="J17" s="41">
        <f>SUM(I17)+1.9</f>
        <v>27.2</v>
      </c>
      <c r="K17" s="41"/>
      <c r="L17" s="41"/>
      <c r="M17" s="49"/>
    </row>
    <row r="18" spans="1:13" s="2" customFormat="1" ht="14.1" customHeight="1" x14ac:dyDescent="0.3">
      <c r="A18" s="23"/>
      <c r="B18" s="13" t="s">
        <v>124</v>
      </c>
      <c r="C18" s="14"/>
      <c r="D18" s="15" t="s">
        <v>125</v>
      </c>
      <c r="E18" s="16"/>
      <c r="F18" s="16"/>
      <c r="G18" s="17"/>
      <c r="H18" s="30"/>
      <c r="I18" s="32"/>
      <c r="J18" s="10"/>
      <c r="K18" s="10"/>
      <c r="L18" s="10"/>
      <c r="M18" s="12"/>
    </row>
    <row r="19" spans="1:13" s="2" customFormat="1" ht="14.1" customHeight="1" x14ac:dyDescent="0.3">
      <c r="A19" s="33">
        <v>9</v>
      </c>
      <c r="B19" s="34" t="s">
        <v>126</v>
      </c>
      <c r="C19" s="35"/>
      <c r="D19" s="36" t="s">
        <v>127</v>
      </c>
      <c r="E19" s="37"/>
      <c r="F19" s="37"/>
      <c r="G19" s="38"/>
      <c r="H19" s="39">
        <f>SUM(I19)-2.8</f>
        <v>22.8</v>
      </c>
      <c r="I19" s="40">
        <v>25.6</v>
      </c>
      <c r="J19" s="41">
        <f>SUM(I19)+4.3</f>
        <v>29.900000000000002</v>
      </c>
      <c r="K19" s="41"/>
      <c r="L19" s="41"/>
      <c r="M19" s="49"/>
    </row>
    <row r="20" spans="1:13" s="2" customFormat="1" ht="14.1" customHeight="1" x14ac:dyDescent="0.3">
      <c r="A20" s="23"/>
      <c r="B20" s="13" t="s">
        <v>128</v>
      </c>
      <c r="C20" s="14"/>
      <c r="D20" s="15" t="s">
        <v>129</v>
      </c>
      <c r="E20" s="16"/>
      <c r="F20" s="16"/>
      <c r="G20" s="17"/>
      <c r="H20" s="30"/>
      <c r="I20" s="32"/>
      <c r="J20" s="10"/>
      <c r="K20" s="10"/>
      <c r="L20" s="10"/>
      <c r="M20" s="12"/>
    </row>
    <row r="21" spans="1:13" s="2" customFormat="1" ht="14.1" customHeight="1" x14ac:dyDescent="0.3">
      <c r="A21" s="33">
        <v>10</v>
      </c>
      <c r="B21" s="34" t="s">
        <v>130</v>
      </c>
      <c r="C21" s="35"/>
      <c r="D21" s="36" t="s">
        <v>53</v>
      </c>
      <c r="E21" s="37"/>
      <c r="F21" s="37"/>
      <c r="G21" s="38"/>
      <c r="H21" s="39">
        <f>SUM(I21)-0.9</f>
        <v>21</v>
      </c>
      <c r="I21" s="40">
        <v>21.9</v>
      </c>
      <c r="J21" s="41">
        <f>SUM(I21)+0.9</f>
        <v>22.799999999999997</v>
      </c>
      <c r="K21" s="41"/>
      <c r="L21" s="41"/>
      <c r="M21" s="49"/>
    </row>
    <row r="22" spans="1:13" s="2" customFormat="1" ht="14.1" customHeight="1" x14ac:dyDescent="0.3">
      <c r="A22" s="23"/>
      <c r="B22" s="13" t="s">
        <v>131</v>
      </c>
      <c r="C22" s="14"/>
      <c r="D22" s="15" t="s">
        <v>53</v>
      </c>
      <c r="E22" s="16"/>
      <c r="F22" s="16"/>
      <c r="G22" s="17"/>
      <c r="H22" s="30"/>
      <c r="I22" s="32"/>
      <c r="J22" s="10"/>
      <c r="K22" s="10"/>
      <c r="L22" s="10"/>
      <c r="M22" s="12"/>
    </row>
    <row r="23" spans="1:13" s="2" customFormat="1" ht="14.1" customHeight="1" x14ac:dyDescent="0.3">
      <c r="A23" s="33">
        <v>11</v>
      </c>
      <c r="B23" s="34" t="s">
        <v>132</v>
      </c>
      <c r="C23" s="35"/>
      <c r="D23" s="36" t="s">
        <v>133</v>
      </c>
      <c r="E23" s="37"/>
      <c r="F23" s="37"/>
      <c r="G23" s="38"/>
      <c r="H23" s="39">
        <f>SUM(I23)-1.9</f>
        <v>25.6</v>
      </c>
      <c r="I23" s="40">
        <v>27.5</v>
      </c>
      <c r="J23" s="41">
        <f>SUM(I23)+2.6</f>
        <v>30.1</v>
      </c>
      <c r="K23" s="41"/>
      <c r="L23" s="41"/>
      <c r="M23" s="49"/>
    </row>
    <row r="24" spans="1:13" s="2" customFormat="1" ht="14.1" customHeight="1" x14ac:dyDescent="0.3">
      <c r="A24" s="23"/>
      <c r="B24" s="13" t="s">
        <v>134</v>
      </c>
      <c r="C24" s="14"/>
      <c r="D24" s="15" t="s">
        <v>135</v>
      </c>
      <c r="E24" s="16"/>
      <c r="F24" s="16"/>
      <c r="G24" s="17"/>
      <c r="H24" s="30"/>
      <c r="I24" s="32"/>
      <c r="J24" s="10"/>
      <c r="K24" s="10"/>
      <c r="L24" s="10"/>
      <c r="M24" s="12"/>
    </row>
    <row r="25" spans="1:13" s="2" customFormat="1" ht="14.1" customHeight="1" x14ac:dyDescent="0.3">
      <c r="A25" s="33">
        <v>12</v>
      </c>
      <c r="B25" s="34"/>
      <c r="C25" s="35"/>
      <c r="D25" s="36"/>
      <c r="E25" s="37"/>
      <c r="F25" s="37"/>
      <c r="G25" s="38"/>
      <c r="H25" s="39"/>
      <c r="I25" s="40"/>
      <c r="J25" s="41"/>
      <c r="K25" s="41"/>
      <c r="L25" s="41"/>
      <c r="M25" s="53"/>
    </row>
    <row r="26" spans="1:13" s="2" customFormat="1" ht="14.1" customHeight="1" x14ac:dyDescent="0.3">
      <c r="A26" s="23"/>
      <c r="B26" s="13"/>
      <c r="C26" s="14"/>
      <c r="D26" s="15"/>
      <c r="E26" s="16"/>
      <c r="F26" s="16"/>
      <c r="G26" s="17"/>
      <c r="H26" s="30"/>
      <c r="I26" s="32"/>
      <c r="J26" s="10"/>
      <c r="K26" s="10"/>
      <c r="L26" s="10"/>
      <c r="M26" s="54"/>
    </row>
    <row r="27" spans="1:13" s="2" customFormat="1" ht="14.1" customHeight="1" x14ac:dyDescent="0.3">
      <c r="A27" s="33">
        <v>13</v>
      </c>
      <c r="B27" s="34"/>
      <c r="C27" s="35"/>
      <c r="D27" s="36"/>
      <c r="E27" s="37"/>
      <c r="F27" s="37"/>
      <c r="G27" s="38"/>
      <c r="H27" s="39"/>
      <c r="I27" s="40"/>
      <c r="J27" s="41"/>
      <c r="K27" s="41"/>
      <c r="L27" s="41"/>
      <c r="M27" s="53"/>
    </row>
    <row r="28" spans="1:13" s="2" customFormat="1" ht="14.1" customHeight="1" x14ac:dyDescent="0.3">
      <c r="A28" s="23"/>
      <c r="B28" s="13"/>
      <c r="C28" s="14"/>
      <c r="D28" s="15"/>
      <c r="E28" s="16"/>
      <c r="F28" s="16"/>
      <c r="G28" s="17"/>
      <c r="H28" s="30"/>
      <c r="I28" s="32"/>
      <c r="J28" s="10"/>
      <c r="K28" s="10"/>
      <c r="L28" s="10"/>
      <c r="M28" s="54"/>
    </row>
    <row r="29" spans="1:13" s="2" customFormat="1" ht="14.1" customHeight="1" x14ac:dyDescent="0.3">
      <c r="A29" s="55">
        <v>14</v>
      </c>
      <c r="B29" s="34"/>
      <c r="C29" s="35"/>
      <c r="D29" s="36"/>
      <c r="E29" s="37"/>
      <c r="F29" s="37"/>
      <c r="G29" s="38"/>
      <c r="H29" s="57"/>
      <c r="I29" s="40"/>
      <c r="J29" s="41"/>
      <c r="K29" s="41"/>
      <c r="L29" s="41"/>
      <c r="M29" s="53"/>
    </row>
    <row r="30" spans="1:13" s="2" customFormat="1" ht="14.1" customHeight="1" thickBot="1" x14ac:dyDescent="0.35">
      <c r="A30" s="56"/>
      <c r="B30" s="62"/>
      <c r="C30" s="63"/>
      <c r="D30" s="64"/>
      <c r="E30" s="65"/>
      <c r="F30" s="65"/>
      <c r="G30" s="66"/>
      <c r="H30" s="58"/>
      <c r="I30" s="59"/>
      <c r="J30" s="60"/>
      <c r="K30" s="60"/>
      <c r="L30" s="60"/>
      <c r="M30" s="61"/>
    </row>
    <row r="31" spans="1:13" s="2" customFormat="1" ht="14.1" customHeigh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s="2" customFormat="1" ht="14.1" customHeigh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s="2" customFormat="1" ht="14.1" customHeight="1" x14ac:dyDescent="0.3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s="2" customFormat="1" ht="14.1" customHeigh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s="2" customFormat="1" ht="14.1" customHeigh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s="2" customFormat="1" ht="14.1" customHeigh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1" customHeight="1" x14ac:dyDescent="0.3"/>
    <row r="38" spans="1:13" ht="14.1" customHeight="1" x14ac:dyDescent="0.3"/>
    <row r="39" spans="1:13" ht="14.1" customHeight="1" x14ac:dyDescent="0.3"/>
    <row r="40" spans="1:13" ht="14.1" customHeight="1" x14ac:dyDescent="0.3"/>
    <row r="41" spans="1:13" s="2" customFormat="1" ht="14.1" customHeigh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s="2" customFormat="1" ht="14.1" customHeigh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4.1" customHeight="1" x14ac:dyDescent="0.3"/>
    <row r="44" spans="1:13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157">
    <mergeCell ref="J29:J30"/>
    <mergeCell ref="K29:K30"/>
    <mergeCell ref="L29:L30"/>
    <mergeCell ref="M29:M30"/>
    <mergeCell ref="B30:C30"/>
    <mergeCell ref="D30:G30"/>
    <mergeCell ref="K27:K28"/>
    <mergeCell ref="L27:L28"/>
    <mergeCell ref="M27:M28"/>
    <mergeCell ref="B28:C28"/>
    <mergeCell ref="D28:G28"/>
    <mergeCell ref="J27:J28"/>
    <mergeCell ref="A29:A30"/>
    <mergeCell ref="B29:C29"/>
    <mergeCell ref="D29:G29"/>
    <mergeCell ref="H29:H30"/>
    <mergeCell ref="I29:I30"/>
    <mergeCell ref="A27:A28"/>
    <mergeCell ref="B27:C27"/>
    <mergeCell ref="D27:G27"/>
    <mergeCell ref="H27:H28"/>
    <mergeCell ref="I27:I28"/>
    <mergeCell ref="J25:J26"/>
    <mergeCell ref="K25:K26"/>
    <mergeCell ref="L25:L26"/>
    <mergeCell ref="M25:M26"/>
    <mergeCell ref="B26:C26"/>
    <mergeCell ref="D26:G26"/>
    <mergeCell ref="K23:K24"/>
    <mergeCell ref="L23:L24"/>
    <mergeCell ref="M23:M24"/>
    <mergeCell ref="B24:C24"/>
    <mergeCell ref="D24:G24"/>
    <mergeCell ref="J23:J24"/>
    <mergeCell ref="A25:A26"/>
    <mergeCell ref="B25:C25"/>
    <mergeCell ref="D25:G25"/>
    <mergeCell ref="H25:H26"/>
    <mergeCell ref="I25:I26"/>
    <mergeCell ref="A23:A24"/>
    <mergeCell ref="B23:C23"/>
    <mergeCell ref="D23:G23"/>
    <mergeCell ref="H23:H24"/>
    <mergeCell ref="I23:I24"/>
    <mergeCell ref="J21:J22"/>
    <mergeCell ref="K21:K22"/>
    <mergeCell ref="L21:L22"/>
    <mergeCell ref="M21:M22"/>
    <mergeCell ref="B22:C22"/>
    <mergeCell ref="D22:G22"/>
    <mergeCell ref="K19:K20"/>
    <mergeCell ref="L19:L20"/>
    <mergeCell ref="M19:M20"/>
    <mergeCell ref="B20:C20"/>
    <mergeCell ref="D20:G20"/>
    <mergeCell ref="J19:J20"/>
    <mergeCell ref="A21:A22"/>
    <mergeCell ref="B21:C21"/>
    <mergeCell ref="D21:G21"/>
    <mergeCell ref="H21:H22"/>
    <mergeCell ref="I21:I22"/>
    <mergeCell ref="A19:A20"/>
    <mergeCell ref="B19:C19"/>
    <mergeCell ref="D19:G19"/>
    <mergeCell ref="H19:H20"/>
    <mergeCell ref="I19:I20"/>
    <mergeCell ref="J17:J18"/>
    <mergeCell ref="K17:K18"/>
    <mergeCell ref="L17:L18"/>
    <mergeCell ref="M17:M18"/>
    <mergeCell ref="B18:C18"/>
    <mergeCell ref="D18:G18"/>
    <mergeCell ref="K15:K16"/>
    <mergeCell ref="L15:L16"/>
    <mergeCell ref="M15:M16"/>
    <mergeCell ref="B16:C16"/>
    <mergeCell ref="D16:G16"/>
    <mergeCell ref="J15:J16"/>
    <mergeCell ref="A17:A18"/>
    <mergeCell ref="B17:C17"/>
    <mergeCell ref="D17:G17"/>
    <mergeCell ref="H17:H18"/>
    <mergeCell ref="I17:I18"/>
    <mergeCell ref="A15:A16"/>
    <mergeCell ref="B15:C15"/>
    <mergeCell ref="D15:G15"/>
    <mergeCell ref="H15:H16"/>
    <mergeCell ref="I15:I16"/>
    <mergeCell ref="J13:J14"/>
    <mergeCell ref="K13:K14"/>
    <mergeCell ref="L13:L14"/>
    <mergeCell ref="M13:M14"/>
    <mergeCell ref="B14:C14"/>
    <mergeCell ref="D14:G14"/>
    <mergeCell ref="K11:K12"/>
    <mergeCell ref="L11:L12"/>
    <mergeCell ref="M11:M12"/>
    <mergeCell ref="B12:C12"/>
    <mergeCell ref="D12:G12"/>
    <mergeCell ref="J11:J12"/>
    <mergeCell ref="A13:A14"/>
    <mergeCell ref="B13:C13"/>
    <mergeCell ref="D13:G13"/>
    <mergeCell ref="H13:H14"/>
    <mergeCell ref="I13:I14"/>
    <mergeCell ref="A11:A12"/>
    <mergeCell ref="B11:C11"/>
    <mergeCell ref="D11:G11"/>
    <mergeCell ref="H11:H12"/>
    <mergeCell ref="I11:I12"/>
    <mergeCell ref="J9:J10"/>
    <mergeCell ref="K9:K10"/>
    <mergeCell ref="L9:L10"/>
    <mergeCell ref="M9:M10"/>
    <mergeCell ref="B10:C10"/>
    <mergeCell ref="D10:G10"/>
    <mergeCell ref="A9:A10"/>
    <mergeCell ref="B9:C9"/>
    <mergeCell ref="D9:G9"/>
    <mergeCell ref="H9:H10"/>
    <mergeCell ref="I9:I10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B6:C6"/>
    <mergeCell ref="D6:G6"/>
    <mergeCell ref="J5:J6"/>
    <mergeCell ref="A7:A8"/>
    <mergeCell ref="B7:C7"/>
    <mergeCell ref="D7:G7"/>
    <mergeCell ref="H7:H8"/>
    <mergeCell ref="I7:I8"/>
    <mergeCell ref="A5:A6"/>
    <mergeCell ref="B5:C5"/>
    <mergeCell ref="D5:G5"/>
    <mergeCell ref="H5:H6"/>
    <mergeCell ref="I5:I6"/>
    <mergeCell ref="L3:L4"/>
    <mergeCell ref="M3:M4"/>
    <mergeCell ref="B4:C4"/>
    <mergeCell ref="D4:G4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51D-EE12-4FC9-91A5-E27EDD707DD6}">
  <sheetPr>
    <tabColor rgb="FFFFFF00"/>
    <pageSetUpPr fitToPage="1"/>
  </sheetPr>
  <dimension ref="A1:M79"/>
  <sheetViews>
    <sheetView topLeftCell="A37" zoomScale="110" zoomScaleNormal="110" workbookViewId="0">
      <selection activeCell="B59" sqref="B59:J62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  <col min="258" max="261" width="8.125" customWidth="1"/>
    <col min="262" max="267" width="5.5" customWidth="1"/>
    <col min="511" max="511" width="3.25" bestFit="1" customWidth="1"/>
    <col min="514" max="517" width="8.125" customWidth="1"/>
    <col min="518" max="523" width="5.5" customWidth="1"/>
    <col min="767" max="767" width="3.25" bestFit="1" customWidth="1"/>
    <col min="770" max="773" width="8.125" customWidth="1"/>
    <col min="774" max="779" width="5.5" customWidth="1"/>
    <col min="1023" max="1023" width="3.25" bestFit="1" customWidth="1"/>
    <col min="1026" max="1029" width="8.125" customWidth="1"/>
    <col min="1030" max="1035" width="5.5" customWidth="1"/>
    <col min="1279" max="1279" width="3.25" bestFit="1" customWidth="1"/>
    <col min="1282" max="1285" width="8.125" customWidth="1"/>
    <col min="1286" max="1291" width="5.5" customWidth="1"/>
    <col min="1535" max="1535" width="3.25" bestFit="1" customWidth="1"/>
    <col min="1538" max="1541" width="8.125" customWidth="1"/>
    <col min="1542" max="1547" width="5.5" customWidth="1"/>
    <col min="1791" max="1791" width="3.25" bestFit="1" customWidth="1"/>
    <col min="1794" max="1797" width="8.125" customWidth="1"/>
    <col min="1798" max="1803" width="5.5" customWidth="1"/>
    <col min="2047" max="2047" width="3.25" bestFit="1" customWidth="1"/>
    <col min="2050" max="2053" width="8.125" customWidth="1"/>
    <col min="2054" max="2059" width="5.5" customWidth="1"/>
    <col min="2303" max="2303" width="3.25" bestFit="1" customWidth="1"/>
    <col min="2306" max="2309" width="8.125" customWidth="1"/>
    <col min="2310" max="2315" width="5.5" customWidth="1"/>
    <col min="2559" max="2559" width="3.25" bestFit="1" customWidth="1"/>
    <col min="2562" max="2565" width="8.125" customWidth="1"/>
    <col min="2566" max="2571" width="5.5" customWidth="1"/>
    <col min="2815" max="2815" width="3.25" bestFit="1" customWidth="1"/>
    <col min="2818" max="2821" width="8.125" customWidth="1"/>
    <col min="2822" max="2827" width="5.5" customWidth="1"/>
    <col min="3071" max="3071" width="3.25" bestFit="1" customWidth="1"/>
    <col min="3074" max="3077" width="8.125" customWidth="1"/>
    <col min="3078" max="3083" width="5.5" customWidth="1"/>
    <col min="3327" max="3327" width="3.25" bestFit="1" customWidth="1"/>
    <col min="3330" max="3333" width="8.125" customWidth="1"/>
    <col min="3334" max="3339" width="5.5" customWidth="1"/>
    <col min="3583" max="3583" width="3.25" bestFit="1" customWidth="1"/>
    <col min="3586" max="3589" width="8.125" customWidth="1"/>
    <col min="3590" max="3595" width="5.5" customWidth="1"/>
    <col min="3839" max="3839" width="3.25" bestFit="1" customWidth="1"/>
    <col min="3842" max="3845" width="8.125" customWidth="1"/>
    <col min="3846" max="3851" width="5.5" customWidth="1"/>
    <col min="4095" max="4095" width="3.25" bestFit="1" customWidth="1"/>
    <col min="4098" max="4101" width="8.125" customWidth="1"/>
    <col min="4102" max="4107" width="5.5" customWidth="1"/>
    <col min="4351" max="4351" width="3.25" bestFit="1" customWidth="1"/>
    <col min="4354" max="4357" width="8.125" customWidth="1"/>
    <col min="4358" max="4363" width="5.5" customWidth="1"/>
    <col min="4607" max="4607" width="3.25" bestFit="1" customWidth="1"/>
    <col min="4610" max="4613" width="8.125" customWidth="1"/>
    <col min="4614" max="4619" width="5.5" customWidth="1"/>
    <col min="4863" max="4863" width="3.25" bestFit="1" customWidth="1"/>
    <col min="4866" max="4869" width="8.125" customWidth="1"/>
    <col min="4870" max="4875" width="5.5" customWidth="1"/>
    <col min="5119" max="5119" width="3.25" bestFit="1" customWidth="1"/>
    <col min="5122" max="5125" width="8.125" customWidth="1"/>
    <col min="5126" max="5131" width="5.5" customWidth="1"/>
    <col min="5375" max="5375" width="3.25" bestFit="1" customWidth="1"/>
    <col min="5378" max="5381" width="8.125" customWidth="1"/>
    <col min="5382" max="5387" width="5.5" customWidth="1"/>
    <col min="5631" max="5631" width="3.25" bestFit="1" customWidth="1"/>
    <col min="5634" max="5637" width="8.125" customWidth="1"/>
    <col min="5638" max="5643" width="5.5" customWidth="1"/>
    <col min="5887" max="5887" width="3.25" bestFit="1" customWidth="1"/>
    <col min="5890" max="5893" width="8.125" customWidth="1"/>
    <col min="5894" max="5899" width="5.5" customWidth="1"/>
    <col min="6143" max="6143" width="3.25" bestFit="1" customWidth="1"/>
    <col min="6146" max="6149" width="8.125" customWidth="1"/>
    <col min="6150" max="6155" width="5.5" customWidth="1"/>
    <col min="6399" max="6399" width="3.25" bestFit="1" customWidth="1"/>
    <col min="6402" max="6405" width="8.125" customWidth="1"/>
    <col min="6406" max="6411" width="5.5" customWidth="1"/>
    <col min="6655" max="6655" width="3.25" bestFit="1" customWidth="1"/>
    <col min="6658" max="6661" width="8.125" customWidth="1"/>
    <col min="6662" max="6667" width="5.5" customWidth="1"/>
    <col min="6911" max="6911" width="3.25" bestFit="1" customWidth="1"/>
    <col min="6914" max="6917" width="8.125" customWidth="1"/>
    <col min="6918" max="6923" width="5.5" customWidth="1"/>
    <col min="7167" max="7167" width="3.25" bestFit="1" customWidth="1"/>
    <col min="7170" max="7173" width="8.125" customWidth="1"/>
    <col min="7174" max="7179" width="5.5" customWidth="1"/>
    <col min="7423" max="7423" width="3.25" bestFit="1" customWidth="1"/>
    <col min="7426" max="7429" width="8.125" customWidth="1"/>
    <col min="7430" max="7435" width="5.5" customWidth="1"/>
    <col min="7679" max="7679" width="3.25" bestFit="1" customWidth="1"/>
    <col min="7682" max="7685" width="8.125" customWidth="1"/>
    <col min="7686" max="7691" width="5.5" customWidth="1"/>
    <col min="7935" max="7935" width="3.25" bestFit="1" customWidth="1"/>
    <col min="7938" max="7941" width="8.125" customWidth="1"/>
    <col min="7942" max="7947" width="5.5" customWidth="1"/>
    <col min="8191" max="8191" width="3.25" bestFit="1" customWidth="1"/>
    <col min="8194" max="8197" width="8.125" customWidth="1"/>
    <col min="8198" max="8203" width="5.5" customWidth="1"/>
    <col min="8447" max="8447" width="3.25" bestFit="1" customWidth="1"/>
    <col min="8450" max="8453" width="8.125" customWidth="1"/>
    <col min="8454" max="8459" width="5.5" customWidth="1"/>
    <col min="8703" max="8703" width="3.25" bestFit="1" customWidth="1"/>
    <col min="8706" max="8709" width="8.125" customWidth="1"/>
    <col min="8710" max="8715" width="5.5" customWidth="1"/>
    <col min="8959" max="8959" width="3.25" bestFit="1" customWidth="1"/>
    <col min="8962" max="8965" width="8.125" customWidth="1"/>
    <col min="8966" max="8971" width="5.5" customWidth="1"/>
    <col min="9215" max="9215" width="3.25" bestFit="1" customWidth="1"/>
    <col min="9218" max="9221" width="8.125" customWidth="1"/>
    <col min="9222" max="9227" width="5.5" customWidth="1"/>
    <col min="9471" max="9471" width="3.25" bestFit="1" customWidth="1"/>
    <col min="9474" max="9477" width="8.125" customWidth="1"/>
    <col min="9478" max="9483" width="5.5" customWidth="1"/>
    <col min="9727" max="9727" width="3.25" bestFit="1" customWidth="1"/>
    <col min="9730" max="9733" width="8.125" customWidth="1"/>
    <col min="9734" max="9739" width="5.5" customWidth="1"/>
    <col min="9983" max="9983" width="3.25" bestFit="1" customWidth="1"/>
    <col min="9986" max="9989" width="8.125" customWidth="1"/>
    <col min="9990" max="9995" width="5.5" customWidth="1"/>
    <col min="10239" max="10239" width="3.25" bestFit="1" customWidth="1"/>
    <col min="10242" max="10245" width="8.125" customWidth="1"/>
    <col min="10246" max="10251" width="5.5" customWidth="1"/>
    <col min="10495" max="10495" width="3.25" bestFit="1" customWidth="1"/>
    <col min="10498" max="10501" width="8.125" customWidth="1"/>
    <col min="10502" max="10507" width="5.5" customWidth="1"/>
    <col min="10751" max="10751" width="3.25" bestFit="1" customWidth="1"/>
    <col min="10754" max="10757" width="8.125" customWidth="1"/>
    <col min="10758" max="10763" width="5.5" customWidth="1"/>
    <col min="11007" max="11007" width="3.25" bestFit="1" customWidth="1"/>
    <col min="11010" max="11013" width="8.125" customWidth="1"/>
    <col min="11014" max="11019" width="5.5" customWidth="1"/>
    <col min="11263" max="11263" width="3.25" bestFit="1" customWidth="1"/>
    <col min="11266" max="11269" width="8.125" customWidth="1"/>
    <col min="11270" max="11275" width="5.5" customWidth="1"/>
    <col min="11519" max="11519" width="3.25" bestFit="1" customWidth="1"/>
    <col min="11522" max="11525" width="8.125" customWidth="1"/>
    <col min="11526" max="11531" width="5.5" customWidth="1"/>
    <col min="11775" max="11775" width="3.25" bestFit="1" customWidth="1"/>
    <col min="11778" max="11781" width="8.125" customWidth="1"/>
    <col min="11782" max="11787" width="5.5" customWidth="1"/>
    <col min="12031" max="12031" width="3.25" bestFit="1" customWidth="1"/>
    <col min="12034" max="12037" width="8.125" customWidth="1"/>
    <col min="12038" max="12043" width="5.5" customWidth="1"/>
    <col min="12287" max="12287" width="3.25" bestFit="1" customWidth="1"/>
    <col min="12290" max="12293" width="8.125" customWidth="1"/>
    <col min="12294" max="12299" width="5.5" customWidth="1"/>
    <col min="12543" max="12543" width="3.25" bestFit="1" customWidth="1"/>
    <col min="12546" max="12549" width="8.125" customWidth="1"/>
    <col min="12550" max="12555" width="5.5" customWidth="1"/>
    <col min="12799" max="12799" width="3.25" bestFit="1" customWidth="1"/>
    <col min="12802" max="12805" width="8.125" customWidth="1"/>
    <col min="12806" max="12811" width="5.5" customWidth="1"/>
    <col min="13055" max="13055" width="3.25" bestFit="1" customWidth="1"/>
    <col min="13058" max="13061" width="8.125" customWidth="1"/>
    <col min="13062" max="13067" width="5.5" customWidth="1"/>
    <col min="13311" max="13311" width="3.25" bestFit="1" customWidth="1"/>
    <col min="13314" max="13317" width="8.125" customWidth="1"/>
    <col min="13318" max="13323" width="5.5" customWidth="1"/>
    <col min="13567" max="13567" width="3.25" bestFit="1" customWidth="1"/>
    <col min="13570" max="13573" width="8.125" customWidth="1"/>
    <col min="13574" max="13579" width="5.5" customWidth="1"/>
    <col min="13823" max="13823" width="3.25" bestFit="1" customWidth="1"/>
    <col min="13826" max="13829" width="8.125" customWidth="1"/>
    <col min="13830" max="13835" width="5.5" customWidth="1"/>
    <col min="14079" max="14079" width="3.25" bestFit="1" customWidth="1"/>
    <col min="14082" max="14085" width="8.125" customWidth="1"/>
    <col min="14086" max="14091" width="5.5" customWidth="1"/>
    <col min="14335" max="14335" width="3.25" bestFit="1" customWidth="1"/>
    <col min="14338" max="14341" width="8.125" customWidth="1"/>
    <col min="14342" max="14347" width="5.5" customWidth="1"/>
    <col min="14591" max="14591" width="3.25" bestFit="1" customWidth="1"/>
    <col min="14594" max="14597" width="8.125" customWidth="1"/>
    <col min="14598" max="14603" width="5.5" customWidth="1"/>
    <col min="14847" max="14847" width="3.25" bestFit="1" customWidth="1"/>
    <col min="14850" max="14853" width="8.125" customWidth="1"/>
    <col min="14854" max="14859" width="5.5" customWidth="1"/>
    <col min="15103" max="15103" width="3.25" bestFit="1" customWidth="1"/>
    <col min="15106" max="15109" width="8.125" customWidth="1"/>
    <col min="15110" max="15115" width="5.5" customWidth="1"/>
    <col min="15359" max="15359" width="3.25" bestFit="1" customWidth="1"/>
    <col min="15362" max="15365" width="8.125" customWidth="1"/>
    <col min="15366" max="15371" width="5.5" customWidth="1"/>
    <col min="15615" max="15615" width="3.25" bestFit="1" customWidth="1"/>
    <col min="15618" max="15621" width="8.125" customWidth="1"/>
    <col min="15622" max="15627" width="5.5" customWidth="1"/>
    <col min="15871" max="15871" width="3.25" bestFit="1" customWidth="1"/>
    <col min="15874" max="15877" width="8.125" customWidth="1"/>
    <col min="15878" max="15883" width="5.5" customWidth="1"/>
    <col min="16127" max="16127" width="3.25" bestFit="1" customWidth="1"/>
    <col min="16130" max="16133" width="8.125" customWidth="1"/>
    <col min="16134" max="16139" width="5.5" customWidth="1"/>
  </cols>
  <sheetData>
    <row r="1" spans="1:13" ht="16.5" customHeight="1" thickBot="1" x14ac:dyDescent="0.35">
      <c r="A1" s="18" t="s">
        <v>197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3" ht="16.5" customHeight="1" thickBot="1" x14ac:dyDescent="0.35">
      <c r="A2" s="6" t="s">
        <v>33</v>
      </c>
      <c r="B2" s="21" t="s">
        <v>34</v>
      </c>
      <c r="C2" s="21"/>
      <c r="D2" s="21" t="s">
        <v>35</v>
      </c>
      <c r="E2" s="21"/>
      <c r="F2" s="21"/>
      <c r="G2" s="21"/>
      <c r="H2" s="8" t="s">
        <v>254</v>
      </c>
      <c r="I2" s="3" t="s">
        <v>255</v>
      </c>
      <c r="J2" s="4" t="s">
        <v>256</v>
      </c>
      <c r="K2" s="4"/>
      <c r="L2" s="7"/>
      <c r="M2" s="4"/>
    </row>
    <row r="3" spans="1:13" s="2" customFormat="1" ht="14.1" customHeight="1" x14ac:dyDescent="0.3">
      <c r="A3" s="86">
        <v>1</v>
      </c>
      <c r="B3" s="96" t="s">
        <v>23</v>
      </c>
      <c r="C3" s="96"/>
      <c r="D3" s="97" t="s">
        <v>59</v>
      </c>
      <c r="E3" s="97"/>
      <c r="F3" s="97"/>
      <c r="G3" s="26"/>
      <c r="H3" s="29">
        <f>SUM(I3)-3</f>
        <v>31</v>
      </c>
      <c r="I3" s="31">
        <v>34</v>
      </c>
      <c r="J3" s="93">
        <f>SUM(I3)+3</f>
        <v>37</v>
      </c>
      <c r="K3" s="93"/>
      <c r="L3" s="93"/>
      <c r="M3" s="119"/>
    </row>
    <row r="4" spans="1:13" s="2" customFormat="1" ht="14.1" customHeight="1" x14ac:dyDescent="0.3">
      <c r="A4" s="67"/>
      <c r="B4" s="43" t="s">
        <v>20</v>
      </c>
      <c r="C4" s="43"/>
      <c r="D4" s="50" t="s">
        <v>40</v>
      </c>
      <c r="E4" s="51"/>
      <c r="F4" s="51"/>
      <c r="G4" s="51"/>
      <c r="H4" s="30"/>
      <c r="I4" s="32"/>
      <c r="J4" s="41"/>
      <c r="K4" s="41"/>
      <c r="L4" s="41"/>
      <c r="M4" s="44"/>
    </row>
    <row r="5" spans="1:13" s="2" customFormat="1" ht="14.1" customHeight="1" x14ac:dyDescent="0.3">
      <c r="A5" s="67">
        <v>2</v>
      </c>
      <c r="B5" s="42" t="s">
        <v>21</v>
      </c>
      <c r="C5" s="42"/>
      <c r="D5" s="83" t="s">
        <v>22</v>
      </c>
      <c r="E5" s="83"/>
      <c r="F5" s="83"/>
      <c r="G5" s="83"/>
      <c r="H5" s="57">
        <f>SUM(I5)-1</f>
        <v>21</v>
      </c>
      <c r="I5" s="40">
        <v>22</v>
      </c>
      <c r="J5" s="41">
        <f>SUM(I5)+1</f>
        <v>23</v>
      </c>
      <c r="K5" s="41"/>
      <c r="L5" s="41"/>
      <c r="M5" s="49"/>
    </row>
    <row r="6" spans="1:13" s="2" customFormat="1" ht="14.1" customHeight="1" x14ac:dyDescent="0.3">
      <c r="A6" s="67"/>
      <c r="B6" s="43" t="s">
        <v>11</v>
      </c>
      <c r="C6" s="43"/>
      <c r="D6" s="50" t="s">
        <v>26</v>
      </c>
      <c r="E6" s="51"/>
      <c r="F6" s="51"/>
      <c r="G6" s="52"/>
      <c r="H6" s="30"/>
      <c r="I6" s="32"/>
      <c r="J6" s="10"/>
      <c r="K6" s="10"/>
      <c r="L6" s="10"/>
      <c r="M6" s="12"/>
    </row>
    <row r="7" spans="1:13" s="2" customFormat="1" ht="14.1" customHeight="1" x14ac:dyDescent="0.3">
      <c r="A7" s="67">
        <v>3</v>
      </c>
      <c r="B7" s="42" t="s">
        <v>19</v>
      </c>
      <c r="C7" s="42"/>
      <c r="D7" s="83" t="s">
        <v>54</v>
      </c>
      <c r="E7" s="83"/>
      <c r="F7" s="83"/>
      <c r="G7" s="83"/>
      <c r="H7" s="57">
        <f>SUM(I7)-1.5</f>
        <v>30.5</v>
      </c>
      <c r="I7" s="40">
        <v>32</v>
      </c>
      <c r="J7" s="41">
        <f>SUM(I7)+1.5</f>
        <v>33.5</v>
      </c>
      <c r="K7" s="41"/>
      <c r="L7" s="41"/>
      <c r="M7" s="49"/>
    </row>
    <row r="8" spans="1:13" s="2" customFormat="1" ht="14.1" customHeight="1" x14ac:dyDescent="0.3">
      <c r="A8" s="67"/>
      <c r="B8" s="43" t="s">
        <v>24</v>
      </c>
      <c r="C8" s="43"/>
      <c r="D8" s="50" t="s">
        <v>27</v>
      </c>
      <c r="E8" s="51"/>
      <c r="F8" s="51"/>
      <c r="G8" s="52"/>
      <c r="H8" s="30"/>
      <c r="I8" s="32"/>
      <c r="J8" s="10"/>
      <c r="K8" s="10"/>
      <c r="L8" s="10"/>
      <c r="M8" s="12"/>
    </row>
    <row r="9" spans="1:13" s="2" customFormat="1" ht="14.1" customHeight="1" x14ac:dyDescent="0.3">
      <c r="A9" s="67">
        <v>4</v>
      </c>
      <c r="B9" s="42" t="s">
        <v>198</v>
      </c>
      <c r="C9" s="42"/>
      <c r="D9" s="83"/>
      <c r="E9" s="83"/>
      <c r="F9" s="83"/>
      <c r="G9" s="83"/>
      <c r="H9" s="57">
        <f>SUM(I9)-2.5</f>
        <v>51.5</v>
      </c>
      <c r="I9" s="40">
        <v>54</v>
      </c>
      <c r="J9" s="41">
        <f>SUM(I9)+2.5</f>
        <v>56.5</v>
      </c>
      <c r="K9" s="41"/>
      <c r="L9" s="41"/>
      <c r="M9" s="49"/>
    </row>
    <row r="10" spans="1:13" s="2" customFormat="1" ht="14.1" customHeight="1" x14ac:dyDescent="0.3">
      <c r="A10" s="67"/>
      <c r="B10" s="43" t="s">
        <v>184</v>
      </c>
      <c r="C10" s="43"/>
      <c r="D10" s="50" t="s">
        <v>199</v>
      </c>
      <c r="E10" s="51"/>
      <c r="F10" s="51"/>
      <c r="G10" s="52"/>
      <c r="H10" s="30"/>
      <c r="I10" s="32"/>
      <c r="J10" s="10"/>
      <c r="K10" s="10"/>
      <c r="L10" s="10"/>
      <c r="M10" s="12"/>
    </row>
    <row r="11" spans="1:13" s="2" customFormat="1" ht="14.1" customHeight="1" x14ac:dyDescent="0.3">
      <c r="A11" s="67">
        <v>5</v>
      </c>
      <c r="B11" s="42" t="s">
        <v>10</v>
      </c>
      <c r="C11" s="42"/>
      <c r="D11" s="83" t="s">
        <v>86</v>
      </c>
      <c r="E11" s="83"/>
      <c r="F11" s="83"/>
      <c r="G11" s="83"/>
      <c r="H11" s="57">
        <f>SUM(I11)-0.9</f>
        <v>13.4</v>
      </c>
      <c r="I11" s="40">
        <v>14.3</v>
      </c>
      <c r="J11" s="74">
        <f>SUM(I11)+0.9</f>
        <v>15.200000000000001</v>
      </c>
      <c r="K11" s="74"/>
      <c r="L11" s="74"/>
      <c r="M11" s="85"/>
    </row>
    <row r="12" spans="1:13" s="2" customFormat="1" ht="14.1" customHeight="1" x14ac:dyDescent="0.3">
      <c r="A12" s="67"/>
      <c r="B12" s="43" t="s">
        <v>13</v>
      </c>
      <c r="C12" s="43"/>
      <c r="D12" s="50" t="s">
        <v>29</v>
      </c>
      <c r="E12" s="51"/>
      <c r="F12" s="51"/>
      <c r="G12" s="52"/>
      <c r="H12" s="30"/>
      <c r="I12" s="32"/>
      <c r="J12" s="74"/>
      <c r="K12" s="74"/>
      <c r="L12" s="74"/>
      <c r="M12" s="85"/>
    </row>
    <row r="13" spans="1:13" s="2" customFormat="1" ht="14.1" customHeight="1" x14ac:dyDescent="0.3">
      <c r="A13" s="67">
        <v>6</v>
      </c>
      <c r="B13" s="42" t="s">
        <v>1</v>
      </c>
      <c r="C13" s="42"/>
      <c r="D13" s="83" t="s">
        <v>2</v>
      </c>
      <c r="E13" s="83"/>
      <c r="F13" s="83"/>
      <c r="G13" s="83"/>
      <c r="H13" s="57">
        <f>SUM(I13)-0.5</f>
        <v>14</v>
      </c>
      <c r="I13" s="40">
        <v>14.5</v>
      </c>
      <c r="J13" s="74">
        <f>SUM(I13)+0.5</f>
        <v>15</v>
      </c>
      <c r="K13" s="74"/>
      <c r="L13" s="74"/>
      <c r="M13" s="76"/>
    </row>
    <row r="14" spans="1:13" s="2" customFormat="1" ht="14.1" customHeight="1" x14ac:dyDescent="0.3">
      <c r="A14" s="67"/>
      <c r="B14" s="43" t="s">
        <v>14</v>
      </c>
      <c r="C14" s="43"/>
      <c r="D14" s="50" t="s">
        <v>68</v>
      </c>
      <c r="E14" s="51"/>
      <c r="F14" s="51"/>
      <c r="G14" s="52"/>
      <c r="H14" s="30"/>
      <c r="I14" s="32"/>
      <c r="J14" s="74"/>
      <c r="K14" s="74"/>
      <c r="L14" s="74"/>
      <c r="M14" s="76"/>
    </row>
    <row r="15" spans="1:13" s="2" customFormat="1" ht="14.1" customHeight="1" x14ac:dyDescent="0.3">
      <c r="A15" s="67">
        <v>7</v>
      </c>
      <c r="B15" s="42" t="s">
        <v>3</v>
      </c>
      <c r="C15" s="42"/>
      <c r="D15" s="83" t="s">
        <v>4</v>
      </c>
      <c r="E15" s="83"/>
      <c r="F15" s="83"/>
      <c r="G15" s="83"/>
      <c r="H15" s="57">
        <f>SUM(I15)-0.3</f>
        <v>6</v>
      </c>
      <c r="I15" s="40">
        <v>6.3</v>
      </c>
      <c r="J15" s="74">
        <f>SUM(I15)+0.3</f>
        <v>6.6</v>
      </c>
      <c r="K15" s="74"/>
      <c r="L15" s="74"/>
      <c r="M15" s="76"/>
    </row>
    <row r="16" spans="1:13" s="2" customFormat="1" ht="14.1" customHeight="1" x14ac:dyDescent="0.3">
      <c r="A16" s="67"/>
      <c r="B16" s="43" t="s">
        <v>15</v>
      </c>
      <c r="C16" s="43"/>
      <c r="D16" s="50" t="s">
        <v>67</v>
      </c>
      <c r="E16" s="51"/>
      <c r="F16" s="51"/>
      <c r="G16" s="52"/>
      <c r="H16" s="30"/>
      <c r="I16" s="32"/>
      <c r="J16" s="74"/>
      <c r="K16" s="74"/>
      <c r="L16" s="74"/>
      <c r="M16" s="76"/>
    </row>
    <row r="17" spans="1:13" s="2" customFormat="1" ht="14.1" customHeight="1" x14ac:dyDescent="0.3">
      <c r="A17" s="67">
        <v>8</v>
      </c>
      <c r="B17" s="34" t="s">
        <v>45</v>
      </c>
      <c r="C17" s="35"/>
      <c r="D17" s="36" t="s">
        <v>47</v>
      </c>
      <c r="E17" s="37"/>
      <c r="F17" s="37"/>
      <c r="G17" s="38"/>
      <c r="H17" s="57">
        <f>SUM(I17)-1.4</f>
        <v>36.6</v>
      </c>
      <c r="I17" s="40">
        <v>38</v>
      </c>
      <c r="J17" s="74">
        <f>SUM(I17)+1.4</f>
        <v>39.4</v>
      </c>
      <c r="K17" s="74"/>
      <c r="L17" s="74"/>
      <c r="M17" s="76"/>
    </row>
    <row r="18" spans="1:13" s="2" customFormat="1" ht="14.1" customHeight="1" x14ac:dyDescent="0.3">
      <c r="A18" s="67"/>
      <c r="B18" s="43" t="s">
        <v>46</v>
      </c>
      <c r="C18" s="43"/>
      <c r="D18" s="50" t="s">
        <v>66</v>
      </c>
      <c r="E18" s="51"/>
      <c r="F18" s="51"/>
      <c r="G18" s="52"/>
      <c r="H18" s="30"/>
      <c r="I18" s="32"/>
      <c r="J18" s="74"/>
      <c r="K18" s="74"/>
      <c r="L18" s="74"/>
      <c r="M18" s="76"/>
    </row>
    <row r="19" spans="1:13" s="2" customFormat="1" ht="14.1" customHeight="1" x14ac:dyDescent="0.3">
      <c r="A19" s="67">
        <v>9</v>
      </c>
      <c r="B19" s="42" t="s">
        <v>5</v>
      </c>
      <c r="C19" s="42"/>
      <c r="D19" s="83" t="s">
        <v>6</v>
      </c>
      <c r="E19" s="83"/>
      <c r="F19" s="83"/>
      <c r="G19" s="83"/>
      <c r="H19" s="57">
        <f>SUM(I19)-3</f>
        <v>26.2</v>
      </c>
      <c r="I19" s="40">
        <v>29.2</v>
      </c>
      <c r="J19" s="74">
        <f>SUM(I19)+3</f>
        <v>32.200000000000003</v>
      </c>
      <c r="K19" s="74"/>
      <c r="L19" s="74"/>
      <c r="M19" s="85"/>
    </row>
    <row r="20" spans="1:13" s="2" customFormat="1" ht="14.1" customHeight="1" x14ac:dyDescent="0.3">
      <c r="A20" s="67"/>
      <c r="B20" s="43" t="s">
        <v>16</v>
      </c>
      <c r="C20" s="43"/>
      <c r="D20" s="50" t="s">
        <v>32</v>
      </c>
      <c r="E20" s="51"/>
      <c r="F20" s="51"/>
      <c r="G20" s="52"/>
      <c r="H20" s="30"/>
      <c r="I20" s="32"/>
      <c r="J20" s="74"/>
      <c r="K20" s="74"/>
      <c r="L20" s="74"/>
      <c r="M20" s="85"/>
    </row>
    <row r="21" spans="1:13" s="2" customFormat="1" ht="14.1" customHeight="1" x14ac:dyDescent="0.3">
      <c r="A21" s="67">
        <v>10</v>
      </c>
      <c r="B21" s="42" t="s">
        <v>7</v>
      </c>
      <c r="C21" s="42"/>
      <c r="D21" s="36" t="s">
        <v>8</v>
      </c>
      <c r="E21" s="37"/>
      <c r="F21" s="37"/>
      <c r="G21" s="38"/>
      <c r="H21" s="57"/>
      <c r="I21" s="40"/>
      <c r="J21" s="74"/>
      <c r="K21" s="74"/>
      <c r="L21" s="74"/>
      <c r="M21" s="85"/>
    </row>
    <row r="22" spans="1:13" s="2" customFormat="1" ht="14.1" customHeight="1" x14ac:dyDescent="0.3">
      <c r="A22" s="67"/>
      <c r="B22" s="43" t="s">
        <v>17</v>
      </c>
      <c r="C22" s="43"/>
      <c r="D22" s="50" t="s">
        <v>37</v>
      </c>
      <c r="E22" s="51"/>
      <c r="F22" s="51"/>
      <c r="G22" s="52"/>
      <c r="H22" s="30"/>
      <c r="I22" s="32"/>
      <c r="J22" s="74"/>
      <c r="K22" s="74"/>
      <c r="L22" s="74"/>
      <c r="M22" s="85"/>
    </row>
    <row r="23" spans="1:13" s="2" customFormat="1" ht="14.1" customHeight="1" x14ac:dyDescent="0.3">
      <c r="A23" s="67">
        <v>11</v>
      </c>
      <c r="B23" s="34" t="s">
        <v>200</v>
      </c>
      <c r="C23" s="35"/>
      <c r="D23" s="83"/>
      <c r="E23" s="83"/>
      <c r="F23" s="83"/>
      <c r="G23" s="83"/>
      <c r="H23" s="57">
        <f>SUM(I23)-0.5</f>
        <v>13.5</v>
      </c>
      <c r="I23" s="40">
        <v>14</v>
      </c>
      <c r="J23" s="74">
        <f>SUM(I23)+0.5</f>
        <v>14.5</v>
      </c>
      <c r="K23" s="74"/>
      <c r="L23" s="74"/>
      <c r="M23" s="76"/>
    </row>
    <row r="24" spans="1:13" s="2" customFormat="1" ht="14.1" customHeight="1" x14ac:dyDescent="0.3">
      <c r="A24" s="67"/>
      <c r="B24" s="43" t="s">
        <v>201</v>
      </c>
      <c r="C24" s="43"/>
      <c r="D24" s="50"/>
      <c r="E24" s="51"/>
      <c r="F24" s="51"/>
      <c r="G24" s="52"/>
      <c r="H24" s="30"/>
      <c r="I24" s="32"/>
      <c r="J24" s="74"/>
      <c r="K24" s="74"/>
      <c r="L24" s="74"/>
      <c r="M24" s="76"/>
    </row>
    <row r="25" spans="1:13" s="2" customFormat="1" ht="14.1" customHeight="1" x14ac:dyDescent="0.3">
      <c r="A25" s="67">
        <v>12</v>
      </c>
      <c r="B25" s="34" t="s">
        <v>195</v>
      </c>
      <c r="C25" s="35"/>
      <c r="D25" s="83"/>
      <c r="E25" s="83"/>
      <c r="F25" s="83"/>
      <c r="G25" s="83"/>
      <c r="H25" s="57">
        <f>SUM(I25)-1</f>
        <v>5</v>
      </c>
      <c r="I25" s="40">
        <v>6</v>
      </c>
      <c r="J25" s="74">
        <f>SUM(I25)+1</f>
        <v>7</v>
      </c>
      <c r="K25" s="74"/>
      <c r="L25" s="74"/>
      <c r="M25" s="76"/>
    </row>
    <row r="26" spans="1:13" s="2" customFormat="1" ht="14.1" customHeight="1" x14ac:dyDescent="0.3">
      <c r="A26" s="67"/>
      <c r="B26" s="43" t="s">
        <v>196</v>
      </c>
      <c r="C26" s="43"/>
      <c r="D26" s="50" t="s">
        <v>202</v>
      </c>
      <c r="E26" s="51"/>
      <c r="F26" s="51"/>
      <c r="G26" s="52"/>
      <c r="H26" s="30"/>
      <c r="I26" s="32"/>
      <c r="J26" s="74"/>
      <c r="K26" s="74"/>
      <c r="L26" s="74"/>
      <c r="M26" s="76"/>
    </row>
    <row r="27" spans="1:13" s="2" customFormat="1" ht="14.1" customHeight="1" x14ac:dyDescent="0.3">
      <c r="A27" s="67">
        <v>13</v>
      </c>
      <c r="B27" s="34" t="s">
        <v>81</v>
      </c>
      <c r="C27" s="35"/>
      <c r="D27" s="68"/>
      <c r="E27" s="69"/>
      <c r="F27" s="69"/>
      <c r="G27" s="70"/>
      <c r="H27" s="57">
        <f>SUM(I27)-0.2</f>
        <v>2</v>
      </c>
      <c r="I27" s="40">
        <v>2.2000000000000002</v>
      </c>
      <c r="J27" s="74">
        <f>SUM(I27)+0.2</f>
        <v>2.4000000000000004</v>
      </c>
      <c r="K27" s="74"/>
      <c r="L27" s="74"/>
      <c r="M27" s="85"/>
    </row>
    <row r="28" spans="1:13" s="2" customFormat="1" ht="14.1" customHeight="1" thickBot="1" x14ac:dyDescent="0.35">
      <c r="A28" s="115"/>
      <c r="B28" s="110" t="s">
        <v>82</v>
      </c>
      <c r="C28" s="111"/>
      <c r="D28" s="112"/>
      <c r="E28" s="113"/>
      <c r="F28" s="113"/>
      <c r="G28" s="114"/>
      <c r="H28" s="123"/>
      <c r="I28" s="121"/>
      <c r="J28" s="108"/>
      <c r="K28" s="108"/>
      <c r="L28" s="108"/>
      <c r="M28" s="122"/>
    </row>
    <row r="29" spans="1:13" s="2" customFormat="1" ht="14.1" customHeight="1" thickTop="1" x14ac:dyDescent="0.3">
      <c r="A29" s="86">
        <v>14</v>
      </c>
      <c r="B29" s="87" t="s">
        <v>87</v>
      </c>
      <c r="C29" s="88"/>
      <c r="D29" s="89" t="s">
        <v>88</v>
      </c>
      <c r="E29" s="90"/>
      <c r="F29" s="90"/>
      <c r="G29" s="91"/>
      <c r="H29" s="124">
        <f>SUM(I29)-2</f>
        <v>40</v>
      </c>
      <c r="I29" s="120">
        <v>42</v>
      </c>
      <c r="J29" s="99">
        <f>SUM(I29)+2</f>
        <v>44</v>
      </c>
      <c r="K29" s="99"/>
      <c r="L29" s="99"/>
      <c r="M29" s="100"/>
    </row>
    <row r="30" spans="1:13" s="2" customFormat="1" ht="14.1" customHeight="1" x14ac:dyDescent="0.3">
      <c r="A30" s="67"/>
      <c r="B30" s="13" t="s">
        <v>89</v>
      </c>
      <c r="C30" s="14"/>
      <c r="D30" s="15" t="s">
        <v>90</v>
      </c>
      <c r="E30" s="16"/>
      <c r="F30" s="16"/>
      <c r="G30" s="17"/>
      <c r="H30" s="30"/>
      <c r="I30" s="32"/>
      <c r="J30" s="10"/>
      <c r="K30" s="10"/>
      <c r="L30" s="10"/>
      <c r="M30" s="12"/>
    </row>
    <row r="31" spans="1:13" s="2" customFormat="1" ht="14.1" customHeight="1" x14ac:dyDescent="0.3">
      <c r="A31" s="67">
        <v>15</v>
      </c>
      <c r="B31" s="34" t="s">
        <v>97</v>
      </c>
      <c r="C31" s="35"/>
      <c r="D31" s="89"/>
      <c r="E31" s="90"/>
      <c r="F31" s="90"/>
      <c r="G31" s="91"/>
      <c r="H31" s="57">
        <f>SUM(I31)-2.8</f>
        <v>59.2</v>
      </c>
      <c r="I31" s="40">
        <v>62</v>
      </c>
      <c r="J31" s="99">
        <f>SUM(I31)+2.8</f>
        <v>64.8</v>
      </c>
      <c r="K31" s="99"/>
      <c r="L31" s="99"/>
      <c r="M31" s="100"/>
    </row>
    <row r="32" spans="1:13" s="2" customFormat="1" ht="14.1" customHeight="1" x14ac:dyDescent="0.3">
      <c r="A32" s="67"/>
      <c r="B32" s="13" t="s">
        <v>98</v>
      </c>
      <c r="C32" s="14"/>
      <c r="D32" s="15"/>
      <c r="E32" s="16"/>
      <c r="F32" s="16"/>
      <c r="G32" s="17"/>
      <c r="H32" s="30"/>
      <c r="I32" s="32"/>
      <c r="J32" s="10"/>
      <c r="K32" s="10"/>
      <c r="L32" s="10"/>
      <c r="M32" s="12"/>
    </row>
    <row r="33" spans="1:13" s="2" customFormat="1" ht="14.1" customHeight="1" x14ac:dyDescent="0.3">
      <c r="A33" s="67">
        <v>16</v>
      </c>
      <c r="B33" s="34" t="s">
        <v>99</v>
      </c>
      <c r="C33" s="35"/>
      <c r="D33" s="36" t="s">
        <v>100</v>
      </c>
      <c r="E33" s="37"/>
      <c r="F33" s="37"/>
      <c r="G33" s="38"/>
      <c r="H33" s="57">
        <f>SUM(I33)-3</f>
        <v>63</v>
      </c>
      <c r="I33" s="40">
        <v>66</v>
      </c>
      <c r="J33" s="41">
        <f>SUM(I33)+3</f>
        <v>69</v>
      </c>
      <c r="K33" s="41"/>
      <c r="L33" s="41"/>
      <c r="M33" s="49"/>
    </row>
    <row r="34" spans="1:13" s="2" customFormat="1" ht="14.1" customHeight="1" x14ac:dyDescent="0.3">
      <c r="A34" s="67"/>
      <c r="B34" s="13" t="s">
        <v>101</v>
      </c>
      <c r="C34" s="14"/>
      <c r="D34" s="15" t="s">
        <v>102</v>
      </c>
      <c r="E34" s="16"/>
      <c r="F34" s="16"/>
      <c r="G34" s="17"/>
      <c r="H34" s="30"/>
      <c r="I34" s="32"/>
      <c r="J34" s="10"/>
      <c r="K34" s="10"/>
      <c r="L34" s="10"/>
      <c r="M34" s="12"/>
    </row>
    <row r="35" spans="1:13" s="2" customFormat="1" ht="14.1" customHeight="1" x14ac:dyDescent="0.3">
      <c r="A35" s="67">
        <v>17</v>
      </c>
      <c r="B35" s="34" t="s">
        <v>103</v>
      </c>
      <c r="C35" s="35"/>
      <c r="D35" s="36"/>
      <c r="E35" s="37"/>
      <c r="F35" s="37"/>
      <c r="G35" s="38"/>
      <c r="H35" s="57">
        <f>SUM(I35)-0.5</f>
        <v>12</v>
      </c>
      <c r="I35" s="40">
        <v>12.5</v>
      </c>
      <c r="J35" s="41">
        <f>SUM(I35)+0.5</f>
        <v>13</v>
      </c>
      <c r="K35" s="41"/>
      <c r="L35" s="41"/>
      <c r="M35" s="44"/>
    </row>
    <row r="36" spans="1:13" s="2" customFormat="1" ht="14.1" customHeight="1" x14ac:dyDescent="0.3">
      <c r="A36" s="67"/>
      <c r="B36" s="13" t="s">
        <v>104</v>
      </c>
      <c r="C36" s="14"/>
      <c r="D36" s="46" t="s">
        <v>105</v>
      </c>
      <c r="E36" s="47"/>
      <c r="F36" s="47"/>
      <c r="G36" s="48"/>
      <c r="H36" s="30"/>
      <c r="I36" s="32"/>
      <c r="J36" s="10"/>
      <c r="K36" s="10"/>
      <c r="L36" s="10"/>
      <c r="M36" s="45"/>
    </row>
    <row r="37" spans="1:13" s="2" customFormat="1" ht="14.1" customHeight="1" x14ac:dyDescent="0.3">
      <c r="A37" s="67">
        <v>18</v>
      </c>
      <c r="B37" s="34" t="s">
        <v>106</v>
      </c>
      <c r="C37" s="35"/>
      <c r="D37" s="36"/>
      <c r="E37" s="37"/>
      <c r="F37" s="37"/>
      <c r="G37" s="38"/>
      <c r="H37" s="57"/>
      <c r="I37" s="40"/>
      <c r="J37" s="41"/>
      <c r="K37" s="41"/>
      <c r="L37" s="42"/>
      <c r="M37" s="44"/>
    </row>
    <row r="38" spans="1:13" s="2" customFormat="1" ht="14.1" customHeight="1" x14ac:dyDescent="0.3">
      <c r="A38" s="67"/>
      <c r="B38" s="13" t="s">
        <v>107</v>
      </c>
      <c r="C38" s="14"/>
      <c r="D38" s="46" t="s">
        <v>108</v>
      </c>
      <c r="E38" s="47"/>
      <c r="F38" s="47"/>
      <c r="G38" s="48"/>
      <c r="H38" s="30"/>
      <c r="I38" s="32"/>
      <c r="J38" s="10"/>
      <c r="K38" s="10"/>
      <c r="L38" s="43"/>
      <c r="M38" s="45"/>
    </row>
    <row r="39" spans="1:13" ht="14.1" customHeight="1" x14ac:dyDescent="0.3">
      <c r="A39" s="67">
        <v>19</v>
      </c>
      <c r="B39" s="34" t="s">
        <v>109</v>
      </c>
      <c r="C39" s="35"/>
      <c r="D39" s="36" t="s">
        <v>54</v>
      </c>
      <c r="E39" s="37"/>
      <c r="F39" s="37"/>
      <c r="G39" s="38"/>
      <c r="H39" s="57">
        <f>SUM(I39)-3.5</f>
        <v>41.5</v>
      </c>
      <c r="I39" s="40">
        <v>45</v>
      </c>
      <c r="J39" s="41">
        <f>SUM(I39)+5</f>
        <v>50</v>
      </c>
      <c r="K39" s="41"/>
      <c r="L39" s="41"/>
      <c r="M39" s="49"/>
    </row>
    <row r="40" spans="1:13" ht="14.1" customHeight="1" x14ac:dyDescent="0.3">
      <c r="A40" s="67"/>
      <c r="B40" s="13" t="s">
        <v>110</v>
      </c>
      <c r="C40" s="14"/>
      <c r="D40" s="15" t="s">
        <v>111</v>
      </c>
      <c r="E40" s="16"/>
      <c r="F40" s="16"/>
      <c r="G40" s="17"/>
      <c r="H40" s="30"/>
      <c r="I40" s="32"/>
      <c r="J40" s="10"/>
      <c r="K40" s="10"/>
      <c r="L40" s="10"/>
      <c r="M40" s="12"/>
    </row>
    <row r="41" spans="1:13" ht="14.1" customHeight="1" x14ac:dyDescent="0.3">
      <c r="A41" s="67">
        <v>20</v>
      </c>
      <c r="B41" s="34" t="s">
        <v>143</v>
      </c>
      <c r="C41" s="35"/>
      <c r="D41" s="36"/>
      <c r="E41" s="37"/>
      <c r="F41" s="37"/>
      <c r="G41" s="38"/>
      <c r="H41" s="57">
        <f>SUM(I41)-0.5</f>
        <v>20.5</v>
      </c>
      <c r="I41" s="40">
        <v>21</v>
      </c>
      <c r="J41" s="41">
        <f>SUM(I41)-0.8</f>
        <v>20.2</v>
      </c>
      <c r="K41" s="41"/>
      <c r="L41" s="41"/>
      <c r="M41" s="49"/>
    </row>
    <row r="42" spans="1:13" ht="14.1" customHeight="1" x14ac:dyDescent="0.3">
      <c r="A42" s="67"/>
      <c r="B42" s="13" t="s">
        <v>144</v>
      </c>
      <c r="C42" s="14"/>
      <c r="D42" s="46"/>
      <c r="E42" s="47"/>
      <c r="F42" s="47"/>
      <c r="G42" s="48"/>
      <c r="H42" s="30"/>
      <c r="I42" s="32"/>
      <c r="J42" s="10"/>
      <c r="K42" s="10"/>
      <c r="L42" s="10"/>
      <c r="M42" s="12"/>
    </row>
    <row r="43" spans="1:13" s="2" customFormat="1" ht="14.1" customHeight="1" x14ac:dyDescent="0.3">
      <c r="A43" s="67">
        <v>21</v>
      </c>
      <c r="B43" s="34" t="s">
        <v>116</v>
      </c>
      <c r="C43" s="35"/>
      <c r="D43" s="36" t="s">
        <v>117</v>
      </c>
      <c r="E43" s="37"/>
      <c r="F43" s="37"/>
      <c r="G43" s="38"/>
      <c r="H43" s="57">
        <f>SUM(I43)-0.8</f>
        <v>19</v>
      </c>
      <c r="I43" s="40">
        <v>19.8</v>
      </c>
      <c r="J43" s="41">
        <f>SUM(I43)+0.8</f>
        <v>20.6</v>
      </c>
      <c r="K43" s="41"/>
      <c r="L43" s="42"/>
      <c r="M43" s="49"/>
    </row>
    <row r="44" spans="1:13" s="2" customFormat="1" ht="14.1" customHeight="1" x14ac:dyDescent="0.3">
      <c r="A44" s="67"/>
      <c r="B44" s="13" t="s">
        <v>118</v>
      </c>
      <c r="C44" s="14"/>
      <c r="D44" s="15" t="s">
        <v>119</v>
      </c>
      <c r="E44" s="16"/>
      <c r="F44" s="16"/>
      <c r="G44" s="17"/>
      <c r="H44" s="30"/>
      <c r="I44" s="32"/>
      <c r="J44" s="10"/>
      <c r="K44" s="10"/>
      <c r="L44" s="43"/>
      <c r="M44" s="12"/>
    </row>
    <row r="45" spans="1:13" ht="14.1" customHeight="1" x14ac:dyDescent="0.3">
      <c r="A45" s="67">
        <v>22</v>
      </c>
      <c r="B45" s="34" t="s">
        <v>120</v>
      </c>
      <c r="C45" s="35"/>
      <c r="D45" s="36" t="s">
        <v>117</v>
      </c>
      <c r="E45" s="37"/>
      <c r="F45" s="37"/>
      <c r="G45" s="38"/>
      <c r="H45" s="57">
        <f>SUM(I45)-1</f>
        <v>25.2</v>
      </c>
      <c r="I45" s="40">
        <v>26.2</v>
      </c>
      <c r="J45" s="41">
        <f>SUM(I45)+1</f>
        <v>27.2</v>
      </c>
      <c r="K45" s="41"/>
      <c r="L45" s="42"/>
      <c r="M45" s="49"/>
    </row>
    <row r="46" spans="1:13" ht="14.1" customHeight="1" x14ac:dyDescent="0.3">
      <c r="A46" s="67"/>
      <c r="B46" s="13" t="s">
        <v>121</v>
      </c>
      <c r="C46" s="14"/>
      <c r="D46" s="15" t="s">
        <v>119</v>
      </c>
      <c r="E46" s="16"/>
      <c r="F46" s="16"/>
      <c r="G46" s="17"/>
      <c r="H46" s="30"/>
      <c r="I46" s="32"/>
      <c r="J46" s="10"/>
      <c r="K46" s="10"/>
      <c r="L46" s="43"/>
      <c r="M46" s="12"/>
    </row>
    <row r="47" spans="1:13" ht="14.1" customHeight="1" x14ac:dyDescent="0.3">
      <c r="A47" s="67">
        <v>23</v>
      </c>
      <c r="B47" s="34" t="s">
        <v>122</v>
      </c>
      <c r="C47" s="35"/>
      <c r="D47" s="36" t="s">
        <v>123</v>
      </c>
      <c r="E47" s="37"/>
      <c r="F47" s="37"/>
      <c r="G47" s="38"/>
      <c r="H47" s="57">
        <f>SUM(I47)-1.9</f>
        <v>37.4</v>
      </c>
      <c r="I47" s="40">
        <v>39.299999999999997</v>
      </c>
      <c r="J47" s="41">
        <f>SUM(I47)+2.1</f>
        <v>41.4</v>
      </c>
      <c r="K47" s="41"/>
      <c r="L47" s="41"/>
      <c r="M47" s="49"/>
    </row>
    <row r="48" spans="1:13" ht="14.1" customHeight="1" x14ac:dyDescent="0.3">
      <c r="A48" s="67"/>
      <c r="B48" s="13" t="s">
        <v>124</v>
      </c>
      <c r="C48" s="14"/>
      <c r="D48" s="15" t="s">
        <v>125</v>
      </c>
      <c r="E48" s="16"/>
      <c r="F48" s="16"/>
      <c r="G48" s="17"/>
      <c r="H48" s="30"/>
      <c r="I48" s="32"/>
      <c r="J48" s="10"/>
      <c r="K48" s="10"/>
      <c r="L48" s="10"/>
      <c r="M48" s="12"/>
    </row>
    <row r="49" spans="1:13" ht="14.1" customHeight="1" x14ac:dyDescent="0.3">
      <c r="A49" s="67">
        <v>24</v>
      </c>
      <c r="B49" s="34" t="s">
        <v>126</v>
      </c>
      <c r="C49" s="35"/>
      <c r="D49" s="36" t="s">
        <v>127</v>
      </c>
      <c r="E49" s="37"/>
      <c r="F49" s="37"/>
      <c r="G49" s="38"/>
      <c r="H49" s="57">
        <f>SUM(I49)-2.7</f>
        <v>23.7</v>
      </c>
      <c r="I49" s="40">
        <v>26.4</v>
      </c>
      <c r="J49" s="41">
        <f>SUM(I49)+4.2</f>
        <v>30.599999999999998</v>
      </c>
      <c r="K49" s="41"/>
      <c r="L49" s="41"/>
      <c r="M49" s="49"/>
    </row>
    <row r="50" spans="1:13" ht="14.1" customHeight="1" x14ac:dyDescent="0.3">
      <c r="A50" s="67"/>
      <c r="B50" s="13" t="s">
        <v>128</v>
      </c>
      <c r="C50" s="14"/>
      <c r="D50" s="15" t="s">
        <v>129</v>
      </c>
      <c r="E50" s="16"/>
      <c r="F50" s="16"/>
      <c r="G50" s="17"/>
      <c r="H50" s="30"/>
      <c r="I50" s="32"/>
      <c r="J50" s="10"/>
      <c r="K50" s="10"/>
      <c r="L50" s="10"/>
      <c r="M50" s="12"/>
    </row>
    <row r="51" spans="1:13" ht="14.1" customHeight="1" x14ac:dyDescent="0.3">
      <c r="A51" s="67">
        <v>25</v>
      </c>
      <c r="B51" s="34" t="s">
        <v>130</v>
      </c>
      <c r="C51" s="35"/>
      <c r="D51" s="36" t="s">
        <v>53</v>
      </c>
      <c r="E51" s="37"/>
      <c r="F51" s="37"/>
      <c r="G51" s="38"/>
      <c r="H51" s="57">
        <f>SUM(I51)-1.2</f>
        <v>33.299999999999997</v>
      </c>
      <c r="I51" s="40">
        <v>34.5</v>
      </c>
      <c r="J51" s="41">
        <f>SUM(I51)+1.4</f>
        <v>35.9</v>
      </c>
      <c r="K51" s="41"/>
      <c r="L51" s="41"/>
      <c r="M51" s="49"/>
    </row>
    <row r="52" spans="1:13" ht="14.1" customHeight="1" x14ac:dyDescent="0.3">
      <c r="A52" s="67"/>
      <c r="B52" s="13" t="s">
        <v>131</v>
      </c>
      <c r="C52" s="14"/>
      <c r="D52" s="15" t="s">
        <v>53</v>
      </c>
      <c r="E52" s="16"/>
      <c r="F52" s="16"/>
      <c r="G52" s="17"/>
      <c r="H52" s="30"/>
      <c r="I52" s="32"/>
      <c r="J52" s="10"/>
      <c r="K52" s="10"/>
      <c r="L52" s="10"/>
      <c r="M52" s="12"/>
    </row>
    <row r="53" spans="1:13" ht="14.1" customHeight="1" x14ac:dyDescent="0.3">
      <c r="A53" s="67">
        <v>26</v>
      </c>
      <c r="B53" s="34" t="s">
        <v>132</v>
      </c>
      <c r="C53" s="35"/>
      <c r="D53" s="36" t="s">
        <v>133</v>
      </c>
      <c r="E53" s="37"/>
      <c r="F53" s="37"/>
      <c r="G53" s="38"/>
      <c r="H53" s="57">
        <f>SUM(I53)-1.9</f>
        <v>27.700000000000003</v>
      </c>
      <c r="I53" s="40">
        <v>29.6</v>
      </c>
      <c r="J53" s="41">
        <f>SUM(I53)+2.4</f>
        <v>32</v>
      </c>
      <c r="K53" s="41"/>
      <c r="L53" s="41"/>
      <c r="M53" s="49"/>
    </row>
    <row r="54" spans="1:13" ht="14.1" customHeight="1" x14ac:dyDescent="0.3">
      <c r="A54" s="67"/>
      <c r="B54" s="13" t="s">
        <v>134</v>
      </c>
      <c r="C54" s="14"/>
      <c r="D54" s="15" t="s">
        <v>135</v>
      </c>
      <c r="E54" s="16"/>
      <c r="F54" s="16"/>
      <c r="G54" s="17"/>
      <c r="H54" s="30"/>
      <c r="I54" s="32"/>
      <c r="J54" s="10"/>
      <c r="K54" s="10"/>
      <c r="L54" s="10"/>
      <c r="M54" s="12"/>
    </row>
    <row r="55" spans="1:13" ht="14.1" customHeight="1" x14ac:dyDescent="0.3">
      <c r="A55" s="67">
        <v>27</v>
      </c>
      <c r="B55" s="34" t="s">
        <v>146</v>
      </c>
      <c r="C55" s="35"/>
      <c r="D55" s="36" t="s">
        <v>147</v>
      </c>
      <c r="E55" s="37"/>
      <c r="F55" s="37"/>
      <c r="G55" s="38"/>
      <c r="H55" s="57">
        <f>SUM(I55)-0.2</f>
        <v>3.4</v>
      </c>
      <c r="I55" s="40">
        <v>3.6</v>
      </c>
      <c r="J55" s="41">
        <f>SUM(I55)+0.2</f>
        <v>3.8000000000000003</v>
      </c>
      <c r="K55" s="41"/>
      <c r="L55" s="41"/>
      <c r="M55" s="49"/>
    </row>
    <row r="56" spans="1:13" ht="14.1" customHeight="1" x14ac:dyDescent="0.3">
      <c r="A56" s="67"/>
      <c r="B56" s="13" t="s">
        <v>148</v>
      </c>
      <c r="C56" s="14"/>
      <c r="D56" s="15" t="s">
        <v>149</v>
      </c>
      <c r="E56" s="16"/>
      <c r="F56" s="16"/>
      <c r="G56" s="17"/>
      <c r="H56" s="30"/>
      <c r="I56" s="32"/>
      <c r="J56" s="10"/>
      <c r="K56" s="10"/>
      <c r="L56" s="10"/>
      <c r="M56" s="12"/>
    </row>
    <row r="57" spans="1:13" ht="14.1" customHeight="1" x14ac:dyDescent="0.3">
      <c r="A57" s="67">
        <v>28</v>
      </c>
      <c r="B57" s="34" t="s">
        <v>150</v>
      </c>
      <c r="C57" s="35"/>
      <c r="D57" s="36" t="s">
        <v>151</v>
      </c>
      <c r="E57" s="37"/>
      <c r="F57" s="37"/>
      <c r="G57" s="38"/>
      <c r="H57" s="57">
        <f>SUM(I57)-0.6</f>
        <v>7.9</v>
      </c>
      <c r="I57" s="40">
        <v>8.5</v>
      </c>
      <c r="J57" s="41">
        <f>SUM(I57)+0.6</f>
        <v>9.1</v>
      </c>
      <c r="K57" s="41"/>
      <c r="L57" s="41"/>
      <c r="M57" s="49"/>
    </row>
    <row r="58" spans="1:13" ht="14.1" customHeight="1" x14ac:dyDescent="0.3">
      <c r="A58" s="67"/>
      <c r="B58" s="13" t="s">
        <v>152</v>
      </c>
      <c r="C58" s="14"/>
      <c r="D58" s="15" t="s">
        <v>153</v>
      </c>
      <c r="E58" s="16"/>
      <c r="F58" s="16"/>
      <c r="G58" s="17"/>
      <c r="H58" s="30"/>
      <c r="I58" s="32"/>
      <c r="J58" s="10"/>
      <c r="K58" s="10"/>
      <c r="L58" s="10"/>
      <c r="M58" s="12"/>
    </row>
    <row r="59" spans="1:13" ht="14.1" customHeight="1" x14ac:dyDescent="0.3">
      <c r="A59" s="67">
        <v>29</v>
      </c>
      <c r="B59" s="34" t="s">
        <v>203</v>
      </c>
      <c r="C59" s="35"/>
      <c r="D59" s="36"/>
      <c r="E59" s="37"/>
      <c r="F59" s="37"/>
      <c r="G59" s="38"/>
      <c r="H59" s="57">
        <f>SUM(I59)-0.5</f>
        <v>9</v>
      </c>
      <c r="I59" s="40">
        <v>9.5</v>
      </c>
      <c r="J59" s="41">
        <f>SUM(I59)+0.5</f>
        <v>10</v>
      </c>
      <c r="K59" s="41"/>
      <c r="L59" s="41"/>
      <c r="M59" s="49"/>
    </row>
    <row r="60" spans="1:13" ht="14.1" customHeight="1" x14ac:dyDescent="0.3">
      <c r="A60" s="67"/>
      <c r="B60" s="13" t="s">
        <v>205</v>
      </c>
      <c r="C60" s="14"/>
      <c r="D60" s="15"/>
      <c r="E60" s="16"/>
      <c r="F60" s="16"/>
      <c r="G60" s="17"/>
      <c r="H60" s="30"/>
      <c r="I60" s="32"/>
      <c r="J60" s="10"/>
      <c r="K60" s="10"/>
      <c r="L60" s="10"/>
      <c r="M60" s="12"/>
    </row>
    <row r="61" spans="1:13" ht="14.1" customHeight="1" x14ac:dyDescent="0.3">
      <c r="A61" s="67">
        <v>30</v>
      </c>
      <c r="B61" s="34" t="s">
        <v>204</v>
      </c>
      <c r="C61" s="35"/>
      <c r="D61" s="36"/>
      <c r="E61" s="37"/>
      <c r="F61" s="37"/>
      <c r="G61" s="38"/>
      <c r="H61" s="57">
        <f>SUM(I61)-0.5</f>
        <v>9.5</v>
      </c>
      <c r="I61" s="40">
        <v>10</v>
      </c>
      <c r="J61" s="41">
        <f>SUM(I61)+0.5</f>
        <v>10.5</v>
      </c>
      <c r="K61" s="41"/>
      <c r="L61" s="41"/>
      <c r="M61" s="49"/>
    </row>
    <row r="62" spans="1:13" ht="13.5" customHeight="1" x14ac:dyDescent="0.3">
      <c r="A62" s="67"/>
      <c r="B62" s="13" t="s">
        <v>206</v>
      </c>
      <c r="C62" s="14"/>
      <c r="D62" s="15"/>
      <c r="E62" s="16"/>
      <c r="F62" s="16"/>
      <c r="G62" s="17"/>
      <c r="H62" s="30"/>
      <c r="I62" s="32"/>
      <c r="J62" s="10"/>
      <c r="K62" s="10"/>
      <c r="L62" s="10"/>
      <c r="M62" s="12"/>
    </row>
    <row r="63" spans="1:13" ht="13.5" customHeight="1" x14ac:dyDescent="0.3">
      <c r="A63" s="67">
        <v>31</v>
      </c>
      <c r="B63" s="34"/>
      <c r="C63" s="35"/>
      <c r="D63" s="89"/>
      <c r="E63" s="90"/>
      <c r="F63" s="90"/>
      <c r="G63" s="91"/>
      <c r="H63" s="57"/>
      <c r="I63" s="40"/>
      <c r="J63" s="99"/>
      <c r="K63" s="99"/>
      <c r="L63" s="99"/>
      <c r="M63" s="100"/>
    </row>
    <row r="64" spans="1:13" ht="13.5" customHeight="1" thickBot="1" x14ac:dyDescent="0.35">
      <c r="A64" s="84"/>
      <c r="B64" s="78"/>
      <c r="C64" s="79"/>
      <c r="D64" s="64"/>
      <c r="E64" s="65"/>
      <c r="F64" s="65"/>
      <c r="G64" s="66"/>
      <c r="H64" s="58"/>
      <c r="I64" s="59"/>
      <c r="J64" s="60"/>
      <c r="K64" s="60"/>
      <c r="L64" s="60"/>
      <c r="M64" s="77"/>
    </row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</sheetData>
  <mergeCells count="344">
    <mergeCell ref="K59:K60"/>
    <mergeCell ref="L59:L60"/>
    <mergeCell ref="M59:M60"/>
    <mergeCell ref="B60:C60"/>
    <mergeCell ref="D60:G60"/>
    <mergeCell ref="L63:L64"/>
    <mergeCell ref="M63:M64"/>
    <mergeCell ref="B64:C64"/>
    <mergeCell ref="D64:G64"/>
    <mergeCell ref="K63:K64"/>
    <mergeCell ref="L61:L62"/>
    <mergeCell ref="M61:M62"/>
    <mergeCell ref="B62:C62"/>
    <mergeCell ref="D62:G62"/>
    <mergeCell ref="B61:C61"/>
    <mergeCell ref="D61:G61"/>
    <mergeCell ref="I61:I62"/>
    <mergeCell ref="J61:J62"/>
    <mergeCell ref="K61:K62"/>
    <mergeCell ref="H59:H60"/>
    <mergeCell ref="H61:H62"/>
    <mergeCell ref="A59:A60"/>
    <mergeCell ref="B59:C59"/>
    <mergeCell ref="D59:G59"/>
    <mergeCell ref="I59:I60"/>
    <mergeCell ref="J59:J60"/>
    <mergeCell ref="A63:A64"/>
    <mergeCell ref="B63:C63"/>
    <mergeCell ref="D63:G63"/>
    <mergeCell ref="I63:I64"/>
    <mergeCell ref="J63:J64"/>
    <mergeCell ref="A61:A62"/>
    <mergeCell ref="H63:H64"/>
    <mergeCell ref="K57:K58"/>
    <mergeCell ref="L57:L58"/>
    <mergeCell ref="M57:M58"/>
    <mergeCell ref="B58:C58"/>
    <mergeCell ref="D58:G58"/>
    <mergeCell ref="L55:L56"/>
    <mergeCell ref="M55:M56"/>
    <mergeCell ref="B56:C56"/>
    <mergeCell ref="D56:G56"/>
    <mergeCell ref="K55:K56"/>
    <mergeCell ref="H55:H56"/>
    <mergeCell ref="H57:H58"/>
    <mergeCell ref="A57:A58"/>
    <mergeCell ref="B57:C57"/>
    <mergeCell ref="D57:G57"/>
    <mergeCell ref="I57:I58"/>
    <mergeCell ref="J57:J58"/>
    <mergeCell ref="A55:A56"/>
    <mergeCell ref="B55:C55"/>
    <mergeCell ref="D55:G55"/>
    <mergeCell ref="I55:I56"/>
    <mergeCell ref="J55:J56"/>
    <mergeCell ref="K53:K54"/>
    <mergeCell ref="L53:L54"/>
    <mergeCell ref="M53:M54"/>
    <mergeCell ref="B54:C54"/>
    <mergeCell ref="D54:G54"/>
    <mergeCell ref="L51:L52"/>
    <mergeCell ref="M51:M52"/>
    <mergeCell ref="B52:C52"/>
    <mergeCell ref="D52:G52"/>
    <mergeCell ref="K51:K52"/>
    <mergeCell ref="H51:H52"/>
    <mergeCell ref="H53:H54"/>
    <mergeCell ref="A53:A54"/>
    <mergeCell ref="B53:C53"/>
    <mergeCell ref="D53:G53"/>
    <mergeCell ref="I53:I54"/>
    <mergeCell ref="J53:J54"/>
    <mergeCell ref="A51:A52"/>
    <mergeCell ref="B51:C51"/>
    <mergeCell ref="D51:G51"/>
    <mergeCell ref="I51:I52"/>
    <mergeCell ref="J51:J52"/>
    <mergeCell ref="K49:K50"/>
    <mergeCell ref="L49:L50"/>
    <mergeCell ref="M49:M50"/>
    <mergeCell ref="B50:C50"/>
    <mergeCell ref="D50:G50"/>
    <mergeCell ref="L47:L48"/>
    <mergeCell ref="M47:M48"/>
    <mergeCell ref="B48:C48"/>
    <mergeCell ref="D48:G48"/>
    <mergeCell ref="K47:K48"/>
    <mergeCell ref="H47:H48"/>
    <mergeCell ref="H49:H50"/>
    <mergeCell ref="A49:A50"/>
    <mergeCell ref="B49:C49"/>
    <mergeCell ref="D49:G49"/>
    <mergeCell ref="I49:I50"/>
    <mergeCell ref="J49:J50"/>
    <mergeCell ref="A47:A48"/>
    <mergeCell ref="B47:C47"/>
    <mergeCell ref="D47:G47"/>
    <mergeCell ref="I47:I48"/>
    <mergeCell ref="J47:J48"/>
    <mergeCell ref="K45:K46"/>
    <mergeCell ref="L45:L46"/>
    <mergeCell ref="M45:M46"/>
    <mergeCell ref="B46:C46"/>
    <mergeCell ref="D46:G46"/>
    <mergeCell ref="L43:L44"/>
    <mergeCell ref="M43:M44"/>
    <mergeCell ref="B44:C44"/>
    <mergeCell ref="D44:G44"/>
    <mergeCell ref="K43:K44"/>
    <mergeCell ref="H43:H44"/>
    <mergeCell ref="H45:H46"/>
    <mergeCell ref="A45:A46"/>
    <mergeCell ref="B45:C45"/>
    <mergeCell ref="D45:G45"/>
    <mergeCell ref="I45:I46"/>
    <mergeCell ref="J45:J46"/>
    <mergeCell ref="A43:A44"/>
    <mergeCell ref="B43:C43"/>
    <mergeCell ref="D43:G43"/>
    <mergeCell ref="I43:I44"/>
    <mergeCell ref="J43:J44"/>
    <mergeCell ref="K41:K42"/>
    <mergeCell ref="L41:L42"/>
    <mergeCell ref="M41:M42"/>
    <mergeCell ref="B42:C42"/>
    <mergeCell ref="D42:G42"/>
    <mergeCell ref="L39:L40"/>
    <mergeCell ref="M39:M40"/>
    <mergeCell ref="B40:C40"/>
    <mergeCell ref="D40:G40"/>
    <mergeCell ref="K39:K40"/>
    <mergeCell ref="H39:H40"/>
    <mergeCell ref="H41:H42"/>
    <mergeCell ref="A41:A42"/>
    <mergeCell ref="B41:C41"/>
    <mergeCell ref="D41:G41"/>
    <mergeCell ref="I41:I42"/>
    <mergeCell ref="J41:J42"/>
    <mergeCell ref="A39:A40"/>
    <mergeCell ref="B39:C39"/>
    <mergeCell ref="D39:G39"/>
    <mergeCell ref="I39:I40"/>
    <mergeCell ref="J39:J40"/>
    <mergeCell ref="K37:K38"/>
    <mergeCell ref="L37:L38"/>
    <mergeCell ref="M37:M38"/>
    <mergeCell ref="B38:C38"/>
    <mergeCell ref="D38:G38"/>
    <mergeCell ref="L35:L36"/>
    <mergeCell ref="M35:M36"/>
    <mergeCell ref="B36:C36"/>
    <mergeCell ref="D36:G36"/>
    <mergeCell ref="K35:K36"/>
    <mergeCell ref="H35:H36"/>
    <mergeCell ref="H37:H38"/>
    <mergeCell ref="A37:A38"/>
    <mergeCell ref="B37:C37"/>
    <mergeCell ref="D37:G37"/>
    <mergeCell ref="I37:I38"/>
    <mergeCell ref="J37:J38"/>
    <mergeCell ref="A35:A36"/>
    <mergeCell ref="B35:C35"/>
    <mergeCell ref="D35:G35"/>
    <mergeCell ref="I35:I36"/>
    <mergeCell ref="J35:J36"/>
    <mergeCell ref="K33:K34"/>
    <mergeCell ref="L33:L34"/>
    <mergeCell ref="M33:M34"/>
    <mergeCell ref="B34:C34"/>
    <mergeCell ref="D34:G34"/>
    <mergeCell ref="L31:L32"/>
    <mergeCell ref="M31:M32"/>
    <mergeCell ref="B32:C32"/>
    <mergeCell ref="D32:G32"/>
    <mergeCell ref="K31:K32"/>
    <mergeCell ref="H31:H32"/>
    <mergeCell ref="H33:H34"/>
    <mergeCell ref="A33:A34"/>
    <mergeCell ref="B33:C33"/>
    <mergeCell ref="D33:G33"/>
    <mergeCell ref="I33:I34"/>
    <mergeCell ref="J33:J34"/>
    <mergeCell ref="A31:A32"/>
    <mergeCell ref="B31:C31"/>
    <mergeCell ref="D31:G31"/>
    <mergeCell ref="I31:I32"/>
    <mergeCell ref="J31:J32"/>
    <mergeCell ref="K29:K30"/>
    <mergeCell ref="L29:L30"/>
    <mergeCell ref="M29:M30"/>
    <mergeCell ref="B30:C30"/>
    <mergeCell ref="D30:G30"/>
    <mergeCell ref="L27:L28"/>
    <mergeCell ref="M27:M28"/>
    <mergeCell ref="B28:C28"/>
    <mergeCell ref="D28:G28"/>
    <mergeCell ref="K27:K28"/>
    <mergeCell ref="H27:H28"/>
    <mergeCell ref="H29:H30"/>
    <mergeCell ref="A29:A30"/>
    <mergeCell ref="B29:C29"/>
    <mergeCell ref="D29:G29"/>
    <mergeCell ref="I29:I30"/>
    <mergeCell ref="J29:J30"/>
    <mergeCell ref="A27:A28"/>
    <mergeCell ref="B27:C27"/>
    <mergeCell ref="D27:G27"/>
    <mergeCell ref="I27:I28"/>
    <mergeCell ref="J27:J28"/>
    <mergeCell ref="K25:K26"/>
    <mergeCell ref="L25:L26"/>
    <mergeCell ref="M25:M26"/>
    <mergeCell ref="B26:C26"/>
    <mergeCell ref="D26:G26"/>
    <mergeCell ref="A25:A26"/>
    <mergeCell ref="B25:C25"/>
    <mergeCell ref="D25:G25"/>
    <mergeCell ref="I25:I26"/>
    <mergeCell ref="J25:J26"/>
    <mergeCell ref="H25:H26"/>
    <mergeCell ref="L23:L24"/>
    <mergeCell ref="M23:M24"/>
    <mergeCell ref="B24:C24"/>
    <mergeCell ref="D24:G24"/>
    <mergeCell ref="A23:A24"/>
    <mergeCell ref="B23:C23"/>
    <mergeCell ref="D23:G23"/>
    <mergeCell ref="I23:I24"/>
    <mergeCell ref="J23:J24"/>
    <mergeCell ref="K23:K24"/>
    <mergeCell ref="H23:H24"/>
    <mergeCell ref="K21:K22"/>
    <mergeCell ref="L21:L22"/>
    <mergeCell ref="M21:M22"/>
    <mergeCell ref="B22:C22"/>
    <mergeCell ref="D22:G22"/>
    <mergeCell ref="L19:L20"/>
    <mergeCell ref="M19:M20"/>
    <mergeCell ref="B20:C20"/>
    <mergeCell ref="D20:G20"/>
    <mergeCell ref="K19:K20"/>
    <mergeCell ref="H19:H20"/>
    <mergeCell ref="H21:H22"/>
    <mergeCell ref="A21:A22"/>
    <mergeCell ref="B21:C21"/>
    <mergeCell ref="D21:G21"/>
    <mergeCell ref="I21:I22"/>
    <mergeCell ref="J21:J22"/>
    <mergeCell ref="A19:A20"/>
    <mergeCell ref="B19:C19"/>
    <mergeCell ref="D19:G19"/>
    <mergeCell ref="I19:I20"/>
    <mergeCell ref="J19:J20"/>
    <mergeCell ref="K17:K18"/>
    <mergeCell ref="L17:L18"/>
    <mergeCell ref="M17:M18"/>
    <mergeCell ref="B18:C18"/>
    <mergeCell ref="D18:G18"/>
    <mergeCell ref="L15:L16"/>
    <mergeCell ref="M15:M16"/>
    <mergeCell ref="B16:C16"/>
    <mergeCell ref="D16:G16"/>
    <mergeCell ref="K15:K16"/>
    <mergeCell ref="H15:H16"/>
    <mergeCell ref="H17:H18"/>
    <mergeCell ref="A17:A18"/>
    <mergeCell ref="B17:C17"/>
    <mergeCell ref="D17:G17"/>
    <mergeCell ref="I17:I18"/>
    <mergeCell ref="J17:J18"/>
    <mergeCell ref="A15:A16"/>
    <mergeCell ref="B15:C15"/>
    <mergeCell ref="D15:G15"/>
    <mergeCell ref="I15:I16"/>
    <mergeCell ref="J15:J16"/>
    <mergeCell ref="M13:M14"/>
    <mergeCell ref="B14:C14"/>
    <mergeCell ref="D14:G14"/>
    <mergeCell ref="L11:L12"/>
    <mergeCell ref="M11:M12"/>
    <mergeCell ref="B12:C12"/>
    <mergeCell ref="D12:G12"/>
    <mergeCell ref="K11:K12"/>
    <mergeCell ref="H11:H12"/>
    <mergeCell ref="H13:H14"/>
    <mergeCell ref="A9:A10"/>
    <mergeCell ref="A7:A8"/>
    <mergeCell ref="A5:A6"/>
    <mergeCell ref="B5:C5"/>
    <mergeCell ref="D5:G5"/>
    <mergeCell ref="I5:I6"/>
    <mergeCell ref="J5:J6"/>
    <mergeCell ref="K13:K14"/>
    <mergeCell ref="L13:L14"/>
    <mergeCell ref="A13:A14"/>
    <mergeCell ref="B13:C13"/>
    <mergeCell ref="D13:G13"/>
    <mergeCell ref="I13:I14"/>
    <mergeCell ref="J13:J14"/>
    <mergeCell ref="A11:A12"/>
    <mergeCell ref="B11:C11"/>
    <mergeCell ref="D11:G11"/>
    <mergeCell ref="I11:I12"/>
    <mergeCell ref="J11:J12"/>
    <mergeCell ref="K9:K10"/>
    <mergeCell ref="L9:L10"/>
    <mergeCell ref="K5:K6"/>
    <mergeCell ref="L5:L6"/>
    <mergeCell ref="H5:H6"/>
    <mergeCell ref="M9:M10"/>
    <mergeCell ref="B10:C10"/>
    <mergeCell ref="D10:G10"/>
    <mergeCell ref="L7:L8"/>
    <mergeCell ref="M7:M8"/>
    <mergeCell ref="B8:C8"/>
    <mergeCell ref="D8:G8"/>
    <mergeCell ref="K7:K8"/>
    <mergeCell ref="B9:C9"/>
    <mergeCell ref="D9:G9"/>
    <mergeCell ref="I9:I10"/>
    <mergeCell ref="J9:J10"/>
    <mergeCell ref="B7:C7"/>
    <mergeCell ref="D7:G7"/>
    <mergeCell ref="I7:I8"/>
    <mergeCell ref="J7:J8"/>
    <mergeCell ref="H7:H8"/>
    <mergeCell ref="H9:H10"/>
    <mergeCell ref="M5:M6"/>
    <mergeCell ref="B6:C6"/>
    <mergeCell ref="A1:M1"/>
    <mergeCell ref="B2:C2"/>
    <mergeCell ref="D2:G2"/>
    <mergeCell ref="A3:A4"/>
    <mergeCell ref="B3:C3"/>
    <mergeCell ref="D3:G3"/>
    <mergeCell ref="I3:I4"/>
    <mergeCell ref="J3:J4"/>
    <mergeCell ref="K3:K4"/>
    <mergeCell ref="L3:L4"/>
    <mergeCell ref="M3:M4"/>
    <mergeCell ref="B4:C4"/>
    <mergeCell ref="D4:G4"/>
    <mergeCell ref="D6:G6"/>
    <mergeCell ref="H3:H4"/>
  </mergeCells>
  <phoneticPr fontId="10" type="noConversion"/>
  <printOptions horizontalCentered="1"/>
  <pageMargins left="0.7" right="0.7" top="0.75" bottom="0.75" header="0.3" footer="0.3"/>
  <pageSetup paperSize="9"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4989-4B84-42DE-A2CF-2670E5A8AC20}">
  <sheetPr>
    <tabColor rgb="FFFFFF00"/>
    <pageSetUpPr fitToPage="1"/>
  </sheetPr>
  <dimension ref="A1:N51"/>
  <sheetViews>
    <sheetView zoomScale="110" zoomScaleNormal="110" workbookViewId="0">
      <selection activeCell="B25" sqref="B25:J2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18" t="s">
        <v>207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4" ht="16.5" customHeight="1" thickBot="1" x14ac:dyDescent="0.35">
      <c r="A2" s="5" t="s">
        <v>33</v>
      </c>
      <c r="B2" s="21" t="s">
        <v>34</v>
      </c>
      <c r="C2" s="21"/>
      <c r="D2" s="21" t="s">
        <v>35</v>
      </c>
      <c r="E2" s="21"/>
      <c r="F2" s="21"/>
      <c r="G2" s="21"/>
      <c r="H2" s="8" t="s">
        <v>254</v>
      </c>
      <c r="I2" s="3" t="s">
        <v>255</v>
      </c>
      <c r="J2" s="4" t="s">
        <v>256</v>
      </c>
      <c r="K2" s="4"/>
      <c r="L2" s="4"/>
      <c r="M2" s="4"/>
      <c r="N2" t="s">
        <v>53</v>
      </c>
    </row>
    <row r="3" spans="1:14" s="2" customFormat="1" ht="14.1" customHeight="1" x14ac:dyDescent="0.3">
      <c r="A3" s="86">
        <v>1</v>
      </c>
      <c r="B3" s="96" t="s">
        <v>23</v>
      </c>
      <c r="C3" s="96"/>
      <c r="D3" s="97" t="s">
        <v>59</v>
      </c>
      <c r="E3" s="97"/>
      <c r="F3" s="97"/>
      <c r="G3" s="26"/>
      <c r="H3" s="29">
        <f>SUM(I3)-3</f>
        <v>31.5</v>
      </c>
      <c r="I3" s="31">
        <v>34.5</v>
      </c>
      <c r="J3" s="9">
        <f>SUM(I3)+3</f>
        <v>37.5</v>
      </c>
      <c r="K3" s="9"/>
      <c r="L3" s="96"/>
      <c r="M3" s="11"/>
    </row>
    <row r="4" spans="1:14" s="2" customFormat="1" ht="14.1" customHeight="1" x14ac:dyDescent="0.3">
      <c r="A4" s="67"/>
      <c r="B4" s="43" t="s">
        <v>20</v>
      </c>
      <c r="C4" s="43"/>
      <c r="D4" s="50" t="s">
        <v>40</v>
      </c>
      <c r="E4" s="51"/>
      <c r="F4" s="51"/>
      <c r="G4" s="51"/>
      <c r="H4" s="39"/>
      <c r="I4" s="32"/>
      <c r="J4" s="10"/>
      <c r="K4" s="10"/>
      <c r="L4" s="43"/>
      <c r="M4" s="12"/>
    </row>
    <row r="5" spans="1:14" s="2" customFormat="1" ht="14.1" customHeight="1" x14ac:dyDescent="0.3">
      <c r="A5" s="67">
        <v>2</v>
      </c>
      <c r="B5" s="42" t="s">
        <v>21</v>
      </c>
      <c r="C5" s="42"/>
      <c r="D5" s="83" t="s">
        <v>22</v>
      </c>
      <c r="E5" s="83"/>
      <c r="F5" s="83"/>
      <c r="G5" s="83"/>
      <c r="H5" s="57">
        <f>SUM(I5)-1.4</f>
        <v>28.400000000000002</v>
      </c>
      <c r="I5" s="40">
        <v>29.8</v>
      </c>
      <c r="J5" s="41">
        <f>SUM(I5)+1.4</f>
        <v>31.2</v>
      </c>
      <c r="K5" s="41"/>
      <c r="L5" s="41"/>
      <c r="M5" s="49"/>
    </row>
    <row r="6" spans="1:14" s="2" customFormat="1" ht="14.1" customHeight="1" x14ac:dyDescent="0.3">
      <c r="A6" s="67"/>
      <c r="B6" s="43" t="s">
        <v>11</v>
      </c>
      <c r="C6" s="43"/>
      <c r="D6" s="50" t="s">
        <v>26</v>
      </c>
      <c r="E6" s="51"/>
      <c r="F6" s="51"/>
      <c r="G6" s="52"/>
      <c r="H6" s="30"/>
      <c r="I6" s="32"/>
      <c r="J6" s="10"/>
      <c r="K6" s="10"/>
      <c r="L6" s="10"/>
      <c r="M6" s="12"/>
    </row>
    <row r="7" spans="1:14" s="2" customFormat="1" ht="14.1" customHeight="1" x14ac:dyDescent="0.3">
      <c r="A7" s="67">
        <v>3</v>
      </c>
      <c r="B7" s="42" t="s">
        <v>19</v>
      </c>
      <c r="C7" s="42"/>
      <c r="D7" s="83" t="s">
        <v>54</v>
      </c>
      <c r="E7" s="83"/>
      <c r="F7" s="83"/>
      <c r="G7" s="83"/>
      <c r="H7" s="57">
        <f>SUM(I7)-1.5</f>
        <v>30.5</v>
      </c>
      <c r="I7" s="40">
        <v>32</v>
      </c>
      <c r="J7" s="41">
        <f>SUM(I7)+1.5</f>
        <v>33.5</v>
      </c>
      <c r="K7" s="41"/>
      <c r="L7" s="41"/>
      <c r="M7" s="49"/>
    </row>
    <row r="8" spans="1:14" s="2" customFormat="1" ht="14.1" customHeight="1" x14ac:dyDescent="0.3">
      <c r="A8" s="67"/>
      <c r="B8" s="43" t="s">
        <v>24</v>
      </c>
      <c r="C8" s="43"/>
      <c r="D8" s="50" t="s">
        <v>27</v>
      </c>
      <c r="E8" s="51"/>
      <c r="F8" s="51"/>
      <c r="G8" s="52"/>
      <c r="H8" s="30"/>
      <c r="I8" s="32"/>
      <c r="J8" s="10"/>
      <c r="K8" s="10"/>
      <c r="L8" s="10"/>
      <c r="M8" s="12"/>
    </row>
    <row r="9" spans="1:14" s="2" customFormat="1" ht="14.1" customHeight="1" x14ac:dyDescent="0.3">
      <c r="A9" s="67">
        <v>4</v>
      </c>
      <c r="B9" s="42" t="s">
        <v>25</v>
      </c>
      <c r="C9" s="42"/>
      <c r="D9" s="83" t="s">
        <v>9</v>
      </c>
      <c r="E9" s="83"/>
      <c r="F9" s="83"/>
      <c r="G9" s="83"/>
      <c r="H9" s="57">
        <f>SUM(I9)-1.3</f>
        <v>25.7</v>
      </c>
      <c r="I9" s="40">
        <v>27</v>
      </c>
      <c r="J9" s="41">
        <f>SUM(I9)+1.3</f>
        <v>28.3</v>
      </c>
      <c r="K9" s="41"/>
      <c r="L9" s="41"/>
      <c r="M9" s="49"/>
    </row>
    <row r="10" spans="1:14" s="2" customFormat="1" ht="14.1" customHeight="1" x14ac:dyDescent="0.3">
      <c r="A10" s="67"/>
      <c r="B10" s="43" t="s">
        <v>12</v>
      </c>
      <c r="C10" s="43"/>
      <c r="D10" s="50" t="s">
        <v>28</v>
      </c>
      <c r="E10" s="51"/>
      <c r="F10" s="51"/>
      <c r="G10" s="52"/>
      <c r="H10" s="30"/>
      <c r="I10" s="32"/>
      <c r="J10" s="10"/>
      <c r="K10" s="10"/>
      <c r="L10" s="10"/>
      <c r="M10" s="12"/>
    </row>
    <row r="11" spans="1:14" s="2" customFormat="1" ht="14.1" customHeight="1" x14ac:dyDescent="0.3">
      <c r="A11" s="67">
        <v>5</v>
      </c>
      <c r="B11" s="42" t="s">
        <v>10</v>
      </c>
      <c r="C11" s="42"/>
      <c r="D11" s="83" t="s">
        <v>0</v>
      </c>
      <c r="E11" s="83"/>
      <c r="F11" s="83"/>
      <c r="G11" s="83"/>
      <c r="H11" s="57">
        <f>SUM(I11)-0.8</f>
        <v>12.5</v>
      </c>
      <c r="I11" s="40">
        <v>13.3</v>
      </c>
      <c r="J11" s="41">
        <f t="shared" ref="J11" si="0">SUM(I11)+0.8</f>
        <v>14.100000000000001</v>
      </c>
      <c r="K11" s="41"/>
      <c r="L11" s="41"/>
      <c r="M11" s="49"/>
    </row>
    <row r="12" spans="1:14" s="2" customFormat="1" ht="14.1" customHeight="1" x14ac:dyDescent="0.3">
      <c r="A12" s="67"/>
      <c r="B12" s="43" t="s">
        <v>13</v>
      </c>
      <c r="C12" s="43"/>
      <c r="D12" s="50" t="s">
        <v>29</v>
      </c>
      <c r="E12" s="51"/>
      <c r="F12" s="51"/>
      <c r="G12" s="52"/>
      <c r="H12" s="30"/>
      <c r="I12" s="32"/>
      <c r="J12" s="10"/>
      <c r="K12" s="10"/>
      <c r="L12" s="10"/>
      <c r="M12" s="12"/>
    </row>
    <row r="13" spans="1:14" s="2" customFormat="1" ht="14.1" customHeight="1" x14ac:dyDescent="0.3">
      <c r="A13" s="67">
        <v>6</v>
      </c>
      <c r="B13" s="42" t="s">
        <v>1</v>
      </c>
      <c r="C13" s="42"/>
      <c r="D13" s="83" t="s">
        <v>2</v>
      </c>
      <c r="E13" s="83"/>
      <c r="F13" s="83"/>
      <c r="G13" s="83"/>
      <c r="H13" s="57">
        <f>SUM(I13)-0.6</f>
        <v>14</v>
      </c>
      <c r="I13" s="40">
        <v>14.6</v>
      </c>
      <c r="J13" s="41">
        <f>SUM(I13)+0.6</f>
        <v>15.2</v>
      </c>
      <c r="K13" s="41"/>
      <c r="L13" s="42"/>
      <c r="M13" s="49"/>
    </row>
    <row r="14" spans="1:14" s="2" customFormat="1" ht="14.1" customHeight="1" x14ac:dyDescent="0.3">
      <c r="A14" s="67"/>
      <c r="B14" s="43" t="s">
        <v>14</v>
      </c>
      <c r="C14" s="43"/>
      <c r="D14" s="50" t="s">
        <v>68</v>
      </c>
      <c r="E14" s="51"/>
      <c r="F14" s="51"/>
      <c r="G14" s="52"/>
      <c r="H14" s="30"/>
      <c r="I14" s="32"/>
      <c r="J14" s="10"/>
      <c r="K14" s="10"/>
      <c r="L14" s="43"/>
      <c r="M14" s="12"/>
    </row>
    <row r="15" spans="1:14" s="2" customFormat="1" ht="14.1" customHeight="1" x14ac:dyDescent="0.3">
      <c r="A15" s="67">
        <v>7</v>
      </c>
      <c r="B15" s="42" t="s">
        <v>3</v>
      </c>
      <c r="C15" s="42"/>
      <c r="D15" s="83" t="s">
        <v>4</v>
      </c>
      <c r="E15" s="83"/>
      <c r="F15" s="83"/>
      <c r="G15" s="83"/>
      <c r="H15" s="57">
        <f>SUM(I15)-0.3</f>
        <v>6.5</v>
      </c>
      <c r="I15" s="40">
        <v>6.8</v>
      </c>
      <c r="J15" s="41">
        <f>SUM(I15)+0.3</f>
        <v>7.1</v>
      </c>
      <c r="K15" s="41"/>
      <c r="L15" s="42"/>
      <c r="M15" s="49"/>
    </row>
    <row r="16" spans="1:14" s="2" customFormat="1" ht="14.1" customHeight="1" x14ac:dyDescent="0.3">
      <c r="A16" s="67"/>
      <c r="B16" s="43" t="s">
        <v>15</v>
      </c>
      <c r="C16" s="43"/>
      <c r="D16" s="50" t="s">
        <v>67</v>
      </c>
      <c r="E16" s="51"/>
      <c r="F16" s="51"/>
      <c r="G16" s="52"/>
      <c r="H16" s="30"/>
      <c r="I16" s="32"/>
      <c r="J16" s="10"/>
      <c r="K16" s="10"/>
      <c r="L16" s="43"/>
      <c r="M16" s="12"/>
    </row>
    <row r="17" spans="1:13" s="2" customFormat="1" ht="14.1" customHeight="1" x14ac:dyDescent="0.3">
      <c r="A17" s="67">
        <v>8</v>
      </c>
      <c r="B17" s="34" t="s">
        <v>45</v>
      </c>
      <c r="C17" s="35"/>
      <c r="D17" s="36" t="s">
        <v>47</v>
      </c>
      <c r="E17" s="37"/>
      <c r="F17" s="37"/>
      <c r="G17" s="38"/>
      <c r="H17" s="57">
        <f>SUM(I17)-1.4</f>
        <v>38.6</v>
      </c>
      <c r="I17" s="40">
        <v>40</v>
      </c>
      <c r="J17" s="41">
        <f>SUM(I17)+1.4</f>
        <v>41.4</v>
      </c>
      <c r="K17" s="41"/>
      <c r="L17" s="42"/>
      <c r="M17" s="49"/>
    </row>
    <row r="18" spans="1:13" s="2" customFormat="1" ht="14.1" customHeight="1" x14ac:dyDescent="0.3">
      <c r="A18" s="67"/>
      <c r="B18" s="43" t="s">
        <v>46</v>
      </c>
      <c r="C18" s="43"/>
      <c r="D18" s="50" t="s">
        <v>66</v>
      </c>
      <c r="E18" s="51"/>
      <c r="F18" s="51"/>
      <c r="G18" s="52"/>
      <c r="H18" s="30"/>
      <c r="I18" s="32"/>
      <c r="J18" s="10"/>
      <c r="K18" s="10"/>
      <c r="L18" s="43"/>
      <c r="M18" s="12"/>
    </row>
    <row r="19" spans="1:13" s="2" customFormat="1" ht="14.1" customHeight="1" x14ac:dyDescent="0.3">
      <c r="A19" s="67">
        <v>9</v>
      </c>
      <c r="B19" s="42" t="s">
        <v>5</v>
      </c>
      <c r="C19" s="42"/>
      <c r="D19" s="83" t="s">
        <v>6</v>
      </c>
      <c r="E19" s="83"/>
      <c r="F19" s="83"/>
      <c r="G19" s="83"/>
      <c r="H19" s="57">
        <f>SUM(I19)-2.8</f>
        <v>22.8</v>
      </c>
      <c r="I19" s="40">
        <v>25.6</v>
      </c>
      <c r="J19" s="41">
        <f>SUM(I19)+2.8</f>
        <v>28.400000000000002</v>
      </c>
      <c r="K19" s="41"/>
      <c r="L19" s="41"/>
      <c r="M19" s="49"/>
    </row>
    <row r="20" spans="1:13" s="2" customFormat="1" ht="14.1" customHeight="1" x14ac:dyDescent="0.3">
      <c r="A20" s="67"/>
      <c r="B20" s="43" t="s">
        <v>16</v>
      </c>
      <c r="C20" s="43"/>
      <c r="D20" s="50" t="s">
        <v>32</v>
      </c>
      <c r="E20" s="51"/>
      <c r="F20" s="51"/>
      <c r="G20" s="52"/>
      <c r="H20" s="30"/>
      <c r="I20" s="32"/>
      <c r="J20" s="10"/>
      <c r="K20" s="10"/>
      <c r="L20" s="10"/>
      <c r="M20" s="12"/>
    </row>
    <row r="21" spans="1:13" s="2" customFormat="1" ht="14.1" customHeight="1" x14ac:dyDescent="0.3">
      <c r="A21" s="67">
        <v>10</v>
      </c>
      <c r="B21" s="42" t="s">
        <v>7</v>
      </c>
      <c r="C21" s="42"/>
      <c r="D21" s="36" t="s">
        <v>8</v>
      </c>
      <c r="E21" s="37"/>
      <c r="F21" s="37"/>
      <c r="G21" s="38"/>
      <c r="H21" s="57"/>
      <c r="I21" s="40"/>
      <c r="J21" s="41"/>
      <c r="K21" s="41"/>
      <c r="L21" s="41"/>
      <c r="M21" s="49"/>
    </row>
    <row r="22" spans="1:13" s="2" customFormat="1" ht="14.1" customHeight="1" x14ac:dyDescent="0.3">
      <c r="A22" s="67"/>
      <c r="B22" s="43" t="s">
        <v>17</v>
      </c>
      <c r="C22" s="43"/>
      <c r="D22" s="50" t="s">
        <v>37</v>
      </c>
      <c r="E22" s="51"/>
      <c r="F22" s="51"/>
      <c r="G22" s="52"/>
      <c r="H22" s="30"/>
      <c r="I22" s="32"/>
      <c r="J22" s="10"/>
      <c r="K22" s="10"/>
      <c r="L22" s="10"/>
      <c r="M22" s="12"/>
    </row>
    <row r="23" spans="1:13" s="2" customFormat="1" ht="14.1" customHeight="1" x14ac:dyDescent="0.3">
      <c r="A23" s="67">
        <v>11</v>
      </c>
      <c r="B23" s="34" t="s">
        <v>56</v>
      </c>
      <c r="C23" s="35"/>
      <c r="D23" s="83" t="s">
        <v>38</v>
      </c>
      <c r="E23" s="83"/>
      <c r="F23" s="83"/>
      <c r="G23" s="83"/>
      <c r="H23" s="57">
        <f>SUM(I23)-0.5</f>
        <v>12.7</v>
      </c>
      <c r="I23" s="40">
        <v>13.2</v>
      </c>
      <c r="J23" s="41">
        <f>SUM(I23)+0.5</f>
        <v>13.7</v>
      </c>
      <c r="K23" s="41"/>
      <c r="L23" s="41"/>
      <c r="M23" s="49"/>
    </row>
    <row r="24" spans="1:13" s="2" customFormat="1" ht="14.1" customHeight="1" x14ac:dyDescent="0.3">
      <c r="A24" s="67"/>
      <c r="B24" s="43" t="s">
        <v>18</v>
      </c>
      <c r="C24" s="43"/>
      <c r="D24" s="50" t="s">
        <v>39</v>
      </c>
      <c r="E24" s="51"/>
      <c r="F24" s="51"/>
      <c r="G24" s="52"/>
      <c r="H24" s="30"/>
      <c r="I24" s="32"/>
      <c r="J24" s="10"/>
      <c r="K24" s="10"/>
      <c r="L24" s="10"/>
      <c r="M24" s="12"/>
    </row>
    <row r="25" spans="1:13" s="2" customFormat="1" ht="14.1" customHeight="1" x14ac:dyDescent="0.3">
      <c r="A25" s="67">
        <v>12</v>
      </c>
      <c r="B25" s="34" t="s">
        <v>81</v>
      </c>
      <c r="C25" s="35"/>
      <c r="D25" s="68" t="s">
        <v>61</v>
      </c>
      <c r="E25" s="69"/>
      <c r="F25" s="69"/>
      <c r="G25" s="70"/>
      <c r="H25" s="57">
        <f>SUM(I25)-0.2</f>
        <v>2.8</v>
      </c>
      <c r="I25" s="40">
        <v>3</v>
      </c>
      <c r="J25" s="41">
        <f>SUM(I25)+0.2</f>
        <v>3.2</v>
      </c>
      <c r="K25" s="41"/>
      <c r="L25" s="42"/>
      <c r="M25" s="49"/>
    </row>
    <row r="26" spans="1:13" s="2" customFormat="1" ht="14.1" customHeight="1" x14ac:dyDescent="0.3">
      <c r="A26" s="67"/>
      <c r="B26" s="72" t="s">
        <v>82</v>
      </c>
      <c r="C26" s="73"/>
      <c r="D26" s="50" t="s">
        <v>60</v>
      </c>
      <c r="E26" s="51"/>
      <c r="F26" s="51"/>
      <c r="G26" s="52"/>
      <c r="H26" s="30"/>
      <c r="I26" s="32"/>
      <c r="J26" s="10"/>
      <c r="K26" s="10"/>
      <c r="L26" s="43"/>
      <c r="M26" s="12"/>
    </row>
    <row r="27" spans="1:13" s="2" customFormat="1" ht="14.1" customHeight="1" x14ac:dyDescent="0.3">
      <c r="A27" s="86">
        <v>13</v>
      </c>
      <c r="B27" s="87"/>
      <c r="C27" s="88"/>
      <c r="D27" s="125"/>
      <c r="E27" s="126"/>
      <c r="F27" s="126"/>
      <c r="G27" s="127"/>
      <c r="H27" s="57"/>
      <c r="I27" s="40"/>
      <c r="J27" s="41"/>
      <c r="K27" s="41"/>
      <c r="L27" s="41"/>
      <c r="M27" s="49"/>
    </row>
    <row r="28" spans="1:13" s="2" customFormat="1" ht="14.1" customHeight="1" thickBot="1" x14ac:dyDescent="0.35">
      <c r="A28" s="84"/>
      <c r="B28" s="78"/>
      <c r="C28" s="79"/>
      <c r="D28" s="80"/>
      <c r="E28" s="81"/>
      <c r="F28" s="81"/>
      <c r="G28" s="82"/>
      <c r="H28" s="58"/>
      <c r="I28" s="59"/>
      <c r="J28" s="60"/>
      <c r="K28" s="60"/>
      <c r="L28" s="60"/>
      <c r="M28" s="77"/>
    </row>
    <row r="29" spans="1:13" ht="14.1" customHeight="1" x14ac:dyDescent="0.3"/>
    <row r="30" spans="1:13" ht="14.1" customHeight="1" x14ac:dyDescent="0.3"/>
    <row r="31" spans="1:13" ht="14.1" customHeight="1" x14ac:dyDescent="0.3"/>
    <row r="32" spans="1:13" ht="14.1" customHeight="1" x14ac:dyDescent="0.3"/>
    <row r="33" spans="2:7" ht="14.1" customHeight="1" x14ac:dyDescent="0.3"/>
    <row r="34" spans="2:7" ht="14.1" customHeight="1" x14ac:dyDescent="0.3">
      <c r="B34" s="1"/>
      <c r="C34" s="1"/>
      <c r="D34" s="1"/>
      <c r="E34" s="1"/>
      <c r="F34" s="1"/>
      <c r="G34" s="1"/>
    </row>
    <row r="35" spans="2:7" ht="14.1" customHeight="1" x14ac:dyDescent="0.3">
      <c r="B35" s="1"/>
      <c r="C35" s="1"/>
      <c r="D35" s="1"/>
      <c r="E35" s="1"/>
      <c r="F35" s="1"/>
      <c r="G35" s="1"/>
    </row>
    <row r="36" spans="2:7" ht="14.1" customHeight="1" x14ac:dyDescent="0.3">
      <c r="B36" s="1"/>
      <c r="C36" s="1"/>
      <c r="D36" s="1"/>
      <c r="E36" s="1"/>
      <c r="F36" s="1"/>
      <c r="G36" s="1"/>
    </row>
    <row r="37" spans="2:7" ht="14.1" customHeight="1" x14ac:dyDescent="0.3">
      <c r="B37" s="1"/>
      <c r="C37" s="1"/>
      <c r="D37" s="1"/>
      <c r="E37" s="1"/>
      <c r="F37" s="1"/>
      <c r="G37" s="1"/>
    </row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/>
    <row r="48" spans="2:7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146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82630-1747-49E7-B887-F1022015C4E4}">
  <sheetPr>
    <tabColor rgb="FFFFFF00"/>
    <pageSetUpPr fitToPage="1"/>
  </sheetPr>
  <dimension ref="A1:N51"/>
  <sheetViews>
    <sheetView zoomScale="110" zoomScaleNormal="110" workbookViewId="0">
      <selection activeCell="P13" sqref="P13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6" width="8.125" customWidth="1"/>
    <col min="7" max="7" width="8.25" customWidth="1"/>
    <col min="8" max="13" width="5.5" customWidth="1"/>
  </cols>
  <sheetData>
    <row r="1" spans="1:14" ht="16.5" customHeight="1" thickBot="1" x14ac:dyDescent="0.35">
      <c r="A1" s="18" t="s">
        <v>208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4" ht="16.5" customHeight="1" thickBot="1" x14ac:dyDescent="0.35">
      <c r="A2" s="5" t="s">
        <v>33</v>
      </c>
      <c r="B2" s="21" t="s">
        <v>34</v>
      </c>
      <c r="C2" s="21"/>
      <c r="D2" s="21" t="s">
        <v>35</v>
      </c>
      <c r="E2" s="21"/>
      <c r="F2" s="21"/>
      <c r="G2" s="21"/>
      <c r="H2" s="8" t="s">
        <v>257</v>
      </c>
      <c r="I2" s="3" t="s">
        <v>258</v>
      </c>
      <c r="J2" s="4" t="s">
        <v>259</v>
      </c>
      <c r="K2" s="4"/>
      <c r="L2" s="4"/>
      <c r="M2" s="4"/>
      <c r="N2" t="s">
        <v>53</v>
      </c>
    </row>
    <row r="3" spans="1:14" s="2" customFormat="1" ht="14.1" customHeight="1" x14ac:dyDescent="0.3">
      <c r="A3" s="86">
        <v>1</v>
      </c>
      <c r="B3" s="96" t="s">
        <v>23</v>
      </c>
      <c r="C3" s="96"/>
      <c r="D3" s="97" t="s">
        <v>59</v>
      </c>
      <c r="E3" s="97"/>
      <c r="F3" s="97"/>
      <c r="G3" s="26"/>
      <c r="H3" s="98">
        <f>SUM(I3)-3</f>
        <v>31.5</v>
      </c>
      <c r="I3" s="92">
        <v>34.5</v>
      </c>
      <c r="J3" s="93">
        <f>SUM(I3)+3</f>
        <v>37.5</v>
      </c>
      <c r="K3" s="93"/>
      <c r="L3" s="118"/>
      <c r="M3" s="11"/>
    </row>
    <row r="4" spans="1:14" s="2" customFormat="1" ht="14.1" customHeight="1" x14ac:dyDescent="0.3">
      <c r="A4" s="67"/>
      <c r="B4" s="43" t="s">
        <v>20</v>
      </c>
      <c r="C4" s="43"/>
      <c r="D4" s="50" t="s">
        <v>40</v>
      </c>
      <c r="E4" s="51"/>
      <c r="F4" s="51"/>
      <c r="G4" s="51"/>
      <c r="H4" s="95"/>
      <c r="I4" s="71"/>
      <c r="J4" s="41"/>
      <c r="K4" s="41"/>
      <c r="L4" s="42"/>
      <c r="M4" s="12"/>
    </row>
    <row r="5" spans="1:14" s="2" customFormat="1" ht="14.1" customHeight="1" x14ac:dyDescent="0.3">
      <c r="A5" s="67">
        <v>2</v>
      </c>
      <c r="B5" s="42" t="s">
        <v>21</v>
      </c>
      <c r="C5" s="42"/>
      <c r="D5" s="83" t="s">
        <v>22</v>
      </c>
      <c r="E5" s="83"/>
      <c r="F5" s="83"/>
      <c r="G5" s="83"/>
      <c r="H5" s="57">
        <f>SUM(I5)-1.4</f>
        <v>28.400000000000002</v>
      </c>
      <c r="I5" s="40">
        <v>29.8</v>
      </c>
      <c r="J5" s="41">
        <f>SUM(I5)+1.4</f>
        <v>31.2</v>
      </c>
      <c r="K5" s="41"/>
      <c r="L5" s="41"/>
      <c r="M5" s="49"/>
    </row>
    <row r="6" spans="1:14" s="2" customFormat="1" ht="14.1" customHeight="1" x14ac:dyDescent="0.3">
      <c r="A6" s="67"/>
      <c r="B6" s="43" t="s">
        <v>11</v>
      </c>
      <c r="C6" s="43"/>
      <c r="D6" s="50" t="s">
        <v>26</v>
      </c>
      <c r="E6" s="51"/>
      <c r="F6" s="51"/>
      <c r="G6" s="52"/>
      <c r="H6" s="30"/>
      <c r="I6" s="32"/>
      <c r="J6" s="10"/>
      <c r="K6" s="10"/>
      <c r="L6" s="10"/>
      <c r="M6" s="12"/>
    </row>
    <row r="7" spans="1:14" s="2" customFormat="1" ht="14.1" customHeight="1" x14ac:dyDescent="0.3">
      <c r="A7" s="67">
        <v>3</v>
      </c>
      <c r="B7" s="42" t="s">
        <v>19</v>
      </c>
      <c r="C7" s="42"/>
      <c r="D7" s="83" t="s">
        <v>54</v>
      </c>
      <c r="E7" s="83"/>
      <c r="F7" s="83"/>
      <c r="G7" s="83"/>
      <c r="H7" s="57">
        <f>SUM(I7)-1.5</f>
        <v>30.5</v>
      </c>
      <c r="I7" s="40">
        <v>32</v>
      </c>
      <c r="J7" s="41">
        <f>SUM(I7)+1.5</f>
        <v>33.5</v>
      </c>
      <c r="K7" s="41"/>
      <c r="L7" s="41"/>
      <c r="M7" s="85"/>
    </row>
    <row r="8" spans="1:14" s="2" customFormat="1" ht="14.1" customHeight="1" x14ac:dyDescent="0.3">
      <c r="A8" s="67"/>
      <c r="B8" s="43" t="s">
        <v>24</v>
      </c>
      <c r="C8" s="43"/>
      <c r="D8" s="50" t="s">
        <v>27</v>
      </c>
      <c r="E8" s="51"/>
      <c r="F8" s="51"/>
      <c r="G8" s="52"/>
      <c r="H8" s="30"/>
      <c r="I8" s="32"/>
      <c r="J8" s="10"/>
      <c r="K8" s="10"/>
      <c r="L8" s="10"/>
      <c r="M8" s="85"/>
    </row>
    <row r="9" spans="1:14" s="2" customFormat="1" ht="14.1" customHeight="1" x14ac:dyDescent="0.3">
      <c r="A9" s="67">
        <v>4</v>
      </c>
      <c r="B9" s="42" t="s">
        <v>25</v>
      </c>
      <c r="C9" s="42"/>
      <c r="D9" s="83" t="s">
        <v>9</v>
      </c>
      <c r="E9" s="83"/>
      <c r="F9" s="83"/>
      <c r="G9" s="83"/>
      <c r="H9" s="57">
        <f>SUM(I9)-1.5</f>
        <v>29.5</v>
      </c>
      <c r="I9" s="40">
        <v>31</v>
      </c>
      <c r="J9" s="41">
        <f>SUM(I9)+1.5</f>
        <v>32.5</v>
      </c>
      <c r="K9" s="41"/>
      <c r="L9" s="41"/>
      <c r="M9" s="85"/>
    </row>
    <row r="10" spans="1:14" s="2" customFormat="1" ht="14.1" customHeight="1" x14ac:dyDescent="0.3">
      <c r="A10" s="67"/>
      <c r="B10" s="43" t="s">
        <v>12</v>
      </c>
      <c r="C10" s="43"/>
      <c r="D10" s="50" t="s">
        <v>28</v>
      </c>
      <c r="E10" s="51"/>
      <c r="F10" s="51"/>
      <c r="G10" s="52"/>
      <c r="H10" s="30"/>
      <c r="I10" s="32"/>
      <c r="J10" s="10"/>
      <c r="K10" s="10"/>
      <c r="L10" s="10"/>
      <c r="M10" s="85"/>
    </row>
    <row r="11" spans="1:14" s="2" customFormat="1" ht="14.1" customHeight="1" x14ac:dyDescent="0.3">
      <c r="A11" s="67">
        <v>5</v>
      </c>
      <c r="B11" s="42" t="s">
        <v>10</v>
      </c>
      <c r="C11" s="42"/>
      <c r="D11" s="83" t="s">
        <v>0</v>
      </c>
      <c r="E11" s="83"/>
      <c r="F11" s="83"/>
      <c r="G11" s="83"/>
      <c r="H11" s="57">
        <f>SUM(I11)-0.8</f>
        <v>12.2</v>
      </c>
      <c r="I11" s="71">
        <v>13</v>
      </c>
      <c r="J11" s="74">
        <f t="shared" ref="J11" si="0">SUM(I11)+0.8</f>
        <v>13.8</v>
      </c>
      <c r="K11" s="74"/>
      <c r="L11" s="74"/>
      <c r="M11" s="85"/>
    </row>
    <row r="12" spans="1:14" s="2" customFormat="1" ht="14.1" customHeight="1" x14ac:dyDescent="0.3">
      <c r="A12" s="67"/>
      <c r="B12" s="43" t="s">
        <v>13</v>
      </c>
      <c r="C12" s="43"/>
      <c r="D12" s="50" t="s">
        <v>29</v>
      </c>
      <c r="E12" s="51"/>
      <c r="F12" s="51"/>
      <c r="G12" s="52"/>
      <c r="H12" s="30"/>
      <c r="I12" s="71"/>
      <c r="J12" s="74"/>
      <c r="K12" s="74"/>
      <c r="L12" s="74"/>
      <c r="M12" s="85"/>
    </row>
    <row r="13" spans="1:14" s="2" customFormat="1" ht="14.1" customHeight="1" x14ac:dyDescent="0.3">
      <c r="A13" s="67">
        <v>6</v>
      </c>
      <c r="B13" s="42" t="s">
        <v>1</v>
      </c>
      <c r="C13" s="42"/>
      <c r="D13" s="83" t="s">
        <v>2</v>
      </c>
      <c r="E13" s="83"/>
      <c r="F13" s="83"/>
      <c r="G13" s="83"/>
      <c r="H13" s="57">
        <f>SUM(I13)-0.6</f>
        <v>14.9</v>
      </c>
      <c r="I13" s="71">
        <v>15.5</v>
      </c>
      <c r="J13" s="74">
        <f>SUM(I13)+0.6</f>
        <v>16.100000000000001</v>
      </c>
      <c r="K13" s="74"/>
      <c r="L13" s="75"/>
      <c r="M13" s="85"/>
    </row>
    <row r="14" spans="1:14" s="2" customFormat="1" ht="14.1" customHeight="1" x14ac:dyDescent="0.3">
      <c r="A14" s="67"/>
      <c r="B14" s="43" t="s">
        <v>14</v>
      </c>
      <c r="C14" s="43"/>
      <c r="D14" s="50" t="s">
        <v>68</v>
      </c>
      <c r="E14" s="51"/>
      <c r="F14" s="51"/>
      <c r="G14" s="52"/>
      <c r="H14" s="30"/>
      <c r="I14" s="71"/>
      <c r="J14" s="74"/>
      <c r="K14" s="74"/>
      <c r="L14" s="75"/>
      <c r="M14" s="85"/>
    </row>
    <row r="15" spans="1:14" s="2" customFormat="1" ht="14.1" customHeight="1" x14ac:dyDescent="0.3">
      <c r="A15" s="67">
        <v>7</v>
      </c>
      <c r="B15" s="42" t="s">
        <v>3</v>
      </c>
      <c r="C15" s="42"/>
      <c r="D15" s="83" t="s">
        <v>4</v>
      </c>
      <c r="E15" s="83"/>
      <c r="F15" s="83"/>
      <c r="G15" s="83"/>
      <c r="H15" s="57">
        <f>SUM(I15)-0.3</f>
        <v>5.5</v>
      </c>
      <c r="I15" s="71">
        <v>5.8</v>
      </c>
      <c r="J15" s="74">
        <f>SUM(I15)+0.3</f>
        <v>6.1</v>
      </c>
      <c r="K15" s="74"/>
      <c r="L15" s="75"/>
      <c r="M15" s="85"/>
    </row>
    <row r="16" spans="1:14" s="2" customFormat="1" ht="14.1" customHeight="1" x14ac:dyDescent="0.3">
      <c r="A16" s="67"/>
      <c r="B16" s="43" t="s">
        <v>15</v>
      </c>
      <c r="C16" s="43"/>
      <c r="D16" s="50" t="s">
        <v>67</v>
      </c>
      <c r="E16" s="51"/>
      <c r="F16" s="51"/>
      <c r="G16" s="52"/>
      <c r="H16" s="30"/>
      <c r="I16" s="71"/>
      <c r="J16" s="74"/>
      <c r="K16" s="74"/>
      <c r="L16" s="75"/>
      <c r="M16" s="85"/>
    </row>
    <row r="17" spans="1:13" s="2" customFormat="1" ht="14.1" customHeight="1" x14ac:dyDescent="0.3">
      <c r="A17" s="67">
        <v>8</v>
      </c>
      <c r="B17" s="34" t="s">
        <v>45</v>
      </c>
      <c r="C17" s="35"/>
      <c r="D17" s="36" t="s">
        <v>47</v>
      </c>
      <c r="E17" s="37"/>
      <c r="F17" s="37"/>
      <c r="G17" s="38"/>
      <c r="H17" s="57">
        <f>SUM(I17)-1.6</f>
        <v>38.4</v>
      </c>
      <c r="I17" s="71">
        <v>40</v>
      </c>
      <c r="J17" s="74">
        <f>SUM(I17)+1.6</f>
        <v>41.6</v>
      </c>
      <c r="K17" s="74"/>
      <c r="L17" s="75"/>
      <c r="M17" s="85"/>
    </row>
    <row r="18" spans="1:13" s="2" customFormat="1" ht="14.1" customHeight="1" x14ac:dyDescent="0.3">
      <c r="A18" s="67"/>
      <c r="B18" s="43" t="s">
        <v>46</v>
      </c>
      <c r="C18" s="43"/>
      <c r="D18" s="50" t="s">
        <v>66</v>
      </c>
      <c r="E18" s="51"/>
      <c r="F18" s="51"/>
      <c r="G18" s="52"/>
      <c r="H18" s="30"/>
      <c r="I18" s="71"/>
      <c r="J18" s="74"/>
      <c r="K18" s="74"/>
      <c r="L18" s="75"/>
      <c r="M18" s="85"/>
    </row>
    <row r="19" spans="1:13" s="2" customFormat="1" ht="14.1" customHeight="1" x14ac:dyDescent="0.3">
      <c r="A19" s="67">
        <v>9</v>
      </c>
      <c r="B19" s="42" t="s">
        <v>5</v>
      </c>
      <c r="C19" s="42"/>
      <c r="D19" s="83" t="s">
        <v>6</v>
      </c>
      <c r="E19" s="83"/>
      <c r="F19" s="83"/>
      <c r="G19" s="83"/>
      <c r="H19" s="57">
        <f>SUM(I19)-2.8</f>
        <v>22.7</v>
      </c>
      <c r="I19" s="71">
        <v>25.5</v>
      </c>
      <c r="J19" s="74">
        <f>SUM(I19)+2.8</f>
        <v>28.3</v>
      </c>
      <c r="K19" s="74"/>
      <c r="L19" s="74"/>
      <c r="M19" s="85"/>
    </row>
    <row r="20" spans="1:13" s="2" customFormat="1" ht="14.1" customHeight="1" x14ac:dyDescent="0.3">
      <c r="A20" s="67"/>
      <c r="B20" s="43" t="s">
        <v>16</v>
      </c>
      <c r="C20" s="43"/>
      <c r="D20" s="50" t="s">
        <v>32</v>
      </c>
      <c r="E20" s="51"/>
      <c r="F20" s="51"/>
      <c r="G20" s="52"/>
      <c r="H20" s="30"/>
      <c r="I20" s="71"/>
      <c r="J20" s="74"/>
      <c r="K20" s="74"/>
      <c r="L20" s="74"/>
      <c r="M20" s="85"/>
    </row>
    <row r="21" spans="1:13" s="2" customFormat="1" ht="14.1" customHeight="1" x14ac:dyDescent="0.3">
      <c r="A21" s="67">
        <v>10</v>
      </c>
      <c r="B21" s="42" t="s">
        <v>7</v>
      </c>
      <c r="C21" s="42"/>
      <c r="D21" s="36" t="s">
        <v>8</v>
      </c>
      <c r="E21" s="37"/>
      <c r="F21" s="37"/>
      <c r="G21" s="38"/>
      <c r="H21" s="57">
        <f>SUM(I21)-1.5</f>
        <v>23.4</v>
      </c>
      <c r="I21" s="71">
        <v>24.9</v>
      </c>
      <c r="J21" s="74">
        <f t="shared" ref="J21" si="1">SUM(I21)+1.5</f>
        <v>26.4</v>
      </c>
      <c r="K21" s="74"/>
      <c r="L21" s="74"/>
      <c r="M21" s="85"/>
    </row>
    <row r="22" spans="1:13" s="2" customFormat="1" ht="14.1" customHeight="1" x14ac:dyDescent="0.3">
      <c r="A22" s="67"/>
      <c r="B22" s="43" t="s">
        <v>17</v>
      </c>
      <c r="C22" s="43"/>
      <c r="D22" s="50" t="s">
        <v>37</v>
      </c>
      <c r="E22" s="51"/>
      <c r="F22" s="51"/>
      <c r="G22" s="52"/>
      <c r="H22" s="30"/>
      <c r="I22" s="71"/>
      <c r="J22" s="74"/>
      <c r="K22" s="74"/>
      <c r="L22" s="74"/>
      <c r="M22" s="85"/>
    </row>
    <row r="23" spans="1:13" s="2" customFormat="1" ht="14.1" customHeight="1" x14ac:dyDescent="0.3">
      <c r="A23" s="67">
        <v>11</v>
      </c>
      <c r="B23" s="34" t="s">
        <v>56</v>
      </c>
      <c r="C23" s="35"/>
      <c r="D23" s="83" t="s">
        <v>38</v>
      </c>
      <c r="E23" s="83"/>
      <c r="F23" s="83"/>
      <c r="G23" s="83"/>
      <c r="H23" s="57">
        <f>SUM(I23)-0.5</f>
        <v>12.7</v>
      </c>
      <c r="I23" s="71">
        <v>13.2</v>
      </c>
      <c r="J23" s="74">
        <f>SUM(I23)+0.5</f>
        <v>13.7</v>
      </c>
      <c r="K23" s="74"/>
      <c r="L23" s="74"/>
      <c r="M23" s="85"/>
    </row>
    <row r="24" spans="1:13" s="2" customFormat="1" ht="14.1" customHeight="1" x14ac:dyDescent="0.3">
      <c r="A24" s="67"/>
      <c r="B24" s="43" t="s">
        <v>18</v>
      </c>
      <c r="C24" s="43"/>
      <c r="D24" s="50" t="s">
        <v>39</v>
      </c>
      <c r="E24" s="51"/>
      <c r="F24" s="51"/>
      <c r="G24" s="52"/>
      <c r="H24" s="30"/>
      <c r="I24" s="71"/>
      <c r="J24" s="74"/>
      <c r="K24" s="74"/>
      <c r="L24" s="74"/>
      <c r="M24" s="85"/>
    </row>
    <row r="25" spans="1:13" s="2" customFormat="1" ht="14.1" customHeight="1" x14ac:dyDescent="0.3">
      <c r="A25" s="67">
        <v>12</v>
      </c>
      <c r="B25" s="34" t="s">
        <v>81</v>
      </c>
      <c r="C25" s="35"/>
      <c r="D25" s="68" t="s">
        <v>61</v>
      </c>
      <c r="E25" s="69"/>
      <c r="F25" s="69"/>
      <c r="G25" s="70"/>
      <c r="H25" s="57">
        <f>SUM(I25)-0.2</f>
        <v>2.8</v>
      </c>
      <c r="I25" s="71">
        <v>3</v>
      </c>
      <c r="J25" s="74">
        <f>SUM(I25)+0.2</f>
        <v>3.2</v>
      </c>
      <c r="K25" s="74"/>
      <c r="L25" s="75"/>
      <c r="M25" s="49"/>
    </row>
    <row r="26" spans="1:13" s="2" customFormat="1" ht="14.1" customHeight="1" x14ac:dyDescent="0.3">
      <c r="A26" s="67"/>
      <c r="B26" s="72" t="s">
        <v>82</v>
      </c>
      <c r="C26" s="73"/>
      <c r="D26" s="50" t="s">
        <v>60</v>
      </c>
      <c r="E26" s="51"/>
      <c r="F26" s="51"/>
      <c r="G26" s="52"/>
      <c r="H26" s="30"/>
      <c r="I26" s="71"/>
      <c r="J26" s="74"/>
      <c r="K26" s="74"/>
      <c r="L26" s="75"/>
      <c r="M26" s="12"/>
    </row>
    <row r="27" spans="1:13" s="2" customFormat="1" ht="14.1" customHeight="1" x14ac:dyDescent="0.3">
      <c r="A27" s="86">
        <v>13</v>
      </c>
      <c r="B27" s="87"/>
      <c r="C27" s="88"/>
      <c r="D27" s="125"/>
      <c r="E27" s="126"/>
      <c r="F27" s="126"/>
      <c r="G27" s="127"/>
      <c r="H27" s="30"/>
      <c r="I27" s="32"/>
      <c r="J27" s="10"/>
      <c r="K27" s="10"/>
      <c r="L27" s="10"/>
      <c r="M27" s="100"/>
    </row>
    <row r="28" spans="1:13" s="2" customFormat="1" ht="14.1" customHeight="1" thickBot="1" x14ac:dyDescent="0.35">
      <c r="A28" s="84"/>
      <c r="B28" s="78"/>
      <c r="C28" s="79"/>
      <c r="D28" s="80"/>
      <c r="E28" s="81"/>
      <c r="F28" s="81"/>
      <c r="G28" s="82"/>
      <c r="H28" s="128"/>
      <c r="I28" s="129"/>
      <c r="J28" s="130"/>
      <c r="K28" s="130"/>
      <c r="L28" s="130"/>
      <c r="M28" s="77"/>
    </row>
    <row r="29" spans="1:13" ht="14.1" customHeight="1" x14ac:dyDescent="0.3"/>
    <row r="30" spans="1:13" ht="14.1" customHeight="1" x14ac:dyDescent="0.3"/>
    <row r="31" spans="1:13" ht="14.1" customHeight="1" x14ac:dyDescent="0.3"/>
    <row r="32" spans="1:13" ht="14.1" customHeight="1" x14ac:dyDescent="0.3"/>
    <row r="33" spans="2:7" ht="14.1" customHeight="1" x14ac:dyDescent="0.3"/>
    <row r="34" spans="2:7" ht="14.1" customHeight="1" x14ac:dyDescent="0.3">
      <c r="B34" s="1"/>
      <c r="C34" s="1"/>
      <c r="D34" s="1"/>
      <c r="E34" s="1"/>
      <c r="F34" s="1"/>
      <c r="G34" s="1"/>
    </row>
    <row r="35" spans="2:7" ht="14.1" customHeight="1" x14ac:dyDescent="0.3">
      <c r="B35" s="1"/>
      <c r="C35" s="1"/>
      <c r="D35" s="1"/>
      <c r="E35" s="1"/>
      <c r="F35" s="1"/>
      <c r="G35" s="1"/>
    </row>
    <row r="36" spans="2:7" ht="14.1" customHeight="1" x14ac:dyDescent="0.3">
      <c r="B36" s="1"/>
      <c r="C36" s="1"/>
      <c r="D36" s="1"/>
      <c r="E36" s="1"/>
      <c r="F36" s="1"/>
      <c r="G36" s="1"/>
    </row>
    <row r="37" spans="2:7" ht="14.1" customHeight="1" x14ac:dyDescent="0.3">
      <c r="B37" s="1"/>
      <c r="C37" s="1"/>
      <c r="D37" s="1"/>
      <c r="E37" s="1"/>
      <c r="F37" s="1"/>
      <c r="G37" s="1"/>
    </row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/>
    <row r="48" spans="2:7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146"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197B-0796-478A-8C25-996EC72C6489}">
  <sheetPr codeName="Sheet77">
    <tabColor rgb="FFFFC000"/>
    <pageSetUpPr fitToPage="1"/>
  </sheetPr>
  <dimension ref="A1:M51"/>
  <sheetViews>
    <sheetView zoomScale="110" zoomScaleNormal="110" workbookViewId="0">
      <selection activeCell="N27" sqref="N27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  <col min="258" max="261" width="8.125" customWidth="1"/>
    <col min="262" max="267" width="5.5" customWidth="1"/>
    <col min="511" max="511" width="3.25" bestFit="1" customWidth="1"/>
    <col min="514" max="517" width="8.125" customWidth="1"/>
    <col min="518" max="523" width="5.5" customWidth="1"/>
    <col min="767" max="767" width="3.25" bestFit="1" customWidth="1"/>
    <col min="770" max="773" width="8.125" customWidth="1"/>
    <col min="774" max="779" width="5.5" customWidth="1"/>
    <col min="1023" max="1023" width="3.25" bestFit="1" customWidth="1"/>
    <col min="1026" max="1029" width="8.125" customWidth="1"/>
    <col min="1030" max="1035" width="5.5" customWidth="1"/>
    <col min="1279" max="1279" width="3.25" bestFit="1" customWidth="1"/>
    <col min="1282" max="1285" width="8.125" customWidth="1"/>
    <col min="1286" max="1291" width="5.5" customWidth="1"/>
    <col min="1535" max="1535" width="3.25" bestFit="1" customWidth="1"/>
    <col min="1538" max="1541" width="8.125" customWidth="1"/>
    <col min="1542" max="1547" width="5.5" customWidth="1"/>
    <col min="1791" max="1791" width="3.25" bestFit="1" customWidth="1"/>
    <col min="1794" max="1797" width="8.125" customWidth="1"/>
    <col min="1798" max="1803" width="5.5" customWidth="1"/>
    <col min="2047" max="2047" width="3.25" bestFit="1" customWidth="1"/>
    <col min="2050" max="2053" width="8.125" customWidth="1"/>
    <col min="2054" max="2059" width="5.5" customWidth="1"/>
    <col min="2303" max="2303" width="3.25" bestFit="1" customWidth="1"/>
    <col min="2306" max="2309" width="8.125" customWidth="1"/>
    <col min="2310" max="2315" width="5.5" customWidth="1"/>
    <col min="2559" max="2559" width="3.25" bestFit="1" customWidth="1"/>
    <col min="2562" max="2565" width="8.125" customWidth="1"/>
    <col min="2566" max="2571" width="5.5" customWidth="1"/>
    <col min="2815" max="2815" width="3.25" bestFit="1" customWidth="1"/>
    <col min="2818" max="2821" width="8.125" customWidth="1"/>
    <col min="2822" max="2827" width="5.5" customWidth="1"/>
    <col min="3071" max="3071" width="3.25" bestFit="1" customWidth="1"/>
    <col min="3074" max="3077" width="8.125" customWidth="1"/>
    <col min="3078" max="3083" width="5.5" customWidth="1"/>
    <col min="3327" max="3327" width="3.25" bestFit="1" customWidth="1"/>
    <col min="3330" max="3333" width="8.125" customWidth="1"/>
    <col min="3334" max="3339" width="5.5" customWidth="1"/>
    <col min="3583" max="3583" width="3.25" bestFit="1" customWidth="1"/>
    <col min="3586" max="3589" width="8.125" customWidth="1"/>
    <col min="3590" max="3595" width="5.5" customWidth="1"/>
    <col min="3839" max="3839" width="3.25" bestFit="1" customWidth="1"/>
    <col min="3842" max="3845" width="8.125" customWidth="1"/>
    <col min="3846" max="3851" width="5.5" customWidth="1"/>
    <col min="4095" max="4095" width="3.25" bestFit="1" customWidth="1"/>
    <col min="4098" max="4101" width="8.125" customWidth="1"/>
    <col min="4102" max="4107" width="5.5" customWidth="1"/>
    <col min="4351" max="4351" width="3.25" bestFit="1" customWidth="1"/>
    <col min="4354" max="4357" width="8.125" customWidth="1"/>
    <col min="4358" max="4363" width="5.5" customWidth="1"/>
    <col min="4607" max="4607" width="3.25" bestFit="1" customWidth="1"/>
    <col min="4610" max="4613" width="8.125" customWidth="1"/>
    <col min="4614" max="4619" width="5.5" customWidth="1"/>
    <col min="4863" max="4863" width="3.25" bestFit="1" customWidth="1"/>
    <col min="4866" max="4869" width="8.125" customWidth="1"/>
    <col min="4870" max="4875" width="5.5" customWidth="1"/>
    <col min="5119" max="5119" width="3.25" bestFit="1" customWidth="1"/>
    <col min="5122" max="5125" width="8.125" customWidth="1"/>
    <col min="5126" max="5131" width="5.5" customWidth="1"/>
    <col min="5375" max="5375" width="3.25" bestFit="1" customWidth="1"/>
    <col min="5378" max="5381" width="8.125" customWidth="1"/>
    <col min="5382" max="5387" width="5.5" customWidth="1"/>
    <col min="5631" max="5631" width="3.25" bestFit="1" customWidth="1"/>
    <col min="5634" max="5637" width="8.125" customWidth="1"/>
    <col min="5638" max="5643" width="5.5" customWidth="1"/>
    <col min="5887" max="5887" width="3.25" bestFit="1" customWidth="1"/>
    <col min="5890" max="5893" width="8.125" customWidth="1"/>
    <col min="5894" max="5899" width="5.5" customWidth="1"/>
    <col min="6143" max="6143" width="3.25" bestFit="1" customWidth="1"/>
    <col min="6146" max="6149" width="8.125" customWidth="1"/>
    <col min="6150" max="6155" width="5.5" customWidth="1"/>
    <col min="6399" max="6399" width="3.25" bestFit="1" customWidth="1"/>
    <col min="6402" max="6405" width="8.125" customWidth="1"/>
    <col min="6406" max="6411" width="5.5" customWidth="1"/>
    <col min="6655" max="6655" width="3.25" bestFit="1" customWidth="1"/>
    <col min="6658" max="6661" width="8.125" customWidth="1"/>
    <col min="6662" max="6667" width="5.5" customWidth="1"/>
    <col min="6911" max="6911" width="3.25" bestFit="1" customWidth="1"/>
    <col min="6914" max="6917" width="8.125" customWidth="1"/>
    <col min="6918" max="6923" width="5.5" customWidth="1"/>
    <col min="7167" max="7167" width="3.25" bestFit="1" customWidth="1"/>
    <col min="7170" max="7173" width="8.125" customWidth="1"/>
    <col min="7174" max="7179" width="5.5" customWidth="1"/>
    <col min="7423" max="7423" width="3.25" bestFit="1" customWidth="1"/>
    <col min="7426" max="7429" width="8.125" customWidth="1"/>
    <col min="7430" max="7435" width="5.5" customWidth="1"/>
    <col min="7679" max="7679" width="3.25" bestFit="1" customWidth="1"/>
    <col min="7682" max="7685" width="8.125" customWidth="1"/>
    <col min="7686" max="7691" width="5.5" customWidth="1"/>
    <col min="7935" max="7935" width="3.25" bestFit="1" customWidth="1"/>
    <col min="7938" max="7941" width="8.125" customWidth="1"/>
    <col min="7942" max="7947" width="5.5" customWidth="1"/>
    <col min="8191" max="8191" width="3.25" bestFit="1" customWidth="1"/>
    <col min="8194" max="8197" width="8.125" customWidth="1"/>
    <col min="8198" max="8203" width="5.5" customWidth="1"/>
    <col min="8447" max="8447" width="3.25" bestFit="1" customWidth="1"/>
    <col min="8450" max="8453" width="8.125" customWidth="1"/>
    <col min="8454" max="8459" width="5.5" customWidth="1"/>
    <col min="8703" max="8703" width="3.25" bestFit="1" customWidth="1"/>
    <col min="8706" max="8709" width="8.125" customWidth="1"/>
    <col min="8710" max="8715" width="5.5" customWidth="1"/>
    <col min="8959" max="8959" width="3.25" bestFit="1" customWidth="1"/>
    <col min="8962" max="8965" width="8.125" customWidth="1"/>
    <col min="8966" max="8971" width="5.5" customWidth="1"/>
    <col min="9215" max="9215" width="3.25" bestFit="1" customWidth="1"/>
    <col min="9218" max="9221" width="8.125" customWidth="1"/>
    <col min="9222" max="9227" width="5.5" customWidth="1"/>
    <col min="9471" max="9471" width="3.25" bestFit="1" customWidth="1"/>
    <col min="9474" max="9477" width="8.125" customWidth="1"/>
    <col min="9478" max="9483" width="5.5" customWidth="1"/>
    <col min="9727" max="9727" width="3.25" bestFit="1" customWidth="1"/>
    <col min="9730" max="9733" width="8.125" customWidth="1"/>
    <col min="9734" max="9739" width="5.5" customWidth="1"/>
    <col min="9983" max="9983" width="3.25" bestFit="1" customWidth="1"/>
    <col min="9986" max="9989" width="8.125" customWidth="1"/>
    <col min="9990" max="9995" width="5.5" customWidth="1"/>
    <col min="10239" max="10239" width="3.25" bestFit="1" customWidth="1"/>
    <col min="10242" max="10245" width="8.125" customWidth="1"/>
    <col min="10246" max="10251" width="5.5" customWidth="1"/>
    <col min="10495" max="10495" width="3.25" bestFit="1" customWidth="1"/>
    <col min="10498" max="10501" width="8.125" customWidth="1"/>
    <col min="10502" max="10507" width="5.5" customWidth="1"/>
    <col min="10751" max="10751" width="3.25" bestFit="1" customWidth="1"/>
    <col min="10754" max="10757" width="8.125" customWidth="1"/>
    <col min="10758" max="10763" width="5.5" customWidth="1"/>
    <col min="11007" max="11007" width="3.25" bestFit="1" customWidth="1"/>
    <col min="11010" max="11013" width="8.125" customWidth="1"/>
    <col min="11014" max="11019" width="5.5" customWidth="1"/>
    <col min="11263" max="11263" width="3.25" bestFit="1" customWidth="1"/>
    <col min="11266" max="11269" width="8.125" customWidth="1"/>
    <col min="11270" max="11275" width="5.5" customWidth="1"/>
    <col min="11519" max="11519" width="3.25" bestFit="1" customWidth="1"/>
    <col min="11522" max="11525" width="8.125" customWidth="1"/>
    <col min="11526" max="11531" width="5.5" customWidth="1"/>
    <col min="11775" max="11775" width="3.25" bestFit="1" customWidth="1"/>
    <col min="11778" max="11781" width="8.125" customWidth="1"/>
    <col min="11782" max="11787" width="5.5" customWidth="1"/>
    <col min="12031" max="12031" width="3.25" bestFit="1" customWidth="1"/>
    <col min="12034" max="12037" width="8.125" customWidth="1"/>
    <col min="12038" max="12043" width="5.5" customWidth="1"/>
    <col min="12287" max="12287" width="3.25" bestFit="1" customWidth="1"/>
    <col min="12290" max="12293" width="8.125" customWidth="1"/>
    <col min="12294" max="12299" width="5.5" customWidth="1"/>
    <col min="12543" max="12543" width="3.25" bestFit="1" customWidth="1"/>
    <col min="12546" max="12549" width="8.125" customWidth="1"/>
    <col min="12550" max="12555" width="5.5" customWidth="1"/>
    <col min="12799" max="12799" width="3.25" bestFit="1" customWidth="1"/>
    <col min="12802" max="12805" width="8.125" customWidth="1"/>
    <col min="12806" max="12811" width="5.5" customWidth="1"/>
    <col min="13055" max="13055" width="3.25" bestFit="1" customWidth="1"/>
    <col min="13058" max="13061" width="8.125" customWidth="1"/>
    <col min="13062" max="13067" width="5.5" customWidth="1"/>
    <col min="13311" max="13311" width="3.25" bestFit="1" customWidth="1"/>
    <col min="13314" max="13317" width="8.125" customWidth="1"/>
    <col min="13318" max="13323" width="5.5" customWidth="1"/>
    <col min="13567" max="13567" width="3.25" bestFit="1" customWidth="1"/>
    <col min="13570" max="13573" width="8.125" customWidth="1"/>
    <col min="13574" max="13579" width="5.5" customWidth="1"/>
    <col min="13823" max="13823" width="3.25" bestFit="1" customWidth="1"/>
    <col min="13826" max="13829" width="8.125" customWidth="1"/>
    <col min="13830" max="13835" width="5.5" customWidth="1"/>
    <col min="14079" max="14079" width="3.25" bestFit="1" customWidth="1"/>
    <col min="14082" max="14085" width="8.125" customWidth="1"/>
    <col min="14086" max="14091" width="5.5" customWidth="1"/>
    <col min="14335" max="14335" width="3.25" bestFit="1" customWidth="1"/>
    <col min="14338" max="14341" width="8.125" customWidth="1"/>
    <col min="14342" max="14347" width="5.5" customWidth="1"/>
    <col min="14591" max="14591" width="3.25" bestFit="1" customWidth="1"/>
    <col min="14594" max="14597" width="8.125" customWidth="1"/>
    <col min="14598" max="14603" width="5.5" customWidth="1"/>
    <col min="14847" max="14847" width="3.25" bestFit="1" customWidth="1"/>
    <col min="14850" max="14853" width="8.125" customWidth="1"/>
    <col min="14854" max="14859" width="5.5" customWidth="1"/>
    <col min="15103" max="15103" width="3.25" bestFit="1" customWidth="1"/>
    <col min="15106" max="15109" width="8.125" customWidth="1"/>
    <col min="15110" max="15115" width="5.5" customWidth="1"/>
    <col min="15359" max="15359" width="3.25" bestFit="1" customWidth="1"/>
    <col min="15362" max="15365" width="8.125" customWidth="1"/>
    <col min="15366" max="15371" width="5.5" customWidth="1"/>
    <col min="15615" max="15615" width="3.25" bestFit="1" customWidth="1"/>
    <col min="15618" max="15621" width="8.125" customWidth="1"/>
    <col min="15622" max="15627" width="5.5" customWidth="1"/>
    <col min="15871" max="15871" width="3.25" bestFit="1" customWidth="1"/>
    <col min="15874" max="15877" width="8.125" customWidth="1"/>
    <col min="15878" max="15883" width="5.5" customWidth="1"/>
    <col min="16127" max="16127" width="3.25" bestFit="1" customWidth="1"/>
    <col min="16130" max="16133" width="8.125" customWidth="1"/>
    <col min="16134" max="16139" width="5.5" customWidth="1"/>
  </cols>
  <sheetData>
    <row r="1" spans="1:13" ht="16.5" customHeight="1" thickBot="1" x14ac:dyDescent="0.35">
      <c r="A1" s="18" t="s">
        <v>162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3" ht="16.5" customHeight="1" thickBot="1" x14ac:dyDescent="0.35">
      <c r="A2" s="6" t="s">
        <v>33</v>
      </c>
      <c r="B2" s="21" t="s">
        <v>34</v>
      </c>
      <c r="C2" s="21"/>
      <c r="D2" s="21" t="s">
        <v>35</v>
      </c>
      <c r="E2" s="21"/>
      <c r="F2" s="21"/>
      <c r="G2" s="21"/>
      <c r="H2" s="3" t="s">
        <v>55</v>
      </c>
      <c r="I2" s="4" t="s">
        <v>36</v>
      </c>
      <c r="J2" s="4" t="s">
        <v>64</v>
      </c>
      <c r="K2" s="7" t="s">
        <v>63</v>
      </c>
      <c r="L2" s="7" t="s">
        <v>62</v>
      </c>
      <c r="M2" s="4"/>
    </row>
    <row r="3" spans="1:13" s="2" customFormat="1" ht="14.1" customHeight="1" x14ac:dyDescent="0.3">
      <c r="A3" s="22">
        <v>1</v>
      </c>
      <c r="B3" s="24" t="s">
        <v>87</v>
      </c>
      <c r="C3" s="25"/>
      <c r="D3" s="26" t="s">
        <v>88</v>
      </c>
      <c r="E3" s="27"/>
      <c r="F3" s="27"/>
      <c r="G3" s="28"/>
      <c r="H3" s="31">
        <v>42</v>
      </c>
      <c r="I3" s="9">
        <f>SUM(H3)+2</f>
        <v>44</v>
      </c>
      <c r="J3" s="9">
        <f>SUM(I3)+2.5</f>
        <v>46.5</v>
      </c>
      <c r="K3" s="9">
        <f>SUM(J3)+2.5</f>
        <v>49</v>
      </c>
      <c r="L3" s="134">
        <f>SUM(K3)+2.5</f>
        <v>51.5</v>
      </c>
      <c r="M3" s="140"/>
    </row>
    <row r="4" spans="1:13" s="2" customFormat="1" ht="14.1" customHeight="1" x14ac:dyDescent="0.3">
      <c r="A4" s="23"/>
      <c r="B4" s="13" t="s">
        <v>89</v>
      </c>
      <c r="C4" s="14"/>
      <c r="D4" s="15" t="s">
        <v>90</v>
      </c>
      <c r="E4" s="16"/>
      <c r="F4" s="16"/>
      <c r="G4" s="17"/>
      <c r="H4" s="32"/>
      <c r="I4" s="10"/>
      <c r="J4" s="10"/>
      <c r="K4" s="10"/>
      <c r="L4" s="135"/>
      <c r="M4" s="139"/>
    </row>
    <row r="5" spans="1:13" s="2" customFormat="1" ht="14.1" customHeight="1" x14ac:dyDescent="0.3">
      <c r="A5" s="33">
        <v>2</v>
      </c>
      <c r="B5" s="34" t="s">
        <v>99</v>
      </c>
      <c r="C5" s="35"/>
      <c r="D5" s="36" t="s">
        <v>154</v>
      </c>
      <c r="E5" s="37"/>
      <c r="F5" s="37"/>
      <c r="G5" s="38"/>
      <c r="H5" s="40">
        <v>44.8</v>
      </c>
      <c r="I5" s="41">
        <f>SUM(H5)+3.2</f>
        <v>48</v>
      </c>
      <c r="J5" s="41">
        <f>SUM(I5)+3.2</f>
        <v>51.2</v>
      </c>
      <c r="K5" s="41">
        <f>SUM(J5)+3.2</f>
        <v>54.400000000000006</v>
      </c>
      <c r="L5" s="136">
        <f>SUM(K5)+3.2</f>
        <v>57.600000000000009</v>
      </c>
      <c r="M5" s="138"/>
    </row>
    <row r="6" spans="1:13" s="2" customFormat="1" ht="14.1" customHeight="1" x14ac:dyDescent="0.3">
      <c r="A6" s="23"/>
      <c r="B6" s="13" t="s">
        <v>101</v>
      </c>
      <c r="C6" s="14"/>
      <c r="D6" s="15" t="s">
        <v>102</v>
      </c>
      <c r="E6" s="16"/>
      <c r="F6" s="16"/>
      <c r="G6" s="17"/>
      <c r="H6" s="32"/>
      <c r="I6" s="10"/>
      <c r="J6" s="10"/>
      <c r="K6" s="10"/>
      <c r="L6" s="135"/>
      <c r="M6" s="139"/>
    </row>
    <row r="7" spans="1:13" s="2" customFormat="1" ht="14.1" customHeight="1" x14ac:dyDescent="0.3">
      <c r="A7" s="33">
        <v>3</v>
      </c>
      <c r="B7" s="34" t="s">
        <v>155</v>
      </c>
      <c r="C7" s="35"/>
      <c r="D7" s="36"/>
      <c r="E7" s="37"/>
      <c r="F7" s="37"/>
      <c r="G7" s="38"/>
      <c r="H7" s="40">
        <v>10</v>
      </c>
      <c r="I7" s="41">
        <f>SUM(H7)+0.7</f>
        <v>10.7</v>
      </c>
      <c r="J7" s="41">
        <f t="shared" ref="J7:K7" si="0">SUM(I7)+0.7</f>
        <v>11.399999999999999</v>
      </c>
      <c r="K7" s="41">
        <f t="shared" si="0"/>
        <v>12.099999999999998</v>
      </c>
      <c r="L7" s="136">
        <f>SUM(K7)+1.2</f>
        <v>13.299999999999997</v>
      </c>
      <c r="M7" s="138"/>
    </row>
    <row r="8" spans="1:13" s="2" customFormat="1" ht="14.1" customHeight="1" x14ac:dyDescent="0.3">
      <c r="A8" s="23"/>
      <c r="B8" s="13" t="s">
        <v>156</v>
      </c>
      <c r="C8" s="14"/>
      <c r="D8" s="46" t="s">
        <v>157</v>
      </c>
      <c r="E8" s="47"/>
      <c r="F8" s="47"/>
      <c r="G8" s="48"/>
      <c r="H8" s="32"/>
      <c r="I8" s="10"/>
      <c r="J8" s="10"/>
      <c r="K8" s="10"/>
      <c r="L8" s="135"/>
      <c r="M8" s="139"/>
    </row>
    <row r="9" spans="1:13" s="2" customFormat="1" ht="14.1" customHeight="1" x14ac:dyDescent="0.3">
      <c r="A9" s="33">
        <v>4</v>
      </c>
      <c r="B9" s="34" t="s">
        <v>109</v>
      </c>
      <c r="C9" s="35"/>
      <c r="D9" s="36" t="s">
        <v>54</v>
      </c>
      <c r="E9" s="37"/>
      <c r="F9" s="37"/>
      <c r="G9" s="38"/>
      <c r="H9" s="40">
        <v>44</v>
      </c>
      <c r="I9" s="41">
        <f>SUM(H9)+7</f>
        <v>51</v>
      </c>
      <c r="J9" s="41">
        <f t="shared" ref="J9:K9" si="1">SUM(I9)+7</f>
        <v>58</v>
      </c>
      <c r="K9" s="41">
        <f t="shared" si="1"/>
        <v>65</v>
      </c>
      <c r="L9" s="136">
        <f>SUM(K9)+6</f>
        <v>71</v>
      </c>
      <c r="M9" s="138"/>
    </row>
    <row r="10" spans="1:13" s="2" customFormat="1" ht="14.1" customHeight="1" x14ac:dyDescent="0.3">
      <c r="A10" s="23"/>
      <c r="B10" s="13" t="s">
        <v>110</v>
      </c>
      <c r="C10" s="14"/>
      <c r="D10" s="15" t="s">
        <v>111</v>
      </c>
      <c r="E10" s="16"/>
      <c r="F10" s="16"/>
      <c r="G10" s="17"/>
      <c r="H10" s="32"/>
      <c r="I10" s="10"/>
      <c r="J10" s="10"/>
      <c r="K10" s="10"/>
      <c r="L10" s="135"/>
      <c r="M10" s="139"/>
    </row>
    <row r="11" spans="1:13" s="2" customFormat="1" ht="14.1" customHeight="1" x14ac:dyDescent="0.3">
      <c r="A11" s="33">
        <v>5</v>
      </c>
      <c r="B11" s="34" t="s">
        <v>112</v>
      </c>
      <c r="C11" s="35"/>
      <c r="D11" s="36" t="s">
        <v>113</v>
      </c>
      <c r="E11" s="37"/>
      <c r="F11" s="37"/>
      <c r="G11" s="38"/>
      <c r="H11" s="71">
        <v>15.9</v>
      </c>
      <c r="I11" s="74">
        <f>SUM(H11)+0.6</f>
        <v>16.5</v>
      </c>
      <c r="J11" s="74">
        <f t="shared" ref="J11:L11" si="2">SUM(I11)+0.6</f>
        <v>17.100000000000001</v>
      </c>
      <c r="K11" s="74">
        <f t="shared" si="2"/>
        <v>17.700000000000003</v>
      </c>
      <c r="L11" s="137">
        <f t="shared" si="2"/>
        <v>18.300000000000004</v>
      </c>
      <c r="M11" s="141"/>
    </row>
    <row r="12" spans="1:13" s="2" customFormat="1" ht="14.1" customHeight="1" x14ac:dyDescent="0.3">
      <c r="A12" s="23"/>
      <c r="B12" s="13" t="s">
        <v>114</v>
      </c>
      <c r="C12" s="14"/>
      <c r="D12" s="50" t="s">
        <v>115</v>
      </c>
      <c r="E12" s="51"/>
      <c r="F12" s="51"/>
      <c r="G12" s="52"/>
      <c r="H12" s="71"/>
      <c r="I12" s="74"/>
      <c r="J12" s="74"/>
      <c r="K12" s="74"/>
      <c r="L12" s="137"/>
      <c r="M12" s="141"/>
    </row>
    <row r="13" spans="1:13" s="2" customFormat="1" ht="14.1" customHeight="1" x14ac:dyDescent="0.3">
      <c r="A13" s="33">
        <v>6</v>
      </c>
      <c r="B13" s="34" t="s">
        <v>116</v>
      </c>
      <c r="C13" s="35"/>
      <c r="D13" s="36" t="s">
        <v>117</v>
      </c>
      <c r="E13" s="37"/>
      <c r="F13" s="37"/>
      <c r="G13" s="38"/>
      <c r="H13" s="40">
        <v>17.5</v>
      </c>
      <c r="I13" s="41">
        <f>SUM(H13)+1</f>
        <v>18.5</v>
      </c>
      <c r="J13" s="41">
        <f>SUM(I13)+1</f>
        <v>19.5</v>
      </c>
      <c r="K13" s="41">
        <f>SUM(J13)+1</f>
        <v>20.5</v>
      </c>
      <c r="L13" s="136">
        <f>SUM(K13)+1.5</f>
        <v>22</v>
      </c>
      <c r="M13" s="49"/>
    </row>
    <row r="14" spans="1:13" s="2" customFormat="1" ht="14.1" customHeight="1" x14ac:dyDescent="0.3">
      <c r="A14" s="23"/>
      <c r="B14" s="13" t="s">
        <v>118</v>
      </c>
      <c r="C14" s="14"/>
      <c r="D14" s="15" t="s">
        <v>119</v>
      </c>
      <c r="E14" s="16"/>
      <c r="F14" s="16"/>
      <c r="G14" s="17"/>
      <c r="H14" s="32"/>
      <c r="I14" s="10"/>
      <c r="J14" s="10"/>
      <c r="K14" s="10"/>
      <c r="L14" s="135"/>
      <c r="M14" s="12"/>
    </row>
    <row r="15" spans="1:13" s="2" customFormat="1" ht="14.1" customHeight="1" x14ac:dyDescent="0.3">
      <c r="A15" s="33">
        <v>7</v>
      </c>
      <c r="B15" s="34" t="s">
        <v>120</v>
      </c>
      <c r="C15" s="35"/>
      <c r="D15" s="36" t="s">
        <v>117</v>
      </c>
      <c r="E15" s="37"/>
      <c r="F15" s="37"/>
      <c r="G15" s="38"/>
      <c r="H15" s="40">
        <v>20.3</v>
      </c>
      <c r="I15" s="41">
        <f>SUM(H15)+1.2</f>
        <v>21.5</v>
      </c>
      <c r="J15" s="41">
        <f>SUM(I15)+1.2</f>
        <v>22.7</v>
      </c>
      <c r="K15" s="41">
        <f>SUM(J15)+1.2</f>
        <v>23.9</v>
      </c>
      <c r="L15" s="136">
        <f>SUM(K15)+1.7</f>
        <v>25.599999999999998</v>
      </c>
      <c r="M15" s="138"/>
    </row>
    <row r="16" spans="1:13" s="2" customFormat="1" ht="14.1" customHeight="1" x14ac:dyDescent="0.3">
      <c r="A16" s="23"/>
      <c r="B16" s="13" t="s">
        <v>121</v>
      </c>
      <c r="C16" s="14"/>
      <c r="D16" s="15" t="s">
        <v>119</v>
      </c>
      <c r="E16" s="16"/>
      <c r="F16" s="16"/>
      <c r="G16" s="17"/>
      <c r="H16" s="32"/>
      <c r="I16" s="10"/>
      <c r="J16" s="10"/>
      <c r="K16" s="10"/>
      <c r="L16" s="135"/>
      <c r="M16" s="139"/>
    </row>
    <row r="17" spans="1:13" s="2" customFormat="1" ht="14.1" customHeight="1" x14ac:dyDescent="0.3">
      <c r="A17" s="33">
        <v>8</v>
      </c>
      <c r="B17" s="34" t="s">
        <v>122</v>
      </c>
      <c r="C17" s="35"/>
      <c r="D17" s="36" t="s">
        <v>123</v>
      </c>
      <c r="E17" s="37"/>
      <c r="F17" s="37"/>
      <c r="G17" s="38"/>
      <c r="H17" s="40">
        <v>24.2</v>
      </c>
      <c r="I17" s="41">
        <f>SUM(H17)+2.3</f>
        <v>26.5</v>
      </c>
      <c r="J17" s="41">
        <f>SUM(I17)+2.2</f>
        <v>28.7</v>
      </c>
      <c r="K17" s="41">
        <f>SUM(J17)+2.2</f>
        <v>30.9</v>
      </c>
      <c r="L17" s="136">
        <f>SUM(K17)+2.1</f>
        <v>33</v>
      </c>
      <c r="M17" s="138"/>
    </row>
    <row r="18" spans="1:13" s="2" customFormat="1" ht="14.1" customHeight="1" x14ac:dyDescent="0.3">
      <c r="A18" s="23"/>
      <c r="B18" s="13" t="s">
        <v>124</v>
      </c>
      <c r="C18" s="14"/>
      <c r="D18" s="15" t="s">
        <v>125</v>
      </c>
      <c r="E18" s="16"/>
      <c r="F18" s="16"/>
      <c r="G18" s="17"/>
      <c r="H18" s="32"/>
      <c r="I18" s="10"/>
      <c r="J18" s="10"/>
      <c r="K18" s="10"/>
      <c r="L18" s="135"/>
      <c r="M18" s="139"/>
    </row>
    <row r="19" spans="1:13" s="2" customFormat="1" ht="14.1" customHeight="1" x14ac:dyDescent="0.3">
      <c r="A19" s="33">
        <v>9</v>
      </c>
      <c r="B19" s="34" t="s">
        <v>126</v>
      </c>
      <c r="C19" s="35"/>
      <c r="D19" s="36" t="s">
        <v>127</v>
      </c>
      <c r="E19" s="37"/>
      <c r="F19" s="37"/>
      <c r="G19" s="38"/>
      <c r="H19" s="40">
        <v>27.1</v>
      </c>
      <c r="I19" s="41">
        <f>SUM(H19)+6</f>
        <v>33.1</v>
      </c>
      <c r="J19" s="41">
        <f t="shared" ref="J19:K19" si="3">SUM(I19)+6</f>
        <v>39.1</v>
      </c>
      <c r="K19" s="41">
        <f t="shared" si="3"/>
        <v>45.1</v>
      </c>
      <c r="L19" s="136">
        <f>SUM(K19)+4.5</f>
        <v>49.6</v>
      </c>
      <c r="M19" s="138"/>
    </row>
    <row r="20" spans="1:13" s="2" customFormat="1" ht="14.1" customHeight="1" x14ac:dyDescent="0.3">
      <c r="A20" s="23"/>
      <c r="B20" s="13" t="s">
        <v>128</v>
      </c>
      <c r="C20" s="14"/>
      <c r="D20" s="15" t="s">
        <v>129</v>
      </c>
      <c r="E20" s="16"/>
      <c r="F20" s="16"/>
      <c r="G20" s="17"/>
      <c r="H20" s="32"/>
      <c r="I20" s="10"/>
      <c r="J20" s="10"/>
      <c r="K20" s="10"/>
      <c r="L20" s="135"/>
      <c r="M20" s="139"/>
    </row>
    <row r="21" spans="1:13" s="2" customFormat="1" ht="14.1" customHeight="1" x14ac:dyDescent="0.3">
      <c r="A21" s="33">
        <v>10</v>
      </c>
      <c r="B21" s="34" t="s">
        <v>130</v>
      </c>
      <c r="C21" s="35"/>
      <c r="D21" s="36" t="s">
        <v>53</v>
      </c>
      <c r="E21" s="37"/>
      <c r="F21" s="37"/>
      <c r="G21" s="38"/>
      <c r="H21" s="40">
        <v>18.5</v>
      </c>
      <c r="I21" s="41">
        <f>SUM(H21)+0.9</f>
        <v>19.399999999999999</v>
      </c>
      <c r="J21" s="41">
        <f t="shared" ref="J21:L21" si="4">SUM(I21)+0.9</f>
        <v>20.299999999999997</v>
      </c>
      <c r="K21" s="41">
        <f t="shared" si="4"/>
        <v>21.199999999999996</v>
      </c>
      <c r="L21" s="136">
        <f t="shared" si="4"/>
        <v>22.099999999999994</v>
      </c>
      <c r="M21" s="138"/>
    </row>
    <row r="22" spans="1:13" s="2" customFormat="1" ht="14.1" customHeight="1" x14ac:dyDescent="0.3">
      <c r="A22" s="23"/>
      <c r="B22" s="13" t="s">
        <v>131</v>
      </c>
      <c r="C22" s="14"/>
      <c r="D22" s="15" t="s">
        <v>53</v>
      </c>
      <c r="E22" s="16"/>
      <c r="F22" s="16"/>
      <c r="G22" s="17"/>
      <c r="H22" s="32"/>
      <c r="I22" s="10"/>
      <c r="J22" s="10"/>
      <c r="K22" s="10"/>
      <c r="L22" s="135"/>
      <c r="M22" s="139"/>
    </row>
    <row r="23" spans="1:13" s="2" customFormat="1" ht="14.1" customHeight="1" x14ac:dyDescent="0.3">
      <c r="A23" s="33">
        <v>11</v>
      </c>
      <c r="B23" s="34" t="s">
        <v>158</v>
      </c>
      <c r="C23" s="35"/>
      <c r="D23" s="36" t="s">
        <v>159</v>
      </c>
      <c r="E23" s="37"/>
      <c r="F23" s="37"/>
      <c r="G23" s="38"/>
      <c r="H23" s="40">
        <v>29.4</v>
      </c>
      <c r="I23" s="41">
        <f>SUM(H23)+3.6</f>
        <v>33</v>
      </c>
      <c r="J23" s="41">
        <f t="shared" ref="J23:K23" si="5">SUM(I23)+3.6</f>
        <v>36.6</v>
      </c>
      <c r="K23" s="41">
        <f t="shared" si="5"/>
        <v>40.200000000000003</v>
      </c>
      <c r="L23" s="136">
        <f>SUM(K23)+3.5</f>
        <v>43.7</v>
      </c>
      <c r="M23" s="138"/>
    </row>
    <row r="24" spans="1:13" s="2" customFormat="1" ht="14.1" customHeight="1" x14ac:dyDescent="0.3">
      <c r="A24" s="23"/>
      <c r="B24" s="13" t="s">
        <v>160</v>
      </c>
      <c r="C24" s="14"/>
      <c r="D24" s="15" t="s">
        <v>161</v>
      </c>
      <c r="E24" s="16"/>
      <c r="F24" s="16"/>
      <c r="G24" s="17"/>
      <c r="H24" s="32"/>
      <c r="I24" s="10"/>
      <c r="J24" s="10"/>
      <c r="K24" s="10"/>
      <c r="L24" s="135"/>
      <c r="M24" s="139"/>
    </row>
    <row r="25" spans="1:13" ht="14.1" customHeight="1" x14ac:dyDescent="0.3">
      <c r="A25" s="33">
        <v>12</v>
      </c>
      <c r="B25" s="87" t="s">
        <v>81</v>
      </c>
      <c r="C25" s="88"/>
      <c r="D25" s="89"/>
      <c r="E25" s="90"/>
      <c r="F25" s="90"/>
      <c r="G25" s="91"/>
      <c r="H25" s="104">
        <v>6.5</v>
      </c>
      <c r="I25" s="99">
        <f>SUM(H25)+1.5</f>
        <v>8</v>
      </c>
      <c r="J25" s="99">
        <f t="shared" ref="J25:L25" si="6">SUM(I25)+1.5</f>
        <v>9.5</v>
      </c>
      <c r="K25" s="99">
        <f t="shared" si="6"/>
        <v>11</v>
      </c>
      <c r="L25" s="132">
        <f t="shared" si="6"/>
        <v>12.5</v>
      </c>
      <c r="M25" s="100"/>
    </row>
    <row r="26" spans="1:13" ht="14.1" customHeight="1" thickBot="1" x14ac:dyDescent="0.35">
      <c r="A26" s="56"/>
      <c r="B26" s="78" t="s">
        <v>82</v>
      </c>
      <c r="C26" s="79"/>
      <c r="D26" s="64" t="s">
        <v>164</v>
      </c>
      <c r="E26" s="65"/>
      <c r="F26" s="65"/>
      <c r="G26" s="66"/>
      <c r="H26" s="59"/>
      <c r="I26" s="60"/>
      <c r="J26" s="60"/>
      <c r="K26" s="60"/>
      <c r="L26" s="133"/>
      <c r="M26" s="77"/>
    </row>
    <row r="27" spans="1:13" s="2" customFormat="1" ht="14.1" customHeight="1" x14ac:dyDescent="0.3">
      <c r="A27" s="131"/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</row>
    <row r="28" spans="1:13" s="2" customFormat="1" ht="14.1" customHeight="1" x14ac:dyDescent="0.3">
      <c r="A28" s="131"/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</row>
    <row r="29" spans="1:13" s="2" customFormat="1" ht="14.1" customHeight="1" x14ac:dyDescent="0.3">
      <c r="A29" s="131"/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</row>
    <row r="30" spans="1:13" s="2" customFormat="1" ht="14.1" customHeight="1" x14ac:dyDescent="0.3">
      <c r="A30" s="131"/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</row>
    <row r="31" spans="1:13" s="2" customFormat="1" ht="14.1" customHeight="1" x14ac:dyDescent="0.3">
      <c r="A31" s="131"/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</row>
    <row r="32" spans="1:13" s="2" customFormat="1" ht="14.1" customHeight="1" x14ac:dyDescent="0.3">
      <c r="A32" s="131"/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</row>
    <row r="33" s="2" customFormat="1" ht="14.1" customHeight="1" x14ac:dyDescent="0.3"/>
    <row r="34" s="2" customFormat="1" ht="14.1" customHeight="1" x14ac:dyDescent="0.3"/>
    <row r="35" s="2" customFormat="1" ht="14.1" customHeight="1" x14ac:dyDescent="0.3"/>
    <row r="36" ht="14.1" customHeight="1" x14ac:dyDescent="0.3"/>
    <row r="37" ht="14.1" customHeight="1" x14ac:dyDescent="0.3"/>
    <row r="38" ht="14.1" customHeight="1" x14ac:dyDescent="0.3"/>
    <row r="39" ht="14.1" customHeight="1" x14ac:dyDescent="0.3"/>
    <row r="40" ht="14.1" customHeight="1" x14ac:dyDescent="0.3"/>
    <row r="41" ht="14.1" customHeight="1" x14ac:dyDescent="0.3"/>
    <row r="42" ht="14.1" customHeight="1" x14ac:dyDescent="0.3"/>
    <row r="43" ht="14.1" customHeight="1" x14ac:dyDescent="0.3"/>
    <row r="44" ht="14.1" customHeight="1" x14ac:dyDescent="0.3"/>
    <row r="45" ht="14.1" customHeight="1" x14ac:dyDescent="0.3"/>
    <row r="46" ht="14.1" customHeight="1" x14ac:dyDescent="0.3"/>
    <row r="47" ht="14.1" customHeight="1" x14ac:dyDescent="0.3"/>
    <row r="48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168">
    <mergeCell ref="M29:M30"/>
    <mergeCell ref="M31:M32"/>
    <mergeCell ref="A1:M1"/>
    <mergeCell ref="M17:M18"/>
    <mergeCell ref="M19:M20"/>
    <mergeCell ref="M21:M22"/>
    <mergeCell ref="M23:M24"/>
    <mergeCell ref="M25:M26"/>
    <mergeCell ref="M27:M28"/>
    <mergeCell ref="L27:L28"/>
    <mergeCell ref="L29:L30"/>
    <mergeCell ref="L31:L32"/>
    <mergeCell ref="M3:M4"/>
    <mergeCell ref="M5:M6"/>
    <mergeCell ref="M7:M8"/>
    <mergeCell ref="M9:M10"/>
    <mergeCell ref="M11:M12"/>
    <mergeCell ref="M13:M14"/>
    <mergeCell ref="M15:M16"/>
    <mergeCell ref="L15:L16"/>
    <mergeCell ref="L17:L18"/>
    <mergeCell ref="L19:L20"/>
    <mergeCell ref="L21:L22"/>
    <mergeCell ref="L23:L24"/>
    <mergeCell ref="L25:L26"/>
    <mergeCell ref="L3:L4"/>
    <mergeCell ref="L5:L6"/>
    <mergeCell ref="L7:L8"/>
    <mergeCell ref="L9:L10"/>
    <mergeCell ref="L11:L12"/>
    <mergeCell ref="L13:L14"/>
    <mergeCell ref="H31:H32"/>
    <mergeCell ref="I31:I32"/>
    <mergeCell ref="J31:J32"/>
    <mergeCell ref="K31:K32"/>
    <mergeCell ref="H27:H28"/>
    <mergeCell ref="I27:I28"/>
    <mergeCell ref="J27:J28"/>
    <mergeCell ref="K27:K28"/>
    <mergeCell ref="H23:H24"/>
    <mergeCell ref="I23:I24"/>
    <mergeCell ref="J23:J24"/>
    <mergeCell ref="K23:K24"/>
    <mergeCell ref="H19:H20"/>
    <mergeCell ref="I19:I20"/>
    <mergeCell ref="J19:J20"/>
    <mergeCell ref="K19:K20"/>
    <mergeCell ref="H15:H16"/>
    <mergeCell ref="B32:C32"/>
    <mergeCell ref="D32:G32"/>
    <mergeCell ref="I29:I30"/>
    <mergeCell ref="J29:J30"/>
    <mergeCell ref="K29:K30"/>
    <mergeCell ref="B30:C30"/>
    <mergeCell ref="D30:G30"/>
    <mergeCell ref="A31:A32"/>
    <mergeCell ref="B31:C31"/>
    <mergeCell ref="D31:G31"/>
    <mergeCell ref="A29:A30"/>
    <mergeCell ref="B29:C29"/>
    <mergeCell ref="D29:G29"/>
    <mergeCell ref="H29:H30"/>
    <mergeCell ref="B28:C28"/>
    <mergeCell ref="D28:G28"/>
    <mergeCell ref="I25:I26"/>
    <mergeCell ref="J25:J26"/>
    <mergeCell ref="K25:K26"/>
    <mergeCell ref="B26:C26"/>
    <mergeCell ref="D26:G26"/>
    <mergeCell ref="A27:A28"/>
    <mergeCell ref="B27:C27"/>
    <mergeCell ref="D27:G27"/>
    <mergeCell ref="A25:A26"/>
    <mergeCell ref="B25:C25"/>
    <mergeCell ref="D25:G25"/>
    <mergeCell ref="H25:H26"/>
    <mergeCell ref="B24:C24"/>
    <mergeCell ref="D24:G24"/>
    <mergeCell ref="I21:I22"/>
    <mergeCell ref="J21:J22"/>
    <mergeCell ref="K21:K22"/>
    <mergeCell ref="B22:C22"/>
    <mergeCell ref="D22:G22"/>
    <mergeCell ref="A23:A24"/>
    <mergeCell ref="B23:C23"/>
    <mergeCell ref="D23:G23"/>
    <mergeCell ref="A21:A22"/>
    <mergeCell ref="B21:C21"/>
    <mergeCell ref="D21:G21"/>
    <mergeCell ref="H21:H22"/>
    <mergeCell ref="B20:C20"/>
    <mergeCell ref="D20:G20"/>
    <mergeCell ref="I17:I18"/>
    <mergeCell ref="J17:J18"/>
    <mergeCell ref="K17:K18"/>
    <mergeCell ref="B18:C18"/>
    <mergeCell ref="D18:G18"/>
    <mergeCell ref="A19:A20"/>
    <mergeCell ref="B19:C19"/>
    <mergeCell ref="D19:G19"/>
    <mergeCell ref="A17:A18"/>
    <mergeCell ref="B17:C17"/>
    <mergeCell ref="D17:G17"/>
    <mergeCell ref="H17:H18"/>
    <mergeCell ref="J15:J16"/>
    <mergeCell ref="K15:K16"/>
    <mergeCell ref="B16:C16"/>
    <mergeCell ref="D16:G16"/>
    <mergeCell ref="I13:I14"/>
    <mergeCell ref="J13:J14"/>
    <mergeCell ref="K13:K14"/>
    <mergeCell ref="B14:C14"/>
    <mergeCell ref="D14:G14"/>
    <mergeCell ref="A15:A16"/>
    <mergeCell ref="B15:C15"/>
    <mergeCell ref="D15:G15"/>
    <mergeCell ref="A13:A14"/>
    <mergeCell ref="B13:C13"/>
    <mergeCell ref="D13:G13"/>
    <mergeCell ref="H13:H14"/>
    <mergeCell ref="H11:H12"/>
    <mergeCell ref="I11:I12"/>
    <mergeCell ref="A11:A12"/>
    <mergeCell ref="I15:I16"/>
    <mergeCell ref="J11:J12"/>
    <mergeCell ref="K11:K12"/>
    <mergeCell ref="B12:C12"/>
    <mergeCell ref="D12:G12"/>
    <mergeCell ref="I9:I10"/>
    <mergeCell ref="J9:J10"/>
    <mergeCell ref="K9:K10"/>
    <mergeCell ref="B10:C10"/>
    <mergeCell ref="D10:G10"/>
    <mergeCell ref="B11:C11"/>
    <mergeCell ref="D11:G11"/>
    <mergeCell ref="A9:A10"/>
    <mergeCell ref="B9:C9"/>
    <mergeCell ref="D9:G9"/>
    <mergeCell ref="H9:H10"/>
    <mergeCell ref="H7:H8"/>
    <mergeCell ref="I7:I8"/>
    <mergeCell ref="J7:J8"/>
    <mergeCell ref="K7:K8"/>
    <mergeCell ref="B8:C8"/>
    <mergeCell ref="D8:G8"/>
    <mergeCell ref="K5:K6"/>
    <mergeCell ref="B6:C6"/>
    <mergeCell ref="D6:G6"/>
    <mergeCell ref="A7:A8"/>
    <mergeCell ref="B7:C7"/>
    <mergeCell ref="D7:G7"/>
    <mergeCell ref="J3:J4"/>
    <mergeCell ref="K3:K4"/>
    <mergeCell ref="B4:C4"/>
    <mergeCell ref="D4:G4"/>
    <mergeCell ref="A5:A6"/>
    <mergeCell ref="B5:C5"/>
    <mergeCell ref="D5:G5"/>
    <mergeCell ref="H5:H6"/>
    <mergeCell ref="B2:C2"/>
    <mergeCell ref="D2:G2"/>
    <mergeCell ref="A3:A4"/>
    <mergeCell ref="B3:C3"/>
    <mergeCell ref="D3:G3"/>
    <mergeCell ref="H3:H4"/>
    <mergeCell ref="I3:I4"/>
    <mergeCell ref="I5:I6"/>
    <mergeCell ref="J5:J6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9139-96A5-4CDE-AAA4-D7647EB50999}">
  <sheetPr>
    <tabColor rgb="FFFFC000"/>
    <pageSetUpPr fitToPage="1"/>
  </sheetPr>
  <dimension ref="A1:M70"/>
  <sheetViews>
    <sheetView topLeftCell="A25" zoomScale="110" zoomScaleNormal="110" workbookViewId="0">
      <selection activeCell="B45" sqref="B45:M4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  <col min="258" max="261" width="8.125" customWidth="1"/>
    <col min="262" max="267" width="5.5" customWidth="1"/>
    <col min="511" max="511" width="3.25" bestFit="1" customWidth="1"/>
    <col min="514" max="517" width="8.125" customWidth="1"/>
    <col min="518" max="523" width="5.5" customWidth="1"/>
    <col min="767" max="767" width="3.25" bestFit="1" customWidth="1"/>
    <col min="770" max="773" width="8.125" customWidth="1"/>
    <col min="774" max="779" width="5.5" customWidth="1"/>
    <col min="1023" max="1023" width="3.25" bestFit="1" customWidth="1"/>
    <col min="1026" max="1029" width="8.125" customWidth="1"/>
    <col min="1030" max="1035" width="5.5" customWidth="1"/>
    <col min="1279" max="1279" width="3.25" bestFit="1" customWidth="1"/>
    <col min="1282" max="1285" width="8.125" customWidth="1"/>
    <col min="1286" max="1291" width="5.5" customWidth="1"/>
    <col min="1535" max="1535" width="3.25" bestFit="1" customWidth="1"/>
    <col min="1538" max="1541" width="8.125" customWidth="1"/>
    <col min="1542" max="1547" width="5.5" customWidth="1"/>
    <col min="1791" max="1791" width="3.25" bestFit="1" customWidth="1"/>
    <col min="1794" max="1797" width="8.125" customWidth="1"/>
    <col min="1798" max="1803" width="5.5" customWidth="1"/>
    <col min="2047" max="2047" width="3.25" bestFit="1" customWidth="1"/>
    <col min="2050" max="2053" width="8.125" customWidth="1"/>
    <col min="2054" max="2059" width="5.5" customWidth="1"/>
    <col min="2303" max="2303" width="3.25" bestFit="1" customWidth="1"/>
    <col min="2306" max="2309" width="8.125" customWidth="1"/>
    <col min="2310" max="2315" width="5.5" customWidth="1"/>
    <col min="2559" max="2559" width="3.25" bestFit="1" customWidth="1"/>
    <col min="2562" max="2565" width="8.125" customWidth="1"/>
    <col min="2566" max="2571" width="5.5" customWidth="1"/>
    <col min="2815" max="2815" width="3.25" bestFit="1" customWidth="1"/>
    <col min="2818" max="2821" width="8.125" customWidth="1"/>
    <col min="2822" max="2827" width="5.5" customWidth="1"/>
    <col min="3071" max="3071" width="3.25" bestFit="1" customWidth="1"/>
    <col min="3074" max="3077" width="8.125" customWidth="1"/>
    <col min="3078" max="3083" width="5.5" customWidth="1"/>
    <col min="3327" max="3327" width="3.25" bestFit="1" customWidth="1"/>
    <col min="3330" max="3333" width="8.125" customWidth="1"/>
    <col min="3334" max="3339" width="5.5" customWidth="1"/>
    <col min="3583" max="3583" width="3.25" bestFit="1" customWidth="1"/>
    <col min="3586" max="3589" width="8.125" customWidth="1"/>
    <col min="3590" max="3595" width="5.5" customWidth="1"/>
    <col min="3839" max="3839" width="3.25" bestFit="1" customWidth="1"/>
    <col min="3842" max="3845" width="8.125" customWidth="1"/>
    <col min="3846" max="3851" width="5.5" customWidth="1"/>
    <col min="4095" max="4095" width="3.25" bestFit="1" customWidth="1"/>
    <col min="4098" max="4101" width="8.125" customWidth="1"/>
    <col min="4102" max="4107" width="5.5" customWidth="1"/>
    <col min="4351" max="4351" width="3.25" bestFit="1" customWidth="1"/>
    <col min="4354" max="4357" width="8.125" customWidth="1"/>
    <col min="4358" max="4363" width="5.5" customWidth="1"/>
    <col min="4607" max="4607" width="3.25" bestFit="1" customWidth="1"/>
    <col min="4610" max="4613" width="8.125" customWidth="1"/>
    <col min="4614" max="4619" width="5.5" customWidth="1"/>
    <col min="4863" max="4863" width="3.25" bestFit="1" customWidth="1"/>
    <col min="4866" max="4869" width="8.125" customWidth="1"/>
    <col min="4870" max="4875" width="5.5" customWidth="1"/>
    <col min="5119" max="5119" width="3.25" bestFit="1" customWidth="1"/>
    <col min="5122" max="5125" width="8.125" customWidth="1"/>
    <col min="5126" max="5131" width="5.5" customWidth="1"/>
    <col min="5375" max="5375" width="3.25" bestFit="1" customWidth="1"/>
    <col min="5378" max="5381" width="8.125" customWidth="1"/>
    <col min="5382" max="5387" width="5.5" customWidth="1"/>
    <col min="5631" max="5631" width="3.25" bestFit="1" customWidth="1"/>
    <col min="5634" max="5637" width="8.125" customWidth="1"/>
    <col min="5638" max="5643" width="5.5" customWidth="1"/>
    <col min="5887" max="5887" width="3.25" bestFit="1" customWidth="1"/>
    <col min="5890" max="5893" width="8.125" customWidth="1"/>
    <col min="5894" max="5899" width="5.5" customWidth="1"/>
    <col min="6143" max="6143" width="3.25" bestFit="1" customWidth="1"/>
    <col min="6146" max="6149" width="8.125" customWidth="1"/>
    <col min="6150" max="6155" width="5.5" customWidth="1"/>
    <col min="6399" max="6399" width="3.25" bestFit="1" customWidth="1"/>
    <col min="6402" max="6405" width="8.125" customWidth="1"/>
    <col min="6406" max="6411" width="5.5" customWidth="1"/>
    <col min="6655" max="6655" width="3.25" bestFit="1" customWidth="1"/>
    <col min="6658" max="6661" width="8.125" customWidth="1"/>
    <col min="6662" max="6667" width="5.5" customWidth="1"/>
    <col min="6911" max="6911" width="3.25" bestFit="1" customWidth="1"/>
    <col min="6914" max="6917" width="8.125" customWidth="1"/>
    <col min="6918" max="6923" width="5.5" customWidth="1"/>
    <col min="7167" max="7167" width="3.25" bestFit="1" customWidth="1"/>
    <col min="7170" max="7173" width="8.125" customWidth="1"/>
    <col min="7174" max="7179" width="5.5" customWidth="1"/>
    <col min="7423" max="7423" width="3.25" bestFit="1" customWidth="1"/>
    <col min="7426" max="7429" width="8.125" customWidth="1"/>
    <col min="7430" max="7435" width="5.5" customWidth="1"/>
    <col min="7679" max="7679" width="3.25" bestFit="1" customWidth="1"/>
    <col min="7682" max="7685" width="8.125" customWidth="1"/>
    <col min="7686" max="7691" width="5.5" customWidth="1"/>
    <col min="7935" max="7935" width="3.25" bestFit="1" customWidth="1"/>
    <col min="7938" max="7941" width="8.125" customWidth="1"/>
    <col min="7942" max="7947" width="5.5" customWidth="1"/>
    <col min="8191" max="8191" width="3.25" bestFit="1" customWidth="1"/>
    <col min="8194" max="8197" width="8.125" customWidth="1"/>
    <col min="8198" max="8203" width="5.5" customWidth="1"/>
    <col min="8447" max="8447" width="3.25" bestFit="1" customWidth="1"/>
    <col min="8450" max="8453" width="8.125" customWidth="1"/>
    <col min="8454" max="8459" width="5.5" customWidth="1"/>
    <col min="8703" max="8703" width="3.25" bestFit="1" customWidth="1"/>
    <col min="8706" max="8709" width="8.125" customWidth="1"/>
    <col min="8710" max="8715" width="5.5" customWidth="1"/>
    <col min="8959" max="8959" width="3.25" bestFit="1" customWidth="1"/>
    <col min="8962" max="8965" width="8.125" customWidth="1"/>
    <col min="8966" max="8971" width="5.5" customWidth="1"/>
    <col min="9215" max="9215" width="3.25" bestFit="1" customWidth="1"/>
    <col min="9218" max="9221" width="8.125" customWidth="1"/>
    <col min="9222" max="9227" width="5.5" customWidth="1"/>
    <col min="9471" max="9471" width="3.25" bestFit="1" customWidth="1"/>
    <col min="9474" max="9477" width="8.125" customWidth="1"/>
    <col min="9478" max="9483" width="5.5" customWidth="1"/>
    <col min="9727" max="9727" width="3.25" bestFit="1" customWidth="1"/>
    <col min="9730" max="9733" width="8.125" customWidth="1"/>
    <col min="9734" max="9739" width="5.5" customWidth="1"/>
    <col min="9983" max="9983" width="3.25" bestFit="1" customWidth="1"/>
    <col min="9986" max="9989" width="8.125" customWidth="1"/>
    <col min="9990" max="9995" width="5.5" customWidth="1"/>
    <col min="10239" max="10239" width="3.25" bestFit="1" customWidth="1"/>
    <col min="10242" max="10245" width="8.125" customWidth="1"/>
    <col min="10246" max="10251" width="5.5" customWidth="1"/>
    <col min="10495" max="10495" width="3.25" bestFit="1" customWidth="1"/>
    <col min="10498" max="10501" width="8.125" customWidth="1"/>
    <col min="10502" max="10507" width="5.5" customWidth="1"/>
    <col min="10751" max="10751" width="3.25" bestFit="1" customWidth="1"/>
    <col min="10754" max="10757" width="8.125" customWidth="1"/>
    <col min="10758" max="10763" width="5.5" customWidth="1"/>
    <col min="11007" max="11007" width="3.25" bestFit="1" customWidth="1"/>
    <col min="11010" max="11013" width="8.125" customWidth="1"/>
    <col min="11014" max="11019" width="5.5" customWidth="1"/>
    <col min="11263" max="11263" width="3.25" bestFit="1" customWidth="1"/>
    <col min="11266" max="11269" width="8.125" customWidth="1"/>
    <col min="11270" max="11275" width="5.5" customWidth="1"/>
    <col min="11519" max="11519" width="3.25" bestFit="1" customWidth="1"/>
    <col min="11522" max="11525" width="8.125" customWidth="1"/>
    <col min="11526" max="11531" width="5.5" customWidth="1"/>
    <col min="11775" max="11775" width="3.25" bestFit="1" customWidth="1"/>
    <col min="11778" max="11781" width="8.125" customWidth="1"/>
    <col min="11782" max="11787" width="5.5" customWidth="1"/>
    <col min="12031" max="12031" width="3.25" bestFit="1" customWidth="1"/>
    <col min="12034" max="12037" width="8.125" customWidth="1"/>
    <col min="12038" max="12043" width="5.5" customWidth="1"/>
    <col min="12287" max="12287" width="3.25" bestFit="1" customWidth="1"/>
    <col min="12290" max="12293" width="8.125" customWidth="1"/>
    <col min="12294" max="12299" width="5.5" customWidth="1"/>
    <col min="12543" max="12543" width="3.25" bestFit="1" customWidth="1"/>
    <col min="12546" max="12549" width="8.125" customWidth="1"/>
    <col min="12550" max="12555" width="5.5" customWidth="1"/>
    <col min="12799" max="12799" width="3.25" bestFit="1" customWidth="1"/>
    <col min="12802" max="12805" width="8.125" customWidth="1"/>
    <col min="12806" max="12811" width="5.5" customWidth="1"/>
    <col min="13055" max="13055" width="3.25" bestFit="1" customWidth="1"/>
    <col min="13058" max="13061" width="8.125" customWidth="1"/>
    <col min="13062" max="13067" width="5.5" customWidth="1"/>
    <col min="13311" max="13311" width="3.25" bestFit="1" customWidth="1"/>
    <col min="13314" max="13317" width="8.125" customWidth="1"/>
    <col min="13318" max="13323" width="5.5" customWidth="1"/>
    <col min="13567" max="13567" width="3.25" bestFit="1" customWidth="1"/>
    <col min="13570" max="13573" width="8.125" customWidth="1"/>
    <col min="13574" max="13579" width="5.5" customWidth="1"/>
    <col min="13823" max="13823" width="3.25" bestFit="1" customWidth="1"/>
    <col min="13826" max="13829" width="8.125" customWidth="1"/>
    <col min="13830" max="13835" width="5.5" customWidth="1"/>
    <col min="14079" max="14079" width="3.25" bestFit="1" customWidth="1"/>
    <col min="14082" max="14085" width="8.125" customWidth="1"/>
    <col min="14086" max="14091" width="5.5" customWidth="1"/>
    <col min="14335" max="14335" width="3.25" bestFit="1" customWidth="1"/>
    <col min="14338" max="14341" width="8.125" customWidth="1"/>
    <col min="14342" max="14347" width="5.5" customWidth="1"/>
    <col min="14591" max="14591" width="3.25" bestFit="1" customWidth="1"/>
    <col min="14594" max="14597" width="8.125" customWidth="1"/>
    <col min="14598" max="14603" width="5.5" customWidth="1"/>
    <col min="14847" max="14847" width="3.25" bestFit="1" customWidth="1"/>
    <col min="14850" max="14853" width="8.125" customWidth="1"/>
    <col min="14854" max="14859" width="5.5" customWidth="1"/>
    <col min="15103" max="15103" width="3.25" bestFit="1" customWidth="1"/>
    <col min="15106" max="15109" width="8.125" customWidth="1"/>
    <col min="15110" max="15115" width="5.5" customWidth="1"/>
    <col min="15359" max="15359" width="3.25" bestFit="1" customWidth="1"/>
    <col min="15362" max="15365" width="8.125" customWidth="1"/>
    <col min="15366" max="15371" width="5.5" customWidth="1"/>
    <col min="15615" max="15615" width="3.25" bestFit="1" customWidth="1"/>
    <col min="15618" max="15621" width="8.125" customWidth="1"/>
    <col min="15622" max="15627" width="5.5" customWidth="1"/>
    <col min="15871" max="15871" width="3.25" bestFit="1" customWidth="1"/>
    <col min="15874" max="15877" width="8.125" customWidth="1"/>
    <col min="15878" max="15883" width="5.5" customWidth="1"/>
    <col min="16127" max="16127" width="3.25" bestFit="1" customWidth="1"/>
    <col min="16130" max="16133" width="8.125" customWidth="1"/>
    <col min="16134" max="16139" width="5.5" customWidth="1"/>
  </cols>
  <sheetData>
    <row r="1" spans="1:13" ht="16.5" customHeight="1" thickBot="1" x14ac:dyDescent="0.35">
      <c r="A1" s="18" t="s">
        <v>163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3" ht="16.5" customHeight="1" thickBot="1" x14ac:dyDescent="0.35">
      <c r="A2" s="6" t="s">
        <v>33</v>
      </c>
      <c r="B2" s="21" t="s">
        <v>34</v>
      </c>
      <c r="C2" s="21"/>
      <c r="D2" s="21" t="s">
        <v>35</v>
      </c>
      <c r="E2" s="21"/>
      <c r="F2" s="21"/>
      <c r="G2" s="21"/>
      <c r="H2" s="3" t="s">
        <v>55</v>
      </c>
      <c r="I2" s="4" t="s">
        <v>36</v>
      </c>
      <c r="J2" s="4" t="s">
        <v>64</v>
      </c>
      <c r="K2" s="7" t="s">
        <v>63</v>
      </c>
      <c r="L2" s="7" t="s">
        <v>62</v>
      </c>
      <c r="M2" s="4"/>
    </row>
    <row r="3" spans="1:13" s="2" customFormat="1" ht="14.1" customHeight="1" x14ac:dyDescent="0.3">
      <c r="A3" s="86">
        <v>1</v>
      </c>
      <c r="B3" s="96" t="s">
        <v>23</v>
      </c>
      <c r="C3" s="96"/>
      <c r="D3" s="97" t="s">
        <v>59</v>
      </c>
      <c r="E3" s="97"/>
      <c r="F3" s="97"/>
      <c r="G3" s="26"/>
      <c r="H3" s="92">
        <v>34</v>
      </c>
      <c r="I3" s="93">
        <f>SUM(H3)+3.5</f>
        <v>37.5</v>
      </c>
      <c r="J3" s="93">
        <f>SUM(I3)+3.5</f>
        <v>41</v>
      </c>
      <c r="K3" s="93">
        <f>SUM(J3)+3.5</f>
        <v>44.5</v>
      </c>
      <c r="L3" s="118">
        <f>SUM(K3)+3</f>
        <v>47.5</v>
      </c>
      <c r="M3" s="11"/>
    </row>
    <row r="4" spans="1:13" s="2" customFormat="1" ht="14.1" customHeight="1" x14ac:dyDescent="0.3">
      <c r="A4" s="67"/>
      <c r="B4" s="43" t="s">
        <v>20</v>
      </c>
      <c r="C4" s="43"/>
      <c r="D4" s="50" t="s">
        <v>40</v>
      </c>
      <c r="E4" s="51"/>
      <c r="F4" s="51"/>
      <c r="G4" s="51"/>
      <c r="H4" s="71"/>
      <c r="I4" s="41"/>
      <c r="J4" s="41"/>
      <c r="K4" s="41"/>
      <c r="L4" s="42"/>
      <c r="M4" s="12"/>
    </row>
    <row r="5" spans="1:13" s="2" customFormat="1" ht="14.1" customHeight="1" x14ac:dyDescent="0.3">
      <c r="A5" s="67">
        <v>2</v>
      </c>
      <c r="B5" s="42" t="s">
        <v>21</v>
      </c>
      <c r="C5" s="42"/>
      <c r="D5" s="83" t="s">
        <v>22</v>
      </c>
      <c r="E5" s="83"/>
      <c r="F5" s="83"/>
      <c r="G5" s="83"/>
      <c r="H5" s="40">
        <v>21</v>
      </c>
      <c r="I5" s="41">
        <f>SUM(H5)+1.6</f>
        <v>22.6</v>
      </c>
      <c r="J5" s="41">
        <f t="shared" ref="J5:K5" si="0">SUM(I5)+1.6</f>
        <v>24.200000000000003</v>
      </c>
      <c r="K5" s="41">
        <f t="shared" si="0"/>
        <v>25.800000000000004</v>
      </c>
      <c r="L5" s="41">
        <f>SUM(K5)+1.4</f>
        <v>27.200000000000003</v>
      </c>
      <c r="M5" s="49"/>
    </row>
    <row r="6" spans="1:13" s="2" customFormat="1" ht="14.1" customHeight="1" x14ac:dyDescent="0.3">
      <c r="A6" s="67"/>
      <c r="B6" s="43" t="s">
        <v>11</v>
      </c>
      <c r="C6" s="43"/>
      <c r="D6" s="50" t="s">
        <v>26</v>
      </c>
      <c r="E6" s="51"/>
      <c r="F6" s="51"/>
      <c r="G6" s="52"/>
      <c r="H6" s="32"/>
      <c r="I6" s="10"/>
      <c r="J6" s="10"/>
      <c r="K6" s="10"/>
      <c r="L6" s="10"/>
      <c r="M6" s="12"/>
    </row>
    <row r="7" spans="1:13" s="2" customFormat="1" ht="14.1" customHeight="1" x14ac:dyDescent="0.3">
      <c r="A7" s="67">
        <v>3</v>
      </c>
      <c r="B7" s="42" t="s">
        <v>19</v>
      </c>
      <c r="C7" s="42"/>
      <c r="D7" s="83" t="s">
        <v>54</v>
      </c>
      <c r="E7" s="83"/>
      <c r="F7" s="83"/>
      <c r="G7" s="83"/>
      <c r="H7" s="40">
        <v>32</v>
      </c>
      <c r="I7" s="41">
        <f>SUM(H7)+2.25</f>
        <v>34.25</v>
      </c>
      <c r="J7" s="41">
        <f t="shared" ref="J7:K7" si="1">SUM(I7)+2.25</f>
        <v>36.5</v>
      </c>
      <c r="K7" s="41">
        <f t="shared" si="1"/>
        <v>38.75</v>
      </c>
      <c r="L7" s="41">
        <f>SUM(K7)+2</f>
        <v>40.75</v>
      </c>
      <c r="M7" s="85"/>
    </row>
    <row r="8" spans="1:13" s="2" customFormat="1" ht="14.1" customHeight="1" x14ac:dyDescent="0.3">
      <c r="A8" s="67"/>
      <c r="B8" s="43" t="s">
        <v>24</v>
      </c>
      <c r="C8" s="43"/>
      <c r="D8" s="50" t="s">
        <v>27</v>
      </c>
      <c r="E8" s="51"/>
      <c r="F8" s="51"/>
      <c r="G8" s="52"/>
      <c r="H8" s="32"/>
      <c r="I8" s="10"/>
      <c r="J8" s="10"/>
      <c r="K8" s="10"/>
      <c r="L8" s="10"/>
      <c r="M8" s="85"/>
    </row>
    <row r="9" spans="1:13" s="2" customFormat="1" ht="14.1" customHeight="1" x14ac:dyDescent="0.3">
      <c r="A9" s="67">
        <v>4</v>
      </c>
      <c r="B9" s="42" t="s">
        <v>25</v>
      </c>
      <c r="C9" s="42"/>
      <c r="D9" s="83" t="s">
        <v>9</v>
      </c>
      <c r="E9" s="83"/>
      <c r="F9" s="83"/>
      <c r="G9" s="83"/>
      <c r="H9" s="40">
        <v>26</v>
      </c>
      <c r="I9" s="41">
        <f>SUM(H9)+1.9</f>
        <v>27.9</v>
      </c>
      <c r="J9" s="41">
        <f t="shared" ref="J9:K9" si="2">SUM(I9)+1.9</f>
        <v>29.799999999999997</v>
      </c>
      <c r="K9" s="41">
        <f t="shared" si="2"/>
        <v>31.699999999999996</v>
      </c>
      <c r="L9" s="41">
        <f>SUM(K9)+1.7</f>
        <v>33.4</v>
      </c>
      <c r="M9" s="85"/>
    </row>
    <row r="10" spans="1:13" s="2" customFormat="1" ht="14.1" customHeight="1" x14ac:dyDescent="0.3">
      <c r="A10" s="67"/>
      <c r="B10" s="43" t="s">
        <v>12</v>
      </c>
      <c r="C10" s="43"/>
      <c r="D10" s="50" t="s">
        <v>28</v>
      </c>
      <c r="E10" s="51"/>
      <c r="F10" s="51"/>
      <c r="G10" s="52"/>
      <c r="H10" s="32"/>
      <c r="I10" s="10"/>
      <c r="J10" s="10"/>
      <c r="K10" s="10"/>
      <c r="L10" s="10"/>
      <c r="M10" s="85"/>
    </row>
    <row r="11" spans="1:13" s="2" customFormat="1" ht="14.1" customHeight="1" x14ac:dyDescent="0.3">
      <c r="A11" s="67">
        <v>5</v>
      </c>
      <c r="B11" s="42" t="s">
        <v>10</v>
      </c>
      <c r="C11" s="42"/>
      <c r="D11" s="83" t="s">
        <v>86</v>
      </c>
      <c r="E11" s="83"/>
      <c r="F11" s="83"/>
      <c r="G11" s="83"/>
      <c r="H11" s="71">
        <v>14.6</v>
      </c>
      <c r="I11" s="74">
        <f>SUM(H11)+0.9</f>
        <v>15.5</v>
      </c>
      <c r="J11" s="74">
        <f t="shared" ref="J11:L11" si="3">SUM(I11)+0.9</f>
        <v>16.399999999999999</v>
      </c>
      <c r="K11" s="74">
        <f t="shared" si="3"/>
        <v>17.299999999999997</v>
      </c>
      <c r="L11" s="74">
        <f t="shared" si="3"/>
        <v>18.199999999999996</v>
      </c>
      <c r="M11" s="85"/>
    </row>
    <row r="12" spans="1:13" s="2" customFormat="1" ht="14.1" customHeight="1" x14ac:dyDescent="0.3">
      <c r="A12" s="67"/>
      <c r="B12" s="43" t="s">
        <v>13</v>
      </c>
      <c r="C12" s="43"/>
      <c r="D12" s="50" t="s">
        <v>29</v>
      </c>
      <c r="E12" s="51"/>
      <c r="F12" s="51"/>
      <c r="G12" s="52"/>
      <c r="H12" s="71"/>
      <c r="I12" s="74"/>
      <c r="J12" s="74"/>
      <c r="K12" s="74"/>
      <c r="L12" s="74"/>
      <c r="M12" s="85"/>
    </row>
    <row r="13" spans="1:13" s="2" customFormat="1" ht="14.1" customHeight="1" x14ac:dyDescent="0.3">
      <c r="A13" s="67">
        <v>6</v>
      </c>
      <c r="B13" s="42" t="s">
        <v>1</v>
      </c>
      <c r="C13" s="42"/>
      <c r="D13" s="83" t="s">
        <v>2</v>
      </c>
      <c r="E13" s="83"/>
      <c r="F13" s="83"/>
      <c r="G13" s="83"/>
      <c r="H13" s="71">
        <v>15</v>
      </c>
      <c r="I13" s="74">
        <f>SUM(H13)+0.6</f>
        <v>15.6</v>
      </c>
      <c r="J13" s="74">
        <f>SUM(I13)+0.6</f>
        <v>16.2</v>
      </c>
      <c r="K13" s="74">
        <f>SUM(J13)+0.6</f>
        <v>16.8</v>
      </c>
      <c r="L13" s="75">
        <f>SUM(K13)+0.6</f>
        <v>17.400000000000002</v>
      </c>
      <c r="M13" s="85"/>
    </row>
    <row r="14" spans="1:13" s="2" customFormat="1" ht="14.1" customHeight="1" x14ac:dyDescent="0.3">
      <c r="A14" s="67"/>
      <c r="B14" s="43" t="s">
        <v>14</v>
      </c>
      <c r="C14" s="43"/>
      <c r="D14" s="50" t="s">
        <v>68</v>
      </c>
      <c r="E14" s="51"/>
      <c r="F14" s="51"/>
      <c r="G14" s="52"/>
      <c r="H14" s="71"/>
      <c r="I14" s="74"/>
      <c r="J14" s="74"/>
      <c r="K14" s="74"/>
      <c r="L14" s="75"/>
      <c r="M14" s="85"/>
    </row>
    <row r="15" spans="1:13" s="2" customFormat="1" ht="14.1" customHeight="1" x14ac:dyDescent="0.3">
      <c r="A15" s="67">
        <v>7</v>
      </c>
      <c r="B15" s="42" t="s">
        <v>3</v>
      </c>
      <c r="C15" s="42"/>
      <c r="D15" s="83" t="s">
        <v>4</v>
      </c>
      <c r="E15" s="83"/>
      <c r="F15" s="83"/>
      <c r="G15" s="83"/>
      <c r="H15" s="71">
        <v>6.2</v>
      </c>
      <c r="I15" s="74">
        <f>SUM(H15)+0.3</f>
        <v>6.5</v>
      </c>
      <c r="J15" s="74">
        <f>SUM(I15)+0.3</f>
        <v>6.8</v>
      </c>
      <c r="K15" s="74">
        <f>SUM(J15)+0.3</f>
        <v>7.1</v>
      </c>
      <c r="L15" s="75">
        <f>SUM(K15)+0.3</f>
        <v>7.3999999999999995</v>
      </c>
      <c r="M15" s="85"/>
    </row>
    <row r="16" spans="1:13" s="2" customFormat="1" ht="14.1" customHeight="1" x14ac:dyDescent="0.3">
      <c r="A16" s="67"/>
      <c r="B16" s="43" t="s">
        <v>15</v>
      </c>
      <c r="C16" s="43"/>
      <c r="D16" s="50" t="s">
        <v>67</v>
      </c>
      <c r="E16" s="51"/>
      <c r="F16" s="51"/>
      <c r="G16" s="52"/>
      <c r="H16" s="71"/>
      <c r="I16" s="74"/>
      <c r="J16" s="74"/>
      <c r="K16" s="74"/>
      <c r="L16" s="75"/>
      <c r="M16" s="85"/>
    </row>
    <row r="17" spans="1:13" s="2" customFormat="1" ht="14.1" customHeight="1" x14ac:dyDescent="0.3">
      <c r="A17" s="67">
        <v>8</v>
      </c>
      <c r="B17" s="34" t="s">
        <v>45</v>
      </c>
      <c r="C17" s="35"/>
      <c r="D17" s="36" t="s">
        <v>47</v>
      </c>
      <c r="E17" s="37"/>
      <c r="F17" s="37"/>
      <c r="G17" s="38"/>
      <c r="H17" s="71">
        <v>38</v>
      </c>
      <c r="I17" s="74">
        <f>SUM(H17)+1.6</f>
        <v>39.6</v>
      </c>
      <c r="J17" s="74">
        <f>SUM(I17)+1.6</f>
        <v>41.2</v>
      </c>
      <c r="K17" s="74">
        <f>SUM(J17)+1.6</f>
        <v>42.800000000000004</v>
      </c>
      <c r="L17" s="75">
        <f>SUM(K17)+1.6</f>
        <v>44.400000000000006</v>
      </c>
      <c r="M17" s="85"/>
    </row>
    <row r="18" spans="1:13" s="2" customFormat="1" ht="14.1" customHeight="1" x14ac:dyDescent="0.3">
      <c r="A18" s="67"/>
      <c r="B18" s="43" t="s">
        <v>46</v>
      </c>
      <c r="C18" s="43"/>
      <c r="D18" s="50" t="s">
        <v>66</v>
      </c>
      <c r="E18" s="51"/>
      <c r="F18" s="51"/>
      <c r="G18" s="52"/>
      <c r="H18" s="71"/>
      <c r="I18" s="74"/>
      <c r="J18" s="74"/>
      <c r="K18" s="74"/>
      <c r="L18" s="75"/>
      <c r="M18" s="85"/>
    </row>
    <row r="19" spans="1:13" s="2" customFormat="1" ht="14.1" customHeight="1" x14ac:dyDescent="0.3">
      <c r="A19" s="67">
        <v>9</v>
      </c>
      <c r="B19" s="42" t="s">
        <v>5</v>
      </c>
      <c r="C19" s="42"/>
      <c r="D19" s="83" t="s">
        <v>6</v>
      </c>
      <c r="E19" s="83"/>
      <c r="F19" s="83"/>
      <c r="G19" s="83"/>
      <c r="H19" s="71">
        <v>31.5</v>
      </c>
      <c r="I19" s="74">
        <f>SUM(H19)+3.7</f>
        <v>35.200000000000003</v>
      </c>
      <c r="J19" s="74">
        <f t="shared" ref="J19:K19" si="4">SUM(I19)+3.7</f>
        <v>38.900000000000006</v>
      </c>
      <c r="K19" s="74">
        <f t="shared" si="4"/>
        <v>42.600000000000009</v>
      </c>
      <c r="L19" s="74">
        <f>SUM(K19)+3.8</f>
        <v>46.400000000000006</v>
      </c>
      <c r="M19" s="85"/>
    </row>
    <row r="20" spans="1:13" s="2" customFormat="1" ht="14.1" customHeight="1" x14ac:dyDescent="0.3">
      <c r="A20" s="67"/>
      <c r="B20" s="43" t="s">
        <v>16</v>
      </c>
      <c r="C20" s="43"/>
      <c r="D20" s="50" t="s">
        <v>32</v>
      </c>
      <c r="E20" s="51"/>
      <c r="F20" s="51"/>
      <c r="G20" s="52"/>
      <c r="H20" s="71"/>
      <c r="I20" s="74"/>
      <c r="J20" s="74"/>
      <c r="K20" s="74"/>
      <c r="L20" s="74"/>
      <c r="M20" s="85"/>
    </row>
    <row r="21" spans="1:13" s="2" customFormat="1" ht="14.1" customHeight="1" x14ac:dyDescent="0.3">
      <c r="A21" s="67">
        <v>10</v>
      </c>
      <c r="B21" s="42" t="s">
        <v>7</v>
      </c>
      <c r="C21" s="42"/>
      <c r="D21" s="36" t="s">
        <v>8</v>
      </c>
      <c r="E21" s="37"/>
      <c r="F21" s="37"/>
      <c r="G21" s="38"/>
      <c r="H21" s="71">
        <v>29.1</v>
      </c>
      <c r="I21" s="74">
        <f>SUM(H21)+1.5</f>
        <v>30.6</v>
      </c>
      <c r="J21" s="74">
        <f t="shared" ref="J21:L21" si="5">SUM(I21)+1.5</f>
        <v>32.1</v>
      </c>
      <c r="K21" s="74">
        <f t="shared" si="5"/>
        <v>33.6</v>
      </c>
      <c r="L21" s="74">
        <f t="shared" si="5"/>
        <v>35.1</v>
      </c>
      <c r="M21" s="85"/>
    </row>
    <row r="22" spans="1:13" s="2" customFormat="1" ht="14.1" customHeight="1" x14ac:dyDescent="0.3">
      <c r="A22" s="67"/>
      <c r="B22" s="43" t="s">
        <v>17</v>
      </c>
      <c r="C22" s="43"/>
      <c r="D22" s="50" t="s">
        <v>37</v>
      </c>
      <c r="E22" s="51"/>
      <c r="F22" s="51"/>
      <c r="G22" s="52"/>
      <c r="H22" s="71"/>
      <c r="I22" s="74"/>
      <c r="J22" s="74"/>
      <c r="K22" s="74"/>
      <c r="L22" s="74"/>
      <c r="M22" s="85"/>
    </row>
    <row r="23" spans="1:13" s="2" customFormat="1" ht="14.1" customHeight="1" x14ac:dyDescent="0.3">
      <c r="A23" s="67">
        <v>11</v>
      </c>
      <c r="B23" s="34" t="s">
        <v>56</v>
      </c>
      <c r="C23" s="35"/>
      <c r="D23" s="83" t="s">
        <v>38</v>
      </c>
      <c r="E23" s="83"/>
      <c r="F23" s="83"/>
      <c r="G23" s="83"/>
      <c r="H23" s="71">
        <v>13.2</v>
      </c>
      <c r="I23" s="74">
        <f>SUM(H23)+0.6</f>
        <v>13.799999999999999</v>
      </c>
      <c r="J23" s="74">
        <f>SUM(I23)+0.6</f>
        <v>14.399999999999999</v>
      </c>
      <c r="K23" s="74">
        <f>SUM(J23)+0.6</f>
        <v>14.999999999999998</v>
      </c>
      <c r="L23" s="75">
        <f>SUM(K23)+0.6</f>
        <v>15.599999999999998</v>
      </c>
      <c r="M23" s="85"/>
    </row>
    <row r="24" spans="1:13" s="2" customFormat="1" ht="14.1" customHeight="1" x14ac:dyDescent="0.3">
      <c r="A24" s="67"/>
      <c r="B24" s="43" t="s">
        <v>18</v>
      </c>
      <c r="C24" s="43"/>
      <c r="D24" s="50" t="s">
        <v>39</v>
      </c>
      <c r="E24" s="51"/>
      <c r="F24" s="51"/>
      <c r="G24" s="52"/>
      <c r="H24" s="71"/>
      <c r="I24" s="74"/>
      <c r="J24" s="74"/>
      <c r="K24" s="74"/>
      <c r="L24" s="75"/>
      <c r="M24" s="85"/>
    </row>
    <row r="25" spans="1:13" s="2" customFormat="1" ht="14.1" customHeight="1" x14ac:dyDescent="0.3">
      <c r="A25" s="67">
        <v>12</v>
      </c>
      <c r="B25" s="34" t="s">
        <v>81</v>
      </c>
      <c r="C25" s="35"/>
      <c r="D25" s="68" t="s">
        <v>61</v>
      </c>
      <c r="E25" s="69"/>
      <c r="F25" s="69"/>
      <c r="G25" s="70"/>
      <c r="H25" s="71">
        <v>2</v>
      </c>
      <c r="I25" s="74">
        <f>SUM(H25)+0.2</f>
        <v>2.2000000000000002</v>
      </c>
      <c r="J25" s="74">
        <f t="shared" ref="J25:L25" si="6">SUM(I25)+0.2</f>
        <v>2.4000000000000004</v>
      </c>
      <c r="K25" s="74">
        <f t="shared" si="6"/>
        <v>2.6000000000000005</v>
      </c>
      <c r="L25" s="74">
        <f t="shared" si="6"/>
        <v>2.8000000000000007</v>
      </c>
      <c r="M25" s="49"/>
    </row>
    <row r="26" spans="1:13" s="2" customFormat="1" ht="14.1" customHeight="1" thickBot="1" x14ac:dyDescent="0.35">
      <c r="A26" s="115"/>
      <c r="B26" s="110" t="s">
        <v>82</v>
      </c>
      <c r="C26" s="111"/>
      <c r="D26" s="112" t="s">
        <v>60</v>
      </c>
      <c r="E26" s="113"/>
      <c r="F26" s="113"/>
      <c r="G26" s="114"/>
      <c r="H26" s="117"/>
      <c r="I26" s="108"/>
      <c r="J26" s="108"/>
      <c r="K26" s="108"/>
      <c r="L26" s="108"/>
      <c r="M26" s="109"/>
    </row>
    <row r="27" spans="1:13" s="2" customFormat="1" ht="14.1" customHeight="1" thickTop="1" x14ac:dyDescent="0.3">
      <c r="A27" s="86">
        <v>13</v>
      </c>
      <c r="B27" s="87" t="s">
        <v>87</v>
      </c>
      <c r="C27" s="88"/>
      <c r="D27" s="89" t="s">
        <v>88</v>
      </c>
      <c r="E27" s="90"/>
      <c r="F27" s="90"/>
      <c r="G27" s="91"/>
      <c r="H27" s="104">
        <v>43</v>
      </c>
      <c r="I27" s="99">
        <f>SUM(H27)+2</f>
        <v>45</v>
      </c>
      <c r="J27" s="99">
        <f>SUM(I27)+3</f>
        <v>48</v>
      </c>
      <c r="K27" s="99">
        <f>SUM(J27)+3</f>
        <v>51</v>
      </c>
      <c r="L27" s="99">
        <f>SUM(K27)+3</f>
        <v>54</v>
      </c>
      <c r="M27" s="100"/>
    </row>
    <row r="28" spans="1:13" s="2" customFormat="1" ht="14.1" customHeight="1" x14ac:dyDescent="0.3">
      <c r="A28" s="67"/>
      <c r="B28" s="13" t="s">
        <v>89</v>
      </c>
      <c r="C28" s="14"/>
      <c r="D28" s="15" t="s">
        <v>90</v>
      </c>
      <c r="E28" s="16"/>
      <c r="F28" s="16"/>
      <c r="G28" s="17"/>
      <c r="H28" s="32"/>
      <c r="I28" s="10"/>
      <c r="J28" s="10"/>
      <c r="K28" s="10"/>
      <c r="L28" s="10"/>
      <c r="M28" s="12"/>
    </row>
    <row r="29" spans="1:13" s="2" customFormat="1" ht="14.1" customHeight="1" x14ac:dyDescent="0.3">
      <c r="A29" s="67">
        <v>14</v>
      </c>
      <c r="B29" s="87" t="s">
        <v>91</v>
      </c>
      <c r="C29" s="88"/>
      <c r="D29" s="89"/>
      <c r="E29" s="90"/>
      <c r="F29" s="90"/>
      <c r="G29" s="91"/>
      <c r="H29" s="104"/>
      <c r="I29" s="99"/>
      <c r="J29" s="99"/>
      <c r="K29" s="99"/>
      <c r="L29" s="99"/>
      <c r="M29" s="100"/>
    </row>
    <row r="30" spans="1:13" s="2" customFormat="1" ht="14.1" customHeight="1" x14ac:dyDescent="0.3">
      <c r="A30" s="67"/>
      <c r="B30" s="13" t="s">
        <v>92</v>
      </c>
      <c r="C30" s="14"/>
      <c r="D30" s="15"/>
      <c r="E30" s="16"/>
      <c r="F30" s="16"/>
      <c r="G30" s="17"/>
      <c r="H30" s="32"/>
      <c r="I30" s="10"/>
      <c r="J30" s="10"/>
      <c r="K30" s="10"/>
      <c r="L30" s="10"/>
      <c r="M30" s="12"/>
    </row>
    <row r="31" spans="1:13" s="2" customFormat="1" ht="14.1" customHeight="1" x14ac:dyDescent="0.3">
      <c r="A31" s="67">
        <v>15</v>
      </c>
      <c r="B31" s="87" t="s">
        <v>93</v>
      </c>
      <c r="C31" s="88"/>
      <c r="D31" s="89"/>
      <c r="E31" s="90"/>
      <c r="F31" s="90"/>
      <c r="G31" s="91"/>
      <c r="H31" s="104"/>
      <c r="I31" s="99"/>
      <c r="J31" s="99"/>
      <c r="K31" s="99"/>
      <c r="L31" s="99"/>
      <c r="M31" s="100"/>
    </row>
    <row r="32" spans="1:13" s="2" customFormat="1" ht="14.1" customHeight="1" x14ac:dyDescent="0.3">
      <c r="A32" s="67"/>
      <c r="B32" s="13" t="s">
        <v>94</v>
      </c>
      <c r="C32" s="14"/>
      <c r="D32" s="15"/>
      <c r="E32" s="16"/>
      <c r="F32" s="16"/>
      <c r="G32" s="17"/>
      <c r="H32" s="32"/>
      <c r="I32" s="10"/>
      <c r="J32" s="10"/>
      <c r="K32" s="10"/>
      <c r="L32" s="10"/>
      <c r="M32" s="12"/>
    </row>
    <row r="33" spans="1:13" s="2" customFormat="1" ht="14.1" customHeight="1" x14ac:dyDescent="0.3">
      <c r="A33" s="67">
        <v>16</v>
      </c>
      <c r="B33" s="34" t="s">
        <v>95</v>
      </c>
      <c r="C33" s="35"/>
      <c r="D33" s="105"/>
      <c r="E33" s="106"/>
      <c r="F33" s="106"/>
      <c r="G33" s="107"/>
      <c r="H33" s="104"/>
      <c r="I33" s="99"/>
      <c r="J33" s="99"/>
      <c r="K33" s="99"/>
      <c r="L33" s="99"/>
      <c r="M33" s="100"/>
    </row>
    <row r="34" spans="1:13" s="2" customFormat="1" ht="14.1" customHeight="1" x14ac:dyDescent="0.3">
      <c r="A34" s="67"/>
      <c r="B34" s="13" t="s">
        <v>96</v>
      </c>
      <c r="C34" s="14"/>
      <c r="D34" s="101"/>
      <c r="E34" s="102"/>
      <c r="F34" s="102"/>
      <c r="G34" s="103"/>
      <c r="H34" s="32"/>
      <c r="I34" s="10"/>
      <c r="J34" s="10"/>
      <c r="K34" s="10"/>
      <c r="L34" s="10"/>
      <c r="M34" s="12"/>
    </row>
    <row r="35" spans="1:13" s="2" customFormat="1" ht="14.1" customHeight="1" x14ac:dyDescent="0.3">
      <c r="A35" s="67">
        <v>17</v>
      </c>
      <c r="B35" s="34" t="s">
        <v>97</v>
      </c>
      <c r="C35" s="35"/>
      <c r="D35" s="89"/>
      <c r="E35" s="90"/>
      <c r="F35" s="90"/>
      <c r="G35" s="91"/>
      <c r="H35" s="104">
        <v>61.9</v>
      </c>
      <c r="I35" s="99">
        <f>SUM(H35)+3.5</f>
        <v>65.400000000000006</v>
      </c>
      <c r="J35" s="99">
        <f t="shared" ref="J35:L35" si="7">SUM(I35)+3.5</f>
        <v>68.900000000000006</v>
      </c>
      <c r="K35" s="99">
        <f t="shared" si="7"/>
        <v>72.400000000000006</v>
      </c>
      <c r="L35" s="99">
        <f t="shared" si="7"/>
        <v>75.900000000000006</v>
      </c>
      <c r="M35" s="100"/>
    </row>
    <row r="36" spans="1:13" s="2" customFormat="1" ht="14.1" customHeight="1" x14ac:dyDescent="0.3">
      <c r="A36" s="67"/>
      <c r="B36" s="13" t="s">
        <v>98</v>
      </c>
      <c r="C36" s="14"/>
      <c r="D36" s="15"/>
      <c r="E36" s="16"/>
      <c r="F36" s="16"/>
      <c r="G36" s="17"/>
      <c r="H36" s="32"/>
      <c r="I36" s="10"/>
      <c r="J36" s="10"/>
      <c r="K36" s="10"/>
      <c r="L36" s="10"/>
      <c r="M36" s="12"/>
    </row>
    <row r="37" spans="1:13" s="2" customFormat="1" ht="14.1" customHeight="1" x14ac:dyDescent="0.3">
      <c r="A37" s="67">
        <v>18</v>
      </c>
      <c r="B37" s="34" t="s">
        <v>99</v>
      </c>
      <c r="C37" s="35"/>
      <c r="D37" s="36" t="s">
        <v>100</v>
      </c>
      <c r="E37" s="37"/>
      <c r="F37" s="37"/>
      <c r="G37" s="38"/>
      <c r="H37" s="40">
        <v>64</v>
      </c>
      <c r="I37" s="41">
        <f>SUM(H37)+4</f>
        <v>68</v>
      </c>
      <c r="J37" s="41">
        <f t="shared" ref="J37:L37" si="8">SUM(I37)+4</f>
        <v>72</v>
      </c>
      <c r="K37" s="41">
        <f t="shared" si="8"/>
        <v>76</v>
      </c>
      <c r="L37" s="41">
        <f t="shared" si="8"/>
        <v>80</v>
      </c>
      <c r="M37" s="49"/>
    </row>
    <row r="38" spans="1:13" s="2" customFormat="1" ht="14.1" customHeight="1" x14ac:dyDescent="0.3">
      <c r="A38" s="67"/>
      <c r="B38" s="13" t="s">
        <v>101</v>
      </c>
      <c r="C38" s="14"/>
      <c r="D38" s="15" t="s">
        <v>102</v>
      </c>
      <c r="E38" s="16"/>
      <c r="F38" s="16"/>
      <c r="G38" s="17"/>
      <c r="H38" s="32"/>
      <c r="I38" s="10"/>
      <c r="J38" s="10"/>
      <c r="K38" s="10"/>
      <c r="L38" s="10"/>
      <c r="M38" s="12"/>
    </row>
    <row r="39" spans="1:13" ht="14.1" customHeight="1" x14ac:dyDescent="0.3">
      <c r="A39" s="67">
        <v>19</v>
      </c>
      <c r="B39" s="34" t="s">
        <v>103</v>
      </c>
      <c r="C39" s="35"/>
      <c r="D39" s="36"/>
      <c r="E39" s="37"/>
      <c r="F39" s="37"/>
      <c r="G39" s="38"/>
      <c r="H39" s="40">
        <v>12.5</v>
      </c>
      <c r="I39" s="41">
        <f>SUM(H39)+0.7</f>
        <v>13.2</v>
      </c>
      <c r="J39" s="41">
        <f t="shared" ref="J39:K39" si="9">SUM(I39)+0.7</f>
        <v>13.899999999999999</v>
      </c>
      <c r="K39" s="41">
        <f t="shared" si="9"/>
        <v>14.599999999999998</v>
      </c>
      <c r="L39" s="42">
        <f>SUM(K39)+1.2</f>
        <v>15.799999999999997</v>
      </c>
      <c r="M39" s="44"/>
    </row>
    <row r="40" spans="1:13" ht="14.1" customHeight="1" x14ac:dyDescent="0.3">
      <c r="A40" s="67"/>
      <c r="B40" s="13" t="s">
        <v>104</v>
      </c>
      <c r="C40" s="14"/>
      <c r="D40" s="46" t="s">
        <v>105</v>
      </c>
      <c r="E40" s="47"/>
      <c r="F40" s="47"/>
      <c r="G40" s="48"/>
      <c r="H40" s="32"/>
      <c r="I40" s="10"/>
      <c r="J40" s="10"/>
      <c r="K40" s="10"/>
      <c r="L40" s="43"/>
      <c r="M40" s="45"/>
    </row>
    <row r="41" spans="1:13" ht="14.1" customHeight="1" x14ac:dyDescent="0.3">
      <c r="A41" s="67">
        <v>20</v>
      </c>
      <c r="B41" s="34" t="s">
        <v>106</v>
      </c>
      <c r="C41" s="35"/>
      <c r="D41" s="36"/>
      <c r="E41" s="37"/>
      <c r="F41" s="37"/>
      <c r="G41" s="38"/>
      <c r="H41" s="40"/>
      <c r="I41" s="41"/>
      <c r="J41" s="41"/>
      <c r="K41" s="42"/>
      <c r="L41" s="42"/>
      <c r="M41" s="44"/>
    </row>
    <row r="42" spans="1:13" ht="14.1" customHeight="1" x14ac:dyDescent="0.3">
      <c r="A42" s="67"/>
      <c r="B42" s="13" t="s">
        <v>107</v>
      </c>
      <c r="C42" s="14"/>
      <c r="D42" s="46" t="s">
        <v>108</v>
      </c>
      <c r="E42" s="47"/>
      <c r="F42" s="47"/>
      <c r="G42" s="48"/>
      <c r="H42" s="32"/>
      <c r="I42" s="10"/>
      <c r="J42" s="10"/>
      <c r="K42" s="43"/>
      <c r="L42" s="43"/>
      <c r="M42" s="45"/>
    </row>
    <row r="43" spans="1:13" s="2" customFormat="1" ht="14.1" customHeight="1" x14ac:dyDescent="0.3">
      <c r="A43" s="67">
        <v>21</v>
      </c>
      <c r="B43" s="34" t="s">
        <v>109</v>
      </c>
      <c r="C43" s="35"/>
      <c r="D43" s="36" t="s">
        <v>54</v>
      </c>
      <c r="E43" s="37"/>
      <c r="F43" s="37"/>
      <c r="G43" s="38"/>
      <c r="H43" s="40">
        <v>45</v>
      </c>
      <c r="I43" s="41">
        <f>SUM(H43)+7</f>
        <v>52</v>
      </c>
      <c r="J43" s="41">
        <f t="shared" ref="J43:K43" si="10">SUM(I43)+7</f>
        <v>59</v>
      </c>
      <c r="K43" s="41">
        <f t="shared" si="10"/>
        <v>66</v>
      </c>
      <c r="L43" s="41">
        <f t="shared" ref="L43" si="11">SUM(K43)+6</f>
        <v>72</v>
      </c>
      <c r="M43" s="49"/>
    </row>
    <row r="44" spans="1:13" s="2" customFormat="1" ht="14.1" customHeight="1" x14ac:dyDescent="0.3">
      <c r="A44" s="67"/>
      <c r="B44" s="13" t="s">
        <v>110</v>
      </c>
      <c r="C44" s="14"/>
      <c r="D44" s="15" t="s">
        <v>111</v>
      </c>
      <c r="E44" s="16"/>
      <c r="F44" s="16"/>
      <c r="G44" s="17"/>
      <c r="H44" s="32"/>
      <c r="I44" s="10"/>
      <c r="J44" s="10"/>
      <c r="K44" s="10"/>
      <c r="L44" s="10"/>
      <c r="M44" s="12"/>
    </row>
    <row r="45" spans="1:13" ht="14.1" customHeight="1" x14ac:dyDescent="0.3">
      <c r="A45" s="67">
        <v>22</v>
      </c>
      <c r="B45" s="34" t="s">
        <v>143</v>
      </c>
      <c r="C45" s="35"/>
      <c r="D45" s="36"/>
      <c r="E45" s="37"/>
      <c r="F45" s="37"/>
      <c r="G45" s="38"/>
      <c r="H45" s="40">
        <v>21</v>
      </c>
      <c r="I45" s="41">
        <f>SUM(H45)-1</f>
        <v>20</v>
      </c>
      <c r="J45" s="41">
        <f t="shared" ref="J45:L45" si="12">SUM(I45)+1</f>
        <v>21</v>
      </c>
      <c r="K45" s="41">
        <f t="shared" si="12"/>
        <v>22</v>
      </c>
      <c r="L45" s="41">
        <f t="shared" si="12"/>
        <v>23</v>
      </c>
      <c r="M45" s="49"/>
    </row>
    <row r="46" spans="1:13" ht="14.1" customHeight="1" x14ac:dyDescent="0.3">
      <c r="A46" s="67"/>
      <c r="B46" s="13" t="s">
        <v>144</v>
      </c>
      <c r="C46" s="14"/>
      <c r="D46" s="46" t="s">
        <v>145</v>
      </c>
      <c r="E46" s="47"/>
      <c r="F46" s="47"/>
      <c r="G46" s="48"/>
      <c r="H46" s="32"/>
      <c r="I46" s="10"/>
      <c r="J46" s="10"/>
      <c r="K46" s="10"/>
      <c r="L46" s="10"/>
      <c r="M46" s="12"/>
    </row>
    <row r="47" spans="1:13" ht="14.1" customHeight="1" x14ac:dyDescent="0.3">
      <c r="A47" s="67">
        <v>23</v>
      </c>
      <c r="B47" s="34" t="s">
        <v>116</v>
      </c>
      <c r="C47" s="35"/>
      <c r="D47" s="36" t="s">
        <v>117</v>
      </c>
      <c r="E47" s="37"/>
      <c r="F47" s="37"/>
      <c r="G47" s="38"/>
      <c r="H47" s="40">
        <v>19.8</v>
      </c>
      <c r="I47" s="41">
        <f>SUM(H47)+1.1</f>
        <v>20.900000000000002</v>
      </c>
      <c r="J47" s="41">
        <f>SUM(I47)+1.1</f>
        <v>22.000000000000004</v>
      </c>
      <c r="K47" s="42">
        <f>SUM(J47)+1.1</f>
        <v>23.100000000000005</v>
      </c>
      <c r="L47" s="41">
        <f>SUM(K47)+1.6</f>
        <v>24.700000000000006</v>
      </c>
      <c r="M47" s="44"/>
    </row>
    <row r="48" spans="1:13" ht="14.1" customHeight="1" x14ac:dyDescent="0.3">
      <c r="A48" s="67"/>
      <c r="B48" s="13" t="s">
        <v>118</v>
      </c>
      <c r="C48" s="14"/>
      <c r="D48" s="15" t="s">
        <v>119</v>
      </c>
      <c r="E48" s="16"/>
      <c r="F48" s="16"/>
      <c r="G48" s="17"/>
      <c r="H48" s="32"/>
      <c r="I48" s="10"/>
      <c r="J48" s="10"/>
      <c r="K48" s="43"/>
      <c r="L48" s="10"/>
      <c r="M48" s="45"/>
    </row>
    <row r="49" spans="1:13" ht="14.1" customHeight="1" x14ac:dyDescent="0.3">
      <c r="A49" s="67">
        <v>24</v>
      </c>
      <c r="B49" s="34" t="s">
        <v>120</v>
      </c>
      <c r="C49" s="35"/>
      <c r="D49" s="36" t="s">
        <v>117</v>
      </c>
      <c r="E49" s="37"/>
      <c r="F49" s="37"/>
      <c r="G49" s="38"/>
      <c r="H49" s="40">
        <v>26.2</v>
      </c>
      <c r="I49" s="41">
        <f>SUM(H49)+1.3</f>
        <v>27.5</v>
      </c>
      <c r="J49" s="41">
        <f>SUM(I49)+1.3</f>
        <v>28.8</v>
      </c>
      <c r="K49" s="42">
        <f>SUM(J49)+1.3</f>
        <v>30.1</v>
      </c>
      <c r="L49" s="41">
        <f>SUM(K49)+1.8</f>
        <v>31.900000000000002</v>
      </c>
      <c r="M49" s="44"/>
    </row>
    <row r="50" spans="1:13" ht="14.1" customHeight="1" x14ac:dyDescent="0.3">
      <c r="A50" s="67"/>
      <c r="B50" s="13" t="s">
        <v>121</v>
      </c>
      <c r="C50" s="14"/>
      <c r="D50" s="15" t="s">
        <v>119</v>
      </c>
      <c r="E50" s="16"/>
      <c r="F50" s="16"/>
      <c r="G50" s="17"/>
      <c r="H50" s="32"/>
      <c r="I50" s="10"/>
      <c r="J50" s="10"/>
      <c r="K50" s="43"/>
      <c r="L50" s="10"/>
      <c r="M50" s="45"/>
    </row>
    <row r="51" spans="1:13" ht="14.1" customHeight="1" x14ac:dyDescent="0.3">
      <c r="A51" s="67">
        <v>25</v>
      </c>
      <c r="B51" s="34" t="s">
        <v>122</v>
      </c>
      <c r="C51" s="35"/>
      <c r="D51" s="36" t="s">
        <v>123</v>
      </c>
      <c r="E51" s="37"/>
      <c r="F51" s="37"/>
      <c r="G51" s="38"/>
      <c r="H51" s="40">
        <v>39</v>
      </c>
      <c r="I51" s="41">
        <f>SUM(H51)+2.9</f>
        <v>41.9</v>
      </c>
      <c r="J51" s="41">
        <f>SUM(I51)+2.8</f>
        <v>44.699999999999996</v>
      </c>
      <c r="K51" s="41">
        <f>SUM(J51)+2.7</f>
        <v>47.4</v>
      </c>
      <c r="L51" s="41">
        <f>SUM(K51)+2.6</f>
        <v>50</v>
      </c>
      <c r="M51" s="49"/>
    </row>
    <row r="52" spans="1:13" ht="14.1" customHeight="1" x14ac:dyDescent="0.3">
      <c r="A52" s="67"/>
      <c r="B52" s="13" t="s">
        <v>124</v>
      </c>
      <c r="C52" s="14"/>
      <c r="D52" s="15" t="s">
        <v>125</v>
      </c>
      <c r="E52" s="16"/>
      <c r="F52" s="16"/>
      <c r="G52" s="17"/>
      <c r="H52" s="32"/>
      <c r="I52" s="10"/>
      <c r="J52" s="10"/>
      <c r="K52" s="10"/>
      <c r="L52" s="10"/>
      <c r="M52" s="12"/>
    </row>
    <row r="53" spans="1:13" ht="14.1" customHeight="1" x14ac:dyDescent="0.3">
      <c r="A53" s="67">
        <v>26</v>
      </c>
      <c r="B53" s="34" t="s">
        <v>126</v>
      </c>
      <c r="C53" s="35"/>
      <c r="D53" s="36" t="s">
        <v>127</v>
      </c>
      <c r="E53" s="37"/>
      <c r="F53" s="37"/>
      <c r="G53" s="38"/>
      <c r="H53" s="40">
        <v>25.9</v>
      </c>
      <c r="I53" s="41">
        <f>SUM(H53)+6</f>
        <v>31.9</v>
      </c>
      <c r="J53" s="41">
        <f t="shared" ref="J53:K53" si="13">SUM(I53)+6</f>
        <v>37.9</v>
      </c>
      <c r="K53" s="41">
        <f t="shared" si="13"/>
        <v>43.9</v>
      </c>
      <c r="L53" s="41">
        <f>SUM(K53)+4.5</f>
        <v>48.4</v>
      </c>
      <c r="M53" s="49"/>
    </row>
    <row r="54" spans="1:13" ht="14.1" customHeight="1" x14ac:dyDescent="0.3">
      <c r="A54" s="67"/>
      <c r="B54" s="13" t="s">
        <v>128</v>
      </c>
      <c r="C54" s="14"/>
      <c r="D54" s="15" t="s">
        <v>129</v>
      </c>
      <c r="E54" s="16"/>
      <c r="F54" s="16"/>
      <c r="G54" s="17"/>
      <c r="H54" s="32"/>
      <c r="I54" s="10"/>
      <c r="J54" s="10"/>
      <c r="K54" s="10"/>
      <c r="L54" s="10"/>
      <c r="M54" s="12"/>
    </row>
    <row r="55" spans="1:13" ht="14.1" customHeight="1" x14ac:dyDescent="0.3">
      <c r="A55" s="67">
        <v>27</v>
      </c>
      <c r="B55" s="34" t="s">
        <v>130</v>
      </c>
      <c r="C55" s="35"/>
      <c r="D55" s="36" t="s">
        <v>53</v>
      </c>
      <c r="E55" s="37"/>
      <c r="F55" s="37"/>
      <c r="G55" s="38"/>
      <c r="H55" s="40">
        <v>34.5</v>
      </c>
      <c r="I55" s="41">
        <f>SUM(H55)+2</f>
        <v>36.5</v>
      </c>
      <c r="J55" s="41">
        <f t="shared" ref="J55:L55" si="14">SUM(I55)+2</f>
        <v>38.5</v>
      </c>
      <c r="K55" s="41">
        <f t="shared" si="14"/>
        <v>40.5</v>
      </c>
      <c r="L55" s="41">
        <f t="shared" si="14"/>
        <v>42.5</v>
      </c>
      <c r="M55" s="49"/>
    </row>
    <row r="56" spans="1:13" ht="14.1" customHeight="1" x14ac:dyDescent="0.3">
      <c r="A56" s="67"/>
      <c r="B56" s="13" t="s">
        <v>131</v>
      </c>
      <c r="C56" s="14"/>
      <c r="D56" s="15" t="s">
        <v>53</v>
      </c>
      <c r="E56" s="16"/>
      <c r="F56" s="16"/>
      <c r="G56" s="17"/>
      <c r="H56" s="32"/>
      <c r="I56" s="10"/>
      <c r="J56" s="10"/>
      <c r="K56" s="10"/>
      <c r="L56" s="10"/>
      <c r="M56" s="12"/>
    </row>
    <row r="57" spans="1:13" ht="14.1" customHeight="1" x14ac:dyDescent="0.3">
      <c r="A57" s="67">
        <v>28</v>
      </c>
      <c r="B57" s="34" t="s">
        <v>132</v>
      </c>
      <c r="C57" s="35"/>
      <c r="D57" s="36" t="s">
        <v>133</v>
      </c>
      <c r="E57" s="37"/>
      <c r="F57" s="37"/>
      <c r="G57" s="38"/>
      <c r="H57" s="40">
        <v>29.5</v>
      </c>
      <c r="I57" s="41">
        <f>SUM(H57)+3.4</f>
        <v>32.9</v>
      </c>
      <c r="J57" s="41">
        <f t="shared" ref="J57:K57" si="15">SUM(I57)+3.4</f>
        <v>36.299999999999997</v>
      </c>
      <c r="K57" s="41">
        <f t="shared" si="15"/>
        <v>39.699999999999996</v>
      </c>
      <c r="L57" s="41">
        <f>SUM(K57)+3.3</f>
        <v>42.999999999999993</v>
      </c>
      <c r="M57" s="49"/>
    </row>
    <row r="58" spans="1:13" ht="14.1" customHeight="1" x14ac:dyDescent="0.3">
      <c r="A58" s="67"/>
      <c r="B58" s="13" t="s">
        <v>134</v>
      </c>
      <c r="C58" s="14"/>
      <c r="D58" s="15" t="s">
        <v>135</v>
      </c>
      <c r="E58" s="16"/>
      <c r="F58" s="16"/>
      <c r="G58" s="17"/>
      <c r="H58" s="32"/>
      <c r="I58" s="10"/>
      <c r="J58" s="10"/>
      <c r="K58" s="10"/>
      <c r="L58" s="10"/>
      <c r="M58" s="12"/>
    </row>
    <row r="59" spans="1:13" ht="14.1" customHeight="1" x14ac:dyDescent="0.3">
      <c r="A59" s="67">
        <v>29</v>
      </c>
      <c r="B59" s="34" t="s">
        <v>146</v>
      </c>
      <c r="C59" s="35"/>
      <c r="D59" s="36" t="s">
        <v>147</v>
      </c>
      <c r="E59" s="37"/>
      <c r="F59" s="37"/>
      <c r="G59" s="38"/>
      <c r="H59" s="71">
        <v>4</v>
      </c>
      <c r="I59" s="74">
        <f>SUM(H59)+0.3</f>
        <v>4.3</v>
      </c>
      <c r="J59" s="74">
        <f>SUM(I59)+0.3</f>
        <v>4.5999999999999996</v>
      </c>
      <c r="K59" s="74">
        <f>SUM(J59)+0.3</f>
        <v>4.8999999999999995</v>
      </c>
      <c r="L59" s="75">
        <f>SUM(K59)+0.3</f>
        <v>5.1999999999999993</v>
      </c>
      <c r="M59" s="85"/>
    </row>
    <row r="60" spans="1:13" ht="14.1" customHeight="1" x14ac:dyDescent="0.3">
      <c r="A60" s="67"/>
      <c r="B60" s="13" t="s">
        <v>148</v>
      </c>
      <c r="C60" s="14"/>
      <c r="D60" s="15" t="s">
        <v>149</v>
      </c>
      <c r="E60" s="16"/>
      <c r="F60" s="16"/>
      <c r="G60" s="17"/>
      <c r="H60" s="71"/>
      <c r="I60" s="74"/>
      <c r="J60" s="74"/>
      <c r="K60" s="74"/>
      <c r="L60" s="75"/>
      <c r="M60" s="85"/>
    </row>
    <row r="61" spans="1:13" ht="14.1" customHeight="1" x14ac:dyDescent="0.3">
      <c r="A61" s="67">
        <v>30</v>
      </c>
      <c r="B61" s="34" t="s">
        <v>150</v>
      </c>
      <c r="C61" s="35"/>
      <c r="D61" s="36" t="s">
        <v>151</v>
      </c>
      <c r="E61" s="37"/>
      <c r="F61" s="37"/>
      <c r="G61" s="38"/>
      <c r="H61" s="71">
        <v>9.1999999999999993</v>
      </c>
      <c r="I61" s="74">
        <f>SUM(H61)+0.7</f>
        <v>9.8999999999999986</v>
      </c>
      <c r="J61" s="74">
        <f t="shared" ref="J61:L61" si="16">SUM(I61)+0.7</f>
        <v>10.599999999999998</v>
      </c>
      <c r="K61" s="74">
        <f t="shared" si="16"/>
        <v>11.299999999999997</v>
      </c>
      <c r="L61" s="74">
        <f t="shared" si="16"/>
        <v>11.999999999999996</v>
      </c>
      <c r="M61" s="49"/>
    </row>
    <row r="62" spans="1:13" ht="14.1" customHeight="1" x14ac:dyDescent="0.3">
      <c r="A62" s="67"/>
      <c r="B62" s="13" t="s">
        <v>152</v>
      </c>
      <c r="C62" s="14"/>
      <c r="D62" s="15" t="s">
        <v>153</v>
      </c>
      <c r="E62" s="16"/>
      <c r="F62" s="16"/>
      <c r="G62" s="17"/>
      <c r="H62" s="71"/>
      <c r="I62" s="74"/>
      <c r="J62" s="74"/>
      <c r="K62" s="74"/>
      <c r="L62" s="74"/>
      <c r="M62" s="12"/>
    </row>
    <row r="63" spans="1:13" ht="14.1" customHeight="1" x14ac:dyDescent="0.3">
      <c r="A63" s="67">
        <v>31</v>
      </c>
      <c r="B63" s="34" t="s">
        <v>139</v>
      </c>
      <c r="C63" s="35"/>
      <c r="D63" s="83"/>
      <c r="E63" s="83"/>
      <c r="F63" s="83"/>
      <c r="G63" s="83"/>
      <c r="H63" s="40">
        <v>9.5</v>
      </c>
      <c r="I63" s="41">
        <f>SUM(H63)+0.5</f>
        <v>10</v>
      </c>
      <c r="J63" s="41">
        <f>SUM(I63)+0.5</f>
        <v>10.5</v>
      </c>
      <c r="K63" s="41">
        <f>SUM(J63)+0.5</f>
        <v>11</v>
      </c>
      <c r="L63" s="41">
        <f>SUM(K63)+0.5</f>
        <v>11.5</v>
      </c>
      <c r="M63" s="49"/>
    </row>
    <row r="64" spans="1:13" ht="14.1" customHeight="1" x14ac:dyDescent="0.3">
      <c r="A64" s="67"/>
      <c r="B64" s="72" t="s">
        <v>140</v>
      </c>
      <c r="C64" s="73"/>
      <c r="D64" s="50"/>
      <c r="E64" s="51"/>
      <c r="F64" s="51"/>
      <c r="G64" s="52"/>
      <c r="H64" s="32"/>
      <c r="I64" s="10"/>
      <c r="J64" s="10"/>
      <c r="K64" s="10"/>
      <c r="L64" s="10"/>
      <c r="M64" s="12"/>
    </row>
    <row r="65" spans="1:13" ht="14.1" customHeight="1" x14ac:dyDescent="0.3">
      <c r="A65" s="67">
        <v>32</v>
      </c>
      <c r="B65" s="34" t="s">
        <v>141</v>
      </c>
      <c r="C65" s="35"/>
      <c r="D65" s="83"/>
      <c r="E65" s="83"/>
      <c r="F65" s="83"/>
      <c r="G65" s="83"/>
      <c r="H65" s="40">
        <v>10</v>
      </c>
      <c r="I65" s="41">
        <f>SUM(H65)+0.5</f>
        <v>10.5</v>
      </c>
      <c r="J65" s="41">
        <f>SUM(I65)+0.5</f>
        <v>11</v>
      </c>
      <c r="K65" s="41">
        <f>SUM(J65)+0.5</f>
        <v>11.5</v>
      </c>
      <c r="L65" s="41">
        <f>SUM(K65)+0.5</f>
        <v>12</v>
      </c>
      <c r="M65" s="49"/>
    </row>
    <row r="66" spans="1:13" ht="14.1" customHeight="1" x14ac:dyDescent="0.3">
      <c r="A66" s="67"/>
      <c r="B66" s="43" t="s">
        <v>142</v>
      </c>
      <c r="C66" s="43"/>
      <c r="D66" s="50"/>
      <c r="E66" s="51"/>
      <c r="F66" s="51"/>
      <c r="G66" s="52"/>
      <c r="H66" s="32"/>
      <c r="I66" s="10"/>
      <c r="J66" s="10"/>
      <c r="K66" s="10"/>
      <c r="L66" s="10"/>
      <c r="M66" s="12"/>
    </row>
    <row r="67" spans="1:13" ht="14.1" customHeight="1" x14ac:dyDescent="0.3">
      <c r="A67" s="67">
        <v>33</v>
      </c>
      <c r="B67" s="34" t="s">
        <v>84</v>
      </c>
      <c r="C67" s="35"/>
      <c r="D67" s="89"/>
      <c r="E67" s="90"/>
      <c r="F67" s="90"/>
      <c r="G67" s="91"/>
      <c r="H67" s="104">
        <v>18</v>
      </c>
      <c r="I67" s="99">
        <f>SUM(H67)+3.6</f>
        <v>21.6</v>
      </c>
      <c r="J67" s="99">
        <f t="shared" ref="J67:K67" si="17">SUM(I67)+3.6</f>
        <v>25.200000000000003</v>
      </c>
      <c r="K67" s="99">
        <f t="shared" si="17"/>
        <v>28.800000000000004</v>
      </c>
      <c r="L67" s="99">
        <f>SUM(K67)+2.7</f>
        <v>31.500000000000004</v>
      </c>
      <c r="M67" s="100"/>
    </row>
    <row r="68" spans="1:13" ht="14.1" customHeight="1" x14ac:dyDescent="0.3">
      <c r="A68" s="67"/>
      <c r="B68" s="72" t="s">
        <v>85</v>
      </c>
      <c r="C68" s="73"/>
      <c r="D68" s="15" t="s">
        <v>164</v>
      </c>
      <c r="E68" s="16"/>
      <c r="F68" s="16"/>
      <c r="G68" s="17"/>
      <c r="H68" s="32"/>
      <c r="I68" s="10"/>
      <c r="J68" s="10"/>
      <c r="K68" s="10"/>
      <c r="L68" s="10"/>
      <c r="M68" s="12"/>
    </row>
    <row r="69" spans="1:13" ht="14.1" customHeight="1" x14ac:dyDescent="0.3">
      <c r="A69" s="67">
        <v>34</v>
      </c>
      <c r="B69" s="34" t="s">
        <v>165</v>
      </c>
      <c r="C69" s="35"/>
      <c r="D69" s="89"/>
      <c r="E69" s="90"/>
      <c r="F69" s="90"/>
      <c r="G69" s="91"/>
      <c r="H69" s="104">
        <v>19.5</v>
      </c>
      <c r="I69" s="99">
        <f>SUM(H69)+3.6</f>
        <v>23.1</v>
      </c>
      <c r="J69" s="99">
        <f t="shared" ref="J69:K69" si="18">SUM(I69)+3.6</f>
        <v>26.700000000000003</v>
      </c>
      <c r="K69" s="99">
        <f t="shared" si="18"/>
        <v>30.300000000000004</v>
      </c>
      <c r="L69" s="99">
        <f>SUM(K69)+2.7</f>
        <v>33.000000000000007</v>
      </c>
      <c r="M69" s="100"/>
    </row>
    <row r="70" spans="1:13" ht="14.1" customHeight="1" thickBot="1" x14ac:dyDescent="0.35">
      <c r="A70" s="84"/>
      <c r="B70" s="78" t="s">
        <v>166</v>
      </c>
      <c r="C70" s="79"/>
      <c r="D70" s="64" t="s">
        <v>164</v>
      </c>
      <c r="E70" s="65"/>
      <c r="F70" s="65"/>
      <c r="G70" s="66"/>
      <c r="H70" s="59"/>
      <c r="I70" s="60"/>
      <c r="J70" s="60"/>
      <c r="K70" s="60"/>
      <c r="L70" s="60"/>
      <c r="M70" s="77"/>
    </row>
  </sheetData>
  <mergeCells count="377">
    <mergeCell ref="A1:M1"/>
    <mergeCell ref="B2:C2"/>
    <mergeCell ref="D2:G2"/>
    <mergeCell ref="A27:A28"/>
    <mergeCell ref="B27:C27"/>
    <mergeCell ref="D27:G27"/>
    <mergeCell ref="H27:H28"/>
    <mergeCell ref="I27:I28"/>
    <mergeCell ref="J27:J28"/>
    <mergeCell ref="K27:K28"/>
    <mergeCell ref="A5:A6"/>
    <mergeCell ref="B5:C5"/>
    <mergeCell ref="D5:G5"/>
    <mergeCell ref="H5:H6"/>
    <mergeCell ref="I5:I6"/>
    <mergeCell ref="A3:A4"/>
    <mergeCell ref="B3:C3"/>
    <mergeCell ref="D3:G3"/>
    <mergeCell ref="H3:H4"/>
    <mergeCell ref="I3:I4"/>
    <mergeCell ref="J5:J6"/>
    <mergeCell ref="K5:K6"/>
    <mergeCell ref="L5:L6"/>
    <mergeCell ref="M5:M6"/>
    <mergeCell ref="D33:G33"/>
    <mergeCell ref="H33:H34"/>
    <mergeCell ref="I33:I34"/>
    <mergeCell ref="L27:L28"/>
    <mergeCell ref="M27:M28"/>
    <mergeCell ref="B28:C28"/>
    <mergeCell ref="D28:G28"/>
    <mergeCell ref="A29:A30"/>
    <mergeCell ref="B29:C29"/>
    <mergeCell ref="D29:G29"/>
    <mergeCell ref="H29:H30"/>
    <mergeCell ref="I29:I30"/>
    <mergeCell ref="J29:J30"/>
    <mergeCell ref="B30:C30"/>
    <mergeCell ref="D30:G30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A31:A32"/>
    <mergeCell ref="B31:C31"/>
    <mergeCell ref="D31:G31"/>
    <mergeCell ref="H31:H32"/>
    <mergeCell ref="I31:I32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A35:A36"/>
    <mergeCell ref="B35:C35"/>
    <mergeCell ref="D35:G35"/>
    <mergeCell ref="H35:H36"/>
    <mergeCell ref="I35:I36"/>
    <mergeCell ref="A33:A34"/>
    <mergeCell ref="B33:C33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J39:J40"/>
    <mergeCell ref="K39:K40"/>
    <mergeCell ref="L39:L40"/>
    <mergeCell ref="M39:M40"/>
    <mergeCell ref="B40:C40"/>
    <mergeCell ref="D40:G40"/>
    <mergeCell ref="K37:K38"/>
    <mergeCell ref="L37:L38"/>
    <mergeCell ref="M37:M38"/>
    <mergeCell ref="B38:C38"/>
    <mergeCell ref="D38:G38"/>
    <mergeCell ref="J37:J38"/>
    <mergeCell ref="A43:A44"/>
    <mergeCell ref="B43:C43"/>
    <mergeCell ref="D43:G43"/>
    <mergeCell ref="H43:H44"/>
    <mergeCell ref="I43:I44"/>
    <mergeCell ref="A41:A42"/>
    <mergeCell ref="B41:C41"/>
    <mergeCell ref="D41:G41"/>
    <mergeCell ref="H41:H42"/>
    <mergeCell ref="I41:I42"/>
    <mergeCell ref="J43:J44"/>
    <mergeCell ref="K43:K44"/>
    <mergeCell ref="L43:L44"/>
    <mergeCell ref="M43:M44"/>
    <mergeCell ref="B44:C44"/>
    <mergeCell ref="D44:G44"/>
    <mergeCell ref="K41:K42"/>
    <mergeCell ref="L41:L42"/>
    <mergeCell ref="M41:M42"/>
    <mergeCell ref="B42:C42"/>
    <mergeCell ref="D42:G42"/>
    <mergeCell ref="J41:J42"/>
    <mergeCell ref="A47:A48"/>
    <mergeCell ref="B47:C47"/>
    <mergeCell ref="D47:G47"/>
    <mergeCell ref="H47:H48"/>
    <mergeCell ref="I47:I48"/>
    <mergeCell ref="A45:A46"/>
    <mergeCell ref="B45:C45"/>
    <mergeCell ref="D45:G45"/>
    <mergeCell ref="H45:H46"/>
    <mergeCell ref="I45:I46"/>
    <mergeCell ref="J47:J48"/>
    <mergeCell ref="K47:K48"/>
    <mergeCell ref="L47:L48"/>
    <mergeCell ref="M47:M48"/>
    <mergeCell ref="B48:C48"/>
    <mergeCell ref="D48:G48"/>
    <mergeCell ref="K45:K46"/>
    <mergeCell ref="L45:L46"/>
    <mergeCell ref="M45:M46"/>
    <mergeCell ref="B46:C46"/>
    <mergeCell ref="D46:G46"/>
    <mergeCell ref="J45:J46"/>
    <mergeCell ref="A51:A52"/>
    <mergeCell ref="B51:C51"/>
    <mergeCell ref="D51:G51"/>
    <mergeCell ref="H51:H52"/>
    <mergeCell ref="I51:I52"/>
    <mergeCell ref="A49:A50"/>
    <mergeCell ref="B49:C49"/>
    <mergeCell ref="D49:G49"/>
    <mergeCell ref="H49:H50"/>
    <mergeCell ref="I49:I50"/>
    <mergeCell ref="J51:J52"/>
    <mergeCell ref="K51:K52"/>
    <mergeCell ref="L51:L52"/>
    <mergeCell ref="M51:M52"/>
    <mergeCell ref="B52:C52"/>
    <mergeCell ref="D52:G52"/>
    <mergeCell ref="K49:K50"/>
    <mergeCell ref="L49:L50"/>
    <mergeCell ref="M49:M50"/>
    <mergeCell ref="B50:C50"/>
    <mergeCell ref="D50:G50"/>
    <mergeCell ref="J49:J50"/>
    <mergeCell ref="A55:A56"/>
    <mergeCell ref="B55:C55"/>
    <mergeCell ref="D55:G55"/>
    <mergeCell ref="H55:H56"/>
    <mergeCell ref="I55:I56"/>
    <mergeCell ref="A53:A54"/>
    <mergeCell ref="B53:C53"/>
    <mergeCell ref="D53:G53"/>
    <mergeCell ref="H53:H54"/>
    <mergeCell ref="I53:I54"/>
    <mergeCell ref="J55:J56"/>
    <mergeCell ref="K55:K56"/>
    <mergeCell ref="L55:L56"/>
    <mergeCell ref="M55:M56"/>
    <mergeCell ref="B56:C56"/>
    <mergeCell ref="D56:G56"/>
    <mergeCell ref="K53:K54"/>
    <mergeCell ref="L53:L54"/>
    <mergeCell ref="M53:M54"/>
    <mergeCell ref="B54:C54"/>
    <mergeCell ref="D54:G54"/>
    <mergeCell ref="J53:J54"/>
    <mergeCell ref="A59:A60"/>
    <mergeCell ref="B59:C59"/>
    <mergeCell ref="D59:G59"/>
    <mergeCell ref="H59:H60"/>
    <mergeCell ref="I59:I60"/>
    <mergeCell ref="A57:A58"/>
    <mergeCell ref="B57:C57"/>
    <mergeCell ref="D57:G57"/>
    <mergeCell ref="H57:H58"/>
    <mergeCell ref="I57:I58"/>
    <mergeCell ref="J59:J60"/>
    <mergeCell ref="K59:K60"/>
    <mergeCell ref="L59:L60"/>
    <mergeCell ref="M59:M60"/>
    <mergeCell ref="B60:C60"/>
    <mergeCell ref="D60:G60"/>
    <mergeCell ref="K57:K58"/>
    <mergeCell ref="L57:L58"/>
    <mergeCell ref="M57:M58"/>
    <mergeCell ref="B58:C58"/>
    <mergeCell ref="D58:G58"/>
    <mergeCell ref="J57:J58"/>
    <mergeCell ref="A63:A64"/>
    <mergeCell ref="B63:C63"/>
    <mergeCell ref="D63:G63"/>
    <mergeCell ref="H63:H64"/>
    <mergeCell ref="I63:I64"/>
    <mergeCell ref="A61:A62"/>
    <mergeCell ref="B61:C61"/>
    <mergeCell ref="D61:G61"/>
    <mergeCell ref="H61:H62"/>
    <mergeCell ref="I61:I62"/>
    <mergeCell ref="J63:J64"/>
    <mergeCell ref="K63:K64"/>
    <mergeCell ref="L63:L64"/>
    <mergeCell ref="M63:M64"/>
    <mergeCell ref="B64:C64"/>
    <mergeCell ref="D64:G64"/>
    <mergeCell ref="K61:K62"/>
    <mergeCell ref="L61:L62"/>
    <mergeCell ref="M61:M62"/>
    <mergeCell ref="B62:C62"/>
    <mergeCell ref="D62:G62"/>
    <mergeCell ref="J61:J62"/>
    <mergeCell ref="A67:A68"/>
    <mergeCell ref="B67:C67"/>
    <mergeCell ref="D67:G67"/>
    <mergeCell ref="H67:H68"/>
    <mergeCell ref="I67:I68"/>
    <mergeCell ref="A65:A66"/>
    <mergeCell ref="B65:C65"/>
    <mergeCell ref="D65:G65"/>
    <mergeCell ref="H65:H66"/>
    <mergeCell ref="I65:I66"/>
    <mergeCell ref="J67:J68"/>
    <mergeCell ref="K67:K68"/>
    <mergeCell ref="L67:L68"/>
    <mergeCell ref="M67:M68"/>
    <mergeCell ref="B68:C68"/>
    <mergeCell ref="D68:G68"/>
    <mergeCell ref="K65:K66"/>
    <mergeCell ref="L65:L66"/>
    <mergeCell ref="M65:M66"/>
    <mergeCell ref="B66:C66"/>
    <mergeCell ref="D66:G66"/>
    <mergeCell ref="J65:J66"/>
    <mergeCell ref="B6:C6"/>
    <mergeCell ref="D6:G6"/>
    <mergeCell ref="K3:K4"/>
    <mergeCell ref="L3:L4"/>
    <mergeCell ref="M3:M4"/>
    <mergeCell ref="B4:C4"/>
    <mergeCell ref="D4:G4"/>
    <mergeCell ref="J3:J4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9:J10"/>
    <mergeCell ref="K9:K10"/>
    <mergeCell ref="L9:L10"/>
    <mergeCell ref="M9:M10"/>
    <mergeCell ref="B10:C10"/>
    <mergeCell ref="D10:G10"/>
    <mergeCell ref="K7:K8"/>
    <mergeCell ref="L7:L8"/>
    <mergeCell ref="M7:M8"/>
    <mergeCell ref="B8:C8"/>
    <mergeCell ref="D8:G8"/>
    <mergeCell ref="J7:J8"/>
    <mergeCell ref="A13:A14"/>
    <mergeCell ref="B13:C13"/>
    <mergeCell ref="D13:G13"/>
    <mergeCell ref="H13:H14"/>
    <mergeCell ref="I13:I14"/>
    <mergeCell ref="A11:A12"/>
    <mergeCell ref="B11:C11"/>
    <mergeCell ref="D11:G11"/>
    <mergeCell ref="H11:H12"/>
    <mergeCell ref="I11:I12"/>
    <mergeCell ref="J13:J14"/>
    <mergeCell ref="K13:K14"/>
    <mergeCell ref="L13:L14"/>
    <mergeCell ref="M13:M14"/>
    <mergeCell ref="B14:C14"/>
    <mergeCell ref="D14:G14"/>
    <mergeCell ref="K11:K12"/>
    <mergeCell ref="L11:L12"/>
    <mergeCell ref="M11:M12"/>
    <mergeCell ref="B12:C12"/>
    <mergeCell ref="D12:G12"/>
    <mergeCell ref="J11:J12"/>
    <mergeCell ref="A17:A18"/>
    <mergeCell ref="B17:C17"/>
    <mergeCell ref="D17:G17"/>
    <mergeCell ref="H17:H18"/>
    <mergeCell ref="I17:I18"/>
    <mergeCell ref="A15:A16"/>
    <mergeCell ref="B15:C15"/>
    <mergeCell ref="D15:G15"/>
    <mergeCell ref="H15:H16"/>
    <mergeCell ref="I15:I16"/>
    <mergeCell ref="J17:J18"/>
    <mergeCell ref="K17:K18"/>
    <mergeCell ref="L17:L18"/>
    <mergeCell ref="M17:M18"/>
    <mergeCell ref="B18:C18"/>
    <mergeCell ref="D18:G18"/>
    <mergeCell ref="K15:K16"/>
    <mergeCell ref="L15:L16"/>
    <mergeCell ref="M15:M16"/>
    <mergeCell ref="B16:C16"/>
    <mergeCell ref="D16:G16"/>
    <mergeCell ref="J15:J16"/>
    <mergeCell ref="A21:A22"/>
    <mergeCell ref="B21:C21"/>
    <mergeCell ref="D21:G21"/>
    <mergeCell ref="H21:H22"/>
    <mergeCell ref="I21:I22"/>
    <mergeCell ref="A19:A20"/>
    <mergeCell ref="B19:C19"/>
    <mergeCell ref="D19:G19"/>
    <mergeCell ref="H19:H20"/>
    <mergeCell ref="I19:I20"/>
    <mergeCell ref="J21:J22"/>
    <mergeCell ref="K21:K22"/>
    <mergeCell ref="L21:L22"/>
    <mergeCell ref="M21:M22"/>
    <mergeCell ref="B22:C22"/>
    <mergeCell ref="D22:G22"/>
    <mergeCell ref="K19:K20"/>
    <mergeCell ref="L19:L20"/>
    <mergeCell ref="M19:M20"/>
    <mergeCell ref="B20:C20"/>
    <mergeCell ref="D20:G20"/>
    <mergeCell ref="J19:J20"/>
    <mergeCell ref="A25:A26"/>
    <mergeCell ref="B25:C25"/>
    <mergeCell ref="D25:G25"/>
    <mergeCell ref="H25:H26"/>
    <mergeCell ref="I25:I26"/>
    <mergeCell ref="A23:A24"/>
    <mergeCell ref="B23:C23"/>
    <mergeCell ref="D23:G23"/>
    <mergeCell ref="H23:H24"/>
    <mergeCell ref="I23:I24"/>
    <mergeCell ref="J25:J26"/>
    <mergeCell ref="K25:K26"/>
    <mergeCell ref="L25:L26"/>
    <mergeCell ref="M25:M26"/>
    <mergeCell ref="B26:C26"/>
    <mergeCell ref="D26:G26"/>
    <mergeCell ref="K23:K24"/>
    <mergeCell ref="L23:L24"/>
    <mergeCell ref="M23:M24"/>
    <mergeCell ref="B24:C24"/>
    <mergeCell ref="D24:G24"/>
    <mergeCell ref="J23:J24"/>
    <mergeCell ref="K69:K70"/>
    <mergeCell ref="L69:L70"/>
    <mergeCell ref="M69:M70"/>
    <mergeCell ref="B70:C70"/>
    <mergeCell ref="D70:G70"/>
    <mergeCell ref="A69:A70"/>
    <mergeCell ref="B69:C69"/>
    <mergeCell ref="D69:G69"/>
    <mergeCell ref="H69:H70"/>
    <mergeCell ref="I69:I70"/>
    <mergeCell ref="J69:J70"/>
  </mergeCells>
  <phoneticPr fontId="10" type="noConversion"/>
  <printOptions horizontalCentered="1"/>
  <pageMargins left="0.7" right="0.7" top="0.75" bottom="0.75" header="0.3" footer="0.3"/>
  <pageSetup paperSize="9" scale="7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54867-79EB-4FF8-B09D-7FB82F8FCD19}">
  <sheetPr codeName="Sheet101">
    <tabColor rgb="FFFFC000"/>
    <pageSetUpPr fitToPage="1"/>
  </sheetPr>
  <dimension ref="A1:M51"/>
  <sheetViews>
    <sheetView topLeftCell="A16" zoomScale="110" zoomScaleNormal="110" workbookViewId="0">
      <selection activeCell="H33" sqref="H33:H3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  <col min="258" max="261" width="8.125" customWidth="1"/>
    <col min="262" max="267" width="5.5" customWidth="1"/>
    <col min="511" max="511" width="3.25" bestFit="1" customWidth="1"/>
    <col min="514" max="517" width="8.125" customWidth="1"/>
    <col min="518" max="523" width="5.5" customWidth="1"/>
    <col min="767" max="767" width="3.25" bestFit="1" customWidth="1"/>
    <col min="770" max="773" width="8.125" customWidth="1"/>
    <col min="774" max="779" width="5.5" customWidth="1"/>
    <col min="1023" max="1023" width="3.25" bestFit="1" customWidth="1"/>
    <col min="1026" max="1029" width="8.125" customWidth="1"/>
    <col min="1030" max="1035" width="5.5" customWidth="1"/>
    <col min="1279" max="1279" width="3.25" bestFit="1" customWidth="1"/>
    <col min="1282" max="1285" width="8.125" customWidth="1"/>
    <col min="1286" max="1291" width="5.5" customWidth="1"/>
    <col min="1535" max="1535" width="3.25" bestFit="1" customWidth="1"/>
    <col min="1538" max="1541" width="8.125" customWidth="1"/>
    <col min="1542" max="1547" width="5.5" customWidth="1"/>
    <col min="1791" max="1791" width="3.25" bestFit="1" customWidth="1"/>
    <col min="1794" max="1797" width="8.125" customWidth="1"/>
    <col min="1798" max="1803" width="5.5" customWidth="1"/>
    <col min="2047" max="2047" width="3.25" bestFit="1" customWidth="1"/>
    <col min="2050" max="2053" width="8.125" customWidth="1"/>
    <col min="2054" max="2059" width="5.5" customWidth="1"/>
    <col min="2303" max="2303" width="3.25" bestFit="1" customWidth="1"/>
    <col min="2306" max="2309" width="8.125" customWidth="1"/>
    <col min="2310" max="2315" width="5.5" customWidth="1"/>
    <col min="2559" max="2559" width="3.25" bestFit="1" customWidth="1"/>
    <col min="2562" max="2565" width="8.125" customWidth="1"/>
    <col min="2566" max="2571" width="5.5" customWidth="1"/>
    <col min="2815" max="2815" width="3.25" bestFit="1" customWidth="1"/>
    <col min="2818" max="2821" width="8.125" customWidth="1"/>
    <col min="2822" max="2827" width="5.5" customWidth="1"/>
    <col min="3071" max="3071" width="3.25" bestFit="1" customWidth="1"/>
    <col min="3074" max="3077" width="8.125" customWidth="1"/>
    <col min="3078" max="3083" width="5.5" customWidth="1"/>
    <col min="3327" max="3327" width="3.25" bestFit="1" customWidth="1"/>
    <col min="3330" max="3333" width="8.125" customWidth="1"/>
    <col min="3334" max="3339" width="5.5" customWidth="1"/>
    <col min="3583" max="3583" width="3.25" bestFit="1" customWidth="1"/>
    <col min="3586" max="3589" width="8.125" customWidth="1"/>
    <col min="3590" max="3595" width="5.5" customWidth="1"/>
    <col min="3839" max="3839" width="3.25" bestFit="1" customWidth="1"/>
    <col min="3842" max="3845" width="8.125" customWidth="1"/>
    <col min="3846" max="3851" width="5.5" customWidth="1"/>
    <col min="4095" max="4095" width="3.25" bestFit="1" customWidth="1"/>
    <col min="4098" max="4101" width="8.125" customWidth="1"/>
    <col min="4102" max="4107" width="5.5" customWidth="1"/>
    <col min="4351" max="4351" width="3.25" bestFit="1" customWidth="1"/>
    <col min="4354" max="4357" width="8.125" customWidth="1"/>
    <col min="4358" max="4363" width="5.5" customWidth="1"/>
    <col min="4607" max="4607" width="3.25" bestFit="1" customWidth="1"/>
    <col min="4610" max="4613" width="8.125" customWidth="1"/>
    <col min="4614" max="4619" width="5.5" customWidth="1"/>
    <col min="4863" max="4863" width="3.25" bestFit="1" customWidth="1"/>
    <col min="4866" max="4869" width="8.125" customWidth="1"/>
    <col min="4870" max="4875" width="5.5" customWidth="1"/>
    <col min="5119" max="5119" width="3.25" bestFit="1" customWidth="1"/>
    <col min="5122" max="5125" width="8.125" customWidth="1"/>
    <col min="5126" max="5131" width="5.5" customWidth="1"/>
    <col min="5375" max="5375" width="3.25" bestFit="1" customWidth="1"/>
    <col min="5378" max="5381" width="8.125" customWidth="1"/>
    <col min="5382" max="5387" width="5.5" customWidth="1"/>
    <col min="5631" max="5631" width="3.25" bestFit="1" customWidth="1"/>
    <col min="5634" max="5637" width="8.125" customWidth="1"/>
    <col min="5638" max="5643" width="5.5" customWidth="1"/>
    <col min="5887" max="5887" width="3.25" bestFit="1" customWidth="1"/>
    <col min="5890" max="5893" width="8.125" customWidth="1"/>
    <col min="5894" max="5899" width="5.5" customWidth="1"/>
    <col min="6143" max="6143" width="3.25" bestFit="1" customWidth="1"/>
    <col min="6146" max="6149" width="8.125" customWidth="1"/>
    <col min="6150" max="6155" width="5.5" customWidth="1"/>
    <col min="6399" max="6399" width="3.25" bestFit="1" customWidth="1"/>
    <col min="6402" max="6405" width="8.125" customWidth="1"/>
    <col min="6406" max="6411" width="5.5" customWidth="1"/>
    <col min="6655" max="6655" width="3.25" bestFit="1" customWidth="1"/>
    <col min="6658" max="6661" width="8.125" customWidth="1"/>
    <col min="6662" max="6667" width="5.5" customWidth="1"/>
    <col min="6911" max="6911" width="3.25" bestFit="1" customWidth="1"/>
    <col min="6914" max="6917" width="8.125" customWidth="1"/>
    <col min="6918" max="6923" width="5.5" customWidth="1"/>
    <col min="7167" max="7167" width="3.25" bestFit="1" customWidth="1"/>
    <col min="7170" max="7173" width="8.125" customWidth="1"/>
    <col min="7174" max="7179" width="5.5" customWidth="1"/>
    <col min="7423" max="7423" width="3.25" bestFit="1" customWidth="1"/>
    <col min="7426" max="7429" width="8.125" customWidth="1"/>
    <col min="7430" max="7435" width="5.5" customWidth="1"/>
    <col min="7679" max="7679" width="3.25" bestFit="1" customWidth="1"/>
    <col min="7682" max="7685" width="8.125" customWidth="1"/>
    <col min="7686" max="7691" width="5.5" customWidth="1"/>
    <col min="7935" max="7935" width="3.25" bestFit="1" customWidth="1"/>
    <col min="7938" max="7941" width="8.125" customWidth="1"/>
    <col min="7942" max="7947" width="5.5" customWidth="1"/>
    <col min="8191" max="8191" width="3.25" bestFit="1" customWidth="1"/>
    <col min="8194" max="8197" width="8.125" customWidth="1"/>
    <col min="8198" max="8203" width="5.5" customWidth="1"/>
    <col min="8447" max="8447" width="3.25" bestFit="1" customWidth="1"/>
    <col min="8450" max="8453" width="8.125" customWidth="1"/>
    <col min="8454" max="8459" width="5.5" customWidth="1"/>
    <col min="8703" max="8703" width="3.25" bestFit="1" customWidth="1"/>
    <col min="8706" max="8709" width="8.125" customWidth="1"/>
    <col min="8710" max="8715" width="5.5" customWidth="1"/>
    <col min="8959" max="8959" width="3.25" bestFit="1" customWidth="1"/>
    <col min="8962" max="8965" width="8.125" customWidth="1"/>
    <col min="8966" max="8971" width="5.5" customWidth="1"/>
    <col min="9215" max="9215" width="3.25" bestFit="1" customWidth="1"/>
    <col min="9218" max="9221" width="8.125" customWidth="1"/>
    <col min="9222" max="9227" width="5.5" customWidth="1"/>
    <col min="9471" max="9471" width="3.25" bestFit="1" customWidth="1"/>
    <col min="9474" max="9477" width="8.125" customWidth="1"/>
    <col min="9478" max="9483" width="5.5" customWidth="1"/>
    <col min="9727" max="9727" width="3.25" bestFit="1" customWidth="1"/>
    <col min="9730" max="9733" width="8.125" customWidth="1"/>
    <col min="9734" max="9739" width="5.5" customWidth="1"/>
    <col min="9983" max="9983" width="3.25" bestFit="1" customWidth="1"/>
    <col min="9986" max="9989" width="8.125" customWidth="1"/>
    <col min="9990" max="9995" width="5.5" customWidth="1"/>
    <col min="10239" max="10239" width="3.25" bestFit="1" customWidth="1"/>
    <col min="10242" max="10245" width="8.125" customWidth="1"/>
    <col min="10246" max="10251" width="5.5" customWidth="1"/>
    <col min="10495" max="10495" width="3.25" bestFit="1" customWidth="1"/>
    <col min="10498" max="10501" width="8.125" customWidth="1"/>
    <col min="10502" max="10507" width="5.5" customWidth="1"/>
    <col min="10751" max="10751" width="3.25" bestFit="1" customWidth="1"/>
    <col min="10754" max="10757" width="8.125" customWidth="1"/>
    <col min="10758" max="10763" width="5.5" customWidth="1"/>
    <col min="11007" max="11007" width="3.25" bestFit="1" customWidth="1"/>
    <col min="11010" max="11013" width="8.125" customWidth="1"/>
    <col min="11014" max="11019" width="5.5" customWidth="1"/>
    <col min="11263" max="11263" width="3.25" bestFit="1" customWidth="1"/>
    <col min="11266" max="11269" width="8.125" customWidth="1"/>
    <col min="11270" max="11275" width="5.5" customWidth="1"/>
    <col min="11519" max="11519" width="3.25" bestFit="1" customWidth="1"/>
    <col min="11522" max="11525" width="8.125" customWidth="1"/>
    <col min="11526" max="11531" width="5.5" customWidth="1"/>
    <col min="11775" max="11775" width="3.25" bestFit="1" customWidth="1"/>
    <col min="11778" max="11781" width="8.125" customWidth="1"/>
    <col min="11782" max="11787" width="5.5" customWidth="1"/>
    <col min="12031" max="12031" width="3.25" bestFit="1" customWidth="1"/>
    <col min="12034" max="12037" width="8.125" customWidth="1"/>
    <col min="12038" max="12043" width="5.5" customWidth="1"/>
    <col min="12287" max="12287" width="3.25" bestFit="1" customWidth="1"/>
    <col min="12290" max="12293" width="8.125" customWidth="1"/>
    <col min="12294" max="12299" width="5.5" customWidth="1"/>
    <col min="12543" max="12543" width="3.25" bestFit="1" customWidth="1"/>
    <col min="12546" max="12549" width="8.125" customWidth="1"/>
    <col min="12550" max="12555" width="5.5" customWidth="1"/>
    <col min="12799" max="12799" width="3.25" bestFit="1" customWidth="1"/>
    <col min="12802" max="12805" width="8.125" customWidth="1"/>
    <col min="12806" max="12811" width="5.5" customWidth="1"/>
    <col min="13055" max="13055" width="3.25" bestFit="1" customWidth="1"/>
    <col min="13058" max="13061" width="8.125" customWidth="1"/>
    <col min="13062" max="13067" width="5.5" customWidth="1"/>
    <col min="13311" max="13311" width="3.25" bestFit="1" customWidth="1"/>
    <col min="13314" max="13317" width="8.125" customWidth="1"/>
    <col min="13318" max="13323" width="5.5" customWidth="1"/>
    <col min="13567" max="13567" width="3.25" bestFit="1" customWidth="1"/>
    <col min="13570" max="13573" width="8.125" customWidth="1"/>
    <col min="13574" max="13579" width="5.5" customWidth="1"/>
    <col min="13823" max="13823" width="3.25" bestFit="1" customWidth="1"/>
    <col min="13826" max="13829" width="8.125" customWidth="1"/>
    <col min="13830" max="13835" width="5.5" customWidth="1"/>
    <col min="14079" max="14079" width="3.25" bestFit="1" customWidth="1"/>
    <col min="14082" max="14085" width="8.125" customWidth="1"/>
    <col min="14086" max="14091" width="5.5" customWidth="1"/>
    <col min="14335" max="14335" width="3.25" bestFit="1" customWidth="1"/>
    <col min="14338" max="14341" width="8.125" customWidth="1"/>
    <col min="14342" max="14347" width="5.5" customWidth="1"/>
    <col min="14591" max="14591" width="3.25" bestFit="1" customWidth="1"/>
    <col min="14594" max="14597" width="8.125" customWidth="1"/>
    <col min="14598" max="14603" width="5.5" customWidth="1"/>
    <col min="14847" max="14847" width="3.25" bestFit="1" customWidth="1"/>
    <col min="14850" max="14853" width="8.125" customWidth="1"/>
    <col min="14854" max="14859" width="5.5" customWidth="1"/>
    <col min="15103" max="15103" width="3.25" bestFit="1" customWidth="1"/>
    <col min="15106" max="15109" width="8.125" customWidth="1"/>
    <col min="15110" max="15115" width="5.5" customWidth="1"/>
    <col min="15359" max="15359" width="3.25" bestFit="1" customWidth="1"/>
    <col min="15362" max="15365" width="8.125" customWidth="1"/>
    <col min="15366" max="15371" width="5.5" customWidth="1"/>
    <col min="15615" max="15615" width="3.25" bestFit="1" customWidth="1"/>
    <col min="15618" max="15621" width="8.125" customWidth="1"/>
    <col min="15622" max="15627" width="5.5" customWidth="1"/>
    <col min="15871" max="15871" width="3.25" bestFit="1" customWidth="1"/>
    <col min="15874" max="15877" width="8.125" customWidth="1"/>
    <col min="15878" max="15883" width="5.5" customWidth="1"/>
    <col min="16127" max="16127" width="3.25" bestFit="1" customWidth="1"/>
    <col min="16130" max="16133" width="8.125" customWidth="1"/>
    <col min="16134" max="16139" width="5.5" customWidth="1"/>
  </cols>
  <sheetData>
    <row r="1" spans="1:13" ht="16.5" customHeight="1" thickBot="1" x14ac:dyDescent="0.35">
      <c r="A1" s="18" t="s">
        <v>136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3" ht="16.5" customHeight="1" thickBot="1" x14ac:dyDescent="0.35">
      <c r="A2" s="6" t="s">
        <v>33</v>
      </c>
      <c r="B2" s="21" t="s">
        <v>34</v>
      </c>
      <c r="C2" s="21"/>
      <c r="D2" s="21" t="s">
        <v>35</v>
      </c>
      <c r="E2" s="21"/>
      <c r="F2" s="21"/>
      <c r="G2" s="21"/>
      <c r="H2" s="3" t="s">
        <v>55</v>
      </c>
      <c r="I2" s="4" t="s">
        <v>36</v>
      </c>
      <c r="J2" s="4" t="s">
        <v>64</v>
      </c>
      <c r="K2" s="7" t="s">
        <v>63</v>
      </c>
      <c r="L2" s="7" t="s">
        <v>62</v>
      </c>
      <c r="M2" s="4"/>
    </row>
    <row r="3" spans="1:13" s="2" customFormat="1" ht="14.1" customHeight="1" x14ac:dyDescent="0.3">
      <c r="A3" s="22">
        <v>1</v>
      </c>
      <c r="B3" s="24" t="s">
        <v>87</v>
      </c>
      <c r="C3" s="25"/>
      <c r="D3" s="26" t="s">
        <v>88</v>
      </c>
      <c r="E3" s="27"/>
      <c r="F3" s="27"/>
      <c r="G3" s="28"/>
      <c r="H3" s="31">
        <v>43</v>
      </c>
      <c r="I3" s="9">
        <f>SUM(H3)+2</f>
        <v>45</v>
      </c>
      <c r="J3" s="9">
        <f>SUM(I3)+3</f>
        <v>48</v>
      </c>
      <c r="K3" s="9">
        <f>SUM(J3)+3</f>
        <v>51</v>
      </c>
      <c r="L3" s="9">
        <f>SUM(K3)+3</f>
        <v>54</v>
      </c>
      <c r="M3" s="11"/>
    </row>
    <row r="4" spans="1:13" s="2" customFormat="1" ht="14.1" customHeight="1" x14ac:dyDescent="0.3">
      <c r="A4" s="23"/>
      <c r="B4" s="13" t="s">
        <v>89</v>
      </c>
      <c r="C4" s="14"/>
      <c r="D4" s="15" t="s">
        <v>90</v>
      </c>
      <c r="E4" s="16"/>
      <c r="F4" s="16"/>
      <c r="G4" s="17"/>
      <c r="H4" s="32"/>
      <c r="I4" s="10"/>
      <c r="J4" s="10"/>
      <c r="K4" s="10"/>
      <c r="L4" s="10"/>
      <c r="M4" s="12"/>
    </row>
    <row r="5" spans="1:13" s="2" customFormat="1" ht="14.1" customHeight="1" x14ac:dyDescent="0.3">
      <c r="A5" s="33">
        <v>2</v>
      </c>
      <c r="B5" s="87" t="s">
        <v>91</v>
      </c>
      <c r="C5" s="88"/>
      <c r="D5" s="89"/>
      <c r="E5" s="90"/>
      <c r="F5" s="90"/>
      <c r="G5" s="91"/>
      <c r="H5" s="104"/>
      <c r="I5" s="99"/>
      <c r="J5" s="99"/>
      <c r="K5" s="99"/>
      <c r="L5" s="99"/>
      <c r="M5" s="100"/>
    </row>
    <row r="6" spans="1:13" s="2" customFormat="1" ht="14.1" customHeight="1" x14ac:dyDescent="0.3">
      <c r="A6" s="23"/>
      <c r="B6" s="13" t="s">
        <v>92</v>
      </c>
      <c r="C6" s="14"/>
      <c r="D6" s="15"/>
      <c r="E6" s="16"/>
      <c r="F6" s="16"/>
      <c r="G6" s="17"/>
      <c r="H6" s="32"/>
      <c r="I6" s="10"/>
      <c r="J6" s="10"/>
      <c r="K6" s="10"/>
      <c r="L6" s="10"/>
      <c r="M6" s="12"/>
    </row>
    <row r="7" spans="1:13" s="2" customFormat="1" ht="14.1" customHeight="1" x14ac:dyDescent="0.3">
      <c r="A7" s="33">
        <v>3</v>
      </c>
      <c r="B7" s="87" t="s">
        <v>93</v>
      </c>
      <c r="C7" s="88"/>
      <c r="D7" s="89"/>
      <c r="E7" s="90"/>
      <c r="F7" s="90"/>
      <c r="G7" s="91"/>
      <c r="H7" s="104"/>
      <c r="I7" s="99"/>
      <c r="J7" s="99"/>
      <c r="K7" s="99"/>
      <c r="L7" s="99"/>
      <c r="M7" s="100"/>
    </row>
    <row r="8" spans="1:13" s="2" customFormat="1" ht="14.1" customHeight="1" x14ac:dyDescent="0.3">
      <c r="A8" s="23"/>
      <c r="B8" s="13" t="s">
        <v>94</v>
      </c>
      <c r="C8" s="14"/>
      <c r="D8" s="15"/>
      <c r="E8" s="16"/>
      <c r="F8" s="16"/>
      <c r="G8" s="17"/>
      <c r="H8" s="32"/>
      <c r="I8" s="10"/>
      <c r="J8" s="10"/>
      <c r="K8" s="10"/>
      <c r="L8" s="10"/>
      <c r="M8" s="12"/>
    </row>
    <row r="9" spans="1:13" s="2" customFormat="1" ht="14.1" customHeight="1" x14ac:dyDescent="0.3">
      <c r="A9" s="33">
        <v>4</v>
      </c>
      <c r="B9" s="34" t="s">
        <v>95</v>
      </c>
      <c r="C9" s="35"/>
      <c r="D9" s="105"/>
      <c r="E9" s="106"/>
      <c r="F9" s="106"/>
      <c r="G9" s="107"/>
      <c r="H9" s="104"/>
      <c r="I9" s="99"/>
      <c r="J9" s="99"/>
      <c r="K9" s="99"/>
      <c r="L9" s="99"/>
      <c r="M9" s="100"/>
    </row>
    <row r="10" spans="1:13" s="2" customFormat="1" ht="14.1" customHeight="1" x14ac:dyDescent="0.3">
      <c r="A10" s="23"/>
      <c r="B10" s="13" t="s">
        <v>96</v>
      </c>
      <c r="C10" s="14"/>
      <c r="D10" s="101"/>
      <c r="E10" s="102"/>
      <c r="F10" s="102"/>
      <c r="G10" s="103"/>
      <c r="H10" s="32"/>
      <c r="I10" s="10"/>
      <c r="J10" s="10"/>
      <c r="K10" s="10"/>
      <c r="L10" s="10"/>
      <c r="M10" s="12"/>
    </row>
    <row r="11" spans="1:13" s="2" customFormat="1" ht="14.1" customHeight="1" x14ac:dyDescent="0.3">
      <c r="A11" s="33">
        <v>5</v>
      </c>
      <c r="B11" s="34" t="s">
        <v>97</v>
      </c>
      <c r="C11" s="35"/>
      <c r="D11" s="89"/>
      <c r="E11" s="90"/>
      <c r="F11" s="90"/>
      <c r="G11" s="91"/>
      <c r="H11" s="104">
        <v>61</v>
      </c>
      <c r="I11" s="99">
        <f>SUM(H11)+3.5</f>
        <v>64.5</v>
      </c>
      <c r="J11" s="99">
        <f t="shared" ref="J11:L11" si="0">SUM(I11)+3.5</f>
        <v>68</v>
      </c>
      <c r="K11" s="99">
        <f t="shared" si="0"/>
        <v>71.5</v>
      </c>
      <c r="L11" s="99">
        <f t="shared" si="0"/>
        <v>75</v>
      </c>
      <c r="M11" s="100"/>
    </row>
    <row r="12" spans="1:13" s="2" customFormat="1" ht="14.1" customHeight="1" x14ac:dyDescent="0.3">
      <c r="A12" s="23"/>
      <c r="B12" s="13" t="s">
        <v>98</v>
      </c>
      <c r="C12" s="14"/>
      <c r="D12" s="15"/>
      <c r="E12" s="16"/>
      <c r="F12" s="16"/>
      <c r="G12" s="17"/>
      <c r="H12" s="32"/>
      <c r="I12" s="10"/>
      <c r="J12" s="10"/>
      <c r="K12" s="10"/>
      <c r="L12" s="10"/>
      <c r="M12" s="12"/>
    </row>
    <row r="13" spans="1:13" s="2" customFormat="1" ht="14.1" customHeight="1" x14ac:dyDescent="0.3">
      <c r="A13" s="33">
        <v>6</v>
      </c>
      <c r="B13" s="34" t="s">
        <v>99</v>
      </c>
      <c r="C13" s="35"/>
      <c r="D13" s="36" t="s">
        <v>100</v>
      </c>
      <c r="E13" s="37"/>
      <c r="F13" s="37"/>
      <c r="G13" s="38"/>
      <c r="H13" s="40">
        <v>64</v>
      </c>
      <c r="I13" s="41">
        <f>SUM(H13)+4</f>
        <v>68</v>
      </c>
      <c r="J13" s="41">
        <f t="shared" ref="J13:L13" si="1">SUM(I13)+4</f>
        <v>72</v>
      </c>
      <c r="K13" s="41">
        <f t="shared" si="1"/>
        <v>76</v>
      </c>
      <c r="L13" s="41">
        <f t="shared" si="1"/>
        <v>80</v>
      </c>
      <c r="M13" s="49"/>
    </row>
    <row r="14" spans="1:13" s="2" customFormat="1" ht="14.1" customHeight="1" x14ac:dyDescent="0.3">
      <c r="A14" s="23"/>
      <c r="B14" s="13" t="s">
        <v>101</v>
      </c>
      <c r="C14" s="14"/>
      <c r="D14" s="15" t="s">
        <v>102</v>
      </c>
      <c r="E14" s="16"/>
      <c r="F14" s="16"/>
      <c r="G14" s="17"/>
      <c r="H14" s="32"/>
      <c r="I14" s="10"/>
      <c r="J14" s="10"/>
      <c r="K14" s="10"/>
      <c r="L14" s="10"/>
      <c r="M14" s="12"/>
    </row>
    <row r="15" spans="1:13" s="2" customFormat="1" ht="14.1" customHeight="1" x14ac:dyDescent="0.3">
      <c r="A15" s="33">
        <v>7</v>
      </c>
      <c r="B15" s="34" t="s">
        <v>103</v>
      </c>
      <c r="C15" s="35"/>
      <c r="D15" s="36"/>
      <c r="E15" s="37"/>
      <c r="F15" s="37"/>
      <c r="G15" s="38"/>
      <c r="H15" s="40">
        <v>12.2</v>
      </c>
      <c r="I15" s="41">
        <f>SUM(H15)+0.7</f>
        <v>12.899999999999999</v>
      </c>
      <c r="J15" s="41">
        <f t="shared" ref="J15:K15" si="2">SUM(I15)+0.7</f>
        <v>13.599999999999998</v>
      </c>
      <c r="K15" s="41">
        <f t="shared" si="2"/>
        <v>14.299999999999997</v>
      </c>
      <c r="L15" s="42">
        <f>SUM(K15)+1.2</f>
        <v>15.499999999999996</v>
      </c>
      <c r="M15" s="44"/>
    </row>
    <row r="16" spans="1:13" s="2" customFormat="1" ht="14.1" customHeight="1" x14ac:dyDescent="0.3">
      <c r="A16" s="23"/>
      <c r="B16" s="13" t="s">
        <v>104</v>
      </c>
      <c r="C16" s="14"/>
      <c r="D16" s="46" t="s">
        <v>105</v>
      </c>
      <c r="E16" s="47"/>
      <c r="F16" s="47"/>
      <c r="G16" s="48"/>
      <c r="H16" s="32"/>
      <c r="I16" s="10"/>
      <c r="J16" s="10"/>
      <c r="K16" s="10"/>
      <c r="L16" s="43"/>
      <c r="M16" s="45"/>
    </row>
    <row r="17" spans="1:13" s="2" customFormat="1" ht="14.1" customHeight="1" x14ac:dyDescent="0.3">
      <c r="A17" s="33">
        <v>8</v>
      </c>
      <c r="B17" s="34" t="s">
        <v>106</v>
      </c>
      <c r="C17" s="35"/>
      <c r="D17" s="36"/>
      <c r="E17" s="37"/>
      <c r="F17" s="37"/>
      <c r="G17" s="38"/>
      <c r="H17" s="40"/>
      <c r="I17" s="41"/>
      <c r="J17" s="41"/>
      <c r="K17" s="42"/>
      <c r="L17" s="42"/>
      <c r="M17" s="44"/>
    </row>
    <row r="18" spans="1:13" s="2" customFormat="1" ht="14.1" customHeight="1" x14ac:dyDescent="0.3">
      <c r="A18" s="23"/>
      <c r="B18" s="13" t="s">
        <v>107</v>
      </c>
      <c r="C18" s="14"/>
      <c r="D18" s="46" t="s">
        <v>108</v>
      </c>
      <c r="E18" s="47"/>
      <c r="F18" s="47"/>
      <c r="G18" s="48"/>
      <c r="H18" s="32"/>
      <c r="I18" s="10"/>
      <c r="J18" s="10"/>
      <c r="K18" s="43"/>
      <c r="L18" s="43"/>
      <c r="M18" s="45"/>
    </row>
    <row r="19" spans="1:13" s="2" customFormat="1" ht="14.1" customHeight="1" x14ac:dyDescent="0.3">
      <c r="A19" s="33">
        <v>9</v>
      </c>
      <c r="B19" s="34" t="s">
        <v>109</v>
      </c>
      <c r="C19" s="35"/>
      <c r="D19" s="36" t="s">
        <v>54</v>
      </c>
      <c r="E19" s="37"/>
      <c r="F19" s="37"/>
      <c r="G19" s="38"/>
      <c r="H19" s="40">
        <v>46</v>
      </c>
      <c r="I19" s="41">
        <f>SUM(H19)+7</f>
        <v>53</v>
      </c>
      <c r="J19" s="41">
        <f t="shared" ref="J19:K19" si="3">SUM(I19)+7</f>
        <v>60</v>
      </c>
      <c r="K19" s="41">
        <f t="shared" si="3"/>
        <v>67</v>
      </c>
      <c r="L19" s="41">
        <f t="shared" ref="L19" si="4">SUM(K19)+6</f>
        <v>73</v>
      </c>
      <c r="M19" s="49"/>
    </row>
    <row r="20" spans="1:13" s="2" customFormat="1" ht="14.1" customHeight="1" x14ac:dyDescent="0.3">
      <c r="A20" s="23"/>
      <c r="B20" s="13" t="s">
        <v>110</v>
      </c>
      <c r="C20" s="14"/>
      <c r="D20" s="15" t="s">
        <v>111</v>
      </c>
      <c r="E20" s="16"/>
      <c r="F20" s="16"/>
      <c r="G20" s="17"/>
      <c r="H20" s="32"/>
      <c r="I20" s="10"/>
      <c r="J20" s="10"/>
      <c r="K20" s="10"/>
      <c r="L20" s="10"/>
      <c r="M20" s="12"/>
    </row>
    <row r="21" spans="1:13" s="2" customFormat="1" ht="14.1" customHeight="1" x14ac:dyDescent="0.3">
      <c r="A21" s="33">
        <v>10</v>
      </c>
      <c r="B21" s="34" t="s">
        <v>112</v>
      </c>
      <c r="C21" s="35"/>
      <c r="D21" s="36" t="s">
        <v>113</v>
      </c>
      <c r="E21" s="37"/>
      <c r="F21" s="37"/>
      <c r="G21" s="38"/>
      <c r="H21" s="40">
        <v>19</v>
      </c>
      <c r="I21" s="41">
        <f>SUM(H21)+1</f>
        <v>20</v>
      </c>
      <c r="J21" s="41">
        <f t="shared" ref="J21:L21" si="5">SUM(I21)+1</f>
        <v>21</v>
      </c>
      <c r="K21" s="41">
        <f t="shared" si="5"/>
        <v>22</v>
      </c>
      <c r="L21" s="41">
        <f t="shared" si="5"/>
        <v>23</v>
      </c>
      <c r="M21" s="49"/>
    </row>
    <row r="22" spans="1:13" s="2" customFormat="1" ht="14.1" customHeight="1" x14ac:dyDescent="0.3">
      <c r="A22" s="23"/>
      <c r="B22" s="13" t="s">
        <v>114</v>
      </c>
      <c r="C22" s="14"/>
      <c r="D22" s="50" t="s">
        <v>115</v>
      </c>
      <c r="E22" s="51"/>
      <c r="F22" s="51"/>
      <c r="G22" s="52"/>
      <c r="H22" s="32"/>
      <c r="I22" s="10"/>
      <c r="J22" s="10"/>
      <c r="K22" s="10"/>
      <c r="L22" s="10"/>
      <c r="M22" s="12"/>
    </row>
    <row r="23" spans="1:13" s="2" customFormat="1" ht="14.1" customHeight="1" x14ac:dyDescent="0.3">
      <c r="A23" s="33">
        <v>11</v>
      </c>
      <c r="B23" s="34" t="s">
        <v>116</v>
      </c>
      <c r="C23" s="35"/>
      <c r="D23" s="36" t="s">
        <v>117</v>
      </c>
      <c r="E23" s="37"/>
      <c r="F23" s="37"/>
      <c r="G23" s="38"/>
      <c r="H23" s="40">
        <v>19.5</v>
      </c>
      <c r="I23" s="41">
        <f>SUM(H23)+1.1</f>
        <v>20.6</v>
      </c>
      <c r="J23" s="41">
        <f>SUM(I23)+1.1</f>
        <v>21.700000000000003</v>
      </c>
      <c r="K23" s="42">
        <f>SUM(J23)+1.1</f>
        <v>22.800000000000004</v>
      </c>
      <c r="L23" s="41">
        <f>SUM(K23)+1.6</f>
        <v>24.400000000000006</v>
      </c>
      <c r="M23" s="44"/>
    </row>
    <row r="24" spans="1:13" s="2" customFormat="1" ht="14.1" customHeight="1" x14ac:dyDescent="0.3">
      <c r="A24" s="23"/>
      <c r="B24" s="13" t="s">
        <v>118</v>
      </c>
      <c r="C24" s="14"/>
      <c r="D24" s="15" t="s">
        <v>119</v>
      </c>
      <c r="E24" s="16"/>
      <c r="F24" s="16"/>
      <c r="G24" s="17"/>
      <c r="H24" s="32"/>
      <c r="I24" s="10"/>
      <c r="J24" s="10"/>
      <c r="K24" s="43"/>
      <c r="L24" s="10"/>
      <c r="M24" s="45"/>
    </row>
    <row r="25" spans="1:13" s="2" customFormat="1" ht="14.1" customHeight="1" x14ac:dyDescent="0.3">
      <c r="A25" s="33">
        <v>12</v>
      </c>
      <c r="B25" s="34" t="s">
        <v>120</v>
      </c>
      <c r="C25" s="35"/>
      <c r="D25" s="36" t="s">
        <v>117</v>
      </c>
      <c r="E25" s="37"/>
      <c r="F25" s="37"/>
      <c r="G25" s="38"/>
      <c r="H25" s="40">
        <v>25.9</v>
      </c>
      <c r="I25" s="41">
        <f>SUM(H25)+1.3</f>
        <v>27.2</v>
      </c>
      <c r="J25" s="41">
        <f>SUM(I25)+1.3</f>
        <v>28.5</v>
      </c>
      <c r="K25" s="42">
        <f>SUM(J25)+1.3</f>
        <v>29.8</v>
      </c>
      <c r="L25" s="41">
        <f>SUM(K25)+1.8</f>
        <v>31.6</v>
      </c>
      <c r="M25" s="44"/>
    </row>
    <row r="26" spans="1:13" s="2" customFormat="1" ht="14.1" customHeight="1" x14ac:dyDescent="0.3">
      <c r="A26" s="23"/>
      <c r="B26" s="13" t="s">
        <v>121</v>
      </c>
      <c r="C26" s="14"/>
      <c r="D26" s="15" t="s">
        <v>119</v>
      </c>
      <c r="E26" s="16"/>
      <c r="F26" s="16"/>
      <c r="G26" s="17"/>
      <c r="H26" s="32"/>
      <c r="I26" s="10"/>
      <c r="J26" s="10"/>
      <c r="K26" s="43"/>
      <c r="L26" s="10"/>
      <c r="M26" s="45"/>
    </row>
    <row r="27" spans="1:13" s="2" customFormat="1" ht="14.1" customHeight="1" x14ac:dyDescent="0.3">
      <c r="A27" s="33">
        <v>13</v>
      </c>
      <c r="B27" s="34" t="s">
        <v>122</v>
      </c>
      <c r="C27" s="35"/>
      <c r="D27" s="36" t="s">
        <v>123</v>
      </c>
      <c r="E27" s="37"/>
      <c r="F27" s="37"/>
      <c r="G27" s="38"/>
      <c r="H27" s="40">
        <v>39.200000000000003</v>
      </c>
      <c r="I27" s="41">
        <f>SUM(H27)+2.8</f>
        <v>42</v>
      </c>
      <c r="J27" s="41">
        <f>SUM(I27)+2.7</f>
        <v>44.7</v>
      </c>
      <c r="K27" s="41">
        <f>SUM(J27)+2.7</f>
        <v>47.400000000000006</v>
      </c>
      <c r="L27" s="41">
        <f>SUM(K27)+2.6</f>
        <v>50.000000000000007</v>
      </c>
      <c r="M27" s="49"/>
    </row>
    <row r="28" spans="1:13" s="2" customFormat="1" ht="14.1" customHeight="1" x14ac:dyDescent="0.3">
      <c r="A28" s="23"/>
      <c r="B28" s="13" t="s">
        <v>124</v>
      </c>
      <c r="C28" s="14"/>
      <c r="D28" s="15" t="s">
        <v>125</v>
      </c>
      <c r="E28" s="16"/>
      <c r="F28" s="16"/>
      <c r="G28" s="17"/>
      <c r="H28" s="32"/>
      <c r="I28" s="10"/>
      <c r="J28" s="10"/>
      <c r="K28" s="10"/>
      <c r="L28" s="10"/>
      <c r="M28" s="12"/>
    </row>
    <row r="29" spans="1:13" s="2" customFormat="1" ht="14.1" customHeight="1" x14ac:dyDescent="0.3">
      <c r="A29" s="33">
        <v>14</v>
      </c>
      <c r="B29" s="34" t="s">
        <v>126</v>
      </c>
      <c r="C29" s="35"/>
      <c r="D29" s="36" t="s">
        <v>127</v>
      </c>
      <c r="E29" s="37"/>
      <c r="F29" s="37"/>
      <c r="G29" s="38"/>
      <c r="H29" s="40">
        <v>24</v>
      </c>
      <c r="I29" s="41">
        <f>SUM(H29)+6</f>
        <v>30</v>
      </c>
      <c r="J29" s="41">
        <f t="shared" ref="J29:K29" si="6">SUM(I29)+6</f>
        <v>36</v>
      </c>
      <c r="K29" s="41">
        <f t="shared" si="6"/>
        <v>42</v>
      </c>
      <c r="L29" s="41">
        <f>SUM(K29)+4.5</f>
        <v>46.5</v>
      </c>
      <c r="M29" s="49"/>
    </row>
    <row r="30" spans="1:13" s="2" customFormat="1" ht="14.1" customHeight="1" x14ac:dyDescent="0.3">
      <c r="A30" s="23"/>
      <c r="B30" s="13" t="s">
        <v>128</v>
      </c>
      <c r="C30" s="14"/>
      <c r="D30" s="15" t="s">
        <v>129</v>
      </c>
      <c r="E30" s="16"/>
      <c r="F30" s="16"/>
      <c r="G30" s="17"/>
      <c r="H30" s="32"/>
      <c r="I30" s="10"/>
      <c r="J30" s="10"/>
      <c r="K30" s="10"/>
      <c r="L30" s="10"/>
      <c r="M30" s="12"/>
    </row>
    <row r="31" spans="1:13" s="2" customFormat="1" ht="14.1" customHeight="1" x14ac:dyDescent="0.3">
      <c r="A31" s="33">
        <v>15</v>
      </c>
      <c r="B31" s="34" t="s">
        <v>130</v>
      </c>
      <c r="C31" s="35"/>
      <c r="D31" s="36" t="s">
        <v>53</v>
      </c>
      <c r="E31" s="37"/>
      <c r="F31" s="37"/>
      <c r="G31" s="38"/>
      <c r="H31" s="40">
        <v>28.3</v>
      </c>
      <c r="I31" s="41">
        <f>SUM(H31)+1.9</f>
        <v>30.2</v>
      </c>
      <c r="J31" s="41">
        <f>SUM(I31)+1.9</f>
        <v>32.1</v>
      </c>
      <c r="K31" s="41">
        <f>SUM(J31)+1.9</f>
        <v>34</v>
      </c>
      <c r="L31" s="41">
        <f>SUM(K31)+1.9</f>
        <v>35.9</v>
      </c>
      <c r="M31" s="49"/>
    </row>
    <row r="32" spans="1:13" s="2" customFormat="1" ht="14.1" customHeight="1" x14ac:dyDescent="0.3">
      <c r="A32" s="23"/>
      <c r="B32" s="13" t="s">
        <v>131</v>
      </c>
      <c r="C32" s="14"/>
      <c r="D32" s="15" t="s">
        <v>53</v>
      </c>
      <c r="E32" s="16"/>
      <c r="F32" s="16"/>
      <c r="G32" s="17"/>
      <c r="H32" s="32"/>
      <c r="I32" s="10"/>
      <c r="J32" s="10"/>
      <c r="K32" s="10"/>
      <c r="L32" s="10"/>
      <c r="M32" s="12"/>
    </row>
    <row r="33" spans="1:13" s="2" customFormat="1" ht="14.1" customHeight="1" x14ac:dyDescent="0.3">
      <c r="A33" s="33">
        <v>16</v>
      </c>
      <c r="B33" s="34" t="s">
        <v>132</v>
      </c>
      <c r="C33" s="35"/>
      <c r="D33" s="36" t="s">
        <v>133</v>
      </c>
      <c r="E33" s="37"/>
      <c r="F33" s="37"/>
      <c r="G33" s="38"/>
      <c r="H33" s="40">
        <v>29</v>
      </c>
      <c r="I33" s="41">
        <f>SUM(H33)+3.5</f>
        <v>32.5</v>
      </c>
      <c r="J33" s="41">
        <f>SUM(I33)+3.5</f>
        <v>36</v>
      </c>
      <c r="K33" s="41">
        <f>SUM(J33)+3.5</f>
        <v>39.5</v>
      </c>
      <c r="L33" s="41">
        <f>SUM(K33)+3.4</f>
        <v>42.9</v>
      </c>
      <c r="M33" s="49"/>
    </row>
    <row r="34" spans="1:13" s="2" customFormat="1" ht="14.1" customHeight="1" x14ac:dyDescent="0.3">
      <c r="A34" s="23"/>
      <c r="B34" s="13" t="s">
        <v>134</v>
      </c>
      <c r="C34" s="14"/>
      <c r="D34" s="15" t="s">
        <v>135</v>
      </c>
      <c r="E34" s="16"/>
      <c r="F34" s="16"/>
      <c r="G34" s="17"/>
      <c r="H34" s="32"/>
      <c r="I34" s="10"/>
      <c r="J34" s="10"/>
      <c r="K34" s="10"/>
      <c r="L34" s="10"/>
      <c r="M34" s="12"/>
    </row>
    <row r="35" spans="1:13" s="2" customFormat="1" ht="14.1" customHeight="1" x14ac:dyDescent="0.3">
      <c r="A35" s="33">
        <v>17</v>
      </c>
      <c r="B35" s="34" t="s">
        <v>137</v>
      </c>
      <c r="C35" s="35"/>
      <c r="D35" s="36"/>
      <c r="E35" s="37"/>
      <c r="F35" s="37"/>
      <c r="G35" s="38"/>
      <c r="H35" s="40">
        <v>10</v>
      </c>
      <c r="I35" s="41">
        <f>SUM(H35)+0.2</f>
        <v>10.199999999999999</v>
      </c>
      <c r="J35" s="41">
        <f>SUM(I35)+0.2</f>
        <v>10.399999999999999</v>
      </c>
      <c r="K35" s="41">
        <f>SUM(J35)+0.2</f>
        <v>10.599999999999998</v>
      </c>
      <c r="L35" s="41">
        <f>SUM(K35)+0.2</f>
        <v>10.799999999999997</v>
      </c>
      <c r="M35" s="49"/>
    </row>
    <row r="36" spans="1:13" s="2" customFormat="1" ht="14.1" customHeight="1" x14ac:dyDescent="0.3">
      <c r="A36" s="23"/>
      <c r="B36" s="13" t="s">
        <v>138</v>
      </c>
      <c r="C36" s="14"/>
      <c r="D36" s="15"/>
      <c r="E36" s="16"/>
      <c r="F36" s="16"/>
      <c r="G36" s="17"/>
      <c r="H36" s="32"/>
      <c r="I36" s="10"/>
      <c r="J36" s="10"/>
      <c r="K36" s="10"/>
      <c r="L36" s="10"/>
      <c r="M36" s="12"/>
    </row>
    <row r="37" spans="1:13" ht="14.1" customHeight="1" x14ac:dyDescent="0.3">
      <c r="A37" s="33">
        <v>18</v>
      </c>
      <c r="B37" s="34" t="s">
        <v>139</v>
      </c>
      <c r="C37" s="35"/>
      <c r="D37" s="83"/>
      <c r="E37" s="83"/>
      <c r="F37" s="83"/>
      <c r="G37" s="83"/>
      <c r="H37" s="40">
        <v>9</v>
      </c>
      <c r="I37" s="41">
        <f>SUM(H37)+0.5</f>
        <v>9.5</v>
      </c>
      <c r="J37" s="41">
        <f>SUM(I37)+0.5</f>
        <v>10</v>
      </c>
      <c r="K37" s="41">
        <f>SUM(J37)+0.5</f>
        <v>10.5</v>
      </c>
      <c r="L37" s="41">
        <f>SUM(K37)+0.5</f>
        <v>11</v>
      </c>
      <c r="M37" s="49"/>
    </row>
    <row r="38" spans="1:13" ht="14.1" customHeight="1" x14ac:dyDescent="0.3">
      <c r="A38" s="23"/>
      <c r="B38" s="72" t="s">
        <v>140</v>
      </c>
      <c r="C38" s="73"/>
      <c r="D38" s="50"/>
      <c r="E38" s="51"/>
      <c r="F38" s="51"/>
      <c r="G38" s="52"/>
      <c r="H38" s="32"/>
      <c r="I38" s="10"/>
      <c r="J38" s="10"/>
      <c r="K38" s="10"/>
      <c r="L38" s="10"/>
      <c r="M38" s="12"/>
    </row>
    <row r="39" spans="1:13" ht="14.1" customHeight="1" x14ac:dyDescent="0.3">
      <c r="A39" s="33">
        <v>19</v>
      </c>
      <c r="B39" s="34"/>
      <c r="C39" s="35"/>
      <c r="D39" s="83"/>
      <c r="E39" s="83"/>
      <c r="F39" s="83"/>
      <c r="G39" s="83"/>
      <c r="H39" s="40"/>
      <c r="I39" s="41"/>
      <c r="J39" s="41"/>
      <c r="K39" s="41"/>
      <c r="L39" s="41"/>
      <c r="M39" s="49"/>
    </row>
    <row r="40" spans="1:13" ht="14.1" customHeight="1" x14ac:dyDescent="0.3">
      <c r="A40" s="23"/>
      <c r="B40" s="43"/>
      <c r="C40" s="43"/>
      <c r="D40" s="50"/>
      <c r="E40" s="51"/>
      <c r="F40" s="51"/>
      <c r="G40" s="52"/>
      <c r="H40" s="32"/>
      <c r="I40" s="10"/>
      <c r="J40" s="10"/>
      <c r="K40" s="10"/>
      <c r="L40" s="10"/>
      <c r="M40" s="12"/>
    </row>
    <row r="41" spans="1:13" s="2" customFormat="1" ht="14.1" customHeight="1" x14ac:dyDescent="0.3">
      <c r="A41" s="33">
        <v>20</v>
      </c>
      <c r="B41" s="87"/>
      <c r="C41" s="88"/>
      <c r="D41" s="89"/>
      <c r="E41" s="90"/>
      <c r="F41" s="90"/>
      <c r="G41" s="91"/>
      <c r="H41" s="104"/>
      <c r="I41" s="99"/>
      <c r="J41" s="99"/>
      <c r="K41" s="99"/>
      <c r="L41" s="99"/>
      <c r="M41" s="100"/>
    </row>
    <row r="42" spans="1:13" s="2" customFormat="1" ht="14.1" customHeight="1" thickBot="1" x14ac:dyDescent="0.35">
      <c r="A42" s="56"/>
      <c r="B42" s="62"/>
      <c r="C42" s="63"/>
      <c r="D42" s="64"/>
      <c r="E42" s="65"/>
      <c r="F42" s="65"/>
      <c r="G42" s="66"/>
      <c r="H42" s="59"/>
      <c r="I42" s="60"/>
      <c r="J42" s="60"/>
      <c r="K42" s="60"/>
      <c r="L42" s="60"/>
      <c r="M42" s="77"/>
    </row>
    <row r="43" spans="1:13" ht="14.1" customHeight="1" x14ac:dyDescent="0.3"/>
    <row r="44" spans="1:13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223">
    <mergeCell ref="J3:J4"/>
    <mergeCell ref="K3:K4"/>
    <mergeCell ref="B4:C4"/>
    <mergeCell ref="D4:G4"/>
    <mergeCell ref="A5:A6"/>
    <mergeCell ref="B5:C5"/>
    <mergeCell ref="D5:G5"/>
    <mergeCell ref="H5:H6"/>
    <mergeCell ref="B2:C2"/>
    <mergeCell ref="D2:G2"/>
    <mergeCell ref="A3:A4"/>
    <mergeCell ref="B3:C3"/>
    <mergeCell ref="D3:G3"/>
    <mergeCell ref="H3:H4"/>
    <mergeCell ref="I3:I4"/>
    <mergeCell ref="J7:J8"/>
    <mergeCell ref="K7:K8"/>
    <mergeCell ref="B8:C8"/>
    <mergeCell ref="D8:G8"/>
    <mergeCell ref="I5:I6"/>
    <mergeCell ref="J5:J6"/>
    <mergeCell ref="K5:K6"/>
    <mergeCell ref="B6:C6"/>
    <mergeCell ref="D6:G6"/>
    <mergeCell ref="B7:C7"/>
    <mergeCell ref="D7:G7"/>
    <mergeCell ref="A11:A12"/>
    <mergeCell ref="B11:C11"/>
    <mergeCell ref="D11:G11"/>
    <mergeCell ref="A9:A10"/>
    <mergeCell ref="B9:C9"/>
    <mergeCell ref="D9:G9"/>
    <mergeCell ref="H9:H10"/>
    <mergeCell ref="H7:H8"/>
    <mergeCell ref="I7:I8"/>
    <mergeCell ref="A7:A8"/>
    <mergeCell ref="H11:H12"/>
    <mergeCell ref="I11:I12"/>
    <mergeCell ref="J11:J12"/>
    <mergeCell ref="K11:K12"/>
    <mergeCell ref="B12:C12"/>
    <mergeCell ref="D12:G12"/>
    <mergeCell ref="I9:I10"/>
    <mergeCell ref="J9:J10"/>
    <mergeCell ref="K9:K10"/>
    <mergeCell ref="B10:C10"/>
    <mergeCell ref="D10:G10"/>
    <mergeCell ref="I13:I14"/>
    <mergeCell ref="J13:J14"/>
    <mergeCell ref="K13:K14"/>
    <mergeCell ref="B14:C14"/>
    <mergeCell ref="D14:G14"/>
    <mergeCell ref="A15:A16"/>
    <mergeCell ref="B15:C15"/>
    <mergeCell ref="D15:G15"/>
    <mergeCell ref="A13:A14"/>
    <mergeCell ref="B13:C13"/>
    <mergeCell ref="D13:G13"/>
    <mergeCell ref="H13:H14"/>
    <mergeCell ref="A17:A18"/>
    <mergeCell ref="B17:C17"/>
    <mergeCell ref="D17:G17"/>
    <mergeCell ref="H17:H18"/>
    <mergeCell ref="H15:H16"/>
    <mergeCell ref="I15:I16"/>
    <mergeCell ref="J15:J16"/>
    <mergeCell ref="K15:K16"/>
    <mergeCell ref="B16:C16"/>
    <mergeCell ref="D16:G16"/>
    <mergeCell ref="J19:J20"/>
    <mergeCell ref="K19:K20"/>
    <mergeCell ref="B20:C20"/>
    <mergeCell ref="D20:G20"/>
    <mergeCell ref="I17:I18"/>
    <mergeCell ref="J17:J18"/>
    <mergeCell ref="K17:K18"/>
    <mergeCell ref="B18:C18"/>
    <mergeCell ref="D18:G18"/>
    <mergeCell ref="B19:C19"/>
    <mergeCell ref="D19:G19"/>
    <mergeCell ref="A23:A24"/>
    <mergeCell ref="B23:C23"/>
    <mergeCell ref="D23:G23"/>
    <mergeCell ref="A21:A22"/>
    <mergeCell ref="B21:C21"/>
    <mergeCell ref="D21:G21"/>
    <mergeCell ref="H21:H22"/>
    <mergeCell ref="H19:H20"/>
    <mergeCell ref="I19:I20"/>
    <mergeCell ref="A19:A20"/>
    <mergeCell ref="H23:H24"/>
    <mergeCell ref="I23:I24"/>
    <mergeCell ref="J23:J24"/>
    <mergeCell ref="K23:K24"/>
    <mergeCell ref="B24:C24"/>
    <mergeCell ref="D24:G24"/>
    <mergeCell ref="I21:I22"/>
    <mergeCell ref="J21:J22"/>
    <mergeCell ref="K21:K22"/>
    <mergeCell ref="B22:C22"/>
    <mergeCell ref="D22:G22"/>
    <mergeCell ref="K27:K28"/>
    <mergeCell ref="B28:C28"/>
    <mergeCell ref="D28:G28"/>
    <mergeCell ref="I25:I26"/>
    <mergeCell ref="J25:J26"/>
    <mergeCell ref="K25:K26"/>
    <mergeCell ref="B26:C26"/>
    <mergeCell ref="D26:G26"/>
    <mergeCell ref="A27:A28"/>
    <mergeCell ref="B27:C27"/>
    <mergeCell ref="D27:G27"/>
    <mergeCell ref="A25:A26"/>
    <mergeCell ref="B25:C25"/>
    <mergeCell ref="D25:G25"/>
    <mergeCell ref="H25:H26"/>
    <mergeCell ref="B32:C32"/>
    <mergeCell ref="D32:G32"/>
    <mergeCell ref="I29:I30"/>
    <mergeCell ref="J29:J30"/>
    <mergeCell ref="K29:K30"/>
    <mergeCell ref="B30:C30"/>
    <mergeCell ref="D30:G30"/>
    <mergeCell ref="A31:A32"/>
    <mergeCell ref="B31:C31"/>
    <mergeCell ref="D31:G31"/>
    <mergeCell ref="A29:A30"/>
    <mergeCell ref="B29:C29"/>
    <mergeCell ref="D29:G29"/>
    <mergeCell ref="H29:H30"/>
    <mergeCell ref="B34:C34"/>
    <mergeCell ref="D34:G34"/>
    <mergeCell ref="A35:A36"/>
    <mergeCell ref="B35:C35"/>
    <mergeCell ref="D35:G35"/>
    <mergeCell ref="A33:A34"/>
    <mergeCell ref="B33:C33"/>
    <mergeCell ref="D33:G33"/>
    <mergeCell ref="H33:H34"/>
    <mergeCell ref="B38:C38"/>
    <mergeCell ref="D38:G38"/>
    <mergeCell ref="A37:A38"/>
    <mergeCell ref="B37:C37"/>
    <mergeCell ref="D37:G37"/>
    <mergeCell ref="H35:H36"/>
    <mergeCell ref="I35:I36"/>
    <mergeCell ref="J35:J36"/>
    <mergeCell ref="K35:K36"/>
    <mergeCell ref="B36:C36"/>
    <mergeCell ref="D36:G36"/>
    <mergeCell ref="B42:C42"/>
    <mergeCell ref="D42:G42"/>
    <mergeCell ref="A41:A42"/>
    <mergeCell ref="B41:C41"/>
    <mergeCell ref="D41:G41"/>
    <mergeCell ref="I39:I40"/>
    <mergeCell ref="J39:J40"/>
    <mergeCell ref="K39:K40"/>
    <mergeCell ref="B40:C40"/>
    <mergeCell ref="D40:G40"/>
    <mergeCell ref="A39:A40"/>
    <mergeCell ref="B39:C39"/>
    <mergeCell ref="D39:G39"/>
    <mergeCell ref="H39:H40"/>
    <mergeCell ref="L3:L4"/>
    <mergeCell ref="L5:L6"/>
    <mergeCell ref="L7:L8"/>
    <mergeCell ref="L9:L10"/>
    <mergeCell ref="L11:L12"/>
    <mergeCell ref="L13:L14"/>
    <mergeCell ref="H41:H42"/>
    <mergeCell ref="I41:I42"/>
    <mergeCell ref="J41:J42"/>
    <mergeCell ref="K41:K42"/>
    <mergeCell ref="H37:H38"/>
    <mergeCell ref="I37:I38"/>
    <mergeCell ref="J37:J38"/>
    <mergeCell ref="K37:K38"/>
    <mergeCell ref="I33:I34"/>
    <mergeCell ref="J33:J34"/>
    <mergeCell ref="K33:K34"/>
    <mergeCell ref="H31:H32"/>
    <mergeCell ref="I31:I32"/>
    <mergeCell ref="J31:J32"/>
    <mergeCell ref="K31:K32"/>
    <mergeCell ref="H27:H28"/>
    <mergeCell ref="I27:I28"/>
    <mergeCell ref="J27:J28"/>
    <mergeCell ref="L27:L28"/>
    <mergeCell ref="L29:L30"/>
    <mergeCell ref="L31:L32"/>
    <mergeCell ref="L33:L34"/>
    <mergeCell ref="L35:L36"/>
    <mergeCell ref="L15:L16"/>
    <mergeCell ref="L17:L18"/>
    <mergeCell ref="L19:L20"/>
    <mergeCell ref="L21:L22"/>
    <mergeCell ref="L23:L24"/>
    <mergeCell ref="L25:L26"/>
    <mergeCell ref="A1:M1"/>
    <mergeCell ref="M37:M38"/>
    <mergeCell ref="M39:M40"/>
    <mergeCell ref="M41:M42"/>
    <mergeCell ref="M25:M26"/>
    <mergeCell ref="M27:M28"/>
    <mergeCell ref="M29:M30"/>
    <mergeCell ref="M31:M32"/>
    <mergeCell ref="M33:M34"/>
    <mergeCell ref="M35:M36"/>
    <mergeCell ref="M13:M14"/>
    <mergeCell ref="M15:M16"/>
    <mergeCell ref="M17:M18"/>
    <mergeCell ref="M19:M20"/>
    <mergeCell ref="M21:M22"/>
    <mergeCell ref="M23:M24"/>
    <mergeCell ref="L37:L38"/>
    <mergeCell ref="L39:L40"/>
    <mergeCell ref="L41:L42"/>
    <mergeCell ref="M3:M4"/>
    <mergeCell ref="M5:M6"/>
    <mergeCell ref="M7:M8"/>
    <mergeCell ref="M9:M10"/>
    <mergeCell ref="M11:M12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A228-CAF4-4E92-BFB9-66C19D109D33}">
  <sheetPr>
    <tabColor rgb="FFFFC000"/>
    <pageSetUpPr fitToPage="1"/>
  </sheetPr>
  <dimension ref="A1:N51"/>
  <sheetViews>
    <sheetView zoomScale="110" zoomScaleNormal="110" workbookViewId="0">
      <selection activeCell="A29" sqref="A29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18" t="s">
        <v>83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4" ht="16.5" customHeight="1" thickBot="1" x14ac:dyDescent="0.35">
      <c r="A2" s="5" t="s">
        <v>33</v>
      </c>
      <c r="B2" s="21" t="s">
        <v>34</v>
      </c>
      <c r="C2" s="21"/>
      <c r="D2" s="21" t="s">
        <v>35</v>
      </c>
      <c r="E2" s="21"/>
      <c r="F2" s="21"/>
      <c r="G2" s="21"/>
      <c r="H2" s="3" t="s">
        <v>55</v>
      </c>
      <c r="I2" s="4" t="s">
        <v>36</v>
      </c>
      <c r="J2" s="4" t="s">
        <v>64</v>
      </c>
      <c r="K2" s="4" t="s">
        <v>63</v>
      </c>
      <c r="L2" s="4" t="s">
        <v>62</v>
      </c>
      <c r="M2" s="4"/>
      <c r="N2" t="s">
        <v>53</v>
      </c>
    </row>
    <row r="3" spans="1:14" s="2" customFormat="1" ht="14.1" customHeight="1" x14ac:dyDescent="0.3">
      <c r="A3" s="86">
        <v>1</v>
      </c>
      <c r="B3" s="96" t="s">
        <v>23</v>
      </c>
      <c r="C3" s="96"/>
      <c r="D3" s="97" t="s">
        <v>59</v>
      </c>
      <c r="E3" s="97"/>
      <c r="F3" s="97"/>
      <c r="G3" s="26"/>
      <c r="H3" s="92">
        <v>34.5</v>
      </c>
      <c r="I3" s="93">
        <f>SUM(H3)+3.5</f>
        <v>38</v>
      </c>
      <c r="J3" s="93">
        <f>SUM(I3)+3.5</f>
        <v>41.5</v>
      </c>
      <c r="K3" s="93">
        <f>SUM(J3)+3.5</f>
        <v>45</v>
      </c>
      <c r="L3" s="118">
        <f>SUM(K3)+3</f>
        <v>48</v>
      </c>
      <c r="M3" s="11"/>
    </row>
    <row r="4" spans="1:14" s="2" customFormat="1" ht="14.1" customHeight="1" x14ac:dyDescent="0.3">
      <c r="A4" s="67"/>
      <c r="B4" s="43" t="s">
        <v>20</v>
      </c>
      <c r="C4" s="43"/>
      <c r="D4" s="50" t="s">
        <v>40</v>
      </c>
      <c r="E4" s="51"/>
      <c r="F4" s="51"/>
      <c r="G4" s="51"/>
      <c r="H4" s="71"/>
      <c r="I4" s="41"/>
      <c r="J4" s="41"/>
      <c r="K4" s="41"/>
      <c r="L4" s="42"/>
      <c r="M4" s="12"/>
    </row>
    <row r="5" spans="1:14" s="2" customFormat="1" ht="14.1" customHeight="1" x14ac:dyDescent="0.3">
      <c r="A5" s="67">
        <v>2</v>
      </c>
      <c r="B5" s="42" t="s">
        <v>21</v>
      </c>
      <c r="C5" s="42"/>
      <c r="D5" s="83" t="s">
        <v>22</v>
      </c>
      <c r="E5" s="83"/>
      <c r="F5" s="83"/>
      <c r="G5" s="83"/>
      <c r="H5" s="40">
        <v>30.5</v>
      </c>
      <c r="I5" s="41">
        <f>SUM(H5)+2.2</f>
        <v>32.700000000000003</v>
      </c>
      <c r="J5" s="41">
        <f t="shared" ref="J5:K5" si="0">SUM(I5)+2.2</f>
        <v>34.900000000000006</v>
      </c>
      <c r="K5" s="41">
        <f t="shared" si="0"/>
        <v>37.100000000000009</v>
      </c>
      <c r="L5" s="41">
        <f t="shared" ref="L5" si="1">SUM(K5)+2</f>
        <v>39.100000000000009</v>
      </c>
      <c r="M5" s="49"/>
    </row>
    <row r="6" spans="1:14" s="2" customFormat="1" ht="14.1" customHeight="1" x14ac:dyDescent="0.3">
      <c r="A6" s="67"/>
      <c r="B6" s="43" t="s">
        <v>11</v>
      </c>
      <c r="C6" s="43"/>
      <c r="D6" s="50" t="s">
        <v>26</v>
      </c>
      <c r="E6" s="51"/>
      <c r="F6" s="51"/>
      <c r="G6" s="52"/>
      <c r="H6" s="32"/>
      <c r="I6" s="10"/>
      <c r="J6" s="10"/>
      <c r="K6" s="10"/>
      <c r="L6" s="10"/>
      <c r="M6" s="12"/>
    </row>
    <row r="7" spans="1:14" s="2" customFormat="1" ht="14.1" customHeight="1" x14ac:dyDescent="0.3">
      <c r="A7" s="67">
        <v>3</v>
      </c>
      <c r="B7" s="42" t="s">
        <v>19</v>
      </c>
      <c r="C7" s="42"/>
      <c r="D7" s="83" t="s">
        <v>54</v>
      </c>
      <c r="E7" s="83"/>
      <c r="F7" s="83"/>
      <c r="G7" s="83"/>
      <c r="H7" s="40">
        <v>32</v>
      </c>
      <c r="I7" s="41">
        <f>SUM(H7)+2.25</f>
        <v>34.25</v>
      </c>
      <c r="J7" s="41">
        <f t="shared" ref="J7:K7" si="2">SUM(I7)+2.25</f>
        <v>36.5</v>
      </c>
      <c r="K7" s="41">
        <f t="shared" si="2"/>
        <v>38.75</v>
      </c>
      <c r="L7" s="41">
        <f>SUM(K7)+2</f>
        <v>40.75</v>
      </c>
      <c r="M7" s="85"/>
    </row>
    <row r="8" spans="1:14" s="2" customFormat="1" ht="14.1" customHeight="1" x14ac:dyDescent="0.3">
      <c r="A8" s="67"/>
      <c r="B8" s="43" t="s">
        <v>24</v>
      </c>
      <c r="C8" s="43"/>
      <c r="D8" s="50" t="s">
        <v>27</v>
      </c>
      <c r="E8" s="51"/>
      <c r="F8" s="51"/>
      <c r="G8" s="52"/>
      <c r="H8" s="32"/>
      <c r="I8" s="10"/>
      <c r="J8" s="10"/>
      <c r="K8" s="10"/>
      <c r="L8" s="10"/>
      <c r="M8" s="85"/>
    </row>
    <row r="9" spans="1:14" s="2" customFormat="1" ht="14.1" customHeight="1" x14ac:dyDescent="0.3">
      <c r="A9" s="67">
        <v>4</v>
      </c>
      <c r="B9" s="42" t="s">
        <v>25</v>
      </c>
      <c r="C9" s="42"/>
      <c r="D9" s="83" t="s">
        <v>9</v>
      </c>
      <c r="E9" s="83"/>
      <c r="F9" s="83"/>
      <c r="G9" s="83"/>
      <c r="H9" s="40">
        <v>32</v>
      </c>
      <c r="I9" s="41">
        <f>SUM(H9)+2.25</f>
        <v>34.25</v>
      </c>
      <c r="J9" s="41">
        <f t="shared" ref="J9" si="3">SUM(I9)+2.25</f>
        <v>36.5</v>
      </c>
      <c r="K9" s="41">
        <f t="shared" ref="K9" si="4">SUM(J9)+2.25</f>
        <v>38.75</v>
      </c>
      <c r="L9" s="41">
        <f>SUM(K9)+2</f>
        <v>40.75</v>
      </c>
      <c r="M9" s="85"/>
    </row>
    <row r="10" spans="1:14" s="2" customFormat="1" ht="14.1" customHeight="1" x14ac:dyDescent="0.3">
      <c r="A10" s="67"/>
      <c r="B10" s="43" t="s">
        <v>12</v>
      </c>
      <c r="C10" s="43"/>
      <c r="D10" s="50" t="s">
        <v>28</v>
      </c>
      <c r="E10" s="51"/>
      <c r="F10" s="51"/>
      <c r="G10" s="52"/>
      <c r="H10" s="32"/>
      <c r="I10" s="10"/>
      <c r="J10" s="10"/>
      <c r="K10" s="10"/>
      <c r="L10" s="10"/>
      <c r="M10" s="85"/>
    </row>
    <row r="11" spans="1:14" s="2" customFormat="1" ht="14.1" customHeight="1" x14ac:dyDescent="0.3">
      <c r="A11" s="67">
        <v>5</v>
      </c>
      <c r="B11" s="42" t="s">
        <v>10</v>
      </c>
      <c r="C11" s="42"/>
      <c r="D11" s="83" t="s">
        <v>0</v>
      </c>
      <c r="E11" s="83"/>
      <c r="F11" s="83"/>
      <c r="G11" s="83"/>
      <c r="H11" s="71">
        <v>12</v>
      </c>
      <c r="I11" s="74">
        <f>SUM(H11)+0.8</f>
        <v>12.8</v>
      </c>
      <c r="J11" s="74">
        <f t="shared" ref="J11:L11" si="5">SUM(I11)+0.8</f>
        <v>13.600000000000001</v>
      </c>
      <c r="K11" s="74">
        <f t="shared" si="5"/>
        <v>14.400000000000002</v>
      </c>
      <c r="L11" s="74">
        <f t="shared" si="5"/>
        <v>15.200000000000003</v>
      </c>
      <c r="M11" s="85"/>
    </row>
    <row r="12" spans="1:14" s="2" customFormat="1" ht="14.1" customHeight="1" x14ac:dyDescent="0.3">
      <c r="A12" s="67"/>
      <c r="B12" s="43" t="s">
        <v>13</v>
      </c>
      <c r="C12" s="43"/>
      <c r="D12" s="50" t="s">
        <v>29</v>
      </c>
      <c r="E12" s="51"/>
      <c r="F12" s="51"/>
      <c r="G12" s="52"/>
      <c r="H12" s="71"/>
      <c r="I12" s="74"/>
      <c r="J12" s="74"/>
      <c r="K12" s="74"/>
      <c r="L12" s="74"/>
      <c r="M12" s="85"/>
    </row>
    <row r="13" spans="1:14" s="2" customFormat="1" ht="14.1" customHeight="1" x14ac:dyDescent="0.3">
      <c r="A13" s="67">
        <v>6</v>
      </c>
      <c r="B13" s="42" t="s">
        <v>1</v>
      </c>
      <c r="C13" s="42"/>
      <c r="D13" s="83" t="s">
        <v>2</v>
      </c>
      <c r="E13" s="83"/>
      <c r="F13" s="83"/>
      <c r="G13" s="83"/>
      <c r="H13" s="71">
        <v>14.3</v>
      </c>
      <c r="I13" s="74">
        <f>SUM(H13)+0.6</f>
        <v>14.9</v>
      </c>
      <c r="J13" s="74">
        <f>SUM(I13)+0.6</f>
        <v>15.5</v>
      </c>
      <c r="K13" s="74">
        <f>SUM(J13)+0.6</f>
        <v>16.100000000000001</v>
      </c>
      <c r="L13" s="75">
        <f>SUM(K13)+0.6</f>
        <v>16.700000000000003</v>
      </c>
      <c r="M13" s="85"/>
    </row>
    <row r="14" spans="1:14" s="2" customFormat="1" ht="14.1" customHeight="1" x14ac:dyDescent="0.3">
      <c r="A14" s="67"/>
      <c r="B14" s="43" t="s">
        <v>14</v>
      </c>
      <c r="C14" s="43"/>
      <c r="D14" s="50" t="s">
        <v>68</v>
      </c>
      <c r="E14" s="51"/>
      <c r="F14" s="51"/>
      <c r="G14" s="52"/>
      <c r="H14" s="71"/>
      <c r="I14" s="74"/>
      <c r="J14" s="74"/>
      <c r="K14" s="74"/>
      <c r="L14" s="75"/>
      <c r="M14" s="85"/>
    </row>
    <row r="15" spans="1:14" s="2" customFormat="1" ht="14.1" customHeight="1" x14ac:dyDescent="0.3">
      <c r="A15" s="67">
        <v>7</v>
      </c>
      <c r="B15" s="42" t="s">
        <v>3</v>
      </c>
      <c r="C15" s="42"/>
      <c r="D15" s="83" t="s">
        <v>4</v>
      </c>
      <c r="E15" s="83"/>
      <c r="F15" s="83"/>
      <c r="G15" s="83"/>
      <c r="H15" s="71">
        <v>6.4</v>
      </c>
      <c r="I15" s="74">
        <f>SUM(H15)+0.3</f>
        <v>6.7</v>
      </c>
      <c r="J15" s="74">
        <f>SUM(I15)+0.3</f>
        <v>7</v>
      </c>
      <c r="K15" s="74">
        <f>SUM(J15)+0.3</f>
        <v>7.3</v>
      </c>
      <c r="L15" s="75">
        <f>SUM(K15)+0.3</f>
        <v>7.6</v>
      </c>
      <c r="M15" s="85"/>
    </row>
    <row r="16" spans="1:14" s="2" customFormat="1" ht="14.1" customHeight="1" x14ac:dyDescent="0.3">
      <c r="A16" s="67"/>
      <c r="B16" s="43" t="s">
        <v>15</v>
      </c>
      <c r="C16" s="43"/>
      <c r="D16" s="50" t="s">
        <v>67</v>
      </c>
      <c r="E16" s="51"/>
      <c r="F16" s="51"/>
      <c r="G16" s="52"/>
      <c r="H16" s="71"/>
      <c r="I16" s="74"/>
      <c r="J16" s="74"/>
      <c r="K16" s="74"/>
      <c r="L16" s="75"/>
      <c r="M16" s="85"/>
    </row>
    <row r="17" spans="1:13" s="2" customFormat="1" ht="14.1" customHeight="1" x14ac:dyDescent="0.3">
      <c r="A17" s="67">
        <v>8</v>
      </c>
      <c r="B17" s="34" t="s">
        <v>45</v>
      </c>
      <c r="C17" s="35"/>
      <c r="D17" s="36" t="s">
        <v>47</v>
      </c>
      <c r="E17" s="37"/>
      <c r="F17" s="37"/>
      <c r="G17" s="38"/>
      <c r="H17" s="71">
        <v>36</v>
      </c>
      <c r="I17" s="74">
        <f>SUM(H17)+1.6</f>
        <v>37.6</v>
      </c>
      <c r="J17" s="74">
        <f>SUM(I17)+1.6</f>
        <v>39.200000000000003</v>
      </c>
      <c r="K17" s="74">
        <f>SUM(J17)+1.6</f>
        <v>40.800000000000004</v>
      </c>
      <c r="L17" s="75">
        <f>SUM(K17)+1.6</f>
        <v>42.400000000000006</v>
      </c>
      <c r="M17" s="85"/>
    </row>
    <row r="18" spans="1:13" s="2" customFormat="1" ht="14.1" customHeight="1" x14ac:dyDescent="0.3">
      <c r="A18" s="67"/>
      <c r="B18" s="43" t="s">
        <v>46</v>
      </c>
      <c r="C18" s="43"/>
      <c r="D18" s="50" t="s">
        <v>66</v>
      </c>
      <c r="E18" s="51"/>
      <c r="F18" s="51"/>
      <c r="G18" s="52"/>
      <c r="H18" s="71"/>
      <c r="I18" s="74"/>
      <c r="J18" s="74"/>
      <c r="K18" s="74"/>
      <c r="L18" s="75"/>
      <c r="M18" s="85"/>
    </row>
    <row r="19" spans="1:13" s="2" customFormat="1" ht="14.1" customHeight="1" x14ac:dyDescent="0.3">
      <c r="A19" s="67">
        <v>9</v>
      </c>
      <c r="B19" s="42" t="s">
        <v>5</v>
      </c>
      <c r="C19" s="42"/>
      <c r="D19" s="83" t="s">
        <v>6</v>
      </c>
      <c r="E19" s="83"/>
      <c r="F19" s="83"/>
      <c r="G19" s="83"/>
      <c r="H19" s="71">
        <v>24</v>
      </c>
      <c r="I19" s="74">
        <f>SUM(H19)+3.4</f>
        <v>27.4</v>
      </c>
      <c r="J19" s="74">
        <f t="shared" ref="J19:K19" si="6">SUM(I19)+3.4</f>
        <v>30.799999999999997</v>
      </c>
      <c r="K19" s="74">
        <f t="shared" si="6"/>
        <v>34.199999999999996</v>
      </c>
      <c r="L19" s="74">
        <f t="shared" ref="L19" si="7">SUM(K19)+3.5</f>
        <v>37.699999999999996</v>
      </c>
      <c r="M19" s="85"/>
    </row>
    <row r="20" spans="1:13" s="2" customFormat="1" ht="14.1" customHeight="1" x14ac:dyDescent="0.3">
      <c r="A20" s="67"/>
      <c r="B20" s="43" t="s">
        <v>16</v>
      </c>
      <c r="C20" s="43"/>
      <c r="D20" s="50" t="s">
        <v>32</v>
      </c>
      <c r="E20" s="51"/>
      <c r="F20" s="51"/>
      <c r="G20" s="52"/>
      <c r="H20" s="71"/>
      <c r="I20" s="74"/>
      <c r="J20" s="74"/>
      <c r="K20" s="74"/>
      <c r="L20" s="74"/>
      <c r="M20" s="85"/>
    </row>
    <row r="21" spans="1:13" s="2" customFormat="1" ht="14.1" customHeight="1" x14ac:dyDescent="0.3">
      <c r="A21" s="67">
        <v>10</v>
      </c>
      <c r="B21" s="42" t="s">
        <v>7</v>
      </c>
      <c r="C21" s="42"/>
      <c r="D21" s="36" t="s">
        <v>8</v>
      </c>
      <c r="E21" s="37"/>
      <c r="F21" s="37"/>
      <c r="G21" s="38"/>
      <c r="H21" s="71">
        <v>23.8</v>
      </c>
      <c r="I21" s="74">
        <f>SUM(H21)+1.6</f>
        <v>25.400000000000002</v>
      </c>
      <c r="J21" s="74">
        <f t="shared" ref="J21:L21" si="8">SUM(I21)+1.6</f>
        <v>27.000000000000004</v>
      </c>
      <c r="K21" s="74">
        <f t="shared" si="8"/>
        <v>28.600000000000005</v>
      </c>
      <c r="L21" s="74">
        <f t="shared" si="8"/>
        <v>30.200000000000006</v>
      </c>
      <c r="M21" s="85"/>
    </row>
    <row r="22" spans="1:13" s="2" customFormat="1" ht="14.1" customHeight="1" x14ac:dyDescent="0.3">
      <c r="A22" s="67"/>
      <c r="B22" s="43" t="s">
        <v>17</v>
      </c>
      <c r="C22" s="43"/>
      <c r="D22" s="50" t="s">
        <v>37</v>
      </c>
      <c r="E22" s="51"/>
      <c r="F22" s="51"/>
      <c r="G22" s="52"/>
      <c r="H22" s="71"/>
      <c r="I22" s="74"/>
      <c r="J22" s="74"/>
      <c r="K22" s="74"/>
      <c r="L22" s="74"/>
      <c r="M22" s="85"/>
    </row>
    <row r="23" spans="1:13" s="2" customFormat="1" ht="14.1" customHeight="1" x14ac:dyDescent="0.3">
      <c r="A23" s="67">
        <v>11</v>
      </c>
      <c r="B23" s="34" t="s">
        <v>56</v>
      </c>
      <c r="C23" s="35"/>
      <c r="D23" s="83" t="s">
        <v>38</v>
      </c>
      <c r="E23" s="83"/>
      <c r="F23" s="83"/>
      <c r="G23" s="83"/>
      <c r="H23" s="71">
        <v>15</v>
      </c>
      <c r="I23" s="74">
        <f>SUM(H23)+0.7</f>
        <v>15.7</v>
      </c>
      <c r="J23" s="74">
        <f t="shared" ref="J23:L23" si="9">SUM(I23)+0.7</f>
        <v>16.399999999999999</v>
      </c>
      <c r="K23" s="74">
        <f t="shared" si="9"/>
        <v>17.099999999999998</v>
      </c>
      <c r="L23" s="74">
        <f t="shared" si="9"/>
        <v>17.799999999999997</v>
      </c>
      <c r="M23" s="85"/>
    </row>
    <row r="24" spans="1:13" s="2" customFormat="1" ht="14.1" customHeight="1" x14ac:dyDescent="0.3">
      <c r="A24" s="67"/>
      <c r="B24" s="43" t="s">
        <v>18</v>
      </c>
      <c r="C24" s="43"/>
      <c r="D24" s="50" t="s">
        <v>39</v>
      </c>
      <c r="E24" s="51"/>
      <c r="F24" s="51"/>
      <c r="G24" s="52"/>
      <c r="H24" s="71"/>
      <c r="I24" s="74"/>
      <c r="J24" s="74"/>
      <c r="K24" s="74"/>
      <c r="L24" s="74"/>
      <c r="M24" s="85"/>
    </row>
    <row r="25" spans="1:13" s="2" customFormat="1" ht="14.1" customHeight="1" x14ac:dyDescent="0.3">
      <c r="A25" s="67">
        <v>12</v>
      </c>
      <c r="B25" s="34" t="s">
        <v>81</v>
      </c>
      <c r="C25" s="35"/>
      <c r="D25" s="68" t="s">
        <v>61</v>
      </c>
      <c r="E25" s="69"/>
      <c r="F25" s="69"/>
      <c r="G25" s="70"/>
      <c r="H25" s="71">
        <v>2.2000000000000002</v>
      </c>
      <c r="I25" s="74">
        <f>SUM(H25)+0.3</f>
        <v>2.5</v>
      </c>
      <c r="J25" s="74">
        <f>SUM(I25)+0.3</f>
        <v>2.8</v>
      </c>
      <c r="K25" s="74">
        <f>SUM(J25)+0.3</f>
        <v>3.0999999999999996</v>
      </c>
      <c r="L25" s="75">
        <f>SUM(K25)+0.3</f>
        <v>3.3999999999999995</v>
      </c>
      <c r="M25" s="49"/>
    </row>
    <row r="26" spans="1:13" s="2" customFormat="1" ht="14.1" customHeight="1" x14ac:dyDescent="0.3">
      <c r="A26" s="67"/>
      <c r="B26" s="72" t="s">
        <v>82</v>
      </c>
      <c r="C26" s="73"/>
      <c r="D26" s="50" t="s">
        <v>60</v>
      </c>
      <c r="E26" s="51"/>
      <c r="F26" s="51"/>
      <c r="G26" s="52"/>
      <c r="H26" s="71"/>
      <c r="I26" s="74"/>
      <c r="J26" s="74"/>
      <c r="K26" s="74"/>
      <c r="L26" s="75"/>
      <c r="M26" s="12"/>
    </row>
    <row r="27" spans="1:13" s="2" customFormat="1" ht="14.1" customHeight="1" x14ac:dyDescent="0.3">
      <c r="A27" s="86">
        <v>13</v>
      </c>
      <c r="B27" s="87" t="s">
        <v>84</v>
      </c>
      <c r="C27" s="88"/>
      <c r="D27" s="125" t="s">
        <v>69</v>
      </c>
      <c r="E27" s="126"/>
      <c r="F27" s="126"/>
      <c r="G27" s="127"/>
      <c r="H27" s="32">
        <v>2</v>
      </c>
      <c r="I27" s="10">
        <v>2</v>
      </c>
      <c r="J27" s="10">
        <v>2</v>
      </c>
      <c r="K27" s="10">
        <v>2</v>
      </c>
      <c r="L27" s="10">
        <v>2</v>
      </c>
      <c r="M27" s="100"/>
    </row>
    <row r="28" spans="1:13" s="2" customFormat="1" ht="14.1" customHeight="1" thickBot="1" x14ac:dyDescent="0.35">
      <c r="A28" s="84"/>
      <c r="B28" s="78" t="s">
        <v>85</v>
      </c>
      <c r="C28" s="79"/>
      <c r="D28" s="80" t="s">
        <v>70</v>
      </c>
      <c r="E28" s="81"/>
      <c r="F28" s="81"/>
      <c r="G28" s="82"/>
      <c r="H28" s="129"/>
      <c r="I28" s="130"/>
      <c r="J28" s="130"/>
      <c r="K28" s="130"/>
      <c r="L28" s="130"/>
      <c r="M28" s="77"/>
    </row>
    <row r="29" spans="1:13" ht="14.1" customHeight="1" x14ac:dyDescent="0.3"/>
    <row r="30" spans="1:13" ht="14.1" customHeight="1" x14ac:dyDescent="0.3"/>
    <row r="31" spans="1:13" ht="14.1" customHeight="1" x14ac:dyDescent="0.3"/>
    <row r="32" spans="1:13" ht="14.1" customHeight="1" x14ac:dyDescent="0.3"/>
    <row r="33" spans="2:7" ht="14.1" customHeight="1" x14ac:dyDescent="0.3"/>
    <row r="34" spans="2:7" ht="14.1" customHeight="1" x14ac:dyDescent="0.3">
      <c r="B34" s="1"/>
      <c r="C34" s="1"/>
      <c r="D34" s="1"/>
      <c r="E34" s="1"/>
      <c r="F34" s="1"/>
      <c r="G34" s="1"/>
    </row>
    <row r="35" spans="2:7" ht="14.1" customHeight="1" x14ac:dyDescent="0.3">
      <c r="B35" s="1"/>
      <c r="C35" s="1"/>
      <c r="D35" s="1"/>
      <c r="E35" s="1"/>
      <c r="F35" s="1"/>
      <c r="G35" s="1"/>
    </row>
    <row r="36" spans="2:7" ht="14.1" customHeight="1" x14ac:dyDescent="0.3">
      <c r="B36" s="1"/>
      <c r="C36" s="1"/>
      <c r="D36" s="1"/>
      <c r="E36" s="1"/>
      <c r="F36" s="1"/>
      <c r="G36" s="1"/>
    </row>
    <row r="37" spans="2:7" ht="14.1" customHeight="1" x14ac:dyDescent="0.3">
      <c r="B37" s="1"/>
      <c r="C37" s="1"/>
      <c r="D37" s="1"/>
      <c r="E37" s="1"/>
      <c r="F37" s="1"/>
      <c r="G37" s="1"/>
    </row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/>
    <row r="48" spans="2:7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146"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AD3F-A1F5-4738-ADBF-DB620516B708}">
  <sheetPr>
    <tabColor rgb="FFFFC000"/>
    <pageSetUpPr fitToPage="1"/>
  </sheetPr>
  <dimension ref="A1:N53"/>
  <sheetViews>
    <sheetView zoomScale="110" zoomScaleNormal="110" workbookViewId="0">
      <selection activeCell="N27" sqref="N27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18" t="s">
        <v>173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4" ht="16.5" customHeight="1" thickBot="1" x14ac:dyDescent="0.35">
      <c r="A2" s="5" t="s">
        <v>33</v>
      </c>
      <c r="B2" s="21" t="s">
        <v>34</v>
      </c>
      <c r="C2" s="21"/>
      <c r="D2" s="21" t="s">
        <v>35</v>
      </c>
      <c r="E2" s="21"/>
      <c r="F2" s="21"/>
      <c r="G2" s="21"/>
      <c r="H2" s="3" t="s">
        <v>55</v>
      </c>
      <c r="I2" s="4" t="s">
        <v>36</v>
      </c>
      <c r="J2" s="4" t="s">
        <v>64</v>
      </c>
      <c r="K2" s="4" t="s">
        <v>63</v>
      </c>
      <c r="L2" s="4" t="s">
        <v>62</v>
      </c>
      <c r="M2" s="4"/>
      <c r="N2" t="s">
        <v>53</v>
      </c>
    </row>
    <row r="3" spans="1:14" s="2" customFormat="1" ht="14.1" customHeight="1" x14ac:dyDescent="0.3">
      <c r="A3" s="86">
        <v>1</v>
      </c>
      <c r="B3" s="96" t="s">
        <v>23</v>
      </c>
      <c r="C3" s="96"/>
      <c r="D3" s="97" t="s">
        <v>59</v>
      </c>
      <c r="E3" s="97"/>
      <c r="F3" s="97"/>
      <c r="G3" s="26"/>
      <c r="H3" s="92">
        <v>48</v>
      </c>
      <c r="I3" s="93">
        <f>SUM(H3)+5</f>
        <v>53</v>
      </c>
      <c r="J3" s="93">
        <f t="shared" ref="J3:L3" si="0">SUM(I3)+5</f>
        <v>58</v>
      </c>
      <c r="K3" s="93">
        <f t="shared" si="0"/>
        <v>63</v>
      </c>
      <c r="L3" s="93">
        <f t="shared" si="0"/>
        <v>68</v>
      </c>
      <c r="M3" s="11"/>
    </row>
    <row r="4" spans="1:14" s="2" customFormat="1" ht="14.1" customHeight="1" x14ac:dyDescent="0.3">
      <c r="A4" s="67"/>
      <c r="B4" s="43" t="s">
        <v>20</v>
      </c>
      <c r="C4" s="43"/>
      <c r="D4" s="50" t="s">
        <v>40</v>
      </c>
      <c r="E4" s="51"/>
      <c r="F4" s="51"/>
      <c r="G4" s="51"/>
      <c r="H4" s="71"/>
      <c r="I4" s="41"/>
      <c r="J4" s="41"/>
      <c r="K4" s="41"/>
      <c r="L4" s="41"/>
      <c r="M4" s="12"/>
    </row>
    <row r="5" spans="1:14" s="2" customFormat="1" ht="14.1" customHeight="1" x14ac:dyDescent="0.3">
      <c r="A5" s="67">
        <v>2</v>
      </c>
      <c r="B5" s="42" t="s">
        <v>21</v>
      </c>
      <c r="C5" s="42"/>
      <c r="D5" s="83" t="s">
        <v>22</v>
      </c>
      <c r="E5" s="83"/>
      <c r="F5" s="83"/>
      <c r="G5" s="83"/>
      <c r="H5" s="40">
        <v>30.9</v>
      </c>
      <c r="I5" s="41">
        <f>SUM(H5)+2</f>
        <v>32.9</v>
      </c>
      <c r="J5" s="41">
        <f t="shared" ref="J5:K5" si="1">SUM(I5)+2</f>
        <v>34.9</v>
      </c>
      <c r="K5" s="41">
        <f t="shared" si="1"/>
        <v>36.9</v>
      </c>
      <c r="L5" s="41">
        <f t="shared" ref="L5" si="2">SUM(K5)+1.8</f>
        <v>38.699999999999996</v>
      </c>
      <c r="M5" s="49"/>
    </row>
    <row r="6" spans="1:14" s="2" customFormat="1" ht="14.1" customHeight="1" x14ac:dyDescent="0.3">
      <c r="A6" s="67"/>
      <c r="B6" s="43" t="s">
        <v>11</v>
      </c>
      <c r="C6" s="43"/>
      <c r="D6" s="50" t="s">
        <v>26</v>
      </c>
      <c r="E6" s="51"/>
      <c r="F6" s="51"/>
      <c r="G6" s="52"/>
      <c r="H6" s="32"/>
      <c r="I6" s="10"/>
      <c r="J6" s="10"/>
      <c r="K6" s="10"/>
      <c r="L6" s="10"/>
      <c r="M6" s="12"/>
    </row>
    <row r="7" spans="1:14" s="2" customFormat="1" ht="14.1" customHeight="1" x14ac:dyDescent="0.3">
      <c r="A7" s="67">
        <v>3</v>
      </c>
      <c r="B7" s="42" t="s">
        <v>19</v>
      </c>
      <c r="C7" s="42"/>
      <c r="D7" s="83" t="s">
        <v>54</v>
      </c>
      <c r="E7" s="83"/>
      <c r="F7" s="83"/>
      <c r="G7" s="83"/>
      <c r="H7" s="40">
        <v>33</v>
      </c>
      <c r="I7" s="41">
        <f>SUM(H7)+2.25</f>
        <v>35.25</v>
      </c>
      <c r="J7" s="41">
        <f t="shared" ref="J7:K7" si="3">SUM(I7)+2.25</f>
        <v>37.5</v>
      </c>
      <c r="K7" s="41">
        <f t="shared" si="3"/>
        <v>39.75</v>
      </c>
      <c r="L7" s="41">
        <f>SUM(K7)+2</f>
        <v>41.75</v>
      </c>
      <c r="M7" s="85"/>
    </row>
    <row r="8" spans="1:14" s="2" customFormat="1" ht="14.1" customHeight="1" x14ac:dyDescent="0.3">
      <c r="A8" s="67"/>
      <c r="B8" s="43" t="s">
        <v>24</v>
      </c>
      <c r="C8" s="43"/>
      <c r="D8" s="50" t="s">
        <v>27</v>
      </c>
      <c r="E8" s="51"/>
      <c r="F8" s="51"/>
      <c r="G8" s="52"/>
      <c r="H8" s="32"/>
      <c r="I8" s="10"/>
      <c r="J8" s="10"/>
      <c r="K8" s="10"/>
      <c r="L8" s="10"/>
      <c r="M8" s="85"/>
    </row>
    <row r="9" spans="1:14" s="2" customFormat="1" ht="14.1" customHeight="1" x14ac:dyDescent="0.3">
      <c r="A9" s="67">
        <v>4</v>
      </c>
      <c r="B9" s="42" t="s">
        <v>168</v>
      </c>
      <c r="C9" s="42"/>
      <c r="D9" s="83" t="s">
        <v>9</v>
      </c>
      <c r="E9" s="83"/>
      <c r="F9" s="83"/>
      <c r="G9" s="83"/>
      <c r="H9" s="40">
        <v>34</v>
      </c>
      <c r="I9" s="41">
        <f>SUM(H9)+2.25</f>
        <v>36.25</v>
      </c>
      <c r="J9" s="41">
        <f t="shared" ref="J9" si="4">SUM(I9)+2.25</f>
        <v>38.5</v>
      </c>
      <c r="K9" s="41">
        <f t="shared" ref="K9" si="5">SUM(J9)+2.25</f>
        <v>40.75</v>
      </c>
      <c r="L9" s="41">
        <f>SUM(K9)+2</f>
        <v>42.75</v>
      </c>
      <c r="M9" s="85"/>
    </row>
    <row r="10" spans="1:14" s="2" customFormat="1" ht="14.1" customHeight="1" x14ac:dyDescent="0.3">
      <c r="A10" s="67"/>
      <c r="B10" s="43" t="s">
        <v>169</v>
      </c>
      <c r="C10" s="43"/>
      <c r="D10" s="50" t="s">
        <v>170</v>
      </c>
      <c r="E10" s="51"/>
      <c r="F10" s="51"/>
      <c r="G10" s="52"/>
      <c r="H10" s="32"/>
      <c r="I10" s="10"/>
      <c r="J10" s="10"/>
      <c r="K10" s="10"/>
      <c r="L10" s="10"/>
      <c r="M10" s="85"/>
    </row>
    <row r="11" spans="1:14" s="2" customFormat="1" ht="14.1" customHeight="1" x14ac:dyDescent="0.3">
      <c r="A11" s="67">
        <v>5</v>
      </c>
      <c r="B11" s="42" t="s">
        <v>10</v>
      </c>
      <c r="C11" s="42"/>
      <c r="D11" s="83" t="s">
        <v>0</v>
      </c>
      <c r="E11" s="83"/>
      <c r="F11" s="83"/>
      <c r="G11" s="83"/>
      <c r="H11" s="71">
        <v>13.2</v>
      </c>
      <c r="I11" s="74">
        <f>SUM(H11)+0.8</f>
        <v>14</v>
      </c>
      <c r="J11" s="74">
        <f t="shared" ref="J11:L11" si="6">SUM(I11)+0.8</f>
        <v>14.8</v>
      </c>
      <c r="K11" s="74">
        <f t="shared" si="6"/>
        <v>15.600000000000001</v>
      </c>
      <c r="L11" s="74">
        <f t="shared" si="6"/>
        <v>16.400000000000002</v>
      </c>
      <c r="M11" s="85"/>
    </row>
    <row r="12" spans="1:14" s="2" customFormat="1" ht="14.1" customHeight="1" x14ac:dyDescent="0.3">
      <c r="A12" s="67"/>
      <c r="B12" s="43" t="s">
        <v>13</v>
      </c>
      <c r="C12" s="43"/>
      <c r="D12" s="50" t="s">
        <v>29</v>
      </c>
      <c r="E12" s="51"/>
      <c r="F12" s="51"/>
      <c r="G12" s="52"/>
      <c r="H12" s="71"/>
      <c r="I12" s="74"/>
      <c r="J12" s="74"/>
      <c r="K12" s="74"/>
      <c r="L12" s="74"/>
      <c r="M12" s="85"/>
    </row>
    <row r="13" spans="1:14" s="2" customFormat="1" ht="14.1" customHeight="1" x14ac:dyDescent="0.3">
      <c r="A13" s="67">
        <v>6</v>
      </c>
      <c r="B13" s="42" t="s">
        <v>1</v>
      </c>
      <c r="C13" s="42"/>
      <c r="D13" s="83" t="s">
        <v>2</v>
      </c>
      <c r="E13" s="83"/>
      <c r="F13" s="83"/>
      <c r="G13" s="83"/>
      <c r="H13" s="71">
        <v>14.5</v>
      </c>
      <c r="I13" s="74">
        <f>SUM(H13)+0.6</f>
        <v>15.1</v>
      </c>
      <c r="J13" s="74">
        <f>SUM(I13)+0.6</f>
        <v>15.7</v>
      </c>
      <c r="K13" s="74">
        <f>SUM(J13)+0.6</f>
        <v>16.3</v>
      </c>
      <c r="L13" s="75">
        <f>SUM(K13)+0.6</f>
        <v>16.900000000000002</v>
      </c>
      <c r="M13" s="85"/>
    </row>
    <row r="14" spans="1:14" s="2" customFormat="1" ht="14.1" customHeight="1" x14ac:dyDescent="0.3">
      <c r="A14" s="67"/>
      <c r="B14" s="43" t="s">
        <v>14</v>
      </c>
      <c r="C14" s="43"/>
      <c r="D14" s="50" t="s">
        <v>68</v>
      </c>
      <c r="E14" s="51"/>
      <c r="F14" s="51"/>
      <c r="G14" s="52"/>
      <c r="H14" s="71"/>
      <c r="I14" s="74"/>
      <c r="J14" s="74"/>
      <c r="K14" s="74"/>
      <c r="L14" s="75"/>
      <c r="M14" s="85"/>
    </row>
    <row r="15" spans="1:14" s="2" customFormat="1" ht="14.1" customHeight="1" x14ac:dyDescent="0.3">
      <c r="A15" s="67">
        <v>7</v>
      </c>
      <c r="B15" s="42" t="s">
        <v>3</v>
      </c>
      <c r="C15" s="42"/>
      <c r="D15" s="83" t="s">
        <v>4</v>
      </c>
      <c r="E15" s="83"/>
      <c r="F15" s="83"/>
      <c r="G15" s="83"/>
      <c r="H15" s="71">
        <v>6</v>
      </c>
      <c r="I15" s="74">
        <f>SUM(H15)+0.3</f>
        <v>6.3</v>
      </c>
      <c r="J15" s="74">
        <f>SUM(I15)+0.3</f>
        <v>6.6</v>
      </c>
      <c r="K15" s="74">
        <f>SUM(J15)+0.3</f>
        <v>6.8999999999999995</v>
      </c>
      <c r="L15" s="75">
        <f>SUM(K15)+0.3</f>
        <v>7.1999999999999993</v>
      </c>
      <c r="M15" s="85"/>
    </row>
    <row r="16" spans="1:14" s="2" customFormat="1" ht="14.1" customHeight="1" x14ac:dyDescent="0.3">
      <c r="A16" s="67"/>
      <c r="B16" s="43" t="s">
        <v>15</v>
      </c>
      <c r="C16" s="43"/>
      <c r="D16" s="50" t="s">
        <v>67</v>
      </c>
      <c r="E16" s="51"/>
      <c r="F16" s="51"/>
      <c r="G16" s="52"/>
      <c r="H16" s="71"/>
      <c r="I16" s="74"/>
      <c r="J16" s="74"/>
      <c r="K16" s="74"/>
      <c r="L16" s="75"/>
      <c r="M16" s="85"/>
    </row>
    <row r="17" spans="1:13" s="2" customFormat="1" ht="14.1" customHeight="1" x14ac:dyDescent="0.3">
      <c r="A17" s="67">
        <v>8</v>
      </c>
      <c r="B17" s="34" t="s">
        <v>45</v>
      </c>
      <c r="C17" s="35"/>
      <c r="D17" s="36" t="s">
        <v>47</v>
      </c>
      <c r="E17" s="37"/>
      <c r="F17" s="37"/>
      <c r="G17" s="38"/>
      <c r="H17" s="71">
        <v>37</v>
      </c>
      <c r="I17" s="74">
        <f>SUM(H17)+1.6</f>
        <v>38.6</v>
      </c>
      <c r="J17" s="74">
        <f>SUM(I17)+1.6</f>
        <v>40.200000000000003</v>
      </c>
      <c r="K17" s="74">
        <f>SUM(J17)+1.6</f>
        <v>41.800000000000004</v>
      </c>
      <c r="L17" s="75">
        <f>SUM(K17)+1.6</f>
        <v>43.400000000000006</v>
      </c>
      <c r="M17" s="85"/>
    </row>
    <row r="18" spans="1:13" s="2" customFormat="1" ht="14.1" customHeight="1" x14ac:dyDescent="0.3">
      <c r="A18" s="67"/>
      <c r="B18" s="43" t="s">
        <v>46</v>
      </c>
      <c r="C18" s="43"/>
      <c r="D18" s="50" t="s">
        <v>66</v>
      </c>
      <c r="E18" s="51"/>
      <c r="F18" s="51"/>
      <c r="G18" s="52"/>
      <c r="H18" s="71"/>
      <c r="I18" s="74"/>
      <c r="J18" s="74"/>
      <c r="K18" s="74"/>
      <c r="L18" s="75"/>
      <c r="M18" s="85"/>
    </row>
    <row r="19" spans="1:13" s="2" customFormat="1" ht="14.1" customHeight="1" x14ac:dyDescent="0.3">
      <c r="A19" s="67">
        <v>9</v>
      </c>
      <c r="B19" s="42" t="s">
        <v>5</v>
      </c>
      <c r="C19" s="42"/>
      <c r="D19" s="83" t="s">
        <v>6</v>
      </c>
      <c r="E19" s="83"/>
      <c r="F19" s="83"/>
      <c r="G19" s="83"/>
      <c r="H19" s="71">
        <v>24</v>
      </c>
      <c r="I19" s="74">
        <f>SUM(H19)+3.5</f>
        <v>27.5</v>
      </c>
      <c r="J19" s="74">
        <f t="shared" ref="J19:K19" si="7">SUM(I19)+3.5</f>
        <v>31</v>
      </c>
      <c r="K19" s="74">
        <f t="shared" si="7"/>
        <v>34.5</v>
      </c>
      <c r="L19" s="74">
        <f t="shared" ref="L19" si="8">SUM(K19)+3.6</f>
        <v>38.1</v>
      </c>
      <c r="M19" s="85"/>
    </row>
    <row r="20" spans="1:13" s="2" customFormat="1" ht="14.1" customHeight="1" x14ac:dyDescent="0.3">
      <c r="A20" s="67"/>
      <c r="B20" s="43" t="s">
        <v>16</v>
      </c>
      <c r="C20" s="43"/>
      <c r="D20" s="50" t="s">
        <v>32</v>
      </c>
      <c r="E20" s="51"/>
      <c r="F20" s="51"/>
      <c r="G20" s="52"/>
      <c r="H20" s="71"/>
      <c r="I20" s="74"/>
      <c r="J20" s="74"/>
      <c r="K20" s="74"/>
      <c r="L20" s="74"/>
      <c r="M20" s="85"/>
    </row>
    <row r="21" spans="1:13" s="2" customFormat="1" ht="14.1" customHeight="1" x14ac:dyDescent="0.3">
      <c r="A21" s="67">
        <v>10</v>
      </c>
      <c r="B21" s="42" t="s">
        <v>7</v>
      </c>
      <c r="C21" s="42"/>
      <c r="D21" s="36" t="s">
        <v>8</v>
      </c>
      <c r="E21" s="37"/>
      <c r="F21" s="37"/>
      <c r="G21" s="38"/>
      <c r="H21" s="71">
        <v>26.9</v>
      </c>
      <c r="I21" s="74">
        <f>SUM(H21)+1.6</f>
        <v>28.5</v>
      </c>
      <c r="J21" s="74">
        <f t="shared" ref="J21:L21" si="9">SUM(I21)+1.6</f>
        <v>30.1</v>
      </c>
      <c r="K21" s="74">
        <f t="shared" si="9"/>
        <v>31.700000000000003</v>
      </c>
      <c r="L21" s="74">
        <f t="shared" si="9"/>
        <v>33.300000000000004</v>
      </c>
      <c r="M21" s="85"/>
    </row>
    <row r="22" spans="1:13" s="2" customFormat="1" ht="14.1" customHeight="1" x14ac:dyDescent="0.3">
      <c r="A22" s="67"/>
      <c r="B22" s="43" t="s">
        <v>17</v>
      </c>
      <c r="C22" s="43"/>
      <c r="D22" s="50" t="s">
        <v>37</v>
      </c>
      <c r="E22" s="51"/>
      <c r="F22" s="51"/>
      <c r="G22" s="52"/>
      <c r="H22" s="71"/>
      <c r="I22" s="74"/>
      <c r="J22" s="74"/>
      <c r="K22" s="74"/>
      <c r="L22" s="74"/>
      <c r="M22" s="85"/>
    </row>
    <row r="23" spans="1:13" s="2" customFormat="1" ht="14.1" customHeight="1" x14ac:dyDescent="0.3">
      <c r="A23" s="67">
        <v>11</v>
      </c>
      <c r="B23" s="34" t="s">
        <v>56</v>
      </c>
      <c r="C23" s="35"/>
      <c r="D23" s="83" t="s">
        <v>38</v>
      </c>
      <c r="E23" s="83"/>
      <c r="F23" s="83"/>
      <c r="G23" s="83"/>
      <c r="H23" s="71">
        <v>17</v>
      </c>
      <c r="I23" s="74">
        <f>SUM(H23)+0.6</f>
        <v>17.600000000000001</v>
      </c>
      <c r="J23" s="74">
        <f>SUM(I23)+0.6</f>
        <v>18.200000000000003</v>
      </c>
      <c r="K23" s="74">
        <f>SUM(J23)+0.6</f>
        <v>18.800000000000004</v>
      </c>
      <c r="L23" s="75">
        <f>SUM(K23)+0.6</f>
        <v>19.400000000000006</v>
      </c>
      <c r="M23" s="85"/>
    </row>
    <row r="24" spans="1:13" s="2" customFormat="1" ht="14.1" customHeight="1" x14ac:dyDescent="0.3">
      <c r="A24" s="67"/>
      <c r="B24" s="43" t="s">
        <v>18</v>
      </c>
      <c r="C24" s="43"/>
      <c r="D24" s="50" t="s">
        <v>39</v>
      </c>
      <c r="E24" s="51"/>
      <c r="F24" s="51"/>
      <c r="G24" s="52"/>
      <c r="H24" s="71"/>
      <c r="I24" s="74"/>
      <c r="J24" s="74"/>
      <c r="K24" s="74"/>
      <c r="L24" s="75"/>
      <c r="M24" s="85"/>
    </row>
    <row r="25" spans="1:13" s="2" customFormat="1" ht="14.1" customHeight="1" x14ac:dyDescent="0.3">
      <c r="A25" s="67">
        <v>12</v>
      </c>
      <c r="B25" s="42" t="s">
        <v>171</v>
      </c>
      <c r="C25" s="42"/>
      <c r="D25" s="83"/>
      <c r="E25" s="83"/>
      <c r="F25" s="83"/>
      <c r="G25" s="83"/>
      <c r="H25" s="71">
        <v>15</v>
      </c>
      <c r="I25" s="74">
        <f>SUM(H25)+1.5</f>
        <v>16.5</v>
      </c>
      <c r="J25" s="74">
        <f t="shared" ref="J25:L25" si="10">SUM(I25)+1.5</f>
        <v>18</v>
      </c>
      <c r="K25" s="74">
        <f t="shared" si="10"/>
        <v>19.5</v>
      </c>
      <c r="L25" s="74">
        <f t="shared" si="10"/>
        <v>21</v>
      </c>
      <c r="M25" s="85"/>
    </row>
    <row r="26" spans="1:13" s="2" customFormat="1" ht="14.1" customHeight="1" x14ac:dyDescent="0.3">
      <c r="A26" s="67"/>
      <c r="B26" s="43" t="s">
        <v>172</v>
      </c>
      <c r="C26" s="43"/>
      <c r="D26" s="50"/>
      <c r="E26" s="51"/>
      <c r="F26" s="51"/>
      <c r="G26" s="52"/>
      <c r="H26" s="71"/>
      <c r="I26" s="74"/>
      <c r="J26" s="74"/>
      <c r="K26" s="74"/>
      <c r="L26" s="74"/>
      <c r="M26" s="85"/>
    </row>
    <row r="27" spans="1:13" s="2" customFormat="1" ht="14.1" customHeight="1" x14ac:dyDescent="0.3">
      <c r="A27" s="67">
        <v>13</v>
      </c>
      <c r="B27" s="34" t="s">
        <v>81</v>
      </c>
      <c r="C27" s="35"/>
      <c r="D27" s="68" t="s">
        <v>61</v>
      </c>
      <c r="E27" s="69"/>
      <c r="F27" s="69"/>
      <c r="G27" s="70"/>
      <c r="H27" s="71">
        <v>3</v>
      </c>
      <c r="I27" s="74">
        <f>SUM(H27)+0.3</f>
        <v>3.3</v>
      </c>
      <c r="J27" s="74">
        <f t="shared" ref="J27:L27" si="11">SUM(I27)+0.3</f>
        <v>3.5999999999999996</v>
      </c>
      <c r="K27" s="74">
        <f t="shared" si="11"/>
        <v>3.8999999999999995</v>
      </c>
      <c r="L27" s="74">
        <f t="shared" si="11"/>
        <v>4.1999999999999993</v>
      </c>
      <c r="M27" s="49"/>
    </row>
    <row r="28" spans="1:13" s="2" customFormat="1" ht="14.1" customHeight="1" x14ac:dyDescent="0.3">
      <c r="A28" s="67"/>
      <c r="B28" s="72" t="s">
        <v>82</v>
      </c>
      <c r="C28" s="73"/>
      <c r="D28" s="50" t="s">
        <v>60</v>
      </c>
      <c r="E28" s="51"/>
      <c r="F28" s="51"/>
      <c r="G28" s="52"/>
      <c r="H28" s="71"/>
      <c r="I28" s="74"/>
      <c r="J28" s="74"/>
      <c r="K28" s="74"/>
      <c r="L28" s="74"/>
      <c r="M28" s="12"/>
    </row>
    <row r="29" spans="1:13" s="2" customFormat="1" ht="14.1" customHeight="1" x14ac:dyDescent="0.3">
      <c r="A29" s="67">
        <v>14</v>
      </c>
      <c r="B29" s="34" t="s">
        <v>84</v>
      </c>
      <c r="C29" s="35"/>
      <c r="D29" s="68" t="s">
        <v>65</v>
      </c>
      <c r="E29" s="69"/>
      <c r="F29" s="69"/>
      <c r="G29" s="70"/>
      <c r="H29" s="32">
        <v>4</v>
      </c>
      <c r="I29" s="74">
        <f>SUM(H29)+0.3</f>
        <v>4.3</v>
      </c>
      <c r="J29" s="74">
        <f t="shared" ref="J29:L29" si="12">SUM(I29)+0.3</f>
        <v>4.5999999999999996</v>
      </c>
      <c r="K29" s="74">
        <f t="shared" si="12"/>
        <v>4.8999999999999995</v>
      </c>
      <c r="L29" s="74">
        <f t="shared" si="12"/>
        <v>5.1999999999999993</v>
      </c>
      <c r="M29" s="100"/>
    </row>
    <row r="30" spans="1:13" s="2" customFormat="1" ht="14.1" customHeight="1" thickBot="1" x14ac:dyDescent="0.35">
      <c r="A30" s="84"/>
      <c r="B30" s="78" t="s">
        <v>85</v>
      </c>
      <c r="C30" s="79"/>
      <c r="D30" s="80" t="s">
        <v>167</v>
      </c>
      <c r="E30" s="81"/>
      <c r="F30" s="81"/>
      <c r="G30" s="82"/>
      <c r="H30" s="129"/>
      <c r="I30" s="130"/>
      <c r="J30" s="130"/>
      <c r="K30" s="130"/>
      <c r="L30" s="130"/>
      <c r="M30" s="77"/>
    </row>
    <row r="31" spans="1:13" ht="14.1" customHeight="1" x14ac:dyDescent="0.3"/>
    <row r="32" spans="1:13" ht="14.1" customHeight="1" x14ac:dyDescent="0.3"/>
    <row r="33" spans="2:7" ht="14.1" customHeight="1" x14ac:dyDescent="0.3"/>
    <row r="34" spans="2:7" ht="14.1" customHeight="1" x14ac:dyDescent="0.3">
      <c r="B34" s="1"/>
      <c r="C34" s="1"/>
      <c r="D34" s="1"/>
      <c r="E34" s="1"/>
      <c r="F34" s="1"/>
      <c r="G34" s="1"/>
    </row>
    <row r="35" spans="2:7" ht="14.1" customHeight="1" x14ac:dyDescent="0.3">
      <c r="B35" s="1"/>
      <c r="C35" s="1"/>
      <c r="D35" s="1"/>
      <c r="E35" s="1"/>
      <c r="F35" s="1"/>
      <c r="G35" s="1"/>
    </row>
    <row r="36" spans="2:7" ht="14.1" customHeight="1" x14ac:dyDescent="0.3">
      <c r="B36" s="1"/>
      <c r="C36" s="1"/>
      <c r="D36" s="1"/>
      <c r="E36" s="1"/>
      <c r="F36" s="1"/>
      <c r="G36" s="1"/>
    </row>
    <row r="37" spans="2:7" ht="14.1" customHeight="1" x14ac:dyDescent="0.3">
      <c r="B37" s="1"/>
      <c r="C37" s="1"/>
      <c r="D37" s="1"/>
      <c r="E37" s="1"/>
      <c r="F37" s="1"/>
      <c r="G37" s="1"/>
    </row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/>
    <row r="48" spans="2:7" ht="14.1" customHeight="1" x14ac:dyDescent="0.3"/>
    <row r="49" ht="14.1" customHeight="1" x14ac:dyDescent="0.3"/>
    <row r="50" ht="14.1" customHeight="1" x14ac:dyDescent="0.3"/>
    <row r="51" ht="14.1" customHeight="1" x14ac:dyDescent="0.3"/>
    <row r="52" ht="14.1" customHeight="1" x14ac:dyDescent="0.3"/>
    <row r="53" ht="14.1" customHeight="1" x14ac:dyDescent="0.3"/>
  </sheetData>
  <mergeCells count="157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9:A30"/>
    <mergeCell ref="B29:C29"/>
    <mergeCell ref="D29:G29"/>
    <mergeCell ref="H29:H30"/>
    <mergeCell ref="I29:I30"/>
    <mergeCell ref="A27:A28"/>
    <mergeCell ref="B27:C27"/>
    <mergeCell ref="D27:G27"/>
    <mergeCell ref="H27:H28"/>
    <mergeCell ref="I27:I28"/>
    <mergeCell ref="J29:J30"/>
    <mergeCell ref="K29:K30"/>
    <mergeCell ref="L29:L30"/>
    <mergeCell ref="M29:M30"/>
    <mergeCell ref="B30:C30"/>
    <mergeCell ref="D30:G30"/>
    <mergeCell ref="K27:K28"/>
    <mergeCell ref="L27:L28"/>
    <mergeCell ref="M27:M28"/>
    <mergeCell ref="B28:C28"/>
    <mergeCell ref="D28:G28"/>
    <mergeCell ref="J27:J28"/>
    <mergeCell ref="K25:K26"/>
    <mergeCell ref="L25:L26"/>
    <mergeCell ref="M25:M26"/>
    <mergeCell ref="B26:C26"/>
    <mergeCell ref="D26:G26"/>
    <mergeCell ref="A25:A26"/>
    <mergeCell ref="B25:C25"/>
    <mergeCell ref="D25:G25"/>
    <mergeCell ref="H25:H26"/>
    <mergeCell ref="I25:I26"/>
    <mergeCell ref="J25:J26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B0063-DF7D-4846-A4E5-DDD23C962635}">
  <sheetPr>
    <tabColor rgb="FFFFC000"/>
    <pageSetUpPr fitToPage="1"/>
  </sheetPr>
  <dimension ref="A1:N59"/>
  <sheetViews>
    <sheetView topLeftCell="A7" zoomScale="110" zoomScaleNormal="110" workbookViewId="0">
      <selection activeCell="N27" sqref="N27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18" t="s">
        <v>182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4" ht="16.5" customHeight="1" thickBot="1" x14ac:dyDescent="0.35">
      <c r="A2" s="5" t="s">
        <v>33</v>
      </c>
      <c r="B2" s="21" t="s">
        <v>34</v>
      </c>
      <c r="C2" s="21"/>
      <c r="D2" s="21" t="s">
        <v>35</v>
      </c>
      <c r="E2" s="21"/>
      <c r="F2" s="21"/>
      <c r="G2" s="21"/>
      <c r="H2" s="3" t="s">
        <v>55</v>
      </c>
      <c r="I2" s="4" t="s">
        <v>36</v>
      </c>
      <c r="J2" s="4" t="s">
        <v>64</v>
      </c>
      <c r="K2" s="4" t="s">
        <v>63</v>
      </c>
      <c r="L2" s="4" t="s">
        <v>62</v>
      </c>
      <c r="M2" s="4"/>
      <c r="N2" t="s">
        <v>53</v>
      </c>
    </row>
    <row r="3" spans="1:14" s="2" customFormat="1" ht="14.1" customHeight="1" x14ac:dyDescent="0.3">
      <c r="A3" s="86">
        <v>1</v>
      </c>
      <c r="B3" s="87" t="s">
        <v>49</v>
      </c>
      <c r="C3" s="88"/>
      <c r="D3" s="89" t="s">
        <v>50</v>
      </c>
      <c r="E3" s="90"/>
      <c r="F3" s="90"/>
      <c r="G3" s="91"/>
      <c r="H3" s="92">
        <v>47</v>
      </c>
      <c r="I3" s="93">
        <f>SUM(H3)+4.9</f>
        <v>51.9</v>
      </c>
      <c r="J3" s="93">
        <f t="shared" ref="J3:L3" si="0">SUM(I3)+4.9</f>
        <v>56.8</v>
      </c>
      <c r="K3" s="93">
        <f t="shared" si="0"/>
        <v>61.699999999999996</v>
      </c>
      <c r="L3" s="93">
        <f t="shared" si="0"/>
        <v>66.599999999999994</v>
      </c>
      <c r="M3" s="11"/>
    </row>
    <row r="4" spans="1:14" s="2" customFormat="1" ht="14.1" customHeight="1" x14ac:dyDescent="0.3">
      <c r="A4" s="67"/>
      <c r="B4" s="43" t="s">
        <v>51</v>
      </c>
      <c r="C4" s="43"/>
      <c r="D4" s="50" t="s">
        <v>52</v>
      </c>
      <c r="E4" s="51"/>
      <c r="F4" s="51"/>
      <c r="G4" s="51"/>
      <c r="H4" s="71"/>
      <c r="I4" s="41"/>
      <c r="J4" s="41"/>
      <c r="K4" s="41"/>
      <c r="L4" s="41"/>
      <c r="M4" s="12"/>
    </row>
    <row r="5" spans="1:14" s="2" customFormat="1" ht="14.1" customHeight="1" x14ac:dyDescent="0.3">
      <c r="A5" s="67">
        <v>2</v>
      </c>
      <c r="B5" s="42" t="s">
        <v>21</v>
      </c>
      <c r="C5" s="42"/>
      <c r="D5" s="83" t="s">
        <v>22</v>
      </c>
      <c r="E5" s="83"/>
      <c r="F5" s="83"/>
      <c r="G5" s="83"/>
      <c r="H5" s="40">
        <v>23</v>
      </c>
      <c r="I5" s="41">
        <f>SUM(H5)+1.8</f>
        <v>24.8</v>
      </c>
      <c r="J5" s="41">
        <f t="shared" ref="J5:K5" si="1">SUM(I5)+1.8</f>
        <v>26.6</v>
      </c>
      <c r="K5" s="41">
        <f t="shared" si="1"/>
        <v>28.400000000000002</v>
      </c>
      <c r="L5" s="41">
        <f>SUM(K5)+1.6</f>
        <v>30.000000000000004</v>
      </c>
      <c r="M5" s="49"/>
    </row>
    <row r="6" spans="1:14" s="2" customFormat="1" ht="14.1" customHeight="1" x14ac:dyDescent="0.3">
      <c r="A6" s="67"/>
      <c r="B6" s="43" t="s">
        <v>11</v>
      </c>
      <c r="C6" s="43"/>
      <c r="D6" s="50" t="s">
        <v>26</v>
      </c>
      <c r="E6" s="51"/>
      <c r="F6" s="51"/>
      <c r="G6" s="52"/>
      <c r="H6" s="32"/>
      <c r="I6" s="10"/>
      <c r="J6" s="10"/>
      <c r="K6" s="10"/>
      <c r="L6" s="10"/>
      <c r="M6" s="12"/>
    </row>
    <row r="7" spans="1:14" s="2" customFormat="1" ht="14.1" customHeight="1" x14ac:dyDescent="0.3">
      <c r="A7" s="67">
        <v>3</v>
      </c>
      <c r="B7" s="42" t="s">
        <v>19</v>
      </c>
      <c r="C7" s="42"/>
      <c r="D7" s="83" t="s">
        <v>54</v>
      </c>
      <c r="E7" s="83"/>
      <c r="F7" s="83"/>
      <c r="G7" s="83"/>
      <c r="H7" s="40">
        <v>30</v>
      </c>
      <c r="I7" s="41">
        <f>SUM(H7)+2.25</f>
        <v>32.25</v>
      </c>
      <c r="J7" s="41">
        <f t="shared" ref="J7:K7" si="2">SUM(I7)+2.25</f>
        <v>34.5</v>
      </c>
      <c r="K7" s="41">
        <f t="shared" si="2"/>
        <v>36.75</v>
      </c>
      <c r="L7" s="41">
        <f>SUM(K7)+2</f>
        <v>38.75</v>
      </c>
      <c r="M7" s="85"/>
    </row>
    <row r="8" spans="1:14" s="2" customFormat="1" ht="14.1" customHeight="1" x14ac:dyDescent="0.3">
      <c r="A8" s="67"/>
      <c r="B8" s="43" t="s">
        <v>24</v>
      </c>
      <c r="C8" s="43"/>
      <c r="D8" s="50" t="s">
        <v>27</v>
      </c>
      <c r="E8" s="51"/>
      <c r="F8" s="51"/>
      <c r="G8" s="52"/>
      <c r="H8" s="32"/>
      <c r="I8" s="10"/>
      <c r="J8" s="10"/>
      <c r="K8" s="10"/>
      <c r="L8" s="10"/>
      <c r="M8" s="85"/>
    </row>
    <row r="9" spans="1:14" s="2" customFormat="1" ht="14.1" customHeight="1" x14ac:dyDescent="0.3">
      <c r="A9" s="67">
        <v>4</v>
      </c>
      <c r="B9" s="42" t="s">
        <v>183</v>
      </c>
      <c r="C9" s="42"/>
      <c r="D9" s="83"/>
      <c r="E9" s="83"/>
      <c r="F9" s="83"/>
      <c r="G9" s="83"/>
      <c r="H9" s="40">
        <v>54</v>
      </c>
      <c r="I9" s="41">
        <f>SUM(H9)+3.5</f>
        <v>57.5</v>
      </c>
      <c r="J9" s="41">
        <f t="shared" ref="J9:L9" si="3">SUM(I9)+3.5</f>
        <v>61</v>
      </c>
      <c r="K9" s="41">
        <f t="shared" si="3"/>
        <v>64.5</v>
      </c>
      <c r="L9" s="41">
        <f t="shared" si="3"/>
        <v>68</v>
      </c>
      <c r="M9" s="85"/>
    </row>
    <row r="10" spans="1:14" s="2" customFormat="1" ht="14.1" customHeight="1" x14ac:dyDescent="0.3">
      <c r="A10" s="67"/>
      <c r="B10" s="43" t="s">
        <v>184</v>
      </c>
      <c r="C10" s="43"/>
      <c r="D10" s="50"/>
      <c r="E10" s="51"/>
      <c r="F10" s="51"/>
      <c r="G10" s="52"/>
      <c r="H10" s="32"/>
      <c r="I10" s="10"/>
      <c r="J10" s="10"/>
      <c r="K10" s="10"/>
      <c r="L10" s="10"/>
      <c r="M10" s="85"/>
    </row>
    <row r="11" spans="1:14" s="2" customFormat="1" ht="14.1" customHeight="1" x14ac:dyDescent="0.3">
      <c r="A11" s="67">
        <v>5</v>
      </c>
      <c r="B11" s="42" t="s">
        <v>10</v>
      </c>
      <c r="C11" s="42"/>
      <c r="D11" s="83" t="s">
        <v>0</v>
      </c>
      <c r="E11" s="83"/>
      <c r="F11" s="83"/>
      <c r="G11" s="83"/>
      <c r="H11" s="71">
        <v>12.6</v>
      </c>
      <c r="I11" s="74">
        <f>SUM(H11)+0.8</f>
        <v>13.4</v>
      </c>
      <c r="J11" s="74">
        <f t="shared" ref="J11:L11" si="4">SUM(I11)+0.8</f>
        <v>14.200000000000001</v>
      </c>
      <c r="K11" s="74">
        <f t="shared" si="4"/>
        <v>15.000000000000002</v>
      </c>
      <c r="L11" s="74">
        <f t="shared" si="4"/>
        <v>15.800000000000002</v>
      </c>
      <c r="M11" s="85"/>
    </row>
    <row r="12" spans="1:14" s="2" customFormat="1" ht="14.1" customHeight="1" x14ac:dyDescent="0.3">
      <c r="A12" s="67"/>
      <c r="B12" s="43" t="s">
        <v>13</v>
      </c>
      <c r="C12" s="43"/>
      <c r="D12" s="50" t="s">
        <v>29</v>
      </c>
      <c r="E12" s="51"/>
      <c r="F12" s="51"/>
      <c r="G12" s="52"/>
      <c r="H12" s="71"/>
      <c r="I12" s="74"/>
      <c r="J12" s="74"/>
      <c r="K12" s="74"/>
      <c r="L12" s="74"/>
      <c r="M12" s="85"/>
    </row>
    <row r="13" spans="1:14" s="2" customFormat="1" ht="14.1" customHeight="1" x14ac:dyDescent="0.3">
      <c r="A13" s="67">
        <v>6</v>
      </c>
      <c r="B13" s="42" t="s">
        <v>1</v>
      </c>
      <c r="C13" s="42"/>
      <c r="D13" s="83" t="s">
        <v>2</v>
      </c>
      <c r="E13" s="83"/>
      <c r="F13" s="83"/>
      <c r="G13" s="83"/>
      <c r="H13" s="71">
        <v>11</v>
      </c>
      <c r="I13" s="74">
        <f>SUM(H13)+0.6</f>
        <v>11.6</v>
      </c>
      <c r="J13" s="74">
        <f>SUM(I13)+0.6</f>
        <v>12.2</v>
      </c>
      <c r="K13" s="74">
        <f>SUM(J13)+0.6</f>
        <v>12.799999999999999</v>
      </c>
      <c r="L13" s="75">
        <f>SUM(K13)+0.6</f>
        <v>13.399999999999999</v>
      </c>
      <c r="M13" s="85"/>
    </row>
    <row r="14" spans="1:14" s="2" customFormat="1" ht="14.1" customHeight="1" x14ac:dyDescent="0.3">
      <c r="A14" s="67"/>
      <c r="B14" s="43" t="s">
        <v>14</v>
      </c>
      <c r="C14" s="43"/>
      <c r="D14" s="50" t="s">
        <v>30</v>
      </c>
      <c r="E14" s="51"/>
      <c r="F14" s="51"/>
      <c r="G14" s="52"/>
      <c r="H14" s="71"/>
      <c r="I14" s="74"/>
      <c r="J14" s="74"/>
      <c r="K14" s="74"/>
      <c r="L14" s="75"/>
      <c r="M14" s="85"/>
    </row>
    <row r="15" spans="1:14" s="2" customFormat="1" ht="14.1" customHeight="1" x14ac:dyDescent="0.3">
      <c r="A15" s="67">
        <v>7</v>
      </c>
      <c r="B15" s="42" t="s">
        <v>3</v>
      </c>
      <c r="C15" s="42"/>
      <c r="D15" s="83" t="s">
        <v>4</v>
      </c>
      <c r="E15" s="83"/>
      <c r="F15" s="83"/>
      <c r="G15" s="83"/>
      <c r="H15" s="71">
        <v>5.3</v>
      </c>
      <c r="I15" s="74">
        <f>SUM(H15)+0.3</f>
        <v>5.6</v>
      </c>
      <c r="J15" s="74">
        <f>SUM(I15)+0.3</f>
        <v>5.8999999999999995</v>
      </c>
      <c r="K15" s="74">
        <f>SUM(J15)+0.3</f>
        <v>6.1999999999999993</v>
      </c>
      <c r="L15" s="75">
        <f>SUM(K15)+0.3</f>
        <v>6.4999999999999991</v>
      </c>
      <c r="M15" s="85"/>
    </row>
    <row r="16" spans="1:14" s="2" customFormat="1" ht="14.1" customHeight="1" x14ac:dyDescent="0.3">
      <c r="A16" s="67"/>
      <c r="B16" s="43" t="s">
        <v>15</v>
      </c>
      <c r="C16" s="43"/>
      <c r="D16" s="50" t="s">
        <v>31</v>
      </c>
      <c r="E16" s="51"/>
      <c r="F16" s="51"/>
      <c r="G16" s="52"/>
      <c r="H16" s="71"/>
      <c r="I16" s="74"/>
      <c r="J16" s="74"/>
      <c r="K16" s="74"/>
      <c r="L16" s="75"/>
      <c r="M16" s="85"/>
    </row>
    <row r="17" spans="1:13" s="2" customFormat="1" ht="14.1" customHeight="1" x14ac:dyDescent="0.3">
      <c r="A17" s="67">
        <v>8</v>
      </c>
      <c r="B17" s="34" t="s">
        <v>45</v>
      </c>
      <c r="C17" s="35"/>
      <c r="D17" s="36" t="s">
        <v>47</v>
      </c>
      <c r="E17" s="37"/>
      <c r="F17" s="37"/>
      <c r="G17" s="38"/>
      <c r="H17" s="71">
        <v>29.1</v>
      </c>
      <c r="I17" s="74">
        <f>SUM(H17)+1.6</f>
        <v>30.700000000000003</v>
      </c>
      <c r="J17" s="74">
        <f>SUM(I17)+1.6</f>
        <v>32.300000000000004</v>
      </c>
      <c r="K17" s="74">
        <f>SUM(J17)+1.6</f>
        <v>33.900000000000006</v>
      </c>
      <c r="L17" s="75">
        <f>SUM(K17)+1.6</f>
        <v>35.500000000000007</v>
      </c>
      <c r="M17" s="85"/>
    </row>
    <row r="18" spans="1:13" s="2" customFormat="1" ht="14.1" customHeight="1" x14ac:dyDescent="0.3">
      <c r="A18" s="67"/>
      <c r="B18" s="43" t="s">
        <v>46</v>
      </c>
      <c r="C18" s="43"/>
      <c r="D18" s="50" t="s">
        <v>48</v>
      </c>
      <c r="E18" s="51"/>
      <c r="F18" s="51"/>
      <c r="G18" s="52"/>
      <c r="H18" s="71"/>
      <c r="I18" s="74"/>
      <c r="J18" s="74"/>
      <c r="K18" s="74"/>
      <c r="L18" s="75"/>
      <c r="M18" s="85"/>
    </row>
    <row r="19" spans="1:13" s="2" customFormat="1" ht="14.1" customHeight="1" x14ac:dyDescent="0.3">
      <c r="A19" s="67">
        <v>9</v>
      </c>
      <c r="B19" s="42" t="s">
        <v>5</v>
      </c>
      <c r="C19" s="42"/>
      <c r="D19" s="83" t="s">
        <v>6</v>
      </c>
      <c r="E19" s="83"/>
      <c r="F19" s="83"/>
      <c r="G19" s="83"/>
      <c r="H19" s="71">
        <v>28.3</v>
      </c>
      <c r="I19" s="74">
        <f>SUM(H19)+3.6</f>
        <v>31.900000000000002</v>
      </c>
      <c r="J19" s="74">
        <f t="shared" ref="J19:K19" si="5">SUM(I19)+3.6</f>
        <v>35.5</v>
      </c>
      <c r="K19" s="74">
        <f t="shared" si="5"/>
        <v>39.1</v>
      </c>
      <c r="L19" s="74">
        <f>SUM(K19)+3.5</f>
        <v>42.6</v>
      </c>
      <c r="M19" s="85"/>
    </row>
    <row r="20" spans="1:13" s="2" customFormat="1" ht="14.1" customHeight="1" x14ac:dyDescent="0.3">
      <c r="A20" s="67"/>
      <c r="B20" s="43" t="s">
        <v>16</v>
      </c>
      <c r="C20" s="43"/>
      <c r="D20" s="50" t="s">
        <v>32</v>
      </c>
      <c r="E20" s="51"/>
      <c r="F20" s="51"/>
      <c r="G20" s="52"/>
      <c r="H20" s="71"/>
      <c r="I20" s="74"/>
      <c r="J20" s="74"/>
      <c r="K20" s="74"/>
      <c r="L20" s="74"/>
      <c r="M20" s="85"/>
    </row>
    <row r="21" spans="1:13" s="2" customFormat="1" ht="14.1" customHeight="1" x14ac:dyDescent="0.3">
      <c r="A21" s="67">
        <v>10</v>
      </c>
      <c r="B21" s="42" t="s">
        <v>7</v>
      </c>
      <c r="C21" s="42"/>
      <c r="D21" s="36" t="s">
        <v>8</v>
      </c>
      <c r="E21" s="37"/>
      <c r="F21" s="37"/>
      <c r="G21" s="38"/>
      <c r="H21" s="71">
        <v>29.4</v>
      </c>
      <c r="I21" s="74">
        <f>SUM(H21)+1.8</f>
        <v>31.2</v>
      </c>
      <c r="J21" s="74">
        <f t="shared" ref="J21:L21" si="6">SUM(I21)+1.8</f>
        <v>33</v>
      </c>
      <c r="K21" s="74">
        <f t="shared" si="6"/>
        <v>34.799999999999997</v>
      </c>
      <c r="L21" s="74">
        <f t="shared" si="6"/>
        <v>36.599999999999994</v>
      </c>
      <c r="M21" s="85"/>
    </row>
    <row r="22" spans="1:13" s="2" customFormat="1" ht="14.1" customHeight="1" x14ac:dyDescent="0.3">
      <c r="A22" s="67"/>
      <c r="B22" s="43" t="s">
        <v>17</v>
      </c>
      <c r="C22" s="43"/>
      <c r="D22" s="50" t="s">
        <v>37</v>
      </c>
      <c r="E22" s="51"/>
      <c r="F22" s="51"/>
      <c r="G22" s="52"/>
      <c r="H22" s="71"/>
      <c r="I22" s="74"/>
      <c r="J22" s="74"/>
      <c r="K22" s="74"/>
      <c r="L22" s="74"/>
      <c r="M22" s="85"/>
    </row>
    <row r="23" spans="1:13" s="2" customFormat="1" ht="14.1" customHeight="1" x14ac:dyDescent="0.3">
      <c r="A23" s="67">
        <v>11</v>
      </c>
      <c r="B23" s="34" t="s">
        <v>56</v>
      </c>
      <c r="C23" s="35"/>
      <c r="D23" s="83" t="s">
        <v>38</v>
      </c>
      <c r="E23" s="83"/>
      <c r="F23" s="83"/>
      <c r="G23" s="83"/>
      <c r="H23" s="71">
        <v>15</v>
      </c>
      <c r="I23" s="74">
        <f>SUM(H23)+0.6</f>
        <v>15.6</v>
      </c>
      <c r="J23" s="74">
        <f>SUM(I23)+0.6</f>
        <v>16.2</v>
      </c>
      <c r="K23" s="74">
        <f>SUM(J23)+0.6</f>
        <v>16.8</v>
      </c>
      <c r="L23" s="75">
        <f>SUM(K23)+0.6</f>
        <v>17.400000000000002</v>
      </c>
      <c r="M23" s="85"/>
    </row>
    <row r="24" spans="1:13" s="2" customFormat="1" ht="14.1" customHeight="1" x14ac:dyDescent="0.3">
      <c r="A24" s="67"/>
      <c r="B24" s="43" t="s">
        <v>18</v>
      </c>
      <c r="C24" s="43"/>
      <c r="D24" s="50" t="s">
        <v>39</v>
      </c>
      <c r="E24" s="51"/>
      <c r="F24" s="51"/>
      <c r="G24" s="52"/>
      <c r="H24" s="71"/>
      <c r="I24" s="74"/>
      <c r="J24" s="74"/>
      <c r="K24" s="74"/>
      <c r="L24" s="75"/>
      <c r="M24" s="85"/>
    </row>
    <row r="25" spans="1:13" s="2" customFormat="1" ht="14.1" customHeight="1" x14ac:dyDescent="0.3">
      <c r="A25" s="67">
        <v>12</v>
      </c>
      <c r="B25" s="42" t="s">
        <v>171</v>
      </c>
      <c r="C25" s="42"/>
      <c r="D25" s="83"/>
      <c r="E25" s="83"/>
      <c r="F25" s="83"/>
      <c r="G25" s="83"/>
      <c r="H25" s="71">
        <v>28</v>
      </c>
      <c r="I25" s="74">
        <f>SUM(H25)+3</f>
        <v>31</v>
      </c>
      <c r="J25" s="74">
        <f t="shared" ref="J25:L25" si="7">SUM(I25)+3</f>
        <v>34</v>
      </c>
      <c r="K25" s="74">
        <f t="shared" si="7"/>
        <v>37</v>
      </c>
      <c r="L25" s="74">
        <f t="shared" si="7"/>
        <v>40</v>
      </c>
      <c r="M25" s="85"/>
    </row>
    <row r="26" spans="1:13" s="2" customFormat="1" ht="14.1" customHeight="1" x14ac:dyDescent="0.3">
      <c r="A26" s="67"/>
      <c r="B26" s="43" t="s">
        <v>172</v>
      </c>
      <c r="C26" s="43"/>
      <c r="D26" s="50" t="s">
        <v>174</v>
      </c>
      <c r="E26" s="51"/>
      <c r="F26" s="51"/>
      <c r="G26" s="52"/>
      <c r="H26" s="71"/>
      <c r="I26" s="74"/>
      <c r="J26" s="74"/>
      <c r="K26" s="74"/>
      <c r="L26" s="74"/>
      <c r="M26" s="85"/>
    </row>
    <row r="27" spans="1:13" s="2" customFormat="1" ht="14.1" customHeight="1" x14ac:dyDescent="0.3">
      <c r="A27" s="67">
        <v>13</v>
      </c>
      <c r="B27" s="34" t="s">
        <v>58</v>
      </c>
      <c r="C27" s="35"/>
      <c r="D27" s="90" t="s">
        <v>80</v>
      </c>
      <c r="E27" s="90"/>
      <c r="F27" s="90"/>
      <c r="G27" s="90"/>
      <c r="H27" s="71">
        <v>6.4</v>
      </c>
      <c r="I27" s="74">
        <f>SUM(H27)+0.2</f>
        <v>6.6000000000000005</v>
      </c>
      <c r="J27" s="74">
        <f t="shared" ref="J27:L27" si="8">SUM(I27)+0.2</f>
        <v>6.8000000000000007</v>
      </c>
      <c r="K27" s="74">
        <f t="shared" si="8"/>
        <v>7.0000000000000009</v>
      </c>
      <c r="L27" s="74">
        <f t="shared" si="8"/>
        <v>7.2000000000000011</v>
      </c>
      <c r="M27" s="85"/>
    </row>
    <row r="28" spans="1:13" s="2" customFormat="1" ht="14.1" customHeight="1" x14ac:dyDescent="0.3">
      <c r="A28" s="67"/>
      <c r="B28" s="43" t="s">
        <v>57</v>
      </c>
      <c r="C28" s="43"/>
      <c r="D28" s="50" t="s">
        <v>179</v>
      </c>
      <c r="E28" s="51"/>
      <c r="F28" s="51"/>
      <c r="G28" s="52"/>
      <c r="H28" s="71"/>
      <c r="I28" s="74"/>
      <c r="J28" s="74"/>
      <c r="K28" s="74"/>
      <c r="L28" s="74"/>
      <c r="M28" s="85"/>
    </row>
    <row r="29" spans="1:13" s="2" customFormat="1" ht="14.1" customHeight="1" x14ac:dyDescent="0.3">
      <c r="A29" s="67">
        <v>14</v>
      </c>
      <c r="B29" s="34" t="s">
        <v>175</v>
      </c>
      <c r="C29" s="35"/>
      <c r="D29" s="36" t="s">
        <v>176</v>
      </c>
      <c r="E29" s="37"/>
      <c r="F29" s="37"/>
      <c r="G29" s="38"/>
      <c r="H29" s="71">
        <v>6.7</v>
      </c>
      <c r="I29" s="74">
        <f>SUM(H29)+0.2</f>
        <v>6.9</v>
      </c>
      <c r="J29" s="74">
        <f t="shared" ref="J29:L29" si="9">SUM(I29)+0.2</f>
        <v>7.1000000000000005</v>
      </c>
      <c r="K29" s="74">
        <f t="shared" si="9"/>
        <v>7.3000000000000007</v>
      </c>
      <c r="L29" s="74">
        <f t="shared" si="9"/>
        <v>7.5000000000000009</v>
      </c>
      <c r="M29" s="85"/>
    </row>
    <row r="30" spans="1:13" s="2" customFormat="1" ht="14.1" customHeight="1" x14ac:dyDescent="0.3">
      <c r="A30" s="67"/>
      <c r="B30" s="72" t="s">
        <v>177</v>
      </c>
      <c r="C30" s="73"/>
      <c r="D30" s="50" t="s">
        <v>178</v>
      </c>
      <c r="E30" s="51"/>
      <c r="F30" s="51"/>
      <c r="G30" s="52"/>
      <c r="H30" s="71"/>
      <c r="I30" s="74"/>
      <c r="J30" s="74"/>
      <c r="K30" s="74"/>
      <c r="L30" s="74"/>
      <c r="M30" s="85"/>
    </row>
    <row r="31" spans="1:13" s="2" customFormat="1" ht="14.1" customHeight="1" x14ac:dyDescent="0.3">
      <c r="A31" s="67">
        <v>15</v>
      </c>
      <c r="B31" s="34" t="s">
        <v>180</v>
      </c>
      <c r="C31" s="35"/>
      <c r="D31" s="36"/>
      <c r="E31" s="37"/>
      <c r="F31" s="37"/>
      <c r="G31" s="38"/>
      <c r="H31" s="71">
        <v>12</v>
      </c>
      <c r="I31" s="74">
        <f>SUM(H31)+0.3</f>
        <v>12.3</v>
      </c>
      <c r="J31" s="74">
        <f t="shared" ref="J31:L31" si="10">SUM(I31)+0.3</f>
        <v>12.600000000000001</v>
      </c>
      <c r="K31" s="74">
        <f t="shared" si="10"/>
        <v>12.900000000000002</v>
      </c>
      <c r="L31" s="74">
        <f t="shared" si="10"/>
        <v>13.200000000000003</v>
      </c>
      <c r="M31" s="85"/>
    </row>
    <row r="32" spans="1:13" s="2" customFormat="1" ht="14.1" customHeight="1" x14ac:dyDescent="0.3">
      <c r="A32" s="67"/>
      <c r="B32" s="72" t="s">
        <v>181</v>
      </c>
      <c r="C32" s="73"/>
      <c r="D32" s="50"/>
      <c r="E32" s="51"/>
      <c r="F32" s="51"/>
      <c r="G32" s="52"/>
      <c r="H32" s="71"/>
      <c r="I32" s="74"/>
      <c r="J32" s="74"/>
      <c r="K32" s="74"/>
      <c r="L32" s="74"/>
      <c r="M32" s="85"/>
    </row>
    <row r="33" spans="1:13" s="2" customFormat="1" ht="14.1" customHeight="1" x14ac:dyDescent="0.3">
      <c r="A33" s="67">
        <v>16</v>
      </c>
      <c r="B33" s="34" t="s">
        <v>81</v>
      </c>
      <c r="C33" s="35"/>
      <c r="D33" s="68" t="s">
        <v>61</v>
      </c>
      <c r="E33" s="69"/>
      <c r="F33" s="69"/>
      <c r="G33" s="70"/>
      <c r="H33" s="71">
        <v>5.5</v>
      </c>
      <c r="I33" s="74">
        <f>SUM(H33)+0.4</f>
        <v>5.9</v>
      </c>
      <c r="J33" s="74">
        <f t="shared" ref="J33:L33" si="11">SUM(I33)+0.4</f>
        <v>6.3000000000000007</v>
      </c>
      <c r="K33" s="74">
        <f t="shared" si="11"/>
        <v>6.7000000000000011</v>
      </c>
      <c r="L33" s="74">
        <f t="shared" si="11"/>
        <v>7.1000000000000014</v>
      </c>
      <c r="M33" s="49"/>
    </row>
    <row r="34" spans="1:13" s="2" customFormat="1" ht="14.1" customHeight="1" x14ac:dyDescent="0.3">
      <c r="A34" s="67"/>
      <c r="B34" s="72" t="s">
        <v>82</v>
      </c>
      <c r="C34" s="73"/>
      <c r="D34" s="50" t="s">
        <v>60</v>
      </c>
      <c r="E34" s="51"/>
      <c r="F34" s="51"/>
      <c r="G34" s="52"/>
      <c r="H34" s="71"/>
      <c r="I34" s="74"/>
      <c r="J34" s="74"/>
      <c r="K34" s="74"/>
      <c r="L34" s="74"/>
      <c r="M34" s="12"/>
    </row>
    <row r="35" spans="1:13" s="2" customFormat="1" ht="14.1" customHeight="1" x14ac:dyDescent="0.3">
      <c r="A35" s="67">
        <v>17</v>
      </c>
      <c r="B35" s="34" t="s">
        <v>84</v>
      </c>
      <c r="C35" s="35"/>
      <c r="D35" s="68" t="s">
        <v>65</v>
      </c>
      <c r="E35" s="69"/>
      <c r="F35" s="69"/>
      <c r="G35" s="70"/>
      <c r="H35" s="32">
        <v>3</v>
      </c>
      <c r="I35" s="74">
        <f>SUM(H35)+0.4</f>
        <v>3.4</v>
      </c>
      <c r="J35" s="74">
        <f t="shared" ref="J35:L35" si="12">SUM(I35)+0.4</f>
        <v>3.8</v>
      </c>
      <c r="K35" s="74">
        <f t="shared" si="12"/>
        <v>4.2</v>
      </c>
      <c r="L35" s="74">
        <f t="shared" si="12"/>
        <v>4.6000000000000005</v>
      </c>
      <c r="M35" s="100"/>
    </row>
    <row r="36" spans="1:13" s="2" customFormat="1" ht="14.1" customHeight="1" thickBot="1" x14ac:dyDescent="0.35">
      <c r="A36" s="84"/>
      <c r="B36" s="78" t="s">
        <v>85</v>
      </c>
      <c r="C36" s="79"/>
      <c r="D36" s="80" t="s">
        <v>167</v>
      </c>
      <c r="E36" s="81"/>
      <c r="F36" s="81"/>
      <c r="G36" s="82"/>
      <c r="H36" s="129"/>
      <c r="I36" s="130"/>
      <c r="J36" s="130"/>
      <c r="K36" s="130"/>
      <c r="L36" s="130"/>
      <c r="M36" s="77"/>
    </row>
    <row r="37" spans="1:13" ht="14.1" customHeight="1" x14ac:dyDescent="0.3"/>
    <row r="38" spans="1:13" ht="14.1" customHeight="1" x14ac:dyDescent="0.3"/>
    <row r="39" spans="1:13" ht="14.1" customHeight="1" x14ac:dyDescent="0.3"/>
    <row r="40" spans="1:13" ht="14.1" customHeight="1" x14ac:dyDescent="0.3">
      <c r="B40" s="1"/>
      <c r="C40" s="1"/>
      <c r="D40" s="1"/>
      <c r="E40" s="1"/>
      <c r="F40" s="1"/>
      <c r="G40" s="1"/>
    </row>
    <row r="41" spans="1:13" ht="14.1" customHeight="1" x14ac:dyDescent="0.3">
      <c r="B41" s="1"/>
      <c r="C41" s="1"/>
      <c r="D41" s="1"/>
      <c r="E41" s="1"/>
      <c r="F41" s="1"/>
      <c r="G41" s="1"/>
    </row>
    <row r="42" spans="1:13" ht="14.1" customHeight="1" x14ac:dyDescent="0.3">
      <c r="B42" s="1"/>
      <c r="C42" s="1"/>
      <c r="D42" s="1"/>
      <c r="E42" s="1"/>
      <c r="F42" s="1"/>
      <c r="G42" s="1"/>
    </row>
    <row r="43" spans="1:13" ht="14.1" customHeight="1" x14ac:dyDescent="0.3">
      <c r="B43" s="1"/>
      <c r="C43" s="1"/>
      <c r="D43" s="1"/>
      <c r="E43" s="1"/>
      <c r="F43" s="1"/>
      <c r="G43" s="1"/>
    </row>
    <row r="44" spans="1:13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ht="14.1" customHeight="1" x14ac:dyDescent="0.3"/>
    <row r="50" ht="14.1" customHeight="1" x14ac:dyDescent="0.3"/>
    <row r="51" ht="14.1" customHeight="1" x14ac:dyDescent="0.3"/>
    <row r="52" ht="14.1" customHeight="1" x14ac:dyDescent="0.3"/>
    <row r="53" ht="14.1" customHeight="1" x14ac:dyDescent="0.3"/>
    <row r="54" ht="14.1" customHeight="1" x14ac:dyDescent="0.3"/>
    <row r="55" ht="14.1" customHeight="1" x14ac:dyDescent="0.3"/>
    <row r="56" ht="14.1" customHeight="1" x14ac:dyDescent="0.3"/>
    <row r="57" ht="14.1" customHeight="1" x14ac:dyDescent="0.3"/>
    <row r="58" ht="14.1" customHeight="1" x14ac:dyDescent="0.3"/>
    <row r="59" ht="14.1" customHeight="1" x14ac:dyDescent="0.3"/>
  </sheetData>
  <mergeCells count="190">
    <mergeCell ref="A31:A32"/>
    <mergeCell ref="B31:C31"/>
    <mergeCell ref="D31:G31"/>
    <mergeCell ref="H31:H32"/>
    <mergeCell ref="I31:I32"/>
    <mergeCell ref="J31:J32"/>
    <mergeCell ref="K31:K32"/>
    <mergeCell ref="I29:I30"/>
    <mergeCell ref="J29:J30"/>
    <mergeCell ref="K29:K30"/>
    <mergeCell ref="B30:C30"/>
    <mergeCell ref="D30:G30"/>
    <mergeCell ref="A29:A30"/>
    <mergeCell ref="B29:C29"/>
    <mergeCell ref="D29:G29"/>
    <mergeCell ref="H29:H30"/>
    <mergeCell ref="D28:G28"/>
    <mergeCell ref="K35:K36"/>
    <mergeCell ref="L35:L36"/>
    <mergeCell ref="M35:M36"/>
    <mergeCell ref="B36:C36"/>
    <mergeCell ref="D36:G36"/>
    <mergeCell ref="K33:K34"/>
    <mergeCell ref="L33:L34"/>
    <mergeCell ref="M33:M34"/>
    <mergeCell ref="L31:L32"/>
    <mergeCell ref="M31:M32"/>
    <mergeCell ref="B32:C32"/>
    <mergeCell ref="D32:G32"/>
    <mergeCell ref="M27:M28"/>
    <mergeCell ref="L29:L30"/>
    <mergeCell ref="M29:M30"/>
    <mergeCell ref="L27:L28"/>
    <mergeCell ref="A35:A36"/>
    <mergeCell ref="B35:C35"/>
    <mergeCell ref="D35:G35"/>
    <mergeCell ref="H35:H36"/>
    <mergeCell ref="I35:I36"/>
    <mergeCell ref="J35:J36"/>
    <mergeCell ref="J33:J34"/>
    <mergeCell ref="B34:C34"/>
    <mergeCell ref="D34:G34"/>
    <mergeCell ref="K25:K26"/>
    <mergeCell ref="L25:L26"/>
    <mergeCell ref="M25:M26"/>
    <mergeCell ref="B26:C26"/>
    <mergeCell ref="D26:G26"/>
    <mergeCell ref="A33:A34"/>
    <mergeCell ref="B33:C33"/>
    <mergeCell ref="D33:G33"/>
    <mergeCell ref="H33:H34"/>
    <mergeCell ref="I33:I34"/>
    <mergeCell ref="A25:A26"/>
    <mergeCell ref="B25:C25"/>
    <mergeCell ref="D25:G25"/>
    <mergeCell ref="H25:H26"/>
    <mergeCell ref="I25:I26"/>
    <mergeCell ref="J25:J26"/>
    <mergeCell ref="A27:A28"/>
    <mergeCell ref="B27:C27"/>
    <mergeCell ref="D27:G27"/>
    <mergeCell ref="H27:H28"/>
    <mergeCell ref="I27:I28"/>
    <mergeCell ref="J27:J28"/>
    <mergeCell ref="K27:K28"/>
    <mergeCell ref="B28:C28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20CC-2E65-4641-931D-3C4F7DB2208B}">
  <sheetPr>
    <tabColor rgb="FFFFC000"/>
    <pageSetUpPr fitToPage="1"/>
  </sheetPr>
  <dimension ref="A1:N51"/>
  <sheetViews>
    <sheetView zoomScale="110" zoomScaleNormal="110" workbookViewId="0">
      <selection activeCell="B31" sqref="B31:C32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18" t="s">
        <v>71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4" ht="16.5" customHeight="1" thickBot="1" x14ac:dyDescent="0.35">
      <c r="A2" s="5" t="s">
        <v>33</v>
      </c>
      <c r="B2" s="21" t="s">
        <v>34</v>
      </c>
      <c r="C2" s="21"/>
      <c r="D2" s="21" t="s">
        <v>35</v>
      </c>
      <c r="E2" s="21"/>
      <c r="F2" s="21"/>
      <c r="G2" s="21"/>
      <c r="H2" s="3" t="s">
        <v>55</v>
      </c>
      <c r="I2" s="4" t="s">
        <v>36</v>
      </c>
      <c r="J2" s="4" t="s">
        <v>64</v>
      </c>
      <c r="K2" s="4" t="s">
        <v>63</v>
      </c>
      <c r="L2" s="4" t="s">
        <v>62</v>
      </c>
      <c r="M2" s="4"/>
      <c r="N2" t="s">
        <v>53</v>
      </c>
    </row>
    <row r="3" spans="1:14" s="2" customFormat="1" ht="14.1" customHeight="1" x14ac:dyDescent="0.3">
      <c r="A3" s="86">
        <v>1</v>
      </c>
      <c r="B3" s="87" t="s">
        <v>49</v>
      </c>
      <c r="C3" s="88"/>
      <c r="D3" s="89" t="s">
        <v>50</v>
      </c>
      <c r="E3" s="90"/>
      <c r="F3" s="90"/>
      <c r="G3" s="91"/>
      <c r="H3" s="92">
        <v>32.200000000000003</v>
      </c>
      <c r="I3" s="93">
        <f>SUM(H3)+3.4</f>
        <v>35.6</v>
      </c>
      <c r="J3" s="93">
        <f>SUM(I3)+3.4</f>
        <v>39</v>
      </c>
      <c r="K3" s="93">
        <f>SUM(J3)+3.4</f>
        <v>42.4</v>
      </c>
      <c r="L3" s="93">
        <f>SUM(K3)+2.9</f>
        <v>45.3</v>
      </c>
      <c r="M3" s="11"/>
    </row>
    <row r="4" spans="1:14" s="2" customFormat="1" ht="14.1" customHeight="1" x14ac:dyDescent="0.3">
      <c r="A4" s="67"/>
      <c r="B4" s="43" t="s">
        <v>51</v>
      </c>
      <c r="C4" s="43"/>
      <c r="D4" s="50" t="s">
        <v>52</v>
      </c>
      <c r="E4" s="51"/>
      <c r="F4" s="51"/>
      <c r="G4" s="51"/>
      <c r="H4" s="40"/>
      <c r="I4" s="41"/>
      <c r="J4" s="41"/>
      <c r="K4" s="41"/>
      <c r="L4" s="41"/>
      <c r="M4" s="12"/>
    </row>
    <row r="5" spans="1:14" s="2" customFormat="1" ht="14.1" customHeight="1" x14ac:dyDescent="0.3">
      <c r="A5" s="67">
        <v>2</v>
      </c>
      <c r="B5" s="42" t="s">
        <v>21</v>
      </c>
      <c r="C5" s="42"/>
      <c r="D5" s="83" t="s">
        <v>22</v>
      </c>
      <c r="E5" s="83"/>
      <c r="F5" s="83"/>
      <c r="G5" s="83"/>
      <c r="H5" s="40">
        <v>28</v>
      </c>
      <c r="I5" s="41">
        <f>SUM(H5)+1.8</f>
        <v>29.8</v>
      </c>
      <c r="J5" s="41">
        <f t="shared" ref="J5:K5" si="0">SUM(I5)+1.8</f>
        <v>31.6</v>
      </c>
      <c r="K5" s="41">
        <f t="shared" si="0"/>
        <v>33.4</v>
      </c>
      <c r="L5" s="41">
        <f>SUM(K5)+1.6</f>
        <v>35</v>
      </c>
      <c r="M5" s="49"/>
    </row>
    <row r="6" spans="1:14" s="2" customFormat="1" ht="14.1" customHeight="1" x14ac:dyDescent="0.3">
      <c r="A6" s="67"/>
      <c r="B6" s="43" t="s">
        <v>11</v>
      </c>
      <c r="C6" s="43"/>
      <c r="D6" s="50" t="s">
        <v>26</v>
      </c>
      <c r="E6" s="51"/>
      <c r="F6" s="51"/>
      <c r="G6" s="52"/>
      <c r="H6" s="32"/>
      <c r="I6" s="10"/>
      <c r="J6" s="10"/>
      <c r="K6" s="10"/>
      <c r="L6" s="10"/>
      <c r="M6" s="12"/>
    </row>
    <row r="7" spans="1:14" s="2" customFormat="1" ht="14.1" customHeight="1" x14ac:dyDescent="0.3">
      <c r="A7" s="67">
        <v>3</v>
      </c>
      <c r="B7" s="42" t="s">
        <v>19</v>
      </c>
      <c r="C7" s="42"/>
      <c r="D7" s="83" t="s">
        <v>54</v>
      </c>
      <c r="E7" s="83"/>
      <c r="F7" s="83"/>
      <c r="G7" s="83"/>
      <c r="H7" s="40">
        <v>35</v>
      </c>
      <c r="I7" s="41">
        <f>SUM(H7)+2.25</f>
        <v>37.25</v>
      </c>
      <c r="J7" s="41">
        <f t="shared" ref="J7:K7" si="1">SUM(I7)+2.25</f>
        <v>39.5</v>
      </c>
      <c r="K7" s="41">
        <f t="shared" si="1"/>
        <v>41.75</v>
      </c>
      <c r="L7" s="41">
        <f>SUM(K7)+2</f>
        <v>43.75</v>
      </c>
      <c r="M7" s="85"/>
    </row>
    <row r="8" spans="1:14" s="2" customFormat="1" ht="14.1" customHeight="1" x14ac:dyDescent="0.3">
      <c r="A8" s="67"/>
      <c r="B8" s="43" t="s">
        <v>24</v>
      </c>
      <c r="C8" s="43"/>
      <c r="D8" s="50" t="s">
        <v>27</v>
      </c>
      <c r="E8" s="51"/>
      <c r="F8" s="51"/>
      <c r="G8" s="52"/>
      <c r="H8" s="32"/>
      <c r="I8" s="10"/>
      <c r="J8" s="10"/>
      <c r="K8" s="10"/>
      <c r="L8" s="10"/>
      <c r="M8" s="85"/>
    </row>
    <row r="9" spans="1:14" s="2" customFormat="1" ht="14.1" customHeight="1" x14ac:dyDescent="0.3">
      <c r="A9" s="67">
        <v>4</v>
      </c>
      <c r="B9" s="42" t="s">
        <v>25</v>
      </c>
      <c r="C9" s="42"/>
      <c r="D9" s="83" t="s">
        <v>9</v>
      </c>
      <c r="E9" s="83"/>
      <c r="F9" s="83"/>
      <c r="G9" s="83"/>
      <c r="H9" s="40">
        <v>35</v>
      </c>
      <c r="I9" s="41">
        <f>SUM(H9)+2.25</f>
        <v>37.25</v>
      </c>
      <c r="J9" s="41">
        <f t="shared" ref="J9" si="2">SUM(I9)+2.25</f>
        <v>39.5</v>
      </c>
      <c r="K9" s="41">
        <f t="shared" ref="K9" si="3">SUM(J9)+2.25</f>
        <v>41.75</v>
      </c>
      <c r="L9" s="41">
        <f>SUM(K9)+2</f>
        <v>43.75</v>
      </c>
      <c r="M9" s="49"/>
    </row>
    <row r="10" spans="1:14" s="2" customFormat="1" ht="14.1" customHeight="1" x14ac:dyDescent="0.3">
      <c r="A10" s="67"/>
      <c r="B10" s="43" t="s">
        <v>12</v>
      </c>
      <c r="C10" s="43"/>
      <c r="D10" s="50" t="s">
        <v>28</v>
      </c>
      <c r="E10" s="51"/>
      <c r="F10" s="51"/>
      <c r="G10" s="52"/>
      <c r="H10" s="32"/>
      <c r="I10" s="10"/>
      <c r="J10" s="10"/>
      <c r="K10" s="10"/>
      <c r="L10" s="10"/>
      <c r="M10" s="12"/>
    </row>
    <row r="11" spans="1:14" s="2" customFormat="1" ht="14.1" customHeight="1" x14ac:dyDescent="0.3">
      <c r="A11" s="67">
        <v>5</v>
      </c>
      <c r="B11" s="42" t="s">
        <v>10</v>
      </c>
      <c r="C11" s="42"/>
      <c r="D11" s="83" t="s">
        <v>0</v>
      </c>
      <c r="E11" s="83"/>
      <c r="F11" s="83"/>
      <c r="G11" s="83"/>
      <c r="H11" s="71">
        <v>16</v>
      </c>
      <c r="I11" s="74">
        <f>SUM(H11)+0.8</f>
        <v>16.8</v>
      </c>
      <c r="J11" s="74">
        <f t="shared" ref="J11:L11" si="4">SUM(I11)+0.8</f>
        <v>17.600000000000001</v>
      </c>
      <c r="K11" s="74">
        <f t="shared" si="4"/>
        <v>18.400000000000002</v>
      </c>
      <c r="L11" s="74">
        <f t="shared" si="4"/>
        <v>19.200000000000003</v>
      </c>
      <c r="M11" s="85"/>
    </row>
    <row r="12" spans="1:14" s="2" customFormat="1" ht="14.1" customHeight="1" x14ac:dyDescent="0.3">
      <c r="A12" s="67"/>
      <c r="B12" s="43" t="s">
        <v>13</v>
      </c>
      <c r="C12" s="43"/>
      <c r="D12" s="50" t="s">
        <v>29</v>
      </c>
      <c r="E12" s="51"/>
      <c r="F12" s="51"/>
      <c r="G12" s="52"/>
      <c r="H12" s="71"/>
      <c r="I12" s="74"/>
      <c r="J12" s="74"/>
      <c r="K12" s="74"/>
      <c r="L12" s="74"/>
      <c r="M12" s="85"/>
    </row>
    <row r="13" spans="1:14" s="2" customFormat="1" ht="14.1" customHeight="1" x14ac:dyDescent="0.3">
      <c r="A13" s="67">
        <v>6</v>
      </c>
      <c r="B13" s="42" t="s">
        <v>1</v>
      </c>
      <c r="C13" s="42"/>
      <c r="D13" s="83" t="s">
        <v>2</v>
      </c>
      <c r="E13" s="83"/>
      <c r="F13" s="83"/>
      <c r="G13" s="83"/>
      <c r="H13" s="71">
        <v>13.6</v>
      </c>
      <c r="I13" s="74">
        <f>SUM(H13)+0.6</f>
        <v>14.2</v>
      </c>
      <c r="J13" s="74">
        <f>SUM(I13)+0.6</f>
        <v>14.799999999999999</v>
      </c>
      <c r="K13" s="74">
        <f>SUM(J13)+0.6</f>
        <v>15.399999999999999</v>
      </c>
      <c r="L13" s="75">
        <f>SUM(K13)+0.6</f>
        <v>15.999999999999998</v>
      </c>
      <c r="M13" s="85"/>
    </row>
    <row r="14" spans="1:14" s="2" customFormat="1" ht="14.1" customHeight="1" x14ac:dyDescent="0.3">
      <c r="A14" s="67"/>
      <c r="B14" s="43" t="s">
        <v>14</v>
      </c>
      <c r="C14" s="43"/>
      <c r="D14" s="50" t="s">
        <v>30</v>
      </c>
      <c r="E14" s="51"/>
      <c r="F14" s="51"/>
      <c r="G14" s="52"/>
      <c r="H14" s="71"/>
      <c r="I14" s="74"/>
      <c r="J14" s="74"/>
      <c r="K14" s="74"/>
      <c r="L14" s="75"/>
      <c r="M14" s="85"/>
    </row>
    <row r="15" spans="1:14" s="2" customFormat="1" ht="14.1" customHeight="1" x14ac:dyDescent="0.3">
      <c r="A15" s="67">
        <v>7</v>
      </c>
      <c r="B15" s="42" t="s">
        <v>3</v>
      </c>
      <c r="C15" s="42"/>
      <c r="D15" s="83" t="s">
        <v>4</v>
      </c>
      <c r="E15" s="83"/>
      <c r="F15" s="83"/>
      <c r="G15" s="83"/>
      <c r="H15" s="71">
        <v>8.1999999999999993</v>
      </c>
      <c r="I15" s="74">
        <f>SUM(H15)+0.3</f>
        <v>8.5</v>
      </c>
      <c r="J15" s="74">
        <f>SUM(I15)+0.3</f>
        <v>8.8000000000000007</v>
      </c>
      <c r="K15" s="74">
        <f>SUM(J15)+0.3</f>
        <v>9.1000000000000014</v>
      </c>
      <c r="L15" s="75">
        <f>SUM(K15)+0.3</f>
        <v>9.4000000000000021</v>
      </c>
      <c r="M15" s="85"/>
    </row>
    <row r="16" spans="1:14" s="2" customFormat="1" ht="14.1" customHeight="1" x14ac:dyDescent="0.3">
      <c r="A16" s="67"/>
      <c r="B16" s="43" t="s">
        <v>15</v>
      </c>
      <c r="C16" s="43"/>
      <c r="D16" s="50" t="s">
        <v>31</v>
      </c>
      <c r="E16" s="51"/>
      <c r="F16" s="51"/>
      <c r="G16" s="52"/>
      <c r="H16" s="71"/>
      <c r="I16" s="74"/>
      <c r="J16" s="74"/>
      <c r="K16" s="74"/>
      <c r="L16" s="75"/>
      <c r="M16" s="85"/>
    </row>
    <row r="17" spans="1:13" s="2" customFormat="1" ht="14.1" customHeight="1" x14ac:dyDescent="0.3">
      <c r="A17" s="67">
        <v>8</v>
      </c>
      <c r="B17" s="34" t="s">
        <v>45</v>
      </c>
      <c r="C17" s="35"/>
      <c r="D17" s="36" t="s">
        <v>47</v>
      </c>
      <c r="E17" s="37"/>
      <c r="F17" s="37"/>
      <c r="G17" s="38"/>
      <c r="H17" s="71"/>
      <c r="I17" s="74"/>
      <c r="J17" s="74"/>
      <c r="K17" s="74"/>
      <c r="L17" s="75"/>
      <c r="M17" s="85"/>
    </row>
    <row r="18" spans="1:13" s="2" customFormat="1" ht="14.1" customHeight="1" x14ac:dyDescent="0.3">
      <c r="A18" s="67"/>
      <c r="B18" s="43" t="s">
        <v>46</v>
      </c>
      <c r="C18" s="43"/>
      <c r="D18" s="50" t="s">
        <v>48</v>
      </c>
      <c r="E18" s="51"/>
      <c r="F18" s="51"/>
      <c r="G18" s="52"/>
      <c r="H18" s="71"/>
      <c r="I18" s="74"/>
      <c r="J18" s="74"/>
      <c r="K18" s="74"/>
      <c r="L18" s="75"/>
      <c r="M18" s="85"/>
    </row>
    <row r="19" spans="1:13" s="2" customFormat="1" ht="14.1" customHeight="1" x14ac:dyDescent="0.3">
      <c r="A19" s="67">
        <v>9</v>
      </c>
      <c r="B19" s="42" t="s">
        <v>5</v>
      </c>
      <c r="C19" s="42"/>
      <c r="D19" s="83" t="s">
        <v>6</v>
      </c>
      <c r="E19" s="83"/>
      <c r="F19" s="83"/>
      <c r="G19" s="83"/>
      <c r="H19" s="71"/>
      <c r="I19" s="74"/>
      <c r="J19" s="74"/>
      <c r="K19" s="74"/>
      <c r="L19" s="75"/>
      <c r="M19" s="85"/>
    </row>
    <row r="20" spans="1:13" s="2" customFormat="1" ht="14.1" customHeight="1" x14ac:dyDescent="0.3">
      <c r="A20" s="67"/>
      <c r="B20" s="43" t="s">
        <v>16</v>
      </c>
      <c r="C20" s="43"/>
      <c r="D20" s="50" t="s">
        <v>32</v>
      </c>
      <c r="E20" s="51"/>
      <c r="F20" s="51"/>
      <c r="G20" s="52"/>
      <c r="H20" s="71"/>
      <c r="I20" s="74"/>
      <c r="J20" s="74"/>
      <c r="K20" s="74"/>
      <c r="L20" s="75"/>
      <c r="M20" s="85"/>
    </row>
    <row r="21" spans="1:13" s="2" customFormat="1" ht="14.1" customHeight="1" x14ac:dyDescent="0.3">
      <c r="A21" s="67">
        <v>10</v>
      </c>
      <c r="B21" s="42" t="s">
        <v>7</v>
      </c>
      <c r="C21" s="42"/>
      <c r="D21" s="36" t="s">
        <v>8</v>
      </c>
      <c r="E21" s="37"/>
      <c r="F21" s="37"/>
      <c r="G21" s="38"/>
      <c r="H21" s="71"/>
      <c r="I21" s="74"/>
      <c r="J21" s="74"/>
      <c r="K21" s="74"/>
      <c r="L21" s="75"/>
      <c r="M21" s="85"/>
    </row>
    <row r="22" spans="1:13" s="2" customFormat="1" ht="14.1" customHeight="1" x14ac:dyDescent="0.3">
      <c r="A22" s="67"/>
      <c r="B22" s="43" t="s">
        <v>17</v>
      </c>
      <c r="C22" s="43"/>
      <c r="D22" s="50" t="s">
        <v>37</v>
      </c>
      <c r="E22" s="51"/>
      <c r="F22" s="51"/>
      <c r="G22" s="52"/>
      <c r="H22" s="71"/>
      <c r="I22" s="74"/>
      <c r="J22" s="74"/>
      <c r="K22" s="74"/>
      <c r="L22" s="75"/>
      <c r="M22" s="85"/>
    </row>
    <row r="23" spans="1:13" s="2" customFormat="1" ht="14.1" customHeight="1" x14ac:dyDescent="0.3">
      <c r="A23" s="67">
        <v>11</v>
      </c>
      <c r="B23" s="34" t="s">
        <v>56</v>
      </c>
      <c r="C23" s="35"/>
      <c r="D23" s="83" t="s">
        <v>38</v>
      </c>
      <c r="E23" s="83"/>
      <c r="F23" s="83"/>
      <c r="G23" s="83"/>
      <c r="H23" s="71"/>
      <c r="I23" s="74"/>
      <c r="J23" s="74"/>
      <c r="K23" s="74"/>
      <c r="L23" s="75"/>
      <c r="M23" s="85"/>
    </row>
    <row r="24" spans="1:13" s="2" customFormat="1" ht="14.1" customHeight="1" x14ac:dyDescent="0.3">
      <c r="A24" s="67"/>
      <c r="B24" s="43" t="s">
        <v>18</v>
      </c>
      <c r="C24" s="43"/>
      <c r="D24" s="50" t="s">
        <v>39</v>
      </c>
      <c r="E24" s="51"/>
      <c r="F24" s="51"/>
      <c r="G24" s="52"/>
      <c r="H24" s="71"/>
      <c r="I24" s="74"/>
      <c r="J24" s="74"/>
      <c r="K24" s="74"/>
      <c r="L24" s="75"/>
      <c r="M24" s="85"/>
    </row>
    <row r="25" spans="1:13" s="2" customFormat="1" ht="14.1" customHeight="1" x14ac:dyDescent="0.3">
      <c r="A25" s="67">
        <v>12</v>
      </c>
      <c r="B25" s="34" t="s">
        <v>41</v>
      </c>
      <c r="C25" s="35"/>
      <c r="D25" s="68"/>
      <c r="E25" s="69"/>
      <c r="F25" s="69"/>
      <c r="G25" s="70"/>
      <c r="H25" s="71">
        <v>7.5</v>
      </c>
      <c r="I25" s="41">
        <f>SUM(H25)+0.5</f>
        <v>8</v>
      </c>
      <c r="J25" s="41">
        <f t="shared" ref="J25:L25" si="5">SUM(I25)+0.5</f>
        <v>8.5</v>
      </c>
      <c r="K25" s="41">
        <f t="shared" si="5"/>
        <v>9</v>
      </c>
      <c r="L25" s="41">
        <f t="shared" si="5"/>
        <v>9.5</v>
      </c>
      <c r="M25" s="85"/>
    </row>
    <row r="26" spans="1:13" s="2" customFormat="1" ht="14.1" customHeight="1" x14ac:dyDescent="0.3">
      <c r="A26" s="67"/>
      <c r="B26" s="72" t="s">
        <v>42</v>
      </c>
      <c r="C26" s="73"/>
      <c r="D26" s="50" t="s">
        <v>72</v>
      </c>
      <c r="E26" s="51"/>
      <c r="F26" s="51"/>
      <c r="G26" s="52"/>
      <c r="H26" s="71"/>
      <c r="I26" s="10"/>
      <c r="J26" s="10"/>
      <c r="K26" s="10"/>
      <c r="L26" s="10"/>
      <c r="M26" s="85"/>
    </row>
    <row r="27" spans="1:13" s="2" customFormat="1" ht="14.1" customHeight="1" x14ac:dyDescent="0.3">
      <c r="A27" s="67">
        <v>13</v>
      </c>
      <c r="B27" s="34" t="s">
        <v>43</v>
      </c>
      <c r="C27" s="35"/>
      <c r="D27" s="68"/>
      <c r="E27" s="69"/>
      <c r="F27" s="69"/>
      <c r="G27" s="70"/>
      <c r="H27" s="40">
        <v>6</v>
      </c>
      <c r="I27" s="41">
        <f>SUM(H27)+0.4</f>
        <v>6.4</v>
      </c>
      <c r="J27" s="41">
        <f>SUM(I27)+0.4</f>
        <v>6.8000000000000007</v>
      </c>
      <c r="K27" s="41">
        <f>SUM(J27)+0.4</f>
        <v>7.2000000000000011</v>
      </c>
      <c r="L27" s="42">
        <f>SUM(K27)+0.4</f>
        <v>7.6000000000000014</v>
      </c>
      <c r="M27" s="49"/>
    </row>
    <row r="28" spans="1:13" s="2" customFormat="1" ht="14.1" customHeight="1" x14ac:dyDescent="0.3">
      <c r="A28" s="67"/>
      <c r="B28" s="72" t="s">
        <v>44</v>
      </c>
      <c r="C28" s="73"/>
      <c r="D28" s="50" t="s">
        <v>73</v>
      </c>
      <c r="E28" s="51"/>
      <c r="F28" s="51"/>
      <c r="G28" s="52"/>
      <c r="H28" s="32"/>
      <c r="I28" s="10"/>
      <c r="J28" s="10"/>
      <c r="K28" s="10"/>
      <c r="L28" s="43"/>
      <c r="M28" s="12"/>
    </row>
    <row r="29" spans="1:13" s="2" customFormat="1" ht="14.1" customHeight="1" x14ac:dyDescent="0.3">
      <c r="A29" s="67">
        <v>14</v>
      </c>
      <c r="B29" s="34" t="s">
        <v>74</v>
      </c>
      <c r="C29" s="35"/>
      <c r="D29" s="36"/>
      <c r="E29" s="37"/>
      <c r="F29" s="37"/>
      <c r="G29" s="38"/>
      <c r="H29" s="40">
        <v>10.5</v>
      </c>
      <c r="I29" s="41">
        <f>SUM(H29)+0.6</f>
        <v>11.1</v>
      </c>
      <c r="J29" s="41">
        <f t="shared" ref="J29:L29" si="6">SUM(I29)+0.6</f>
        <v>11.7</v>
      </c>
      <c r="K29" s="41">
        <f t="shared" si="6"/>
        <v>12.299999999999999</v>
      </c>
      <c r="L29" s="41">
        <f t="shared" si="6"/>
        <v>12.899999999999999</v>
      </c>
      <c r="M29" s="49"/>
    </row>
    <row r="30" spans="1:13" s="2" customFormat="1" ht="14.1" customHeight="1" x14ac:dyDescent="0.3">
      <c r="A30" s="67"/>
      <c r="B30" s="72" t="s">
        <v>75</v>
      </c>
      <c r="C30" s="73"/>
      <c r="D30" s="50"/>
      <c r="E30" s="51"/>
      <c r="F30" s="51"/>
      <c r="G30" s="52"/>
      <c r="H30" s="32"/>
      <c r="I30" s="10"/>
      <c r="J30" s="10"/>
      <c r="K30" s="10"/>
      <c r="L30" s="10"/>
      <c r="M30" s="12"/>
    </row>
    <row r="31" spans="1:13" s="2" customFormat="1" ht="14.1" customHeight="1" x14ac:dyDescent="0.3">
      <c r="A31" s="67">
        <v>15</v>
      </c>
      <c r="B31" s="34" t="s">
        <v>76</v>
      </c>
      <c r="C31" s="35"/>
      <c r="D31" s="36"/>
      <c r="E31" s="37"/>
      <c r="F31" s="37"/>
      <c r="G31" s="38"/>
      <c r="H31" s="40">
        <v>12.8</v>
      </c>
      <c r="I31" s="41">
        <f>SUM(H31)+0.7</f>
        <v>13.5</v>
      </c>
      <c r="J31" s="41">
        <f t="shared" ref="J31:L31" si="7">SUM(I31)+0.7</f>
        <v>14.2</v>
      </c>
      <c r="K31" s="41">
        <f t="shared" si="7"/>
        <v>14.899999999999999</v>
      </c>
      <c r="L31" s="41">
        <f t="shared" si="7"/>
        <v>15.599999999999998</v>
      </c>
      <c r="M31" s="49"/>
    </row>
    <row r="32" spans="1:13" s="2" customFormat="1" ht="14.1" customHeight="1" x14ac:dyDescent="0.3">
      <c r="A32" s="67"/>
      <c r="B32" s="72" t="s">
        <v>77</v>
      </c>
      <c r="C32" s="73"/>
      <c r="D32" s="50"/>
      <c r="E32" s="51"/>
      <c r="F32" s="51"/>
      <c r="G32" s="52"/>
      <c r="H32" s="32"/>
      <c r="I32" s="10"/>
      <c r="J32" s="10"/>
      <c r="K32" s="10"/>
      <c r="L32" s="10"/>
      <c r="M32" s="12"/>
    </row>
    <row r="33" spans="1:13" s="2" customFormat="1" ht="14.1" customHeight="1" x14ac:dyDescent="0.3">
      <c r="A33" s="67">
        <v>16</v>
      </c>
      <c r="B33" s="34" t="s">
        <v>78</v>
      </c>
      <c r="C33" s="35"/>
      <c r="D33" s="36"/>
      <c r="E33" s="37"/>
      <c r="F33" s="37"/>
      <c r="G33" s="38"/>
      <c r="H33" s="40">
        <v>9.8000000000000007</v>
      </c>
      <c r="I33" s="41">
        <f>SUM(H33)+0.6</f>
        <v>10.4</v>
      </c>
      <c r="J33" s="41">
        <f t="shared" ref="J33:L33" si="8">SUM(I33)+0.6</f>
        <v>11</v>
      </c>
      <c r="K33" s="41">
        <f t="shared" si="8"/>
        <v>11.6</v>
      </c>
      <c r="L33" s="41">
        <f t="shared" si="8"/>
        <v>12.2</v>
      </c>
      <c r="M33" s="49"/>
    </row>
    <row r="34" spans="1:13" s="2" customFormat="1" ht="14.1" customHeight="1" thickBot="1" x14ac:dyDescent="0.35">
      <c r="A34" s="84"/>
      <c r="B34" s="78" t="s">
        <v>79</v>
      </c>
      <c r="C34" s="79"/>
      <c r="D34" s="80"/>
      <c r="E34" s="81"/>
      <c r="F34" s="81"/>
      <c r="G34" s="82"/>
      <c r="H34" s="59"/>
      <c r="I34" s="60"/>
      <c r="J34" s="60"/>
      <c r="K34" s="60"/>
      <c r="L34" s="60"/>
      <c r="M34" s="77"/>
    </row>
    <row r="35" spans="1:13" ht="14.1" customHeight="1" x14ac:dyDescent="0.3"/>
    <row r="36" spans="1:13" ht="14.1" customHeight="1" x14ac:dyDescent="0.3"/>
    <row r="37" spans="1:13" ht="14.1" customHeight="1" x14ac:dyDescent="0.3"/>
    <row r="38" spans="1:13" ht="14.1" customHeight="1" x14ac:dyDescent="0.3">
      <c r="B38" s="1"/>
      <c r="C38" s="1"/>
      <c r="D38" s="1"/>
      <c r="E38" s="1"/>
      <c r="F38" s="1"/>
      <c r="G38" s="1"/>
    </row>
    <row r="39" spans="1:13" ht="14.1" customHeight="1" x14ac:dyDescent="0.3">
      <c r="B39" s="1"/>
      <c r="C39" s="1"/>
      <c r="D39" s="1"/>
      <c r="E39" s="1"/>
      <c r="F39" s="1"/>
      <c r="G39" s="1"/>
    </row>
    <row r="40" spans="1:13" ht="14.1" customHeight="1" x14ac:dyDescent="0.3">
      <c r="B40" s="1"/>
      <c r="C40" s="1"/>
      <c r="D40" s="1"/>
      <c r="E40" s="1"/>
      <c r="F40" s="1"/>
      <c r="G40" s="1"/>
    </row>
    <row r="41" spans="1:13" ht="14.1" customHeight="1" x14ac:dyDescent="0.3">
      <c r="B41" s="1"/>
      <c r="C41" s="1"/>
      <c r="D41" s="1"/>
      <c r="E41" s="1"/>
      <c r="F41" s="1"/>
      <c r="G41" s="1"/>
    </row>
    <row r="42" spans="1:13" ht="14.1" customHeight="1" x14ac:dyDescent="0.3"/>
    <row r="43" spans="1:13" ht="14.1" customHeight="1" x14ac:dyDescent="0.3"/>
    <row r="44" spans="1:13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179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K33:K34"/>
    <mergeCell ref="L33:L34"/>
    <mergeCell ref="M33:M34"/>
    <mergeCell ref="B34:C34"/>
    <mergeCell ref="D34:G34"/>
    <mergeCell ref="A33:A34"/>
    <mergeCell ref="B33:C33"/>
    <mergeCell ref="D33:G33"/>
    <mergeCell ref="H33:H34"/>
    <mergeCell ref="I33:I34"/>
    <mergeCell ref="J33:J34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C38E-ABDD-4FC0-851C-07F4A39C8751}">
  <sheetPr>
    <tabColor rgb="FFFFFF00"/>
    <pageSetUpPr fitToPage="1"/>
  </sheetPr>
  <dimension ref="A1:N51"/>
  <sheetViews>
    <sheetView zoomScale="110" zoomScaleNormal="110" workbookViewId="0">
      <selection activeCell="L11" sqref="L11:L12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18" t="s">
        <v>214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4" ht="16.5" customHeight="1" thickBot="1" x14ac:dyDescent="0.35">
      <c r="A2" s="5" t="s">
        <v>33</v>
      </c>
      <c r="B2" s="21" t="s">
        <v>34</v>
      </c>
      <c r="C2" s="21"/>
      <c r="D2" s="21" t="s">
        <v>35</v>
      </c>
      <c r="E2" s="21"/>
      <c r="F2" s="21"/>
      <c r="G2" s="21"/>
      <c r="H2" s="3" t="s">
        <v>55</v>
      </c>
      <c r="I2" s="4" t="s">
        <v>36</v>
      </c>
      <c r="J2" s="4" t="s">
        <v>64</v>
      </c>
      <c r="K2" s="4" t="s">
        <v>63</v>
      </c>
      <c r="L2" s="4" t="s">
        <v>62</v>
      </c>
      <c r="M2" s="4" t="s">
        <v>215</v>
      </c>
      <c r="N2" t="s">
        <v>53</v>
      </c>
    </row>
    <row r="3" spans="1:14" s="2" customFormat="1" ht="14.1" customHeight="1" x14ac:dyDescent="0.3">
      <c r="A3" s="86">
        <v>1</v>
      </c>
      <c r="B3" s="87" t="s">
        <v>49</v>
      </c>
      <c r="C3" s="88"/>
      <c r="D3" s="89" t="s">
        <v>50</v>
      </c>
      <c r="E3" s="90"/>
      <c r="F3" s="90"/>
      <c r="G3" s="91"/>
      <c r="H3" s="92">
        <v>33.799999999999997</v>
      </c>
      <c r="I3" s="93">
        <f>SUM(H3)+3.4</f>
        <v>37.199999999999996</v>
      </c>
      <c r="J3" s="93">
        <f>SUM(I3)+3.4</f>
        <v>40.599999999999994</v>
      </c>
      <c r="K3" s="93">
        <f>SUM(J3)+3.4</f>
        <v>43.999999999999993</v>
      </c>
      <c r="L3" s="93">
        <f>SUM(K3)+2.9</f>
        <v>46.899999999999991</v>
      </c>
      <c r="M3" s="94">
        <f>SUM(L3)+2.9</f>
        <v>49.79999999999999</v>
      </c>
    </row>
    <row r="4" spans="1:14" s="2" customFormat="1" ht="14.1" customHeight="1" x14ac:dyDescent="0.3">
      <c r="A4" s="67"/>
      <c r="B4" s="43" t="s">
        <v>51</v>
      </c>
      <c r="C4" s="43"/>
      <c r="D4" s="50" t="s">
        <v>52</v>
      </c>
      <c r="E4" s="51"/>
      <c r="F4" s="51"/>
      <c r="G4" s="51"/>
      <c r="H4" s="40"/>
      <c r="I4" s="41"/>
      <c r="J4" s="41"/>
      <c r="K4" s="41"/>
      <c r="L4" s="41"/>
      <c r="M4" s="49"/>
    </row>
    <row r="5" spans="1:14" s="2" customFormat="1" ht="14.1" customHeight="1" x14ac:dyDescent="0.3">
      <c r="A5" s="67">
        <v>2</v>
      </c>
      <c r="B5" s="42" t="s">
        <v>21</v>
      </c>
      <c r="C5" s="42"/>
      <c r="D5" s="83" t="s">
        <v>22</v>
      </c>
      <c r="E5" s="83"/>
      <c r="F5" s="83"/>
      <c r="G5" s="83"/>
      <c r="H5" s="40">
        <v>28.4</v>
      </c>
      <c r="I5" s="41">
        <f>SUM(H5)+1.8</f>
        <v>30.2</v>
      </c>
      <c r="J5" s="41">
        <f t="shared" ref="J5:K5" si="0">SUM(I5)+1.8</f>
        <v>32</v>
      </c>
      <c r="K5" s="41">
        <f t="shared" si="0"/>
        <v>33.799999999999997</v>
      </c>
      <c r="L5" s="41">
        <f>SUM(K5)+1.6</f>
        <v>35.4</v>
      </c>
      <c r="M5" s="49">
        <f>SUM(L5)+1.6</f>
        <v>37</v>
      </c>
    </row>
    <row r="6" spans="1:14" s="2" customFormat="1" ht="14.1" customHeight="1" x14ac:dyDescent="0.3">
      <c r="A6" s="67"/>
      <c r="B6" s="43" t="s">
        <v>11</v>
      </c>
      <c r="C6" s="43"/>
      <c r="D6" s="50" t="s">
        <v>26</v>
      </c>
      <c r="E6" s="51"/>
      <c r="F6" s="51"/>
      <c r="G6" s="52"/>
      <c r="H6" s="32"/>
      <c r="I6" s="10"/>
      <c r="J6" s="10"/>
      <c r="K6" s="10"/>
      <c r="L6" s="10"/>
      <c r="M6" s="12"/>
    </row>
    <row r="7" spans="1:14" s="2" customFormat="1" ht="14.1" customHeight="1" x14ac:dyDescent="0.3">
      <c r="A7" s="67">
        <v>3</v>
      </c>
      <c r="B7" s="42" t="s">
        <v>19</v>
      </c>
      <c r="C7" s="42"/>
      <c r="D7" s="83"/>
      <c r="E7" s="83"/>
      <c r="F7" s="83"/>
      <c r="G7" s="83"/>
      <c r="H7" s="40">
        <v>45.4</v>
      </c>
      <c r="I7" s="41">
        <f>SUM(H7)+2.9</f>
        <v>48.3</v>
      </c>
      <c r="J7" s="41">
        <f>SUM(I7)+2.9</f>
        <v>51.199999999999996</v>
      </c>
      <c r="K7" s="41">
        <f>SUM(J7)+2.9</f>
        <v>54.099999999999994</v>
      </c>
      <c r="L7" s="41">
        <f>SUM(K7)+2.6</f>
        <v>56.699999999999996</v>
      </c>
      <c r="M7" s="49">
        <f>SUM(L7)+2.6</f>
        <v>59.3</v>
      </c>
    </row>
    <row r="8" spans="1:14" s="2" customFormat="1" ht="14.1" customHeight="1" x14ac:dyDescent="0.3">
      <c r="A8" s="67"/>
      <c r="B8" s="43" t="s">
        <v>24</v>
      </c>
      <c r="C8" s="43"/>
      <c r="D8" s="50" t="s">
        <v>216</v>
      </c>
      <c r="E8" s="51"/>
      <c r="F8" s="51"/>
      <c r="G8" s="52"/>
      <c r="H8" s="32"/>
      <c r="I8" s="10"/>
      <c r="J8" s="10"/>
      <c r="K8" s="10"/>
      <c r="L8" s="10"/>
      <c r="M8" s="12"/>
    </row>
    <row r="9" spans="1:14" s="2" customFormat="1" ht="14.1" customHeight="1" x14ac:dyDescent="0.3">
      <c r="A9" s="67">
        <v>4</v>
      </c>
      <c r="B9" s="42" t="s">
        <v>217</v>
      </c>
      <c r="C9" s="42"/>
      <c r="D9" s="83"/>
      <c r="E9" s="83"/>
      <c r="F9" s="83"/>
      <c r="G9" s="83"/>
      <c r="H9" s="40">
        <v>60</v>
      </c>
      <c r="I9" s="41">
        <f>SUM(H9)+3.5</f>
        <v>63.5</v>
      </c>
      <c r="J9" s="41">
        <f>SUM(I9)+3.5</f>
        <v>67</v>
      </c>
      <c r="K9" s="41">
        <f>SUM(J9)+3.5</f>
        <v>70.5</v>
      </c>
      <c r="L9" s="41">
        <f>SUM(K9)+3</f>
        <v>73.5</v>
      </c>
      <c r="M9" s="49">
        <f>SUM(L9)+3</f>
        <v>76.5</v>
      </c>
    </row>
    <row r="10" spans="1:14" s="2" customFormat="1" ht="14.1" customHeight="1" x14ac:dyDescent="0.3">
      <c r="A10" s="67"/>
      <c r="B10" s="43" t="s">
        <v>218</v>
      </c>
      <c r="C10" s="43"/>
      <c r="D10" s="50"/>
      <c r="E10" s="51"/>
      <c r="F10" s="51"/>
      <c r="G10" s="52"/>
      <c r="H10" s="32"/>
      <c r="I10" s="10"/>
      <c r="J10" s="10"/>
      <c r="K10" s="10"/>
      <c r="L10" s="10"/>
      <c r="M10" s="12"/>
    </row>
    <row r="11" spans="1:14" s="2" customFormat="1" ht="14.1" customHeight="1" x14ac:dyDescent="0.3">
      <c r="A11" s="67">
        <v>5</v>
      </c>
      <c r="B11" s="42" t="s">
        <v>10</v>
      </c>
      <c r="C11" s="42"/>
      <c r="D11" s="83" t="s">
        <v>0</v>
      </c>
      <c r="E11" s="83"/>
      <c r="F11" s="83"/>
      <c r="G11" s="83"/>
      <c r="H11" s="71">
        <v>15.2</v>
      </c>
      <c r="I11" s="74">
        <f>SUM(H11)+0.8</f>
        <v>16</v>
      </c>
      <c r="J11" s="74">
        <f t="shared" ref="J11:K11" si="1">SUM(I11)+0.8</f>
        <v>16.8</v>
      </c>
      <c r="K11" s="74">
        <f t="shared" si="1"/>
        <v>17.600000000000001</v>
      </c>
      <c r="L11" s="74">
        <f>SUM(K11)+0.8</f>
        <v>18.400000000000002</v>
      </c>
      <c r="M11" s="85">
        <f>SUM(L11)+0.9</f>
        <v>19.3</v>
      </c>
    </row>
    <row r="12" spans="1:14" s="2" customFormat="1" ht="14.1" customHeight="1" x14ac:dyDescent="0.3">
      <c r="A12" s="67"/>
      <c r="B12" s="43" t="s">
        <v>13</v>
      </c>
      <c r="C12" s="43"/>
      <c r="D12" s="50" t="s">
        <v>29</v>
      </c>
      <c r="E12" s="51"/>
      <c r="F12" s="51"/>
      <c r="G12" s="52"/>
      <c r="H12" s="71"/>
      <c r="I12" s="74"/>
      <c r="J12" s="74"/>
      <c r="K12" s="74"/>
      <c r="L12" s="74"/>
      <c r="M12" s="85"/>
    </row>
    <row r="13" spans="1:14" s="2" customFormat="1" ht="14.1" customHeight="1" x14ac:dyDescent="0.3">
      <c r="A13" s="67">
        <v>6</v>
      </c>
      <c r="B13" s="42" t="s">
        <v>1</v>
      </c>
      <c r="C13" s="42"/>
      <c r="D13" s="83" t="s">
        <v>2</v>
      </c>
      <c r="E13" s="83"/>
      <c r="F13" s="83"/>
      <c r="G13" s="83"/>
      <c r="H13" s="71">
        <v>13</v>
      </c>
      <c r="I13" s="74">
        <f>SUM(H13)+0.6</f>
        <v>13.6</v>
      </c>
      <c r="J13" s="74">
        <f>SUM(I13)+0.6</f>
        <v>14.2</v>
      </c>
      <c r="K13" s="74">
        <f>SUM(J13)+0.6</f>
        <v>14.799999999999999</v>
      </c>
      <c r="L13" s="75">
        <f>SUM(K13)+0.6</f>
        <v>15.399999999999999</v>
      </c>
      <c r="M13" s="76">
        <f>SUM(L13)+0.6</f>
        <v>15.999999999999998</v>
      </c>
    </row>
    <row r="14" spans="1:14" s="2" customFormat="1" ht="14.1" customHeight="1" x14ac:dyDescent="0.3">
      <c r="A14" s="67"/>
      <c r="B14" s="43" t="s">
        <v>14</v>
      </c>
      <c r="C14" s="43"/>
      <c r="D14" s="50" t="s">
        <v>30</v>
      </c>
      <c r="E14" s="51"/>
      <c r="F14" s="51"/>
      <c r="G14" s="52"/>
      <c r="H14" s="71"/>
      <c r="I14" s="74"/>
      <c r="J14" s="74"/>
      <c r="K14" s="74"/>
      <c r="L14" s="75"/>
      <c r="M14" s="76"/>
    </row>
    <row r="15" spans="1:14" s="2" customFormat="1" ht="14.1" customHeight="1" x14ac:dyDescent="0.3">
      <c r="A15" s="67">
        <v>7</v>
      </c>
      <c r="B15" s="42" t="s">
        <v>3</v>
      </c>
      <c r="C15" s="42"/>
      <c r="D15" s="83" t="s">
        <v>4</v>
      </c>
      <c r="E15" s="83"/>
      <c r="F15" s="83"/>
      <c r="G15" s="83"/>
      <c r="H15" s="71">
        <v>5.6</v>
      </c>
      <c r="I15" s="74">
        <f>SUM(H15)+0.3</f>
        <v>5.8999999999999995</v>
      </c>
      <c r="J15" s="74">
        <f>SUM(I15)+0.3</f>
        <v>6.1999999999999993</v>
      </c>
      <c r="K15" s="74">
        <f>SUM(J15)+0.3</f>
        <v>6.4999999999999991</v>
      </c>
      <c r="L15" s="75">
        <f>SUM(K15)+0.3</f>
        <v>6.7999999999999989</v>
      </c>
      <c r="M15" s="76">
        <f>SUM(L15)+0.3</f>
        <v>7.0999999999999988</v>
      </c>
    </row>
    <row r="16" spans="1:14" s="2" customFormat="1" ht="14.1" customHeight="1" x14ac:dyDescent="0.3">
      <c r="A16" s="67"/>
      <c r="B16" s="43" t="s">
        <v>15</v>
      </c>
      <c r="C16" s="43"/>
      <c r="D16" s="50" t="s">
        <v>31</v>
      </c>
      <c r="E16" s="51"/>
      <c r="F16" s="51"/>
      <c r="G16" s="52"/>
      <c r="H16" s="71"/>
      <c r="I16" s="74"/>
      <c r="J16" s="74"/>
      <c r="K16" s="74"/>
      <c r="L16" s="75"/>
      <c r="M16" s="76"/>
    </row>
    <row r="17" spans="1:13" s="2" customFormat="1" ht="14.1" customHeight="1" x14ac:dyDescent="0.3">
      <c r="A17" s="67">
        <v>8</v>
      </c>
      <c r="B17" s="34" t="s">
        <v>45</v>
      </c>
      <c r="C17" s="35"/>
      <c r="D17" s="36" t="s">
        <v>47</v>
      </c>
      <c r="E17" s="37"/>
      <c r="F17" s="37"/>
      <c r="G17" s="38"/>
      <c r="H17" s="71">
        <v>33</v>
      </c>
      <c r="I17" s="74">
        <f>SUM(H17)+1.6</f>
        <v>34.6</v>
      </c>
      <c r="J17" s="74">
        <f>SUM(I17)+1.6</f>
        <v>36.200000000000003</v>
      </c>
      <c r="K17" s="74">
        <f>SUM(J17)+1.6</f>
        <v>37.800000000000004</v>
      </c>
      <c r="L17" s="75">
        <f>SUM(K17)+1.6</f>
        <v>39.400000000000006</v>
      </c>
      <c r="M17" s="76">
        <f>SUM(L17)+1.6</f>
        <v>41.000000000000007</v>
      </c>
    </row>
    <row r="18" spans="1:13" s="2" customFormat="1" ht="14.1" customHeight="1" x14ac:dyDescent="0.3">
      <c r="A18" s="67"/>
      <c r="B18" s="43" t="s">
        <v>46</v>
      </c>
      <c r="C18" s="43"/>
      <c r="D18" s="50" t="s">
        <v>219</v>
      </c>
      <c r="E18" s="51"/>
      <c r="F18" s="51"/>
      <c r="G18" s="52"/>
      <c r="H18" s="71"/>
      <c r="I18" s="74"/>
      <c r="J18" s="74"/>
      <c r="K18" s="74"/>
      <c r="L18" s="75"/>
      <c r="M18" s="76"/>
    </row>
    <row r="19" spans="1:13" s="2" customFormat="1" ht="14.1" customHeight="1" x14ac:dyDescent="0.3">
      <c r="A19" s="67">
        <v>9</v>
      </c>
      <c r="B19" s="34" t="s">
        <v>229</v>
      </c>
      <c r="C19" s="35"/>
      <c r="D19" s="36"/>
      <c r="E19" s="37"/>
      <c r="F19" s="37"/>
      <c r="G19" s="38"/>
      <c r="H19" s="71">
        <v>2.5</v>
      </c>
      <c r="I19" s="74">
        <f>SUM(H19)</f>
        <v>2.5</v>
      </c>
      <c r="J19" s="74">
        <f>SUM(I19)</f>
        <v>2.5</v>
      </c>
      <c r="K19" s="74">
        <f>SUM(J19)+0.5</f>
        <v>3</v>
      </c>
      <c r="L19" s="75">
        <f>SUM(K19)</f>
        <v>3</v>
      </c>
      <c r="M19" s="76">
        <f>SUM(L19)</f>
        <v>3</v>
      </c>
    </row>
    <row r="20" spans="1:13" s="2" customFormat="1" ht="14.1" customHeight="1" x14ac:dyDescent="0.3">
      <c r="A20" s="67"/>
      <c r="B20" s="43" t="s">
        <v>230</v>
      </c>
      <c r="C20" s="43"/>
      <c r="D20" s="50"/>
      <c r="E20" s="51"/>
      <c r="F20" s="51"/>
      <c r="G20" s="52"/>
      <c r="H20" s="71"/>
      <c r="I20" s="74"/>
      <c r="J20" s="74"/>
      <c r="K20" s="74"/>
      <c r="L20" s="75"/>
      <c r="M20" s="76"/>
    </row>
    <row r="21" spans="1:13" s="2" customFormat="1" ht="14.1" customHeight="1" x14ac:dyDescent="0.3">
      <c r="A21" s="67">
        <v>10</v>
      </c>
      <c r="B21" s="42" t="s">
        <v>5</v>
      </c>
      <c r="C21" s="42"/>
      <c r="D21" s="83" t="s">
        <v>6</v>
      </c>
      <c r="E21" s="83"/>
      <c r="F21" s="83"/>
      <c r="G21" s="83"/>
      <c r="H21" s="71">
        <v>28.2</v>
      </c>
      <c r="I21" s="74">
        <f>SUM(H21)+3.6</f>
        <v>31.8</v>
      </c>
      <c r="J21" s="74">
        <f>SUM(I21)+3.6</f>
        <v>35.4</v>
      </c>
      <c r="K21" s="74">
        <f>SUM(J21)+3.6</f>
        <v>39</v>
      </c>
      <c r="L21" s="75">
        <f>SUM(K21)+3.7</f>
        <v>42.7</v>
      </c>
      <c r="M21" s="76">
        <f>SUM(L21)+3.7</f>
        <v>46.400000000000006</v>
      </c>
    </row>
    <row r="22" spans="1:13" s="2" customFormat="1" ht="14.1" customHeight="1" x14ac:dyDescent="0.3">
      <c r="A22" s="67"/>
      <c r="B22" s="43" t="s">
        <v>16</v>
      </c>
      <c r="C22" s="43"/>
      <c r="D22" s="50" t="s">
        <v>32</v>
      </c>
      <c r="E22" s="51"/>
      <c r="F22" s="51"/>
      <c r="G22" s="52"/>
      <c r="H22" s="71"/>
      <c r="I22" s="74"/>
      <c r="J22" s="74"/>
      <c r="K22" s="74"/>
      <c r="L22" s="75"/>
      <c r="M22" s="76"/>
    </row>
    <row r="23" spans="1:13" s="2" customFormat="1" ht="14.1" customHeight="1" x14ac:dyDescent="0.3">
      <c r="A23" s="67">
        <v>11</v>
      </c>
      <c r="B23" s="42" t="s">
        <v>7</v>
      </c>
      <c r="C23" s="42"/>
      <c r="D23" s="36" t="s">
        <v>8</v>
      </c>
      <c r="E23" s="37"/>
      <c r="F23" s="37"/>
      <c r="G23" s="38"/>
      <c r="H23" s="71">
        <v>29.8</v>
      </c>
      <c r="I23" s="74">
        <f>SUM(H23)+1.6</f>
        <v>31.400000000000002</v>
      </c>
      <c r="J23" s="74">
        <f>SUM(I23)+1.6</f>
        <v>33</v>
      </c>
      <c r="K23" s="74">
        <f>SUM(J23)+1.6</f>
        <v>34.6</v>
      </c>
      <c r="L23" s="75">
        <f>SUM(K23)+1.7</f>
        <v>36.300000000000004</v>
      </c>
      <c r="M23" s="76">
        <f>SUM(L23)+1.7</f>
        <v>38.000000000000007</v>
      </c>
    </row>
    <row r="24" spans="1:13" s="2" customFormat="1" ht="14.1" customHeight="1" x14ac:dyDescent="0.3">
      <c r="A24" s="67"/>
      <c r="B24" s="43" t="s">
        <v>17</v>
      </c>
      <c r="C24" s="43"/>
      <c r="D24" s="50" t="s">
        <v>37</v>
      </c>
      <c r="E24" s="51"/>
      <c r="F24" s="51"/>
      <c r="G24" s="52"/>
      <c r="H24" s="71"/>
      <c r="I24" s="74"/>
      <c r="J24" s="74"/>
      <c r="K24" s="74"/>
      <c r="L24" s="75"/>
      <c r="M24" s="76"/>
    </row>
    <row r="25" spans="1:13" s="2" customFormat="1" ht="14.1" customHeight="1" x14ac:dyDescent="0.3">
      <c r="A25" s="67">
        <v>12</v>
      </c>
      <c r="B25" s="34" t="s">
        <v>220</v>
      </c>
      <c r="C25" s="35"/>
      <c r="D25" s="83" t="s">
        <v>38</v>
      </c>
      <c r="E25" s="83"/>
      <c r="F25" s="83"/>
      <c r="G25" s="83"/>
      <c r="H25" s="71">
        <v>16</v>
      </c>
      <c r="I25" s="74">
        <f>SUM(H25)+0.6</f>
        <v>16.600000000000001</v>
      </c>
      <c r="J25" s="74">
        <f>SUM(I25)+0.6</f>
        <v>17.200000000000003</v>
      </c>
      <c r="K25" s="74">
        <f>SUM(J25)+0.6</f>
        <v>17.800000000000004</v>
      </c>
      <c r="L25" s="75">
        <f>SUM(K25)+0.6</f>
        <v>18.400000000000006</v>
      </c>
      <c r="M25" s="76">
        <f>SUM(L25)+0.6</f>
        <v>19.000000000000007</v>
      </c>
    </row>
    <row r="26" spans="1:13" s="2" customFormat="1" ht="14.1" customHeight="1" x14ac:dyDescent="0.3">
      <c r="A26" s="67"/>
      <c r="B26" s="43" t="s">
        <v>221</v>
      </c>
      <c r="C26" s="43"/>
      <c r="D26" s="50" t="s">
        <v>39</v>
      </c>
      <c r="E26" s="51"/>
      <c r="F26" s="51"/>
      <c r="G26" s="52"/>
      <c r="H26" s="71"/>
      <c r="I26" s="74"/>
      <c r="J26" s="74"/>
      <c r="K26" s="74"/>
      <c r="L26" s="75"/>
      <c r="M26" s="76"/>
    </row>
    <row r="27" spans="1:13" s="2" customFormat="1" ht="14.1" customHeight="1" x14ac:dyDescent="0.3">
      <c r="A27" s="67">
        <v>13</v>
      </c>
      <c r="B27" s="34" t="s">
        <v>222</v>
      </c>
      <c r="C27" s="35"/>
      <c r="D27" s="83"/>
      <c r="E27" s="83"/>
      <c r="F27" s="83"/>
      <c r="G27" s="83"/>
      <c r="H27" s="71">
        <v>9</v>
      </c>
      <c r="I27" s="74">
        <f>SUM(H27)+0.5</f>
        <v>9.5</v>
      </c>
      <c r="J27" s="74">
        <f>SUM(I27)+0.5</f>
        <v>10</v>
      </c>
      <c r="K27" s="74">
        <f>SUM(J27)+0.5</f>
        <v>10.5</v>
      </c>
      <c r="L27" s="75">
        <f>SUM(K27)+0.5</f>
        <v>11</v>
      </c>
      <c r="M27" s="76">
        <f>SUM(L27)+0.5</f>
        <v>11.5</v>
      </c>
    </row>
    <row r="28" spans="1:13" s="2" customFormat="1" ht="14.1" customHeight="1" x14ac:dyDescent="0.3">
      <c r="A28" s="67"/>
      <c r="B28" s="43" t="s">
        <v>223</v>
      </c>
      <c r="C28" s="43"/>
      <c r="D28" s="50"/>
      <c r="E28" s="51"/>
      <c r="F28" s="51"/>
      <c r="G28" s="52"/>
      <c r="H28" s="71"/>
      <c r="I28" s="74"/>
      <c r="J28" s="74"/>
      <c r="K28" s="74"/>
      <c r="L28" s="75"/>
      <c r="M28" s="76"/>
    </row>
    <row r="29" spans="1:13" s="2" customFormat="1" ht="14.1" customHeight="1" x14ac:dyDescent="0.3">
      <c r="A29" s="67">
        <v>14</v>
      </c>
      <c r="B29" s="34" t="s">
        <v>189</v>
      </c>
      <c r="C29" s="35"/>
      <c r="D29" s="68"/>
      <c r="E29" s="69"/>
      <c r="F29" s="69"/>
      <c r="G29" s="70"/>
      <c r="H29" s="71">
        <v>6.4</v>
      </c>
      <c r="I29" s="41">
        <f>SUM(H29)+0.4</f>
        <v>6.8000000000000007</v>
      </c>
      <c r="J29" s="41">
        <f>SUM(I29)+0.4</f>
        <v>7.2000000000000011</v>
      </c>
      <c r="K29" s="41">
        <f>SUM(J29)+0.4</f>
        <v>7.6000000000000014</v>
      </c>
      <c r="L29" s="41">
        <f>SUM(K29)+0.4</f>
        <v>8.0000000000000018</v>
      </c>
      <c r="M29" s="49">
        <f>SUM(L29)+0.4</f>
        <v>8.4000000000000021</v>
      </c>
    </row>
    <row r="30" spans="1:13" s="2" customFormat="1" ht="14.1" customHeight="1" x14ac:dyDescent="0.3">
      <c r="A30" s="67"/>
      <c r="B30" s="72" t="s">
        <v>225</v>
      </c>
      <c r="C30" s="73"/>
      <c r="D30" s="50" t="s">
        <v>191</v>
      </c>
      <c r="E30" s="51"/>
      <c r="F30" s="51"/>
      <c r="G30" s="52"/>
      <c r="H30" s="71"/>
      <c r="I30" s="10"/>
      <c r="J30" s="10"/>
      <c r="K30" s="10"/>
      <c r="L30" s="10"/>
      <c r="M30" s="12"/>
    </row>
    <row r="31" spans="1:13" s="2" customFormat="1" ht="14.1" customHeight="1" x14ac:dyDescent="0.3">
      <c r="A31" s="67">
        <v>15</v>
      </c>
      <c r="B31" s="34" t="s">
        <v>192</v>
      </c>
      <c r="C31" s="35"/>
      <c r="D31" s="68"/>
      <c r="E31" s="69"/>
      <c r="F31" s="69"/>
      <c r="G31" s="70"/>
      <c r="H31" s="71">
        <v>8.8000000000000007</v>
      </c>
      <c r="I31" s="41">
        <f>SUM(H31)+0.5</f>
        <v>9.3000000000000007</v>
      </c>
      <c r="J31" s="41">
        <f>SUM(I31)+0.5</f>
        <v>9.8000000000000007</v>
      </c>
      <c r="K31" s="41">
        <f>SUM(J31)+0.5</f>
        <v>10.3</v>
      </c>
      <c r="L31" s="41">
        <f>SUM(K31)+0.5</f>
        <v>10.8</v>
      </c>
      <c r="M31" s="49">
        <f>SUM(L31)+0.5</f>
        <v>11.3</v>
      </c>
    </row>
    <row r="32" spans="1:13" s="2" customFormat="1" ht="14.1" customHeight="1" x14ac:dyDescent="0.3">
      <c r="A32" s="67"/>
      <c r="B32" s="72" t="s">
        <v>226</v>
      </c>
      <c r="C32" s="73"/>
      <c r="D32" s="50" t="s">
        <v>194</v>
      </c>
      <c r="E32" s="51"/>
      <c r="F32" s="51"/>
      <c r="G32" s="52"/>
      <c r="H32" s="71"/>
      <c r="I32" s="10"/>
      <c r="J32" s="10"/>
      <c r="K32" s="10"/>
      <c r="L32" s="10"/>
      <c r="M32" s="12"/>
    </row>
    <row r="33" spans="1:13" s="2" customFormat="1" ht="14.1" customHeight="1" x14ac:dyDescent="0.3">
      <c r="A33" s="67">
        <v>16</v>
      </c>
      <c r="B33" s="34" t="s">
        <v>227</v>
      </c>
      <c r="C33" s="35"/>
      <c r="D33" s="36"/>
      <c r="E33" s="37"/>
      <c r="F33" s="37"/>
      <c r="G33" s="38"/>
      <c r="H33" s="71">
        <v>10.5</v>
      </c>
      <c r="I33" s="41">
        <f>SUM(H33)+0.5</f>
        <v>11</v>
      </c>
      <c r="J33" s="41">
        <f>SUM(I33)+0.5</f>
        <v>11.5</v>
      </c>
      <c r="K33" s="41">
        <f>SUM(J33)+0.5</f>
        <v>12</v>
      </c>
      <c r="L33" s="41">
        <f>SUM(K33)+0.5</f>
        <v>12.5</v>
      </c>
      <c r="M33" s="49">
        <f>SUM(L33)+0.5</f>
        <v>13</v>
      </c>
    </row>
    <row r="34" spans="1:13" s="2" customFormat="1" ht="14.1" customHeight="1" x14ac:dyDescent="0.3">
      <c r="A34" s="67"/>
      <c r="B34" s="72" t="s">
        <v>228</v>
      </c>
      <c r="C34" s="73"/>
      <c r="D34" s="50"/>
      <c r="E34" s="51"/>
      <c r="F34" s="51"/>
      <c r="G34" s="52"/>
      <c r="H34" s="71"/>
      <c r="I34" s="10"/>
      <c r="J34" s="10"/>
      <c r="K34" s="10"/>
      <c r="L34" s="10"/>
      <c r="M34" s="12"/>
    </row>
    <row r="35" spans="1:13" ht="14.1" customHeight="1" x14ac:dyDescent="0.3">
      <c r="A35" s="67">
        <v>17</v>
      </c>
      <c r="B35" s="34" t="s">
        <v>231</v>
      </c>
      <c r="C35" s="35"/>
      <c r="D35" s="68"/>
      <c r="E35" s="69"/>
      <c r="F35" s="69"/>
      <c r="G35" s="70"/>
      <c r="H35" s="71">
        <v>29.5</v>
      </c>
      <c r="I35" s="41">
        <v>32.5</v>
      </c>
      <c r="J35" s="41">
        <v>36</v>
      </c>
      <c r="K35" s="41">
        <v>39</v>
      </c>
      <c r="L35" s="41">
        <v>42</v>
      </c>
      <c r="M35" s="49">
        <v>44.5</v>
      </c>
    </row>
    <row r="36" spans="1:13" ht="14.1" customHeight="1" x14ac:dyDescent="0.3">
      <c r="A36" s="67"/>
      <c r="B36" s="72" t="s">
        <v>232</v>
      </c>
      <c r="C36" s="73"/>
      <c r="D36" s="50" t="s">
        <v>233</v>
      </c>
      <c r="E36" s="51"/>
      <c r="F36" s="51"/>
      <c r="G36" s="52"/>
      <c r="H36" s="71"/>
      <c r="I36" s="10"/>
      <c r="J36" s="10"/>
      <c r="K36" s="10"/>
      <c r="L36" s="10"/>
      <c r="M36" s="12"/>
    </row>
    <row r="37" spans="1:13" ht="14.1" customHeight="1" x14ac:dyDescent="0.3">
      <c r="A37" s="67">
        <v>18</v>
      </c>
      <c r="B37" s="34" t="s">
        <v>41</v>
      </c>
      <c r="C37" s="35"/>
      <c r="D37" s="68"/>
      <c r="E37" s="69"/>
      <c r="F37" s="69"/>
      <c r="G37" s="70"/>
      <c r="H37" s="71">
        <v>3.3</v>
      </c>
      <c r="I37" s="41">
        <f>SUM(H37)+0.4</f>
        <v>3.6999999999999997</v>
      </c>
      <c r="J37" s="41">
        <f>SUM(I37)+0.4</f>
        <v>4.0999999999999996</v>
      </c>
      <c r="K37" s="41">
        <f>SUM(J37)+0.4</f>
        <v>4.5</v>
      </c>
      <c r="L37" s="41">
        <f>SUM(K37)+0.4</f>
        <v>4.9000000000000004</v>
      </c>
      <c r="M37" s="49">
        <f>SUM(L37)+0.4</f>
        <v>5.3000000000000007</v>
      </c>
    </row>
    <row r="38" spans="1:13" ht="14.1" customHeight="1" x14ac:dyDescent="0.3">
      <c r="A38" s="67"/>
      <c r="B38" s="72" t="s">
        <v>42</v>
      </c>
      <c r="C38" s="73"/>
      <c r="D38" s="50" t="s">
        <v>224</v>
      </c>
      <c r="E38" s="51"/>
      <c r="F38" s="51"/>
      <c r="G38" s="52"/>
      <c r="H38" s="71"/>
      <c r="I38" s="10"/>
      <c r="J38" s="10"/>
      <c r="K38" s="10"/>
      <c r="L38" s="10"/>
      <c r="M38" s="12"/>
    </row>
    <row r="39" spans="1:13" ht="14.1" customHeight="1" x14ac:dyDescent="0.3">
      <c r="A39" s="67">
        <v>19</v>
      </c>
      <c r="B39" s="34"/>
      <c r="C39" s="35"/>
      <c r="D39" s="36"/>
      <c r="E39" s="37"/>
      <c r="F39" s="37"/>
      <c r="G39" s="38"/>
      <c r="H39" s="40"/>
      <c r="I39" s="41"/>
      <c r="J39" s="41"/>
      <c r="K39" s="41"/>
      <c r="L39" s="41"/>
      <c r="M39" s="49"/>
    </row>
    <row r="40" spans="1:13" ht="14.1" customHeight="1" thickBot="1" x14ac:dyDescent="0.35">
      <c r="A40" s="84"/>
      <c r="B40" s="78"/>
      <c r="C40" s="79"/>
      <c r="D40" s="80"/>
      <c r="E40" s="81"/>
      <c r="F40" s="81"/>
      <c r="G40" s="82"/>
      <c r="H40" s="59"/>
      <c r="I40" s="60"/>
      <c r="J40" s="60"/>
      <c r="K40" s="60"/>
      <c r="L40" s="60"/>
      <c r="M40" s="77"/>
    </row>
    <row r="41" spans="1:13" ht="14.1" customHeight="1" x14ac:dyDescent="0.3"/>
    <row r="42" spans="1:13" ht="14.1" customHeight="1" x14ac:dyDescent="0.3"/>
    <row r="43" spans="1:13" ht="14.1" customHeight="1" x14ac:dyDescent="0.3"/>
    <row r="44" spans="1:13" ht="14.1" customHeight="1" x14ac:dyDescent="0.3">
      <c r="B44" s="1"/>
      <c r="C44" s="1"/>
      <c r="D44" s="1"/>
      <c r="E44" s="1"/>
      <c r="F44" s="1"/>
      <c r="G44" s="1"/>
    </row>
    <row r="45" spans="1:13" ht="14.1" customHeight="1" x14ac:dyDescent="0.3">
      <c r="B45" s="1"/>
      <c r="C45" s="1"/>
      <c r="D45" s="1"/>
      <c r="E45" s="1"/>
      <c r="F45" s="1"/>
      <c r="G45" s="1"/>
    </row>
    <row r="46" spans="1:13" ht="14.1" customHeight="1" x14ac:dyDescent="0.3">
      <c r="B46" s="1"/>
      <c r="C46" s="1"/>
      <c r="D46" s="1"/>
      <c r="E46" s="1"/>
      <c r="F46" s="1"/>
      <c r="G46" s="1"/>
    </row>
    <row r="47" spans="1:13" ht="14.1" customHeight="1" x14ac:dyDescent="0.3">
      <c r="B47" s="1"/>
      <c r="C47" s="1"/>
      <c r="D47" s="1"/>
      <c r="E47" s="1"/>
      <c r="F47" s="1"/>
      <c r="G47" s="1"/>
    </row>
    <row r="48" spans="1:13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212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21:A22"/>
    <mergeCell ref="B21:C21"/>
    <mergeCell ref="D21:G21"/>
    <mergeCell ref="H21:H22"/>
    <mergeCell ref="I21:I22"/>
    <mergeCell ref="A17:A18"/>
    <mergeCell ref="B17:C17"/>
    <mergeCell ref="D17:G17"/>
    <mergeCell ref="H17:H18"/>
    <mergeCell ref="I17:I18"/>
    <mergeCell ref="A19:A20"/>
    <mergeCell ref="J21:J22"/>
    <mergeCell ref="K21:K22"/>
    <mergeCell ref="L21:L22"/>
    <mergeCell ref="M21:M22"/>
    <mergeCell ref="B22:C22"/>
    <mergeCell ref="D22:G22"/>
    <mergeCell ref="K17:K18"/>
    <mergeCell ref="L17:L18"/>
    <mergeCell ref="M17:M18"/>
    <mergeCell ref="B18:C18"/>
    <mergeCell ref="D18:G18"/>
    <mergeCell ref="J17:J18"/>
    <mergeCell ref="B19:C19"/>
    <mergeCell ref="D19:G19"/>
    <mergeCell ref="H19:H20"/>
    <mergeCell ref="I19:I20"/>
    <mergeCell ref="J19:J20"/>
    <mergeCell ref="K19:K20"/>
    <mergeCell ref="L19:L20"/>
    <mergeCell ref="M19:M20"/>
    <mergeCell ref="B20:C20"/>
    <mergeCell ref="D20:G20"/>
    <mergeCell ref="A25:A26"/>
    <mergeCell ref="B25:C25"/>
    <mergeCell ref="D25:G25"/>
    <mergeCell ref="H25:H26"/>
    <mergeCell ref="I25:I26"/>
    <mergeCell ref="A23:A24"/>
    <mergeCell ref="B23:C23"/>
    <mergeCell ref="D23:G23"/>
    <mergeCell ref="H23:H24"/>
    <mergeCell ref="I23:I24"/>
    <mergeCell ref="J25:J26"/>
    <mergeCell ref="K25:K26"/>
    <mergeCell ref="L25:L26"/>
    <mergeCell ref="M25:M26"/>
    <mergeCell ref="B26:C26"/>
    <mergeCell ref="D26:G26"/>
    <mergeCell ref="K23:K24"/>
    <mergeCell ref="L23:L24"/>
    <mergeCell ref="M23:M24"/>
    <mergeCell ref="B24:C24"/>
    <mergeCell ref="D24:G24"/>
    <mergeCell ref="J23:J24"/>
    <mergeCell ref="B32:C32"/>
    <mergeCell ref="D32:G32"/>
    <mergeCell ref="K29:K30"/>
    <mergeCell ref="L29:L30"/>
    <mergeCell ref="M29:M30"/>
    <mergeCell ref="B30:C30"/>
    <mergeCell ref="D30:G30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29:J30"/>
    <mergeCell ref="A27:A28"/>
    <mergeCell ref="B27:C27"/>
    <mergeCell ref="D27:G27"/>
    <mergeCell ref="H27:H28"/>
    <mergeCell ref="I27:I28"/>
    <mergeCell ref="A39:A40"/>
    <mergeCell ref="B39:C39"/>
    <mergeCell ref="D39:G39"/>
    <mergeCell ref="H39:H40"/>
    <mergeCell ref="I39:I40"/>
    <mergeCell ref="B36:C36"/>
    <mergeCell ref="D36:G36"/>
    <mergeCell ref="B34:C34"/>
    <mergeCell ref="D34:G34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27:J28"/>
    <mergeCell ref="K27:K28"/>
    <mergeCell ref="L27:L28"/>
    <mergeCell ref="M27:M28"/>
    <mergeCell ref="B28:C28"/>
    <mergeCell ref="D28:G28"/>
    <mergeCell ref="K39:K40"/>
    <mergeCell ref="L39:L40"/>
    <mergeCell ref="M39:M40"/>
    <mergeCell ref="B40:C40"/>
    <mergeCell ref="D40:G40"/>
    <mergeCell ref="J39:J40"/>
    <mergeCell ref="J35:J36"/>
    <mergeCell ref="K35:K36"/>
    <mergeCell ref="L35:L36"/>
    <mergeCell ref="M35:M36"/>
    <mergeCell ref="K33:K34"/>
    <mergeCell ref="L33:L34"/>
    <mergeCell ref="M33:M34"/>
    <mergeCell ref="J33:J34"/>
    <mergeCell ref="J31:J32"/>
    <mergeCell ref="K31:K32"/>
    <mergeCell ref="L31:L32"/>
    <mergeCell ref="M31:M32"/>
    <mergeCell ref="A37:A38"/>
    <mergeCell ref="B37:C37"/>
    <mergeCell ref="D37:G37"/>
    <mergeCell ref="H37:H38"/>
    <mergeCell ref="I37:I38"/>
    <mergeCell ref="J37:J38"/>
    <mergeCell ref="K37:K38"/>
    <mergeCell ref="L37:L38"/>
    <mergeCell ref="M37:M38"/>
    <mergeCell ref="B38:C38"/>
    <mergeCell ref="D38:G38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B1A5-9658-4653-9C48-F2895660EEB1}">
  <sheetPr>
    <tabColor rgb="FFFFFF00"/>
    <pageSetUpPr fitToPage="1"/>
  </sheetPr>
  <dimension ref="A1:N51"/>
  <sheetViews>
    <sheetView zoomScale="110" zoomScaleNormal="110" workbookViewId="0">
      <selection activeCell="P16" sqref="P1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18" t="s">
        <v>245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4" ht="16.5" customHeight="1" thickBot="1" x14ac:dyDescent="0.35">
      <c r="A2" s="5" t="s">
        <v>33</v>
      </c>
      <c r="B2" s="21" t="s">
        <v>34</v>
      </c>
      <c r="C2" s="21"/>
      <c r="D2" s="21" t="s">
        <v>35</v>
      </c>
      <c r="E2" s="21"/>
      <c r="F2" s="21"/>
      <c r="G2" s="21"/>
      <c r="H2" s="8" t="s">
        <v>254</v>
      </c>
      <c r="I2" s="3" t="s">
        <v>255</v>
      </c>
      <c r="J2" s="4" t="s">
        <v>256</v>
      </c>
      <c r="K2" s="4"/>
      <c r="L2" s="4"/>
      <c r="M2" s="4"/>
      <c r="N2" t="s">
        <v>53</v>
      </c>
    </row>
    <row r="3" spans="1:14" s="2" customFormat="1" ht="14.1" customHeight="1" x14ac:dyDescent="0.3">
      <c r="A3" s="86">
        <v>1</v>
      </c>
      <c r="B3" s="96" t="s">
        <v>23</v>
      </c>
      <c r="C3" s="96"/>
      <c r="D3" s="97" t="s">
        <v>59</v>
      </c>
      <c r="E3" s="97"/>
      <c r="F3" s="97"/>
      <c r="G3" s="26"/>
      <c r="H3" s="29">
        <f>SUM(I3)-3</f>
        <v>32</v>
      </c>
      <c r="I3" s="31">
        <v>35</v>
      </c>
      <c r="J3" s="9">
        <f>SUM(I3)+3</f>
        <v>38</v>
      </c>
      <c r="K3" s="98"/>
      <c r="L3" s="93"/>
      <c r="M3" s="94"/>
    </row>
    <row r="4" spans="1:14" s="2" customFormat="1" ht="14.1" customHeight="1" x14ac:dyDescent="0.3">
      <c r="A4" s="67"/>
      <c r="B4" s="43" t="s">
        <v>20</v>
      </c>
      <c r="C4" s="43"/>
      <c r="D4" s="50" t="s">
        <v>40</v>
      </c>
      <c r="E4" s="51"/>
      <c r="F4" s="51"/>
      <c r="G4" s="51"/>
      <c r="H4" s="39"/>
      <c r="I4" s="32"/>
      <c r="J4" s="10"/>
      <c r="K4" s="57"/>
      <c r="L4" s="41"/>
      <c r="M4" s="49"/>
    </row>
    <row r="5" spans="1:14" s="2" customFormat="1" ht="14.1" customHeight="1" x14ac:dyDescent="0.3">
      <c r="A5" s="67">
        <v>2</v>
      </c>
      <c r="B5" s="42" t="s">
        <v>21</v>
      </c>
      <c r="C5" s="42"/>
      <c r="D5" s="83" t="s">
        <v>22</v>
      </c>
      <c r="E5" s="83"/>
      <c r="F5" s="83"/>
      <c r="G5" s="83"/>
      <c r="H5" s="41">
        <f>SUM(I5)-1.4</f>
        <v>33.6</v>
      </c>
      <c r="I5" s="40">
        <v>35</v>
      </c>
      <c r="J5" s="41">
        <f>SUM(I5)+1.4</f>
        <v>36.4</v>
      </c>
      <c r="K5" s="57"/>
      <c r="L5" s="41"/>
      <c r="M5" s="49"/>
    </row>
    <row r="6" spans="1:14" s="2" customFormat="1" ht="14.1" customHeight="1" x14ac:dyDescent="0.3">
      <c r="A6" s="67"/>
      <c r="B6" s="43" t="s">
        <v>11</v>
      </c>
      <c r="C6" s="43"/>
      <c r="D6" s="50" t="s">
        <v>26</v>
      </c>
      <c r="E6" s="51"/>
      <c r="F6" s="51"/>
      <c r="G6" s="52"/>
      <c r="H6" s="10"/>
      <c r="I6" s="32"/>
      <c r="J6" s="10"/>
      <c r="K6" s="30"/>
      <c r="L6" s="10"/>
      <c r="M6" s="12"/>
    </row>
    <row r="7" spans="1:14" s="2" customFormat="1" ht="14.1" customHeight="1" x14ac:dyDescent="0.3">
      <c r="A7" s="67">
        <v>3</v>
      </c>
      <c r="B7" s="42" t="s">
        <v>19</v>
      </c>
      <c r="C7" s="42"/>
      <c r="D7" s="83" t="s">
        <v>54</v>
      </c>
      <c r="E7" s="83"/>
      <c r="F7" s="83"/>
      <c r="G7" s="83"/>
      <c r="H7" s="41">
        <f>SUM(I7)-1.5</f>
        <v>35</v>
      </c>
      <c r="I7" s="40">
        <v>36.5</v>
      </c>
      <c r="J7" s="41">
        <f>SUM(I7)+1.5</f>
        <v>38</v>
      </c>
      <c r="K7" s="57"/>
      <c r="L7" s="41"/>
      <c r="M7" s="49"/>
    </row>
    <row r="8" spans="1:14" s="2" customFormat="1" ht="14.1" customHeight="1" x14ac:dyDescent="0.3">
      <c r="A8" s="67"/>
      <c r="B8" s="43" t="s">
        <v>24</v>
      </c>
      <c r="C8" s="43"/>
      <c r="D8" s="50" t="s">
        <v>27</v>
      </c>
      <c r="E8" s="51"/>
      <c r="F8" s="51"/>
      <c r="G8" s="52"/>
      <c r="H8" s="10"/>
      <c r="I8" s="32"/>
      <c r="J8" s="10"/>
      <c r="K8" s="30"/>
      <c r="L8" s="10"/>
      <c r="M8" s="12"/>
    </row>
    <row r="9" spans="1:14" s="2" customFormat="1" ht="14.1" customHeight="1" x14ac:dyDescent="0.3">
      <c r="A9" s="67">
        <v>4</v>
      </c>
      <c r="B9" s="42" t="s">
        <v>25</v>
      </c>
      <c r="C9" s="42"/>
      <c r="D9" s="83" t="s">
        <v>9</v>
      </c>
      <c r="E9" s="83"/>
      <c r="F9" s="83"/>
      <c r="G9" s="83"/>
      <c r="H9" s="41">
        <f>SUM(I9)-1.5</f>
        <v>29</v>
      </c>
      <c r="I9" s="40">
        <v>30.5</v>
      </c>
      <c r="J9" s="41">
        <f>SUM(I9)+1.5</f>
        <v>32</v>
      </c>
      <c r="K9" s="57"/>
      <c r="L9" s="41"/>
      <c r="M9" s="49"/>
    </row>
    <row r="10" spans="1:14" s="2" customFormat="1" ht="14.1" customHeight="1" x14ac:dyDescent="0.3">
      <c r="A10" s="67"/>
      <c r="B10" s="43" t="s">
        <v>12</v>
      </c>
      <c r="C10" s="43"/>
      <c r="D10" s="50" t="s">
        <v>28</v>
      </c>
      <c r="E10" s="51"/>
      <c r="F10" s="51"/>
      <c r="G10" s="52"/>
      <c r="H10" s="10"/>
      <c r="I10" s="32"/>
      <c r="J10" s="10"/>
      <c r="K10" s="30"/>
      <c r="L10" s="10"/>
      <c r="M10" s="12"/>
    </row>
    <row r="11" spans="1:14" s="2" customFormat="1" ht="14.1" customHeight="1" x14ac:dyDescent="0.3">
      <c r="A11" s="67">
        <v>5</v>
      </c>
      <c r="B11" s="42" t="s">
        <v>246</v>
      </c>
      <c r="C11" s="42"/>
      <c r="D11" s="83"/>
      <c r="E11" s="83"/>
      <c r="F11" s="83"/>
      <c r="G11" s="83"/>
      <c r="H11" s="74">
        <f>SUM(I11)</f>
        <v>5</v>
      </c>
      <c r="I11" s="71">
        <v>5</v>
      </c>
      <c r="J11" s="74">
        <f>SUM(I11)</f>
        <v>5</v>
      </c>
      <c r="K11" s="95"/>
      <c r="L11" s="74"/>
      <c r="M11" s="85"/>
    </row>
    <row r="12" spans="1:14" s="2" customFormat="1" ht="14.1" customHeight="1" x14ac:dyDescent="0.3">
      <c r="A12" s="67"/>
      <c r="B12" s="43" t="s">
        <v>247</v>
      </c>
      <c r="C12" s="43"/>
      <c r="D12" s="50"/>
      <c r="E12" s="51"/>
      <c r="F12" s="51"/>
      <c r="G12" s="52"/>
      <c r="H12" s="74"/>
      <c r="I12" s="71"/>
      <c r="J12" s="74"/>
      <c r="K12" s="95"/>
      <c r="L12" s="74"/>
      <c r="M12" s="85"/>
    </row>
    <row r="13" spans="1:14" s="2" customFormat="1" ht="14.1" customHeight="1" x14ac:dyDescent="0.3">
      <c r="A13" s="67">
        <v>6</v>
      </c>
      <c r="B13" s="42" t="s">
        <v>10</v>
      </c>
      <c r="C13" s="42"/>
      <c r="D13" s="83" t="s">
        <v>0</v>
      </c>
      <c r="E13" s="83"/>
      <c r="F13" s="83"/>
      <c r="G13" s="83"/>
      <c r="H13" s="74">
        <f>SUM(I13)-0.8</f>
        <v>13.2</v>
      </c>
      <c r="I13" s="71">
        <v>14</v>
      </c>
      <c r="J13" s="74">
        <f>SUM(I13)+0.8</f>
        <v>14.8</v>
      </c>
      <c r="K13" s="95"/>
      <c r="L13" s="74"/>
      <c r="M13" s="85"/>
    </row>
    <row r="14" spans="1:14" s="2" customFormat="1" ht="14.1" customHeight="1" x14ac:dyDescent="0.3">
      <c r="A14" s="67"/>
      <c r="B14" s="43" t="s">
        <v>13</v>
      </c>
      <c r="C14" s="43"/>
      <c r="D14" s="50" t="s">
        <v>29</v>
      </c>
      <c r="E14" s="51"/>
      <c r="F14" s="51"/>
      <c r="G14" s="52"/>
      <c r="H14" s="74"/>
      <c r="I14" s="71"/>
      <c r="J14" s="74"/>
      <c r="K14" s="95"/>
      <c r="L14" s="74"/>
      <c r="M14" s="85"/>
    </row>
    <row r="15" spans="1:14" s="2" customFormat="1" ht="14.1" customHeight="1" x14ac:dyDescent="0.3">
      <c r="A15" s="67">
        <v>7</v>
      </c>
      <c r="B15" s="42" t="s">
        <v>1</v>
      </c>
      <c r="C15" s="42"/>
      <c r="D15" s="83" t="s">
        <v>2</v>
      </c>
      <c r="E15" s="83"/>
      <c r="F15" s="83"/>
      <c r="G15" s="83"/>
      <c r="H15" s="74">
        <f>SUM(I15)-0.5</f>
        <v>16</v>
      </c>
      <c r="I15" s="71">
        <v>16.5</v>
      </c>
      <c r="J15" s="74">
        <f>SUM(I15)+0.5</f>
        <v>17</v>
      </c>
      <c r="K15" s="95"/>
      <c r="L15" s="74"/>
      <c r="M15" s="85"/>
    </row>
    <row r="16" spans="1:14" s="2" customFormat="1" ht="14.1" customHeight="1" x14ac:dyDescent="0.3">
      <c r="A16" s="67"/>
      <c r="B16" s="43" t="s">
        <v>14</v>
      </c>
      <c r="C16" s="43"/>
      <c r="D16" s="50" t="s">
        <v>30</v>
      </c>
      <c r="E16" s="51"/>
      <c r="F16" s="51"/>
      <c r="G16" s="52"/>
      <c r="H16" s="74"/>
      <c r="I16" s="71"/>
      <c r="J16" s="74"/>
      <c r="K16" s="95"/>
      <c r="L16" s="74"/>
      <c r="M16" s="85"/>
    </row>
    <row r="17" spans="1:13" s="2" customFormat="1" ht="14.1" customHeight="1" x14ac:dyDescent="0.3">
      <c r="A17" s="67">
        <v>8</v>
      </c>
      <c r="B17" s="42" t="s">
        <v>3</v>
      </c>
      <c r="C17" s="42"/>
      <c r="D17" s="83" t="s">
        <v>4</v>
      </c>
      <c r="E17" s="83"/>
      <c r="F17" s="83"/>
      <c r="G17" s="83"/>
      <c r="H17" s="74">
        <f>SUM(I17)-0.3</f>
        <v>6.7</v>
      </c>
      <c r="I17" s="71">
        <v>7</v>
      </c>
      <c r="J17" s="74">
        <f>SUM(I17)+0.3</f>
        <v>7.3</v>
      </c>
      <c r="K17" s="95"/>
      <c r="L17" s="74"/>
      <c r="M17" s="85"/>
    </row>
    <row r="18" spans="1:13" s="2" customFormat="1" ht="14.1" customHeight="1" x14ac:dyDescent="0.3">
      <c r="A18" s="67"/>
      <c r="B18" s="43" t="s">
        <v>15</v>
      </c>
      <c r="C18" s="43"/>
      <c r="D18" s="50" t="s">
        <v>31</v>
      </c>
      <c r="E18" s="51"/>
      <c r="F18" s="51"/>
      <c r="G18" s="52"/>
      <c r="H18" s="74"/>
      <c r="I18" s="71"/>
      <c r="J18" s="74"/>
      <c r="K18" s="95"/>
      <c r="L18" s="74"/>
      <c r="M18" s="85"/>
    </row>
    <row r="19" spans="1:13" s="2" customFormat="1" ht="14.1" customHeight="1" x14ac:dyDescent="0.3">
      <c r="A19" s="67">
        <v>9</v>
      </c>
      <c r="B19" s="34" t="s">
        <v>45</v>
      </c>
      <c r="C19" s="35"/>
      <c r="D19" s="36" t="s">
        <v>47</v>
      </c>
      <c r="E19" s="37"/>
      <c r="F19" s="37"/>
      <c r="G19" s="38"/>
      <c r="H19" s="74"/>
      <c r="I19" s="71"/>
      <c r="J19" s="74"/>
      <c r="K19" s="95"/>
      <c r="L19" s="74"/>
      <c r="M19" s="85"/>
    </row>
    <row r="20" spans="1:13" s="2" customFormat="1" ht="14.1" customHeight="1" x14ac:dyDescent="0.3">
      <c r="A20" s="67"/>
      <c r="B20" s="43" t="s">
        <v>46</v>
      </c>
      <c r="C20" s="43"/>
      <c r="D20" s="50" t="s">
        <v>48</v>
      </c>
      <c r="E20" s="51"/>
      <c r="F20" s="51"/>
      <c r="G20" s="52"/>
      <c r="H20" s="74"/>
      <c r="I20" s="71"/>
      <c r="J20" s="74"/>
      <c r="K20" s="95"/>
      <c r="L20" s="74"/>
      <c r="M20" s="85"/>
    </row>
    <row r="21" spans="1:13" s="2" customFormat="1" ht="14.1" customHeight="1" x14ac:dyDescent="0.3">
      <c r="A21" s="67">
        <v>10</v>
      </c>
      <c r="B21" s="42" t="s">
        <v>248</v>
      </c>
      <c r="C21" s="42"/>
      <c r="D21" s="83"/>
      <c r="E21" s="83"/>
      <c r="F21" s="83"/>
      <c r="G21" s="83"/>
      <c r="H21" s="74">
        <f>SUM(I21)</f>
        <v>3</v>
      </c>
      <c r="I21" s="71">
        <v>3</v>
      </c>
      <c r="J21" s="74">
        <f>SUM(I21)</f>
        <v>3</v>
      </c>
      <c r="K21" s="95"/>
      <c r="L21" s="74"/>
      <c r="M21" s="85"/>
    </row>
    <row r="22" spans="1:13" s="2" customFormat="1" ht="14.1" customHeight="1" x14ac:dyDescent="0.3">
      <c r="A22" s="67"/>
      <c r="B22" s="43" t="s">
        <v>249</v>
      </c>
      <c r="C22" s="43"/>
      <c r="D22" s="50"/>
      <c r="E22" s="51"/>
      <c r="F22" s="51"/>
      <c r="G22" s="52"/>
      <c r="H22" s="74"/>
      <c r="I22" s="71"/>
      <c r="J22" s="74"/>
      <c r="K22" s="95"/>
      <c r="L22" s="74"/>
      <c r="M22" s="85"/>
    </row>
    <row r="23" spans="1:13" s="2" customFormat="1" ht="14.1" customHeight="1" x14ac:dyDescent="0.3">
      <c r="A23" s="67">
        <v>11</v>
      </c>
      <c r="B23" s="42" t="s">
        <v>5</v>
      </c>
      <c r="C23" s="42"/>
      <c r="D23" s="83" t="s">
        <v>6</v>
      </c>
      <c r="E23" s="83"/>
      <c r="F23" s="83"/>
      <c r="G23" s="83"/>
      <c r="H23" s="74">
        <f>SUM(I23)-2.8</f>
        <v>19.7</v>
      </c>
      <c r="I23" s="71">
        <v>22.5</v>
      </c>
      <c r="J23" s="74">
        <f>SUM(I23)+2.8</f>
        <v>25.3</v>
      </c>
      <c r="K23" s="95"/>
      <c r="L23" s="74"/>
      <c r="M23" s="85"/>
    </row>
    <row r="24" spans="1:13" s="2" customFormat="1" ht="14.1" customHeight="1" x14ac:dyDescent="0.3">
      <c r="A24" s="67"/>
      <c r="B24" s="43" t="s">
        <v>16</v>
      </c>
      <c r="C24" s="43"/>
      <c r="D24" s="50" t="s">
        <v>32</v>
      </c>
      <c r="E24" s="51"/>
      <c r="F24" s="51"/>
      <c r="G24" s="52"/>
      <c r="H24" s="74"/>
      <c r="I24" s="71"/>
      <c r="J24" s="74"/>
      <c r="K24" s="95"/>
      <c r="L24" s="74"/>
      <c r="M24" s="85"/>
    </row>
    <row r="25" spans="1:13" s="2" customFormat="1" ht="14.1" customHeight="1" x14ac:dyDescent="0.3">
      <c r="A25" s="67">
        <v>12</v>
      </c>
      <c r="B25" s="42" t="s">
        <v>7</v>
      </c>
      <c r="C25" s="42"/>
      <c r="D25" s="36" t="s">
        <v>8</v>
      </c>
      <c r="E25" s="37"/>
      <c r="F25" s="37"/>
      <c r="G25" s="38"/>
      <c r="H25" s="74">
        <f>SUM(I25)-1.6</f>
        <v>26.4</v>
      </c>
      <c r="I25" s="71">
        <v>28</v>
      </c>
      <c r="J25" s="74">
        <f>SUM(I25)+1.6</f>
        <v>29.6</v>
      </c>
      <c r="K25" s="95"/>
      <c r="L25" s="74"/>
      <c r="M25" s="85"/>
    </row>
    <row r="26" spans="1:13" s="2" customFormat="1" ht="14.1" customHeight="1" x14ac:dyDescent="0.3">
      <c r="A26" s="67"/>
      <c r="B26" s="43" t="s">
        <v>17</v>
      </c>
      <c r="C26" s="43"/>
      <c r="D26" s="50" t="s">
        <v>37</v>
      </c>
      <c r="E26" s="51"/>
      <c r="F26" s="51"/>
      <c r="G26" s="52"/>
      <c r="H26" s="74"/>
      <c r="I26" s="71"/>
      <c r="J26" s="74"/>
      <c r="K26" s="95"/>
      <c r="L26" s="74"/>
      <c r="M26" s="85"/>
    </row>
    <row r="27" spans="1:13" s="2" customFormat="1" ht="14.1" customHeight="1" x14ac:dyDescent="0.3">
      <c r="A27" s="67">
        <v>13</v>
      </c>
      <c r="B27" s="34" t="s">
        <v>56</v>
      </c>
      <c r="C27" s="35"/>
      <c r="D27" s="83" t="s">
        <v>38</v>
      </c>
      <c r="E27" s="83"/>
      <c r="F27" s="83"/>
      <c r="G27" s="83"/>
      <c r="H27" s="74">
        <f>SUM(I27)-0.5</f>
        <v>13.5</v>
      </c>
      <c r="I27" s="71">
        <v>14</v>
      </c>
      <c r="J27" s="74">
        <f>SUM(I27)+0.5</f>
        <v>14.5</v>
      </c>
      <c r="K27" s="95"/>
      <c r="L27" s="74"/>
      <c r="M27" s="85"/>
    </row>
    <row r="28" spans="1:13" s="2" customFormat="1" ht="14.1" customHeight="1" x14ac:dyDescent="0.3">
      <c r="A28" s="67"/>
      <c r="B28" s="43" t="s">
        <v>18</v>
      </c>
      <c r="C28" s="43"/>
      <c r="D28" s="50" t="s">
        <v>39</v>
      </c>
      <c r="E28" s="51"/>
      <c r="F28" s="51"/>
      <c r="G28" s="52"/>
      <c r="H28" s="74"/>
      <c r="I28" s="71"/>
      <c r="J28" s="74"/>
      <c r="K28" s="95"/>
      <c r="L28" s="74"/>
      <c r="M28" s="85"/>
    </row>
    <row r="29" spans="1:13" s="2" customFormat="1" ht="14.1" customHeight="1" x14ac:dyDescent="0.3">
      <c r="A29" s="67">
        <v>14</v>
      </c>
      <c r="B29" s="34" t="s">
        <v>250</v>
      </c>
      <c r="C29" s="35"/>
      <c r="D29" s="83"/>
      <c r="E29" s="83"/>
      <c r="F29" s="83"/>
      <c r="G29" s="83"/>
      <c r="H29" s="74">
        <f>SUM(I29)</f>
        <v>5</v>
      </c>
      <c r="I29" s="71">
        <v>5</v>
      </c>
      <c r="J29" s="74">
        <f>SUM(I29)</f>
        <v>5</v>
      </c>
      <c r="K29" s="95"/>
      <c r="L29" s="74"/>
      <c r="M29" s="85"/>
    </row>
    <row r="30" spans="1:13" s="2" customFormat="1" ht="14.1" customHeight="1" x14ac:dyDescent="0.3">
      <c r="A30" s="67"/>
      <c r="B30" s="43" t="s">
        <v>251</v>
      </c>
      <c r="C30" s="43"/>
      <c r="D30" s="50"/>
      <c r="E30" s="51"/>
      <c r="F30" s="51"/>
      <c r="G30" s="52"/>
      <c r="H30" s="74"/>
      <c r="I30" s="71"/>
      <c r="J30" s="74"/>
      <c r="K30" s="95"/>
      <c r="L30" s="74"/>
      <c r="M30" s="85"/>
    </row>
    <row r="31" spans="1:13" s="2" customFormat="1" ht="14.1" customHeight="1" x14ac:dyDescent="0.3">
      <c r="A31" s="67">
        <v>15</v>
      </c>
      <c r="B31" s="34" t="s">
        <v>252</v>
      </c>
      <c r="C31" s="35"/>
      <c r="D31" s="68"/>
      <c r="E31" s="69"/>
      <c r="F31" s="69"/>
      <c r="G31" s="70"/>
      <c r="H31" s="74">
        <f>SUM(I31)</f>
        <v>3</v>
      </c>
      <c r="I31" s="71">
        <v>3</v>
      </c>
      <c r="J31" s="74">
        <f>SUM(I31)</f>
        <v>3</v>
      </c>
      <c r="K31" s="95"/>
      <c r="L31" s="41"/>
      <c r="M31" s="49"/>
    </row>
    <row r="32" spans="1:13" s="2" customFormat="1" ht="14.1" customHeight="1" x14ac:dyDescent="0.3">
      <c r="A32" s="67"/>
      <c r="B32" s="72" t="s">
        <v>253</v>
      </c>
      <c r="C32" s="73"/>
      <c r="D32" s="50"/>
      <c r="E32" s="51"/>
      <c r="F32" s="51"/>
      <c r="G32" s="52"/>
      <c r="H32" s="74"/>
      <c r="I32" s="71"/>
      <c r="J32" s="74"/>
      <c r="K32" s="95"/>
      <c r="L32" s="10"/>
      <c r="M32" s="12"/>
    </row>
    <row r="33" spans="1:13" s="2" customFormat="1" ht="14.1" customHeight="1" x14ac:dyDescent="0.3">
      <c r="A33" s="67">
        <v>16</v>
      </c>
      <c r="B33" s="34"/>
      <c r="C33" s="35"/>
      <c r="D33" s="36"/>
      <c r="E33" s="37"/>
      <c r="F33" s="37"/>
      <c r="G33" s="38"/>
      <c r="H33" s="41"/>
      <c r="I33" s="40"/>
      <c r="J33" s="41"/>
      <c r="K33" s="57"/>
      <c r="L33" s="41"/>
      <c r="M33" s="49"/>
    </row>
    <row r="34" spans="1:13" s="2" customFormat="1" ht="14.1" customHeight="1" thickBot="1" x14ac:dyDescent="0.35">
      <c r="A34" s="84"/>
      <c r="B34" s="78"/>
      <c r="C34" s="79"/>
      <c r="D34" s="80"/>
      <c r="E34" s="81"/>
      <c r="F34" s="81"/>
      <c r="G34" s="82"/>
      <c r="H34" s="60"/>
      <c r="I34" s="59"/>
      <c r="J34" s="60"/>
      <c r="K34" s="58"/>
      <c r="L34" s="60"/>
      <c r="M34" s="77"/>
    </row>
    <row r="35" spans="1:13" ht="14.1" customHeight="1" x14ac:dyDescent="0.3"/>
    <row r="36" spans="1:13" ht="14.1" customHeight="1" x14ac:dyDescent="0.3"/>
    <row r="37" spans="1:13" ht="14.1" customHeight="1" x14ac:dyDescent="0.3"/>
    <row r="38" spans="1:13" ht="14.1" customHeight="1" x14ac:dyDescent="0.3">
      <c r="B38" s="1"/>
      <c r="C38" s="1"/>
      <c r="D38" s="1"/>
      <c r="E38" s="1"/>
      <c r="F38" s="1"/>
      <c r="G38" s="1"/>
    </row>
    <row r="39" spans="1:13" ht="14.1" customHeight="1" x14ac:dyDescent="0.3">
      <c r="B39" s="1"/>
      <c r="C39" s="1"/>
      <c r="D39" s="1"/>
      <c r="E39" s="1"/>
      <c r="F39" s="1"/>
      <c r="G39" s="1"/>
    </row>
    <row r="40" spans="1:13" ht="14.1" customHeight="1" x14ac:dyDescent="0.3">
      <c r="B40" s="1"/>
      <c r="C40" s="1"/>
      <c r="D40" s="1"/>
      <c r="E40" s="1"/>
      <c r="F40" s="1"/>
      <c r="G40" s="1"/>
    </row>
    <row r="41" spans="1:13" ht="14.1" customHeight="1" x14ac:dyDescent="0.3">
      <c r="B41" s="1"/>
      <c r="C41" s="1"/>
      <c r="D41" s="1"/>
      <c r="E41" s="1"/>
      <c r="F41" s="1"/>
      <c r="G41" s="1"/>
    </row>
    <row r="42" spans="1:13" ht="14.1" customHeight="1" x14ac:dyDescent="0.3"/>
    <row r="43" spans="1:13" ht="14.1" customHeight="1" x14ac:dyDescent="0.3"/>
    <row r="44" spans="1:13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179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M19:M20"/>
    <mergeCell ref="B20:C20"/>
    <mergeCell ref="D20:G20"/>
    <mergeCell ref="K17:K18"/>
    <mergeCell ref="L17:L18"/>
    <mergeCell ref="M17:M18"/>
    <mergeCell ref="B18:C18"/>
    <mergeCell ref="D18:G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7:J18"/>
    <mergeCell ref="A21:A22"/>
    <mergeCell ref="B21:C21"/>
    <mergeCell ref="D21:G21"/>
    <mergeCell ref="H21:H22"/>
    <mergeCell ref="I21:I22"/>
    <mergeCell ref="J21:J22"/>
    <mergeCell ref="J19:J20"/>
    <mergeCell ref="K19:K20"/>
    <mergeCell ref="L19:L20"/>
    <mergeCell ref="K21:K22"/>
    <mergeCell ref="L21:L22"/>
    <mergeCell ref="M21:M22"/>
    <mergeCell ref="B22:C22"/>
    <mergeCell ref="D22:G22"/>
    <mergeCell ref="B25:C25"/>
    <mergeCell ref="D25:G25"/>
    <mergeCell ref="H25:H26"/>
    <mergeCell ref="I25:I26"/>
    <mergeCell ref="J23:J24"/>
    <mergeCell ref="K23:K24"/>
    <mergeCell ref="L23:L24"/>
    <mergeCell ref="M23:M24"/>
    <mergeCell ref="B24:C24"/>
    <mergeCell ref="D24:G24"/>
    <mergeCell ref="J25:J26"/>
    <mergeCell ref="K25:K26"/>
    <mergeCell ref="L25:L26"/>
    <mergeCell ref="M25:M26"/>
    <mergeCell ref="B26:C26"/>
    <mergeCell ref="D26:G26"/>
    <mergeCell ref="A23:A24"/>
    <mergeCell ref="B23:C23"/>
    <mergeCell ref="D23:G23"/>
    <mergeCell ref="H23:H24"/>
    <mergeCell ref="I23:I24"/>
    <mergeCell ref="A25:A26"/>
    <mergeCell ref="M27:M28"/>
    <mergeCell ref="H29:H30"/>
    <mergeCell ref="B30:C30"/>
    <mergeCell ref="D30:G30"/>
    <mergeCell ref="B28:C28"/>
    <mergeCell ref="D28:G28"/>
    <mergeCell ref="A29:A30"/>
    <mergeCell ref="B29:C29"/>
    <mergeCell ref="D29:G29"/>
    <mergeCell ref="I29:I30"/>
    <mergeCell ref="A27:A28"/>
    <mergeCell ref="B27:C27"/>
    <mergeCell ref="D27:G27"/>
    <mergeCell ref="H27:H28"/>
    <mergeCell ref="I27:I28"/>
    <mergeCell ref="A33:A34"/>
    <mergeCell ref="B33:C33"/>
    <mergeCell ref="D33:G33"/>
    <mergeCell ref="H33:H34"/>
    <mergeCell ref="I33:I34"/>
    <mergeCell ref="B32:C32"/>
    <mergeCell ref="D32:G32"/>
    <mergeCell ref="B31:C31"/>
    <mergeCell ref="H31:H32"/>
    <mergeCell ref="I31:I32"/>
    <mergeCell ref="A31:A32"/>
    <mergeCell ref="D31:G31"/>
    <mergeCell ref="K33:K34"/>
    <mergeCell ref="L33:L34"/>
    <mergeCell ref="M33:M34"/>
    <mergeCell ref="J27:J28"/>
    <mergeCell ref="B34:C34"/>
    <mergeCell ref="D34:G34"/>
    <mergeCell ref="J33:J34"/>
    <mergeCell ref="J31:J32"/>
    <mergeCell ref="K31:K32"/>
    <mergeCell ref="L31:L32"/>
    <mergeCell ref="M31:M32"/>
    <mergeCell ref="J29:J30"/>
    <mergeCell ref="K29:K30"/>
    <mergeCell ref="L29:L30"/>
    <mergeCell ref="M29:M30"/>
    <mergeCell ref="K27:K28"/>
    <mergeCell ref="L27:L28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06D1-1DB1-4938-8732-9FFF635C674E}">
  <sheetPr>
    <tabColor rgb="FFFFFF00"/>
    <pageSetUpPr fitToPage="1"/>
  </sheetPr>
  <dimension ref="A1:N51"/>
  <sheetViews>
    <sheetView zoomScale="110" zoomScaleNormal="110" workbookViewId="0">
      <selection activeCell="P13" sqref="P13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18" t="s">
        <v>234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4" ht="16.5" customHeight="1" thickBot="1" x14ac:dyDescent="0.35">
      <c r="A2" s="5" t="s">
        <v>33</v>
      </c>
      <c r="B2" s="21" t="s">
        <v>34</v>
      </c>
      <c r="C2" s="21"/>
      <c r="D2" s="21" t="s">
        <v>35</v>
      </c>
      <c r="E2" s="21"/>
      <c r="F2" s="21"/>
      <c r="G2" s="21"/>
      <c r="H2" s="8" t="s">
        <v>254</v>
      </c>
      <c r="I2" s="3" t="s">
        <v>255</v>
      </c>
      <c r="J2" s="4" t="s">
        <v>256</v>
      </c>
      <c r="K2" s="4"/>
      <c r="L2" s="4"/>
      <c r="M2" s="4"/>
      <c r="N2" t="s">
        <v>53</v>
      </c>
    </row>
    <row r="3" spans="1:14" s="2" customFormat="1" ht="14.1" customHeight="1" x14ac:dyDescent="0.3">
      <c r="A3" s="86">
        <v>1</v>
      </c>
      <c r="B3" s="87" t="s">
        <v>49</v>
      </c>
      <c r="C3" s="88"/>
      <c r="D3" s="89" t="s">
        <v>50</v>
      </c>
      <c r="E3" s="90"/>
      <c r="F3" s="90"/>
      <c r="G3" s="91"/>
      <c r="H3" s="93">
        <f>SUM(I3)-2.9</f>
        <v>32.300000000000004</v>
      </c>
      <c r="I3" s="92">
        <v>35.200000000000003</v>
      </c>
      <c r="J3" s="93">
        <f>SUM(I3)+2.9</f>
        <v>38.1</v>
      </c>
      <c r="K3" s="98"/>
      <c r="L3" s="93"/>
      <c r="M3" s="93"/>
    </row>
    <row r="4" spans="1:14" s="2" customFormat="1" ht="14.1" customHeight="1" x14ac:dyDescent="0.3">
      <c r="A4" s="67"/>
      <c r="B4" s="43" t="s">
        <v>51</v>
      </c>
      <c r="C4" s="43"/>
      <c r="D4" s="50" t="s">
        <v>52</v>
      </c>
      <c r="E4" s="51"/>
      <c r="F4" s="51"/>
      <c r="G4" s="51"/>
      <c r="H4" s="41"/>
      <c r="I4" s="40"/>
      <c r="J4" s="41"/>
      <c r="K4" s="57"/>
      <c r="L4" s="41"/>
      <c r="M4" s="41"/>
    </row>
    <row r="5" spans="1:14" s="2" customFormat="1" ht="14.1" customHeight="1" x14ac:dyDescent="0.3">
      <c r="A5" s="67">
        <v>2</v>
      </c>
      <c r="B5" s="42" t="s">
        <v>21</v>
      </c>
      <c r="C5" s="42"/>
      <c r="D5" s="83" t="s">
        <v>22</v>
      </c>
      <c r="E5" s="83"/>
      <c r="F5" s="83"/>
      <c r="G5" s="83"/>
      <c r="H5" s="41">
        <f>SUM(I5)-1.4</f>
        <v>33.5</v>
      </c>
      <c r="I5" s="40">
        <v>34.9</v>
      </c>
      <c r="J5" s="41">
        <f>SUM(I5)+1.4</f>
        <v>36.299999999999997</v>
      </c>
      <c r="K5" s="57"/>
      <c r="L5" s="41"/>
      <c r="M5" s="41"/>
    </row>
    <row r="6" spans="1:14" s="2" customFormat="1" ht="14.1" customHeight="1" x14ac:dyDescent="0.3">
      <c r="A6" s="67"/>
      <c r="B6" s="43" t="s">
        <v>11</v>
      </c>
      <c r="C6" s="43"/>
      <c r="D6" s="50" t="s">
        <v>26</v>
      </c>
      <c r="E6" s="51"/>
      <c r="F6" s="51"/>
      <c r="G6" s="52"/>
      <c r="H6" s="10"/>
      <c r="I6" s="32"/>
      <c r="J6" s="10"/>
      <c r="K6" s="30"/>
      <c r="L6" s="10"/>
      <c r="M6" s="10"/>
    </row>
    <row r="7" spans="1:14" s="2" customFormat="1" ht="14.1" customHeight="1" x14ac:dyDescent="0.3">
      <c r="A7" s="67">
        <v>3</v>
      </c>
      <c r="B7" s="42" t="s">
        <v>19</v>
      </c>
      <c r="C7" s="42"/>
      <c r="D7" s="83" t="s">
        <v>54</v>
      </c>
      <c r="E7" s="83"/>
      <c r="F7" s="83"/>
      <c r="G7" s="83"/>
      <c r="H7" s="41">
        <f>SUM(I7)-1.5</f>
        <v>35</v>
      </c>
      <c r="I7" s="40">
        <v>36.5</v>
      </c>
      <c r="J7" s="41">
        <f>SUM(I7)+1.5</f>
        <v>38</v>
      </c>
      <c r="K7" s="57"/>
      <c r="L7" s="41"/>
      <c r="M7" s="41"/>
    </row>
    <row r="8" spans="1:14" s="2" customFormat="1" ht="14.1" customHeight="1" x14ac:dyDescent="0.3">
      <c r="A8" s="67"/>
      <c r="B8" s="43" t="s">
        <v>24</v>
      </c>
      <c r="C8" s="43"/>
      <c r="D8" s="50" t="s">
        <v>27</v>
      </c>
      <c r="E8" s="51"/>
      <c r="F8" s="51"/>
      <c r="G8" s="52"/>
      <c r="H8" s="10"/>
      <c r="I8" s="32"/>
      <c r="J8" s="10"/>
      <c r="K8" s="30"/>
      <c r="L8" s="10"/>
      <c r="M8" s="10"/>
    </row>
    <row r="9" spans="1:14" s="2" customFormat="1" ht="14.1" customHeight="1" x14ac:dyDescent="0.3">
      <c r="A9" s="67">
        <v>4</v>
      </c>
      <c r="B9" s="42" t="s">
        <v>217</v>
      </c>
      <c r="C9" s="42"/>
      <c r="D9" s="83"/>
      <c r="E9" s="83"/>
      <c r="F9" s="83"/>
      <c r="G9" s="83"/>
      <c r="H9" s="41">
        <f>SUM(I9)-2.5</f>
        <v>57.5</v>
      </c>
      <c r="I9" s="40">
        <v>60</v>
      </c>
      <c r="J9" s="41">
        <f>SUM(I9)+2.5</f>
        <v>62.5</v>
      </c>
      <c r="K9" s="57"/>
      <c r="L9" s="41"/>
      <c r="M9" s="41"/>
    </row>
    <row r="10" spans="1:14" s="2" customFormat="1" ht="14.1" customHeight="1" x14ac:dyDescent="0.3">
      <c r="A10" s="67"/>
      <c r="B10" s="43" t="s">
        <v>218</v>
      </c>
      <c r="C10" s="43"/>
      <c r="D10" s="50"/>
      <c r="E10" s="51"/>
      <c r="F10" s="51"/>
      <c r="G10" s="52"/>
      <c r="H10" s="10"/>
      <c r="I10" s="32"/>
      <c r="J10" s="10"/>
      <c r="K10" s="30"/>
      <c r="L10" s="10"/>
      <c r="M10" s="10"/>
    </row>
    <row r="11" spans="1:14" s="2" customFormat="1" ht="14.1" customHeight="1" x14ac:dyDescent="0.3">
      <c r="A11" s="67">
        <v>5</v>
      </c>
      <c r="B11" s="42" t="s">
        <v>10</v>
      </c>
      <c r="C11" s="42"/>
      <c r="D11" s="83" t="s">
        <v>0</v>
      </c>
      <c r="E11" s="83"/>
      <c r="F11" s="83"/>
      <c r="G11" s="83"/>
      <c r="H11" s="74">
        <f>SUM(I11)-0.8</f>
        <v>14.399999999999999</v>
      </c>
      <c r="I11" s="71">
        <v>15.2</v>
      </c>
      <c r="J11" s="74">
        <f>SUM(I11)+0.8</f>
        <v>16</v>
      </c>
      <c r="K11" s="95"/>
      <c r="L11" s="74"/>
      <c r="M11" s="74"/>
    </row>
    <row r="12" spans="1:14" s="2" customFormat="1" ht="14.1" customHeight="1" x14ac:dyDescent="0.3">
      <c r="A12" s="67"/>
      <c r="B12" s="43" t="s">
        <v>13</v>
      </c>
      <c r="C12" s="43"/>
      <c r="D12" s="50" t="s">
        <v>29</v>
      </c>
      <c r="E12" s="51"/>
      <c r="F12" s="51"/>
      <c r="G12" s="52"/>
      <c r="H12" s="74"/>
      <c r="I12" s="71"/>
      <c r="J12" s="74"/>
      <c r="K12" s="95"/>
      <c r="L12" s="74"/>
      <c r="M12" s="74"/>
    </row>
    <row r="13" spans="1:14" s="2" customFormat="1" ht="14.1" customHeight="1" x14ac:dyDescent="0.3">
      <c r="A13" s="67">
        <v>6</v>
      </c>
      <c r="B13" s="42" t="s">
        <v>1</v>
      </c>
      <c r="C13" s="42"/>
      <c r="D13" s="83" t="s">
        <v>2</v>
      </c>
      <c r="E13" s="83"/>
      <c r="F13" s="83"/>
      <c r="G13" s="83"/>
      <c r="H13" s="74">
        <f>SUM(I13)-0.5</f>
        <v>10.6</v>
      </c>
      <c r="I13" s="71">
        <v>11.1</v>
      </c>
      <c r="J13" s="74">
        <f>SUM(I13)+0.5</f>
        <v>11.6</v>
      </c>
      <c r="K13" s="95"/>
      <c r="L13" s="74"/>
      <c r="M13" s="74"/>
    </row>
    <row r="14" spans="1:14" s="2" customFormat="1" ht="14.1" customHeight="1" x14ac:dyDescent="0.3">
      <c r="A14" s="67"/>
      <c r="B14" s="43" t="s">
        <v>14</v>
      </c>
      <c r="C14" s="43"/>
      <c r="D14" s="50" t="s">
        <v>30</v>
      </c>
      <c r="E14" s="51"/>
      <c r="F14" s="51"/>
      <c r="G14" s="52"/>
      <c r="H14" s="74"/>
      <c r="I14" s="71"/>
      <c r="J14" s="74"/>
      <c r="K14" s="95"/>
      <c r="L14" s="74"/>
      <c r="M14" s="74"/>
    </row>
    <row r="15" spans="1:14" s="2" customFormat="1" ht="14.1" customHeight="1" x14ac:dyDescent="0.3">
      <c r="A15" s="67">
        <v>7</v>
      </c>
      <c r="B15" s="42" t="s">
        <v>3</v>
      </c>
      <c r="C15" s="42"/>
      <c r="D15" s="83" t="s">
        <v>4</v>
      </c>
      <c r="E15" s="83"/>
      <c r="F15" s="83"/>
      <c r="G15" s="83"/>
      <c r="H15" s="74">
        <f>SUM(I15)-0.3</f>
        <v>5.3</v>
      </c>
      <c r="I15" s="71">
        <v>5.6</v>
      </c>
      <c r="J15" s="74">
        <f>SUM(I15)+0.3</f>
        <v>5.8999999999999995</v>
      </c>
      <c r="K15" s="95"/>
      <c r="L15" s="74"/>
      <c r="M15" s="74"/>
    </row>
    <row r="16" spans="1:14" s="2" customFormat="1" ht="14.1" customHeight="1" x14ac:dyDescent="0.3">
      <c r="A16" s="67"/>
      <c r="B16" s="43" t="s">
        <v>15</v>
      </c>
      <c r="C16" s="43"/>
      <c r="D16" s="50" t="s">
        <v>31</v>
      </c>
      <c r="E16" s="51"/>
      <c r="F16" s="51"/>
      <c r="G16" s="52"/>
      <c r="H16" s="74"/>
      <c r="I16" s="71"/>
      <c r="J16" s="74"/>
      <c r="K16" s="95"/>
      <c r="L16" s="74"/>
      <c r="M16" s="74"/>
    </row>
    <row r="17" spans="1:13" s="2" customFormat="1" ht="14.1" customHeight="1" x14ac:dyDescent="0.3">
      <c r="A17" s="67">
        <v>8</v>
      </c>
      <c r="B17" s="34" t="s">
        <v>45</v>
      </c>
      <c r="C17" s="35"/>
      <c r="D17" s="36" t="s">
        <v>47</v>
      </c>
      <c r="E17" s="37"/>
      <c r="F17" s="37"/>
      <c r="G17" s="38"/>
      <c r="H17" s="74">
        <f>SUM(I17)-1.4</f>
        <v>27</v>
      </c>
      <c r="I17" s="71">
        <v>28.4</v>
      </c>
      <c r="J17" s="74">
        <f>SUM(I17)+1.4</f>
        <v>29.799999999999997</v>
      </c>
      <c r="K17" s="95"/>
      <c r="L17" s="74"/>
      <c r="M17" s="74"/>
    </row>
    <row r="18" spans="1:13" s="2" customFormat="1" ht="14.1" customHeight="1" x14ac:dyDescent="0.3">
      <c r="A18" s="67"/>
      <c r="B18" s="43" t="s">
        <v>46</v>
      </c>
      <c r="C18" s="43"/>
      <c r="D18" s="50" t="s">
        <v>219</v>
      </c>
      <c r="E18" s="51"/>
      <c r="F18" s="51"/>
      <c r="G18" s="52"/>
      <c r="H18" s="74"/>
      <c r="I18" s="71"/>
      <c r="J18" s="74"/>
      <c r="K18" s="95"/>
      <c r="L18" s="74"/>
      <c r="M18" s="74"/>
    </row>
    <row r="19" spans="1:13" s="2" customFormat="1" ht="14.1" customHeight="1" x14ac:dyDescent="0.3">
      <c r="A19" s="67">
        <v>9</v>
      </c>
      <c r="B19" s="34" t="s">
        <v>235</v>
      </c>
      <c r="C19" s="35"/>
      <c r="D19" s="36"/>
      <c r="E19" s="37"/>
      <c r="F19" s="37"/>
      <c r="G19" s="38"/>
      <c r="H19" s="74">
        <f>SUM(I19)-0.2</f>
        <v>5.8</v>
      </c>
      <c r="I19" s="71">
        <v>6</v>
      </c>
      <c r="J19" s="74">
        <f>SUM(I19)+0.2</f>
        <v>6.2</v>
      </c>
      <c r="K19" s="95"/>
      <c r="L19" s="74"/>
      <c r="M19" s="74"/>
    </row>
    <row r="20" spans="1:13" s="2" customFormat="1" ht="14.1" customHeight="1" x14ac:dyDescent="0.3">
      <c r="A20" s="67"/>
      <c r="B20" s="43" t="s">
        <v>236</v>
      </c>
      <c r="C20" s="43"/>
      <c r="D20" s="50" t="s">
        <v>237</v>
      </c>
      <c r="E20" s="51"/>
      <c r="F20" s="51"/>
      <c r="G20" s="52"/>
      <c r="H20" s="74"/>
      <c r="I20" s="71"/>
      <c r="J20" s="74"/>
      <c r="K20" s="95"/>
      <c r="L20" s="74"/>
      <c r="M20" s="74"/>
    </row>
    <row r="21" spans="1:13" s="2" customFormat="1" ht="14.1" customHeight="1" x14ac:dyDescent="0.3">
      <c r="A21" s="67">
        <v>10</v>
      </c>
      <c r="B21" s="42" t="s">
        <v>5</v>
      </c>
      <c r="C21" s="42"/>
      <c r="D21" s="83" t="s">
        <v>6</v>
      </c>
      <c r="E21" s="83"/>
      <c r="F21" s="83"/>
      <c r="G21" s="83"/>
      <c r="H21" s="74">
        <f>SUM(I21)-2.8</f>
        <v>21.8</v>
      </c>
      <c r="I21" s="71">
        <v>24.6</v>
      </c>
      <c r="J21" s="74">
        <f>SUM(I21)+2.8</f>
        <v>27.400000000000002</v>
      </c>
      <c r="K21" s="95"/>
      <c r="L21" s="74"/>
      <c r="M21" s="74"/>
    </row>
    <row r="22" spans="1:13" s="2" customFormat="1" ht="14.1" customHeight="1" x14ac:dyDescent="0.3">
      <c r="A22" s="67"/>
      <c r="B22" s="43" t="s">
        <v>16</v>
      </c>
      <c r="C22" s="43"/>
      <c r="D22" s="50" t="s">
        <v>32</v>
      </c>
      <c r="E22" s="51"/>
      <c r="F22" s="51"/>
      <c r="G22" s="52"/>
      <c r="H22" s="74"/>
      <c r="I22" s="71"/>
      <c r="J22" s="74"/>
      <c r="K22" s="95"/>
      <c r="L22" s="74"/>
      <c r="M22" s="74"/>
    </row>
    <row r="23" spans="1:13" s="2" customFormat="1" ht="14.1" customHeight="1" x14ac:dyDescent="0.3">
      <c r="A23" s="67">
        <v>11</v>
      </c>
      <c r="B23" s="42" t="s">
        <v>7</v>
      </c>
      <c r="C23" s="42"/>
      <c r="D23" s="36" t="s">
        <v>8</v>
      </c>
      <c r="E23" s="37"/>
      <c r="F23" s="37"/>
      <c r="G23" s="38"/>
      <c r="H23" s="74">
        <f>SUM(I23)-1.6</f>
        <v>29.2</v>
      </c>
      <c r="I23" s="71">
        <v>30.8</v>
      </c>
      <c r="J23" s="74">
        <f>SUM(I23)+1.6</f>
        <v>32.4</v>
      </c>
      <c r="K23" s="95"/>
      <c r="L23" s="74"/>
      <c r="M23" s="74"/>
    </row>
    <row r="24" spans="1:13" s="2" customFormat="1" ht="14.1" customHeight="1" x14ac:dyDescent="0.3">
      <c r="A24" s="67"/>
      <c r="B24" s="43" t="s">
        <v>17</v>
      </c>
      <c r="C24" s="43"/>
      <c r="D24" s="50" t="s">
        <v>37</v>
      </c>
      <c r="E24" s="51"/>
      <c r="F24" s="51"/>
      <c r="G24" s="52"/>
      <c r="H24" s="74"/>
      <c r="I24" s="71"/>
      <c r="J24" s="74"/>
      <c r="K24" s="95"/>
      <c r="L24" s="74"/>
      <c r="M24" s="74"/>
    </row>
    <row r="25" spans="1:13" s="2" customFormat="1" ht="14.1" customHeight="1" x14ac:dyDescent="0.3">
      <c r="A25" s="67">
        <v>12</v>
      </c>
      <c r="B25" s="34" t="s">
        <v>220</v>
      </c>
      <c r="C25" s="35"/>
      <c r="D25" s="83" t="s">
        <v>38</v>
      </c>
      <c r="E25" s="83"/>
      <c r="F25" s="83"/>
      <c r="G25" s="83"/>
      <c r="H25" s="74">
        <f>SUM(I25)-0.5</f>
        <v>15.5</v>
      </c>
      <c r="I25" s="71">
        <v>16</v>
      </c>
      <c r="J25" s="74">
        <f>SUM(I25)+0.5</f>
        <v>16.5</v>
      </c>
      <c r="K25" s="95"/>
      <c r="L25" s="74"/>
      <c r="M25" s="74"/>
    </row>
    <row r="26" spans="1:13" s="2" customFormat="1" ht="14.1" customHeight="1" x14ac:dyDescent="0.3">
      <c r="A26" s="67"/>
      <c r="B26" s="43" t="s">
        <v>221</v>
      </c>
      <c r="C26" s="43"/>
      <c r="D26" s="50" t="s">
        <v>39</v>
      </c>
      <c r="E26" s="51"/>
      <c r="F26" s="51"/>
      <c r="G26" s="52"/>
      <c r="H26" s="74"/>
      <c r="I26" s="71"/>
      <c r="J26" s="74"/>
      <c r="K26" s="95"/>
      <c r="L26" s="74"/>
      <c r="M26" s="74"/>
    </row>
    <row r="27" spans="1:13" s="2" customFormat="1" ht="14.1" customHeight="1" x14ac:dyDescent="0.3">
      <c r="A27" s="67">
        <v>13</v>
      </c>
      <c r="B27" s="34" t="s">
        <v>238</v>
      </c>
      <c r="C27" s="35"/>
      <c r="D27" s="83"/>
      <c r="E27" s="83"/>
      <c r="F27" s="83"/>
      <c r="G27" s="83"/>
      <c r="H27" s="74">
        <f>SUM(I27)-0.5</f>
        <v>8.5</v>
      </c>
      <c r="I27" s="71">
        <v>9</v>
      </c>
      <c r="J27" s="74">
        <f>SUM(I27)+0.5</f>
        <v>9.5</v>
      </c>
      <c r="K27" s="95"/>
      <c r="L27" s="74"/>
      <c r="M27" s="74"/>
    </row>
    <row r="28" spans="1:13" s="2" customFormat="1" ht="14.1" customHeight="1" x14ac:dyDescent="0.3">
      <c r="A28" s="67"/>
      <c r="B28" s="43" t="s">
        <v>239</v>
      </c>
      <c r="C28" s="43"/>
      <c r="D28" s="50"/>
      <c r="E28" s="51"/>
      <c r="F28" s="51"/>
      <c r="G28" s="52"/>
      <c r="H28" s="74"/>
      <c r="I28" s="71"/>
      <c r="J28" s="74"/>
      <c r="K28" s="95"/>
      <c r="L28" s="74"/>
      <c r="M28" s="74"/>
    </row>
    <row r="29" spans="1:13" s="2" customFormat="1" ht="14.1" customHeight="1" x14ac:dyDescent="0.3">
      <c r="A29" s="67">
        <v>14</v>
      </c>
      <c r="B29" s="34" t="s">
        <v>240</v>
      </c>
      <c r="C29" s="35"/>
      <c r="D29" s="68"/>
      <c r="E29" s="69"/>
      <c r="F29" s="69"/>
      <c r="G29" s="70"/>
      <c r="H29" s="74">
        <f>SUM(I29)-0.2</f>
        <v>2.8</v>
      </c>
      <c r="I29" s="71">
        <v>3</v>
      </c>
      <c r="J29" s="41">
        <f>SUM(I29)+0.2</f>
        <v>3.2</v>
      </c>
      <c r="K29" s="95"/>
      <c r="L29" s="41"/>
      <c r="M29" s="41"/>
    </row>
    <row r="30" spans="1:13" s="2" customFormat="1" ht="14.1" customHeight="1" x14ac:dyDescent="0.3">
      <c r="A30" s="67"/>
      <c r="B30" s="72" t="s">
        <v>241</v>
      </c>
      <c r="C30" s="73"/>
      <c r="D30" s="50"/>
      <c r="E30" s="51"/>
      <c r="F30" s="51"/>
      <c r="G30" s="52"/>
      <c r="H30" s="74"/>
      <c r="I30" s="71"/>
      <c r="J30" s="10"/>
      <c r="K30" s="95"/>
      <c r="L30" s="10"/>
      <c r="M30" s="10"/>
    </row>
    <row r="31" spans="1:13" s="2" customFormat="1" ht="14.1" customHeight="1" x14ac:dyDescent="0.3">
      <c r="A31" s="67">
        <v>15</v>
      </c>
      <c r="B31" s="34" t="s">
        <v>242</v>
      </c>
      <c r="C31" s="35"/>
      <c r="D31" s="68"/>
      <c r="E31" s="69"/>
      <c r="F31" s="69"/>
      <c r="G31" s="70"/>
      <c r="H31" s="74">
        <f>SUM(I31)-0.5</f>
        <v>8</v>
      </c>
      <c r="I31" s="71">
        <v>8.5</v>
      </c>
      <c r="J31" s="41">
        <f>SUM(I31)+0.5</f>
        <v>9</v>
      </c>
      <c r="K31" s="95"/>
      <c r="L31" s="41"/>
      <c r="M31" s="41"/>
    </row>
    <row r="32" spans="1:13" s="2" customFormat="1" ht="14.1" customHeight="1" x14ac:dyDescent="0.3">
      <c r="A32" s="67"/>
      <c r="B32" s="43" t="s">
        <v>243</v>
      </c>
      <c r="C32" s="43"/>
      <c r="D32" s="50"/>
      <c r="E32" s="51"/>
      <c r="F32" s="51"/>
      <c r="G32" s="52"/>
      <c r="H32" s="74"/>
      <c r="I32" s="71"/>
      <c r="J32" s="10"/>
      <c r="K32" s="95"/>
      <c r="L32" s="10"/>
      <c r="M32" s="10"/>
    </row>
    <row r="33" spans="1:13" s="2" customFormat="1" ht="14.1" customHeight="1" x14ac:dyDescent="0.3">
      <c r="A33" s="67">
        <v>16</v>
      </c>
      <c r="B33" s="34" t="s">
        <v>76</v>
      </c>
      <c r="C33" s="35"/>
      <c r="D33" s="36"/>
      <c r="E33" s="37"/>
      <c r="F33" s="37"/>
      <c r="G33" s="38"/>
      <c r="H33" s="74">
        <f>SUM(I33)-0.5</f>
        <v>6.5</v>
      </c>
      <c r="I33" s="71">
        <v>7</v>
      </c>
      <c r="J33" s="41">
        <f>SUM(I33)+0.5</f>
        <v>7.5</v>
      </c>
      <c r="K33" s="95"/>
      <c r="L33" s="41"/>
      <c r="M33" s="41"/>
    </row>
    <row r="34" spans="1:13" s="2" customFormat="1" ht="14.1" customHeight="1" x14ac:dyDescent="0.3">
      <c r="A34" s="67"/>
      <c r="B34" s="72" t="s">
        <v>244</v>
      </c>
      <c r="C34" s="73"/>
      <c r="D34" s="50"/>
      <c r="E34" s="51"/>
      <c r="F34" s="51"/>
      <c r="G34" s="52"/>
      <c r="H34" s="74"/>
      <c r="I34" s="71"/>
      <c r="J34" s="10"/>
      <c r="K34" s="95"/>
      <c r="L34" s="10"/>
      <c r="M34" s="10"/>
    </row>
    <row r="35" spans="1:13" ht="14.1" customHeight="1" x14ac:dyDescent="0.3">
      <c r="A35" s="67">
        <v>17</v>
      </c>
      <c r="B35" s="34" t="s">
        <v>231</v>
      </c>
      <c r="C35" s="35"/>
      <c r="D35" s="68"/>
      <c r="E35" s="69"/>
      <c r="F35" s="69"/>
      <c r="G35" s="70"/>
      <c r="H35" s="74">
        <v>27.5</v>
      </c>
      <c r="I35" s="71">
        <v>30</v>
      </c>
      <c r="J35" s="41">
        <v>33</v>
      </c>
      <c r="K35" s="95"/>
      <c r="L35" s="41"/>
      <c r="M35" s="41"/>
    </row>
    <row r="36" spans="1:13" ht="14.1" customHeight="1" x14ac:dyDescent="0.3">
      <c r="A36" s="67"/>
      <c r="B36" s="72" t="s">
        <v>232</v>
      </c>
      <c r="C36" s="73"/>
      <c r="D36" s="50" t="s">
        <v>233</v>
      </c>
      <c r="E36" s="51"/>
      <c r="F36" s="51"/>
      <c r="G36" s="52"/>
      <c r="H36" s="74"/>
      <c r="I36" s="71"/>
      <c r="J36" s="10"/>
      <c r="K36" s="95"/>
      <c r="L36" s="10"/>
      <c r="M36" s="10"/>
    </row>
    <row r="37" spans="1:13" ht="14.1" customHeight="1" x14ac:dyDescent="0.3">
      <c r="A37" s="67">
        <v>18</v>
      </c>
      <c r="B37" s="34" t="s">
        <v>41</v>
      </c>
      <c r="C37" s="35"/>
      <c r="D37" s="68"/>
      <c r="E37" s="69"/>
      <c r="F37" s="69"/>
      <c r="G37" s="70"/>
      <c r="H37" s="74">
        <f>SUM(I37)-0.7</f>
        <v>10.8</v>
      </c>
      <c r="I37" s="71">
        <v>11.5</v>
      </c>
      <c r="J37" s="41">
        <f>SUM(I37)+0.7</f>
        <v>12.2</v>
      </c>
      <c r="K37" s="95"/>
      <c r="L37" s="41"/>
      <c r="M37" s="41"/>
    </row>
    <row r="38" spans="1:13" ht="14.1" customHeight="1" x14ac:dyDescent="0.3">
      <c r="A38" s="67"/>
      <c r="B38" s="72" t="s">
        <v>42</v>
      </c>
      <c r="C38" s="73"/>
      <c r="D38" s="50"/>
      <c r="E38" s="51"/>
      <c r="F38" s="51"/>
      <c r="G38" s="52"/>
      <c r="H38" s="74"/>
      <c r="I38" s="71"/>
      <c r="J38" s="10"/>
      <c r="K38" s="95"/>
      <c r="L38" s="10"/>
      <c r="M38" s="10"/>
    </row>
    <row r="39" spans="1:13" ht="14.1" customHeight="1" x14ac:dyDescent="0.3">
      <c r="A39" s="67">
        <v>19</v>
      </c>
      <c r="B39" s="34" t="s">
        <v>43</v>
      </c>
      <c r="C39" s="35"/>
      <c r="D39" s="68"/>
      <c r="E39" s="69"/>
      <c r="F39" s="69"/>
      <c r="G39" s="70"/>
      <c r="H39" s="74">
        <f>SUM(I39)-0.3</f>
        <v>4.2</v>
      </c>
      <c r="I39" s="71">
        <v>4.5</v>
      </c>
      <c r="J39" s="41">
        <f>SUM(I39)+0.3</f>
        <v>4.8</v>
      </c>
      <c r="K39" s="95"/>
      <c r="L39" s="41"/>
      <c r="M39" s="41"/>
    </row>
    <row r="40" spans="1:13" ht="14.1" customHeight="1" x14ac:dyDescent="0.3">
      <c r="A40" s="67"/>
      <c r="B40" s="72" t="s">
        <v>44</v>
      </c>
      <c r="C40" s="73"/>
      <c r="D40" s="50" t="s">
        <v>224</v>
      </c>
      <c r="E40" s="51"/>
      <c r="F40" s="51"/>
      <c r="G40" s="52"/>
      <c r="H40" s="74"/>
      <c r="I40" s="71"/>
      <c r="J40" s="10"/>
      <c r="K40" s="95"/>
      <c r="L40" s="10"/>
      <c r="M40" s="10"/>
    </row>
    <row r="41" spans="1:13" ht="14.1" customHeight="1" x14ac:dyDescent="0.3">
      <c r="A41" s="67">
        <v>20</v>
      </c>
      <c r="B41" s="34"/>
      <c r="C41" s="35"/>
      <c r="D41" s="36"/>
      <c r="E41" s="37"/>
      <c r="F41" s="37"/>
      <c r="G41" s="38"/>
      <c r="H41" s="41"/>
      <c r="I41" s="40"/>
      <c r="J41" s="41"/>
      <c r="K41" s="57"/>
      <c r="L41" s="41"/>
      <c r="M41" s="41"/>
    </row>
    <row r="42" spans="1:13" ht="14.1" customHeight="1" thickBot="1" x14ac:dyDescent="0.35">
      <c r="A42" s="84"/>
      <c r="B42" s="78"/>
      <c r="C42" s="79"/>
      <c r="D42" s="80"/>
      <c r="E42" s="81"/>
      <c r="F42" s="81"/>
      <c r="G42" s="82"/>
      <c r="H42" s="60"/>
      <c r="I42" s="59"/>
      <c r="J42" s="60"/>
      <c r="K42" s="58"/>
      <c r="L42" s="60"/>
      <c r="M42" s="60"/>
    </row>
    <row r="43" spans="1:13" ht="14.1" customHeight="1" x14ac:dyDescent="0.3"/>
    <row r="44" spans="1:13" ht="14.1" customHeight="1" x14ac:dyDescent="0.3"/>
    <row r="45" spans="1:13" ht="14.1" customHeight="1" x14ac:dyDescent="0.3"/>
    <row r="46" spans="1:13" ht="14.1" customHeight="1" x14ac:dyDescent="0.3">
      <c r="B46" s="1"/>
      <c r="C46" s="1"/>
      <c r="D46" s="1"/>
      <c r="E46" s="1"/>
      <c r="F46" s="1"/>
      <c r="G46" s="1"/>
    </row>
    <row r="47" spans="1:13" ht="14.1" customHeight="1" x14ac:dyDescent="0.3">
      <c r="B47" s="1"/>
      <c r="C47" s="1"/>
      <c r="D47" s="1"/>
      <c r="E47" s="1"/>
      <c r="F47" s="1"/>
      <c r="G47" s="1"/>
    </row>
    <row r="48" spans="1:13" ht="14.1" customHeight="1" x14ac:dyDescent="0.3">
      <c r="B48" s="1"/>
      <c r="C48" s="1"/>
      <c r="D48" s="1"/>
      <c r="E48" s="1"/>
      <c r="F48" s="1"/>
      <c r="G48" s="1"/>
    </row>
    <row r="49" spans="2:7" ht="14.1" customHeight="1" x14ac:dyDescent="0.3">
      <c r="B49" s="1"/>
      <c r="C49" s="1"/>
      <c r="D49" s="1"/>
      <c r="E49" s="1"/>
      <c r="F49" s="1"/>
      <c r="G49" s="1"/>
    </row>
    <row r="50" spans="2:7" ht="14.1" customHeight="1" x14ac:dyDescent="0.3"/>
    <row r="51" spans="2:7" ht="14.1" customHeight="1" x14ac:dyDescent="0.3"/>
  </sheetData>
  <mergeCells count="223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A41:A42"/>
    <mergeCell ref="B41:C41"/>
    <mergeCell ref="D41:G41"/>
    <mergeCell ref="H41:H42"/>
    <mergeCell ref="I41:I42"/>
    <mergeCell ref="A37:A38"/>
    <mergeCell ref="B37:C37"/>
    <mergeCell ref="D37:G37"/>
    <mergeCell ref="H37:H38"/>
    <mergeCell ref="I37:I38"/>
    <mergeCell ref="A39:A40"/>
    <mergeCell ref="J41:J42"/>
    <mergeCell ref="K41:K42"/>
    <mergeCell ref="L41:L42"/>
    <mergeCell ref="M41:M42"/>
    <mergeCell ref="B42:C42"/>
    <mergeCell ref="D42:G42"/>
    <mergeCell ref="K37:K38"/>
    <mergeCell ref="L37:L38"/>
    <mergeCell ref="M37:M38"/>
    <mergeCell ref="B38:C38"/>
    <mergeCell ref="D38:G38"/>
    <mergeCell ref="J37:J38"/>
    <mergeCell ref="K39:K40"/>
    <mergeCell ref="L39:L40"/>
    <mergeCell ref="M39:M40"/>
    <mergeCell ref="B40:C40"/>
    <mergeCell ref="D40:G40"/>
    <mergeCell ref="B39:C39"/>
    <mergeCell ref="D39:G39"/>
    <mergeCell ref="H39:H40"/>
    <mergeCell ref="I39:I40"/>
    <mergeCell ref="J39:J40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075F-5F7F-4676-8386-784E21355415}">
  <sheetPr>
    <tabColor rgb="FFFFFF00"/>
    <pageSetUpPr fitToPage="1"/>
  </sheetPr>
  <dimension ref="A1:M51"/>
  <sheetViews>
    <sheetView topLeftCell="A5" zoomScale="110" zoomScaleNormal="110" workbookViewId="0">
      <selection activeCell="H3" sqref="H3:J38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  <col min="258" max="261" width="8.125" customWidth="1"/>
    <col min="262" max="267" width="5.5" customWidth="1"/>
    <col min="511" max="511" width="3.25" bestFit="1" customWidth="1"/>
    <col min="514" max="517" width="8.125" customWidth="1"/>
    <col min="518" max="523" width="5.5" customWidth="1"/>
    <col min="767" max="767" width="3.25" bestFit="1" customWidth="1"/>
    <col min="770" max="773" width="8.125" customWidth="1"/>
    <col min="774" max="779" width="5.5" customWidth="1"/>
    <col min="1023" max="1023" width="3.25" bestFit="1" customWidth="1"/>
    <col min="1026" max="1029" width="8.125" customWidth="1"/>
    <col min="1030" max="1035" width="5.5" customWidth="1"/>
    <col min="1279" max="1279" width="3.25" bestFit="1" customWidth="1"/>
    <col min="1282" max="1285" width="8.125" customWidth="1"/>
    <col min="1286" max="1291" width="5.5" customWidth="1"/>
    <col min="1535" max="1535" width="3.25" bestFit="1" customWidth="1"/>
    <col min="1538" max="1541" width="8.125" customWidth="1"/>
    <col min="1542" max="1547" width="5.5" customWidth="1"/>
    <col min="1791" max="1791" width="3.25" bestFit="1" customWidth="1"/>
    <col min="1794" max="1797" width="8.125" customWidth="1"/>
    <col min="1798" max="1803" width="5.5" customWidth="1"/>
    <col min="2047" max="2047" width="3.25" bestFit="1" customWidth="1"/>
    <col min="2050" max="2053" width="8.125" customWidth="1"/>
    <col min="2054" max="2059" width="5.5" customWidth="1"/>
    <col min="2303" max="2303" width="3.25" bestFit="1" customWidth="1"/>
    <col min="2306" max="2309" width="8.125" customWidth="1"/>
    <col min="2310" max="2315" width="5.5" customWidth="1"/>
    <col min="2559" max="2559" width="3.25" bestFit="1" customWidth="1"/>
    <col min="2562" max="2565" width="8.125" customWidth="1"/>
    <col min="2566" max="2571" width="5.5" customWidth="1"/>
    <col min="2815" max="2815" width="3.25" bestFit="1" customWidth="1"/>
    <col min="2818" max="2821" width="8.125" customWidth="1"/>
    <col min="2822" max="2827" width="5.5" customWidth="1"/>
    <col min="3071" max="3071" width="3.25" bestFit="1" customWidth="1"/>
    <col min="3074" max="3077" width="8.125" customWidth="1"/>
    <col min="3078" max="3083" width="5.5" customWidth="1"/>
    <col min="3327" max="3327" width="3.25" bestFit="1" customWidth="1"/>
    <col min="3330" max="3333" width="8.125" customWidth="1"/>
    <col min="3334" max="3339" width="5.5" customWidth="1"/>
    <col min="3583" max="3583" width="3.25" bestFit="1" customWidth="1"/>
    <col min="3586" max="3589" width="8.125" customWidth="1"/>
    <col min="3590" max="3595" width="5.5" customWidth="1"/>
    <col min="3839" max="3839" width="3.25" bestFit="1" customWidth="1"/>
    <col min="3842" max="3845" width="8.125" customWidth="1"/>
    <col min="3846" max="3851" width="5.5" customWidth="1"/>
    <col min="4095" max="4095" width="3.25" bestFit="1" customWidth="1"/>
    <col min="4098" max="4101" width="8.125" customWidth="1"/>
    <col min="4102" max="4107" width="5.5" customWidth="1"/>
    <col min="4351" max="4351" width="3.25" bestFit="1" customWidth="1"/>
    <col min="4354" max="4357" width="8.125" customWidth="1"/>
    <col min="4358" max="4363" width="5.5" customWidth="1"/>
    <col min="4607" max="4607" width="3.25" bestFit="1" customWidth="1"/>
    <col min="4610" max="4613" width="8.125" customWidth="1"/>
    <col min="4614" max="4619" width="5.5" customWidth="1"/>
    <col min="4863" max="4863" width="3.25" bestFit="1" customWidth="1"/>
    <col min="4866" max="4869" width="8.125" customWidth="1"/>
    <col min="4870" max="4875" width="5.5" customWidth="1"/>
    <col min="5119" max="5119" width="3.25" bestFit="1" customWidth="1"/>
    <col min="5122" max="5125" width="8.125" customWidth="1"/>
    <col min="5126" max="5131" width="5.5" customWidth="1"/>
    <col min="5375" max="5375" width="3.25" bestFit="1" customWidth="1"/>
    <col min="5378" max="5381" width="8.125" customWidth="1"/>
    <col min="5382" max="5387" width="5.5" customWidth="1"/>
    <col min="5631" max="5631" width="3.25" bestFit="1" customWidth="1"/>
    <col min="5634" max="5637" width="8.125" customWidth="1"/>
    <col min="5638" max="5643" width="5.5" customWidth="1"/>
    <col min="5887" max="5887" width="3.25" bestFit="1" customWidth="1"/>
    <col min="5890" max="5893" width="8.125" customWidth="1"/>
    <col min="5894" max="5899" width="5.5" customWidth="1"/>
    <col min="6143" max="6143" width="3.25" bestFit="1" customWidth="1"/>
    <col min="6146" max="6149" width="8.125" customWidth="1"/>
    <col min="6150" max="6155" width="5.5" customWidth="1"/>
    <col min="6399" max="6399" width="3.25" bestFit="1" customWidth="1"/>
    <col min="6402" max="6405" width="8.125" customWidth="1"/>
    <col min="6406" max="6411" width="5.5" customWidth="1"/>
    <col min="6655" max="6655" width="3.25" bestFit="1" customWidth="1"/>
    <col min="6658" max="6661" width="8.125" customWidth="1"/>
    <col min="6662" max="6667" width="5.5" customWidth="1"/>
    <col min="6911" max="6911" width="3.25" bestFit="1" customWidth="1"/>
    <col min="6914" max="6917" width="8.125" customWidth="1"/>
    <col min="6918" max="6923" width="5.5" customWidth="1"/>
    <col min="7167" max="7167" width="3.25" bestFit="1" customWidth="1"/>
    <col min="7170" max="7173" width="8.125" customWidth="1"/>
    <col min="7174" max="7179" width="5.5" customWidth="1"/>
    <col min="7423" max="7423" width="3.25" bestFit="1" customWidth="1"/>
    <col min="7426" max="7429" width="8.125" customWidth="1"/>
    <col min="7430" max="7435" width="5.5" customWidth="1"/>
    <col min="7679" max="7679" width="3.25" bestFit="1" customWidth="1"/>
    <col min="7682" max="7685" width="8.125" customWidth="1"/>
    <col min="7686" max="7691" width="5.5" customWidth="1"/>
    <col min="7935" max="7935" width="3.25" bestFit="1" customWidth="1"/>
    <col min="7938" max="7941" width="8.125" customWidth="1"/>
    <col min="7942" max="7947" width="5.5" customWidth="1"/>
    <col min="8191" max="8191" width="3.25" bestFit="1" customWidth="1"/>
    <col min="8194" max="8197" width="8.125" customWidth="1"/>
    <col min="8198" max="8203" width="5.5" customWidth="1"/>
    <col min="8447" max="8447" width="3.25" bestFit="1" customWidth="1"/>
    <col min="8450" max="8453" width="8.125" customWidth="1"/>
    <col min="8454" max="8459" width="5.5" customWidth="1"/>
    <col min="8703" max="8703" width="3.25" bestFit="1" customWidth="1"/>
    <col min="8706" max="8709" width="8.125" customWidth="1"/>
    <col min="8710" max="8715" width="5.5" customWidth="1"/>
    <col min="8959" max="8959" width="3.25" bestFit="1" customWidth="1"/>
    <col min="8962" max="8965" width="8.125" customWidth="1"/>
    <col min="8966" max="8971" width="5.5" customWidth="1"/>
    <col min="9215" max="9215" width="3.25" bestFit="1" customWidth="1"/>
    <col min="9218" max="9221" width="8.125" customWidth="1"/>
    <col min="9222" max="9227" width="5.5" customWidth="1"/>
    <col min="9471" max="9471" width="3.25" bestFit="1" customWidth="1"/>
    <col min="9474" max="9477" width="8.125" customWidth="1"/>
    <col min="9478" max="9483" width="5.5" customWidth="1"/>
    <col min="9727" max="9727" width="3.25" bestFit="1" customWidth="1"/>
    <col min="9730" max="9733" width="8.125" customWidth="1"/>
    <col min="9734" max="9739" width="5.5" customWidth="1"/>
    <col min="9983" max="9983" width="3.25" bestFit="1" customWidth="1"/>
    <col min="9986" max="9989" width="8.125" customWidth="1"/>
    <col min="9990" max="9995" width="5.5" customWidth="1"/>
    <col min="10239" max="10239" width="3.25" bestFit="1" customWidth="1"/>
    <col min="10242" max="10245" width="8.125" customWidth="1"/>
    <col min="10246" max="10251" width="5.5" customWidth="1"/>
    <col min="10495" max="10495" width="3.25" bestFit="1" customWidth="1"/>
    <col min="10498" max="10501" width="8.125" customWidth="1"/>
    <col min="10502" max="10507" width="5.5" customWidth="1"/>
    <col min="10751" max="10751" width="3.25" bestFit="1" customWidth="1"/>
    <col min="10754" max="10757" width="8.125" customWidth="1"/>
    <col min="10758" max="10763" width="5.5" customWidth="1"/>
    <col min="11007" max="11007" width="3.25" bestFit="1" customWidth="1"/>
    <col min="11010" max="11013" width="8.125" customWidth="1"/>
    <col min="11014" max="11019" width="5.5" customWidth="1"/>
    <col min="11263" max="11263" width="3.25" bestFit="1" customWidth="1"/>
    <col min="11266" max="11269" width="8.125" customWidth="1"/>
    <col min="11270" max="11275" width="5.5" customWidth="1"/>
    <col min="11519" max="11519" width="3.25" bestFit="1" customWidth="1"/>
    <col min="11522" max="11525" width="8.125" customWidth="1"/>
    <col min="11526" max="11531" width="5.5" customWidth="1"/>
    <col min="11775" max="11775" width="3.25" bestFit="1" customWidth="1"/>
    <col min="11778" max="11781" width="8.125" customWidth="1"/>
    <col min="11782" max="11787" width="5.5" customWidth="1"/>
    <col min="12031" max="12031" width="3.25" bestFit="1" customWidth="1"/>
    <col min="12034" max="12037" width="8.125" customWidth="1"/>
    <col min="12038" max="12043" width="5.5" customWidth="1"/>
    <col min="12287" max="12287" width="3.25" bestFit="1" customWidth="1"/>
    <col min="12290" max="12293" width="8.125" customWidth="1"/>
    <col min="12294" max="12299" width="5.5" customWidth="1"/>
    <col min="12543" max="12543" width="3.25" bestFit="1" customWidth="1"/>
    <col min="12546" max="12549" width="8.125" customWidth="1"/>
    <col min="12550" max="12555" width="5.5" customWidth="1"/>
    <col min="12799" max="12799" width="3.25" bestFit="1" customWidth="1"/>
    <col min="12802" max="12805" width="8.125" customWidth="1"/>
    <col min="12806" max="12811" width="5.5" customWidth="1"/>
    <col min="13055" max="13055" width="3.25" bestFit="1" customWidth="1"/>
    <col min="13058" max="13061" width="8.125" customWidth="1"/>
    <col min="13062" max="13067" width="5.5" customWidth="1"/>
    <col min="13311" max="13311" width="3.25" bestFit="1" customWidth="1"/>
    <col min="13314" max="13317" width="8.125" customWidth="1"/>
    <col min="13318" max="13323" width="5.5" customWidth="1"/>
    <col min="13567" max="13567" width="3.25" bestFit="1" customWidth="1"/>
    <col min="13570" max="13573" width="8.125" customWidth="1"/>
    <col min="13574" max="13579" width="5.5" customWidth="1"/>
    <col min="13823" max="13823" width="3.25" bestFit="1" customWidth="1"/>
    <col min="13826" max="13829" width="8.125" customWidth="1"/>
    <col min="13830" max="13835" width="5.5" customWidth="1"/>
    <col min="14079" max="14079" width="3.25" bestFit="1" customWidth="1"/>
    <col min="14082" max="14085" width="8.125" customWidth="1"/>
    <col min="14086" max="14091" width="5.5" customWidth="1"/>
    <col min="14335" max="14335" width="3.25" bestFit="1" customWidth="1"/>
    <col min="14338" max="14341" width="8.125" customWidth="1"/>
    <col min="14342" max="14347" width="5.5" customWidth="1"/>
    <col min="14591" max="14591" width="3.25" bestFit="1" customWidth="1"/>
    <col min="14594" max="14597" width="8.125" customWidth="1"/>
    <col min="14598" max="14603" width="5.5" customWidth="1"/>
    <col min="14847" max="14847" width="3.25" bestFit="1" customWidth="1"/>
    <col min="14850" max="14853" width="8.125" customWidth="1"/>
    <col min="14854" max="14859" width="5.5" customWidth="1"/>
    <col min="15103" max="15103" width="3.25" bestFit="1" customWidth="1"/>
    <col min="15106" max="15109" width="8.125" customWidth="1"/>
    <col min="15110" max="15115" width="5.5" customWidth="1"/>
    <col min="15359" max="15359" width="3.25" bestFit="1" customWidth="1"/>
    <col min="15362" max="15365" width="8.125" customWidth="1"/>
    <col min="15366" max="15371" width="5.5" customWidth="1"/>
    <col min="15615" max="15615" width="3.25" bestFit="1" customWidth="1"/>
    <col min="15618" max="15621" width="8.125" customWidth="1"/>
    <col min="15622" max="15627" width="5.5" customWidth="1"/>
    <col min="15871" max="15871" width="3.25" bestFit="1" customWidth="1"/>
    <col min="15874" max="15877" width="8.125" customWidth="1"/>
    <col min="15878" max="15883" width="5.5" customWidth="1"/>
    <col min="16127" max="16127" width="3.25" bestFit="1" customWidth="1"/>
    <col min="16130" max="16133" width="8.125" customWidth="1"/>
    <col min="16134" max="16139" width="5.5" customWidth="1"/>
  </cols>
  <sheetData>
    <row r="1" spans="1:13" ht="16.5" customHeight="1" thickBot="1" x14ac:dyDescent="0.35">
      <c r="A1" s="18" t="s">
        <v>209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3" ht="16.5" customHeight="1" thickBot="1" x14ac:dyDescent="0.35">
      <c r="A2" s="6" t="s">
        <v>33</v>
      </c>
      <c r="B2" s="21" t="s">
        <v>34</v>
      </c>
      <c r="C2" s="21"/>
      <c r="D2" s="21" t="s">
        <v>35</v>
      </c>
      <c r="E2" s="21"/>
      <c r="F2" s="21"/>
      <c r="G2" s="21"/>
      <c r="H2" s="8" t="s">
        <v>257</v>
      </c>
      <c r="I2" s="3" t="s">
        <v>258</v>
      </c>
      <c r="J2" s="4" t="s">
        <v>259</v>
      </c>
      <c r="K2" s="7"/>
      <c r="L2" s="7"/>
      <c r="M2" s="4"/>
    </row>
    <row r="3" spans="1:13" s="2" customFormat="1" ht="14.1" customHeight="1" x14ac:dyDescent="0.3">
      <c r="A3" s="22">
        <v>1</v>
      </c>
      <c r="B3" s="24" t="s">
        <v>87</v>
      </c>
      <c r="C3" s="25"/>
      <c r="D3" s="26" t="s">
        <v>88</v>
      </c>
      <c r="E3" s="27"/>
      <c r="F3" s="27"/>
      <c r="G3" s="28"/>
      <c r="H3" s="29">
        <f>SUM(I3)-2</f>
        <v>40</v>
      </c>
      <c r="I3" s="31">
        <v>42</v>
      </c>
      <c r="J3" s="9">
        <f>SUM(I3)+2</f>
        <v>44</v>
      </c>
      <c r="K3" s="9"/>
      <c r="L3" s="9"/>
      <c r="M3" s="11"/>
    </row>
    <row r="4" spans="1:13" s="2" customFormat="1" ht="14.1" customHeight="1" x14ac:dyDescent="0.3">
      <c r="A4" s="23"/>
      <c r="B4" s="13" t="s">
        <v>89</v>
      </c>
      <c r="C4" s="14"/>
      <c r="D4" s="15" t="s">
        <v>90</v>
      </c>
      <c r="E4" s="16"/>
      <c r="F4" s="16"/>
      <c r="G4" s="17"/>
      <c r="H4" s="30"/>
      <c r="I4" s="32"/>
      <c r="J4" s="10"/>
      <c r="K4" s="10"/>
      <c r="L4" s="10"/>
      <c r="M4" s="12"/>
    </row>
    <row r="5" spans="1:13" s="2" customFormat="1" ht="14.1" customHeight="1" x14ac:dyDescent="0.3">
      <c r="A5" s="33">
        <v>2</v>
      </c>
      <c r="B5" s="87" t="s">
        <v>91</v>
      </c>
      <c r="C5" s="88"/>
      <c r="D5" s="89"/>
      <c r="E5" s="90"/>
      <c r="F5" s="90"/>
      <c r="G5" s="91"/>
      <c r="H5" s="39"/>
      <c r="I5" s="104"/>
      <c r="J5" s="99"/>
      <c r="K5" s="99"/>
      <c r="L5" s="99"/>
      <c r="M5" s="100"/>
    </row>
    <row r="6" spans="1:13" s="2" customFormat="1" ht="14.1" customHeight="1" x14ac:dyDescent="0.3">
      <c r="A6" s="23"/>
      <c r="B6" s="13" t="s">
        <v>92</v>
      </c>
      <c r="C6" s="14"/>
      <c r="D6" s="15"/>
      <c r="E6" s="16"/>
      <c r="F6" s="16"/>
      <c r="G6" s="17"/>
      <c r="H6" s="30"/>
      <c r="I6" s="32"/>
      <c r="J6" s="10"/>
      <c r="K6" s="10"/>
      <c r="L6" s="10"/>
      <c r="M6" s="12"/>
    </row>
    <row r="7" spans="1:13" s="2" customFormat="1" ht="14.1" customHeight="1" x14ac:dyDescent="0.3">
      <c r="A7" s="33">
        <v>3</v>
      </c>
      <c r="B7" s="87" t="s">
        <v>93</v>
      </c>
      <c r="C7" s="88"/>
      <c r="D7" s="89"/>
      <c r="E7" s="90"/>
      <c r="F7" s="90"/>
      <c r="G7" s="91"/>
      <c r="H7" s="39"/>
      <c r="I7" s="104"/>
      <c r="J7" s="99"/>
      <c r="K7" s="99"/>
      <c r="L7" s="99"/>
      <c r="M7" s="100"/>
    </row>
    <row r="8" spans="1:13" s="2" customFormat="1" ht="14.1" customHeight="1" x14ac:dyDescent="0.3">
      <c r="A8" s="23"/>
      <c r="B8" s="13" t="s">
        <v>94</v>
      </c>
      <c r="C8" s="14"/>
      <c r="D8" s="15"/>
      <c r="E8" s="16"/>
      <c r="F8" s="16"/>
      <c r="G8" s="17"/>
      <c r="H8" s="30"/>
      <c r="I8" s="32"/>
      <c r="J8" s="10"/>
      <c r="K8" s="10"/>
      <c r="L8" s="10"/>
      <c r="M8" s="12"/>
    </row>
    <row r="9" spans="1:13" s="2" customFormat="1" ht="14.1" customHeight="1" x14ac:dyDescent="0.3">
      <c r="A9" s="33">
        <v>4</v>
      </c>
      <c r="B9" s="34" t="s">
        <v>95</v>
      </c>
      <c r="C9" s="35"/>
      <c r="D9" s="105"/>
      <c r="E9" s="106"/>
      <c r="F9" s="106"/>
      <c r="G9" s="107"/>
      <c r="H9" s="39"/>
      <c r="I9" s="104"/>
      <c r="J9" s="99"/>
      <c r="K9" s="99"/>
      <c r="L9" s="99"/>
      <c r="M9" s="100"/>
    </row>
    <row r="10" spans="1:13" s="2" customFormat="1" ht="14.1" customHeight="1" x14ac:dyDescent="0.3">
      <c r="A10" s="23"/>
      <c r="B10" s="13" t="s">
        <v>96</v>
      </c>
      <c r="C10" s="14"/>
      <c r="D10" s="101"/>
      <c r="E10" s="102"/>
      <c r="F10" s="102"/>
      <c r="G10" s="103"/>
      <c r="H10" s="30"/>
      <c r="I10" s="32"/>
      <c r="J10" s="10"/>
      <c r="K10" s="10"/>
      <c r="L10" s="10"/>
      <c r="M10" s="12"/>
    </row>
    <row r="11" spans="1:13" s="2" customFormat="1" ht="14.1" customHeight="1" x14ac:dyDescent="0.3">
      <c r="A11" s="33">
        <v>5</v>
      </c>
      <c r="B11" s="34" t="s">
        <v>97</v>
      </c>
      <c r="C11" s="35"/>
      <c r="D11" s="89"/>
      <c r="E11" s="90"/>
      <c r="F11" s="90"/>
      <c r="G11" s="91"/>
      <c r="H11" s="39">
        <f>SUM(I11)-3</f>
        <v>54.5</v>
      </c>
      <c r="I11" s="104">
        <v>57.5</v>
      </c>
      <c r="J11" s="99">
        <f>SUM(I11)+3</f>
        <v>60.5</v>
      </c>
      <c r="K11" s="99"/>
      <c r="L11" s="99"/>
      <c r="M11" s="100"/>
    </row>
    <row r="12" spans="1:13" s="2" customFormat="1" ht="14.1" customHeight="1" x14ac:dyDescent="0.3">
      <c r="A12" s="23"/>
      <c r="B12" s="13" t="s">
        <v>98</v>
      </c>
      <c r="C12" s="14"/>
      <c r="D12" s="15"/>
      <c r="E12" s="16"/>
      <c r="F12" s="16"/>
      <c r="G12" s="17"/>
      <c r="H12" s="30"/>
      <c r="I12" s="32"/>
      <c r="J12" s="10"/>
      <c r="K12" s="10"/>
      <c r="L12" s="10"/>
      <c r="M12" s="12"/>
    </row>
    <row r="13" spans="1:13" s="2" customFormat="1" ht="14.1" customHeight="1" x14ac:dyDescent="0.3">
      <c r="A13" s="33">
        <v>6</v>
      </c>
      <c r="B13" s="34" t="s">
        <v>99</v>
      </c>
      <c r="C13" s="35"/>
      <c r="D13" s="36" t="s">
        <v>100</v>
      </c>
      <c r="E13" s="37"/>
      <c r="F13" s="37"/>
      <c r="G13" s="38"/>
      <c r="H13" s="39">
        <f>SUM(I13)-3</f>
        <v>58.9</v>
      </c>
      <c r="I13" s="40">
        <v>61.9</v>
      </c>
      <c r="J13" s="41">
        <f>SUM(I13)+3</f>
        <v>64.900000000000006</v>
      </c>
      <c r="K13" s="41"/>
      <c r="L13" s="41"/>
      <c r="M13" s="49"/>
    </row>
    <row r="14" spans="1:13" s="2" customFormat="1" ht="14.1" customHeight="1" x14ac:dyDescent="0.3">
      <c r="A14" s="23"/>
      <c r="B14" s="13" t="s">
        <v>101</v>
      </c>
      <c r="C14" s="14"/>
      <c r="D14" s="15" t="s">
        <v>102</v>
      </c>
      <c r="E14" s="16"/>
      <c r="F14" s="16"/>
      <c r="G14" s="17"/>
      <c r="H14" s="30"/>
      <c r="I14" s="32"/>
      <c r="J14" s="10"/>
      <c r="K14" s="10"/>
      <c r="L14" s="10"/>
      <c r="M14" s="12"/>
    </row>
    <row r="15" spans="1:13" s="2" customFormat="1" ht="14.1" customHeight="1" x14ac:dyDescent="0.3">
      <c r="A15" s="33">
        <v>7</v>
      </c>
      <c r="B15" s="34" t="s">
        <v>103</v>
      </c>
      <c r="C15" s="35"/>
      <c r="D15" s="36"/>
      <c r="E15" s="37"/>
      <c r="F15" s="37"/>
      <c r="G15" s="38"/>
      <c r="H15" s="39">
        <f>SUM(I15)-0.5</f>
        <v>12.1</v>
      </c>
      <c r="I15" s="40">
        <v>12.6</v>
      </c>
      <c r="J15" s="41">
        <f>SUM(I15)+0.5</f>
        <v>13.1</v>
      </c>
      <c r="K15" s="41"/>
      <c r="L15" s="42"/>
      <c r="M15" s="44"/>
    </row>
    <row r="16" spans="1:13" s="2" customFormat="1" ht="14.1" customHeight="1" x14ac:dyDescent="0.3">
      <c r="A16" s="23"/>
      <c r="B16" s="13" t="s">
        <v>104</v>
      </c>
      <c r="C16" s="14"/>
      <c r="D16" s="46" t="s">
        <v>105</v>
      </c>
      <c r="E16" s="47"/>
      <c r="F16" s="47"/>
      <c r="G16" s="48"/>
      <c r="H16" s="30"/>
      <c r="I16" s="32"/>
      <c r="J16" s="10"/>
      <c r="K16" s="10"/>
      <c r="L16" s="43"/>
      <c r="M16" s="45"/>
    </row>
    <row r="17" spans="1:13" s="2" customFormat="1" ht="14.1" customHeight="1" x14ac:dyDescent="0.3">
      <c r="A17" s="33">
        <v>8</v>
      </c>
      <c r="B17" s="34" t="s">
        <v>106</v>
      </c>
      <c r="C17" s="35"/>
      <c r="D17" s="36"/>
      <c r="E17" s="37"/>
      <c r="F17" s="37"/>
      <c r="G17" s="38"/>
      <c r="H17" s="57"/>
      <c r="I17" s="40"/>
      <c r="J17" s="41"/>
      <c r="K17" s="42"/>
      <c r="L17" s="42"/>
      <c r="M17" s="44"/>
    </row>
    <row r="18" spans="1:13" s="2" customFormat="1" ht="14.1" customHeight="1" x14ac:dyDescent="0.3">
      <c r="A18" s="23"/>
      <c r="B18" s="13" t="s">
        <v>107</v>
      </c>
      <c r="C18" s="14"/>
      <c r="D18" s="46" t="s">
        <v>108</v>
      </c>
      <c r="E18" s="47"/>
      <c r="F18" s="47"/>
      <c r="G18" s="48"/>
      <c r="H18" s="30"/>
      <c r="I18" s="32"/>
      <c r="J18" s="10"/>
      <c r="K18" s="43"/>
      <c r="L18" s="43"/>
      <c r="M18" s="45"/>
    </row>
    <row r="19" spans="1:13" s="2" customFormat="1" ht="14.1" customHeight="1" x14ac:dyDescent="0.3">
      <c r="A19" s="33">
        <v>9</v>
      </c>
      <c r="B19" s="34" t="s">
        <v>109</v>
      </c>
      <c r="C19" s="35"/>
      <c r="D19" s="36" t="s">
        <v>54</v>
      </c>
      <c r="E19" s="37"/>
      <c r="F19" s="37"/>
      <c r="G19" s="38"/>
      <c r="H19" s="39">
        <f>SUM(I19)-3.5</f>
        <v>41.5</v>
      </c>
      <c r="I19" s="40">
        <v>45</v>
      </c>
      <c r="J19" s="41">
        <f>SUM(I19)+5</f>
        <v>50</v>
      </c>
      <c r="K19" s="41"/>
      <c r="L19" s="41"/>
      <c r="M19" s="49"/>
    </row>
    <row r="20" spans="1:13" s="2" customFormat="1" ht="14.1" customHeight="1" x14ac:dyDescent="0.3">
      <c r="A20" s="23"/>
      <c r="B20" s="13" t="s">
        <v>110</v>
      </c>
      <c r="C20" s="14"/>
      <c r="D20" s="15" t="s">
        <v>111</v>
      </c>
      <c r="E20" s="16"/>
      <c r="F20" s="16"/>
      <c r="G20" s="17"/>
      <c r="H20" s="30"/>
      <c r="I20" s="32"/>
      <c r="J20" s="10"/>
      <c r="K20" s="10"/>
      <c r="L20" s="10"/>
      <c r="M20" s="12"/>
    </row>
    <row r="21" spans="1:13" s="2" customFormat="1" ht="14.1" customHeight="1" x14ac:dyDescent="0.3">
      <c r="A21" s="33">
        <v>10</v>
      </c>
      <c r="B21" s="34" t="s">
        <v>112</v>
      </c>
      <c r="C21" s="35"/>
      <c r="D21" s="36" t="s">
        <v>113</v>
      </c>
      <c r="E21" s="37"/>
      <c r="F21" s="37"/>
      <c r="G21" s="38"/>
      <c r="H21" s="39">
        <f>SUM(I21)-0.8</f>
        <v>18.2</v>
      </c>
      <c r="I21" s="40">
        <v>19</v>
      </c>
      <c r="J21" s="41">
        <f>SUM(I21)+0.8</f>
        <v>19.8</v>
      </c>
      <c r="K21" s="41"/>
      <c r="L21" s="41"/>
      <c r="M21" s="49"/>
    </row>
    <row r="22" spans="1:13" s="2" customFormat="1" ht="14.1" customHeight="1" x14ac:dyDescent="0.3">
      <c r="A22" s="23"/>
      <c r="B22" s="13" t="s">
        <v>114</v>
      </c>
      <c r="C22" s="14"/>
      <c r="D22" s="50" t="s">
        <v>115</v>
      </c>
      <c r="E22" s="51"/>
      <c r="F22" s="51"/>
      <c r="G22" s="52"/>
      <c r="H22" s="30"/>
      <c r="I22" s="32"/>
      <c r="J22" s="10"/>
      <c r="K22" s="10"/>
      <c r="L22" s="10"/>
      <c r="M22" s="12"/>
    </row>
    <row r="23" spans="1:13" s="2" customFormat="1" ht="14.1" customHeight="1" x14ac:dyDescent="0.3">
      <c r="A23" s="33">
        <v>11</v>
      </c>
      <c r="B23" s="34" t="s">
        <v>116</v>
      </c>
      <c r="C23" s="35"/>
      <c r="D23" s="36" t="s">
        <v>117</v>
      </c>
      <c r="E23" s="37"/>
      <c r="F23" s="37"/>
      <c r="G23" s="38"/>
      <c r="H23" s="39">
        <f>SUM(I23)-0.8</f>
        <v>19.399999999999999</v>
      </c>
      <c r="I23" s="40">
        <v>20.2</v>
      </c>
      <c r="J23" s="41">
        <f>SUM(I23)+0.8</f>
        <v>21</v>
      </c>
      <c r="K23" s="42"/>
      <c r="L23" s="41"/>
      <c r="M23" s="44"/>
    </row>
    <row r="24" spans="1:13" s="2" customFormat="1" ht="14.1" customHeight="1" x14ac:dyDescent="0.3">
      <c r="A24" s="23"/>
      <c r="B24" s="13" t="s">
        <v>118</v>
      </c>
      <c r="C24" s="14"/>
      <c r="D24" s="15" t="s">
        <v>119</v>
      </c>
      <c r="E24" s="16"/>
      <c r="F24" s="16"/>
      <c r="G24" s="17"/>
      <c r="H24" s="30"/>
      <c r="I24" s="32"/>
      <c r="J24" s="10"/>
      <c r="K24" s="43"/>
      <c r="L24" s="10"/>
      <c r="M24" s="45"/>
    </row>
    <row r="25" spans="1:13" s="2" customFormat="1" ht="14.1" customHeight="1" x14ac:dyDescent="0.3">
      <c r="A25" s="33">
        <v>12</v>
      </c>
      <c r="B25" s="34" t="s">
        <v>120</v>
      </c>
      <c r="C25" s="35"/>
      <c r="D25" s="36" t="s">
        <v>117</v>
      </c>
      <c r="E25" s="37"/>
      <c r="F25" s="37"/>
      <c r="G25" s="38"/>
      <c r="H25" s="39">
        <f>SUM(I25)-1</f>
        <v>24.7</v>
      </c>
      <c r="I25" s="40">
        <v>25.7</v>
      </c>
      <c r="J25" s="41">
        <f>SUM(I25)+1</f>
        <v>26.7</v>
      </c>
      <c r="K25" s="42"/>
      <c r="L25" s="41"/>
      <c r="M25" s="44"/>
    </row>
    <row r="26" spans="1:13" s="2" customFormat="1" ht="14.1" customHeight="1" x14ac:dyDescent="0.3">
      <c r="A26" s="23"/>
      <c r="B26" s="13" t="s">
        <v>121</v>
      </c>
      <c r="C26" s="14"/>
      <c r="D26" s="15" t="s">
        <v>119</v>
      </c>
      <c r="E26" s="16"/>
      <c r="F26" s="16"/>
      <c r="G26" s="17"/>
      <c r="H26" s="30"/>
      <c r="I26" s="32"/>
      <c r="J26" s="10"/>
      <c r="K26" s="43"/>
      <c r="L26" s="10"/>
      <c r="M26" s="45"/>
    </row>
    <row r="27" spans="1:13" s="2" customFormat="1" ht="14.1" customHeight="1" x14ac:dyDescent="0.3">
      <c r="A27" s="33">
        <v>13</v>
      </c>
      <c r="B27" s="34" t="s">
        <v>122</v>
      </c>
      <c r="C27" s="35"/>
      <c r="D27" s="36" t="s">
        <v>123</v>
      </c>
      <c r="E27" s="37"/>
      <c r="F27" s="37"/>
      <c r="G27" s="38"/>
      <c r="H27" s="39">
        <f>SUM(I27)-2</f>
        <v>36.9</v>
      </c>
      <c r="I27" s="40">
        <v>38.9</v>
      </c>
      <c r="J27" s="41">
        <f>SUM(I27)+2</f>
        <v>40.9</v>
      </c>
      <c r="K27" s="41"/>
      <c r="L27" s="41"/>
      <c r="M27" s="49"/>
    </row>
    <row r="28" spans="1:13" s="2" customFormat="1" ht="14.1" customHeight="1" x14ac:dyDescent="0.3">
      <c r="A28" s="23"/>
      <c r="B28" s="13" t="s">
        <v>124</v>
      </c>
      <c r="C28" s="14"/>
      <c r="D28" s="15" t="s">
        <v>125</v>
      </c>
      <c r="E28" s="16"/>
      <c r="F28" s="16"/>
      <c r="G28" s="17"/>
      <c r="H28" s="30"/>
      <c r="I28" s="32"/>
      <c r="J28" s="10"/>
      <c r="K28" s="10"/>
      <c r="L28" s="10"/>
      <c r="M28" s="12"/>
    </row>
    <row r="29" spans="1:13" s="2" customFormat="1" ht="14.1" customHeight="1" x14ac:dyDescent="0.3">
      <c r="A29" s="33">
        <v>14</v>
      </c>
      <c r="B29" s="34" t="s">
        <v>126</v>
      </c>
      <c r="C29" s="35"/>
      <c r="D29" s="36" t="s">
        <v>127</v>
      </c>
      <c r="E29" s="37"/>
      <c r="F29" s="37"/>
      <c r="G29" s="38"/>
      <c r="H29" s="39">
        <f>SUM(I29)-2.7</f>
        <v>22.900000000000002</v>
      </c>
      <c r="I29" s="40">
        <v>25.6</v>
      </c>
      <c r="J29" s="41">
        <f>SUM(I29)+4.2</f>
        <v>29.8</v>
      </c>
      <c r="K29" s="41"/>
      <c r="L29" s="41"/>
      <c r="M29" s="49"/>
    </row>
    <row r="30" spans="1:13" s="2" customFormat="1" ht="14.1" customHeight="1" x14ac:dyDescent="0.3">
      <c r="A30" s="23"/>
      <c r="B30" s="13" t="s">
        <v>128</v>
      </c>
      <c r="C30" s="14"/>
      <c r="D30" s="15" t="s">
        <v>129</v>
      </c>
      <c r="E30" s="16"/>
      <c r="F30" s="16"/>
      <c r="G30" s="17"/>
      <c r="H30" s="30"/>
      <c r="I30" s="32"/>
      <c r="J30" s="10"/>
      <c r="K30" s="10"/>
      <c r="L30" s="10"/>
      <c r="M30" s="12"/>
    </row>
    <row r="31" spans="1:13" s="2" customFormat="1" ht="14.1" customHeight="1" x14ac:dyDescent="0.3">
      <c r="A31" s="33">
        <v>15</v>
      </c>
      <c r="B31" s="34" t="s">
        <v>130</v>
      </c>
      <c r="C31" s="35"/>
      <c r="D31" s="36" t="s">
        <v>53</v>
      </c>
      <c r="E31" s="37"/>
      <c r="F31" s="37"/>
      <c r="G31" s="38"/>
      <c r="H31" s="39">
        <f>SUM(I31)-1.6</f>
        <v>35.199999999999996</v>
      </c>
      <c r="I31" s="40">
        <v>36.799999999999997</v>
      </c>
      <c r="J31" s="41">
        <f>SUM(I31)+1.6</f>
        <v>38.4</v>
      </c>
      <c r="K31" s="41"/>
      <c r="L31" s="41"/>
      <c r="M31" s="49"/>
    </row>
    <row r="32" spans="1:13" s="2" customFormat="1" ht="14.1" customHeight="1" x14ac:dyDescent="0.3">
      <c r="A32" s="23"/>
      <c r="B32" s="13" t="s">
        <v>131</v>
      </c>
      <c r="C32" s="14"/>
      <c r="D32" s="15" t="s">
        <v>53</v>
      </c>
      <c r="E32" s="16"/>
      <c r="F32" s="16"/>
      <c r="G32" s="17"/>
      <c r="H32" s="30"/>
      <c r="I32" s="32"/>
      <c r="J32" s="10"/>
      <c r="K32" s="10"/>
      <c r="L32" s="10"/>
      <c r="M32" s="12"/>
    </row>
    <row r="33" spans="1:13" s="2" customFormat="1" ht="14.1" customHeight="1" x14ac:dyDescent="0.3">
      <c r="A33" s="33">
        <v>16</v>
      </c>
      <c r="B33" s="34" t="s">
        <v>132</v>
      </c>
      <c r="C33" s="35"/>
      <c r="D33" s="36" t="s">
        <v>133</v>
      </c>
      <c r="E33" s="37"/>
      <c r="F33" s="37"/>
      <c r="G33" s="38"/>
      <c r="H33" s="39">
        <f>SUM(I33)-1.6</f>
        <v>25.7</v>
      </c>
      <c r="I33" s="40">
        <v>27.3</v>
      </c>
      <c r="J33" s="41">
        <f>SUM(I33)+2.1</f>
        <v>29.400000000000002</v>
      </c>
      <c r="K33" s="41"/>
      <c r="L33" s="41"/>
      <c r="M33" s="49"/>
    </row>
    <row r="34" spans="1:13" s="2" customFormat="1" ht="14.1" customHeight="1" x14ac:dyDescent="0.3">
      <c r="A34" s="23"/>
      <c r="B34" s="13" t="s">
        <v>134</v>
      </c>
      <c r="C34" s="14"/>
      <c r="D34" s="15" t="s">
        <v>135</v>
      </c>
      <c r="E34" s="16"/>
      <c r="F34" s="16"/>
      <c r="G34" s="17"/>
      <c r="H34" s="30"/>
      <c r="I34" s="32"/>
      <c r="J34" s="10"/>
      <c r="K34" s="10"/>
      <c r="L34" s="10"/>
      <c r="M34" s="12"/>
    </row>
    <row r="35" spans="1:13" s="2" customFormat="1" ht="14.1" customHeight="1" x14ac:dyDescent="0.3">
      <c r="A35" s="33">
        <v>17</v>
      </c>
      <c r="B35" s="34" t="s">
        <v>210</v>
      </c>
      <c r="C35" s="35"/>
      <c r="D35" s="36"/>
      <c r="E35" s="37"/>
      <c r="F35" s="37"/>
      <c r="G35" s="38"/>
      <c r="H35" s="39">
        <f>SUM(I35)-0.4</f>
        <v>7.6</v>
      </c>
      <c r="I35" s="40">
        <v>8</v>
      </c>
      <c r="J35" s="41">
        <f>SUM(I35)+0.4</f>
        <v>8.4</v>
      </c>
      <c r="K35" s="41"/>
      <c r="L35" s="41"/>
      <c r="M35" s="53">
        <f>SUM(L35)+1.1</f>
        <v>1.1000000000000001</v>
      </c>
    </row>
    <row r="36" spans="1:13" s="2" customFormat="1" ht="14.1" customHeight="1" x14ac:dyDescent="0.3">
      <c r="A36" s="23"/>
      <c r="B36" s="13" t="s">
        <v>211</v>
      </c>
      <c r="C36" s="14"/>
      <c r="D36" s="15" t="s">
        <v>260</v>
      </c>
      <c r="E36" s="16"/>
      <c r="F36" s="16"/>
      <c r="G36" s="17"/>
      <c r="H36" s="30"/>
      <c r="I36" s="32"/>
      <c r="J36" s="10"/>
      <c r="K36" s="10"/>
      <c r="L36" s="10"/>
      <c r="M36" s="54"/>
    </row>
    <row r="37" spans="1:13" ht="14.1" customHeight="1" x14ac:dyDescent="0.3">
      <c r="A37" s="55">
        <v>18</v>
      </c>
      <c r="B37" s="34" t="s">
        <v>212</v>
      </c>
      <c r="C37" s="35"/>
      <c r="D37" s="36"/>
      <c r="E37" s="37"/>
      <c r="F37" s="37"/>
      <c r="G37" s="38"/>
      <c r="H37" s="57">
        <f>SUM(I37)-0.2</f>
        <v>3.8</v>
      </c>
      <c r="I37" s="40">
        <v>4</v>
      </c>
      <c r="J37" s="41">
        <f t="shared" ref="J37" si="0">SUM(I37)+0.2</f>
        <v>4.2</v>
      </c>
      <c r="K37" s="41"/>
      <c r="L37" s="41"/>
      <c r="M37" s="53">
        <f>SUM(L37)+0.4</f>
        <v>0.4</v>
      </c>
    </row>
    <row r="38" spans="1:13" ht="14.1" customHeight="1" thickBot="1" x14ac:dyDescent="0.35">
      <c r="A38" s="56"/>
      <c r="B38" s="62" t="s">
        <v>213</v>
      </c>
      <c r="C38" s="63"/>
      <c r="D38" s="64" t="s">
        <v>261</v>
      </c>
      <c r="E38" s="65"/>
      <c r="F38" s="65"/>
      <c r="G38" s="66"/>
      <c r="H38" s="58"/>
      <c r="I38" s="59"/>
      <c r="J38" s="60"/>
      <c r="K38" s="60"/>
      <c r="L38" s="60"/>
      <c r="M38" s="61"/>
    </row>
    <row r="39" spans="1:13" ht="14.1" customHeight="1" x14ac:dyDescent="0.3"/>
    <row r="40" spans="1:13" ht="14.1" customHeight="1" x14ac:dyDescent="0.3"/>
    <row r="41" spans="1:13" s="2" customFormat="1" ht="14.1" customHeigh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s="2" customFormat="1" ht="14.1" customHeigh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4.1" customHeight="1" x14ac:dyDescent="0.3"/>
    <row r="44" spans="1:13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201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K37:K38"/>
    <mergeCell ref="L37:L38"/>
    <mergeCell ref="M37:M38"/>
    <mergeCell ref="B38:C38"/>
    <mergeCell ref="D38:G38"/>
    <mergeCell ref="A37:A38"/>
    <mergeCell ref="B37:C37"/>
    <mergeCell ref="D37:G37"/>
    <mergeCell ref="H37:H38"/>
    <mergeCell ref="I37:I38"/>
    <mergeCell ref="J37:J38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C99D-4171-4EBC-8FAD-42EDB0F1ABF3}">
  <sheetPr>
    <tabColor rgb="FFFFFF00"/>
    <pageSetUpPr fitToPage="1"/>
  </sheetPr>
  <dimension ref="A1:M51"/>
  <sheetViews>
    <sheetView zoomScale="110" zoomScaleNormal="110" workbookViewId="0">
      <selection sqref="A1:M1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  <col min="258" max="261" width="8.125" customWidth="1"/>
    <col min="262" max="267" width="5.5" customWidth="1"/>
    <col min="511" max="511" width="3.25" bestFit="1" customWidth="1"/>
    <col min="514" max="517" width="8.125" customWidth="1"/>
    <col min="518" max="523" width="5.5" customWidth="1"/>
    <col min="767" max="767" width="3.25" bestFit="1" customWidth="1"/>
    <col min="770" max="773" width="8.125" customWidth="1"/>
    <col min="774" max="779" width="5.5" customWidth="1"/>
    <col min="1023" max="1023" width="3.25" bestFit="1" customWidth="1"/>
    <col min="1026" max="1029" width="8.125" customWidth="1"/>
    <col min="1030" max="1035" width="5.5" customWidth="1"/>
    <col min="1279" max="1279" width="3.25" bestFit="1" customWidth="1"/>
    <col min="1282" max="1285" width="8.125" customWidth="1"/>
    <col min="1286" max="1291" width="5.5" customWidth="1"/>
    <col min="1535" max="1535" width="3.25" bestFit="1" customWidth="1"/>
    <col min="1538" max="1541" width="8.125" customWidth="1"/>
    <col min="1542" max="1547" width="5.5" customWidth="1"/>
    <col min="1791" max="1791" width="3.25" bestFit="1" customWidth="1"/>
    <col min="1794" max="1797" width="8.125" customWidth="1"/>
    <col min="1798" max="1803" width="5.5" customWidth="1"/>
    <col min="2047" max="2047" width="3.25" bestFit="1" customWidth="1"/>
    <col min="2050" max="2053" width="8.125" customWidth="1"/>
    <col min="2054" max="2059" width="5.5" customWidth="1"/>
    <col min="2303" max="2303" width="3.25" bestFit="1" customWidth="1"/>
    <col min="2306" max="2309" width="8.125" customWidth="1"/>
    <col min="2310" max="2315" width="5.5" customWidth="1"/>
    <col min="2559" max="2559" width="3.25" bestFit="1" customWidth="1"/>
    <col min="2562" max="2565" width="8.125" customWidth="1"/>
    <col min="2566" max="2571" width="5.5" customWidth="1"/>
    <col min="2815" max="2815" width="3.25" bestFit="1" customWidth="1"/>
    <col min="2818" max="2821" width="8.125" customWidth="1"/>
    <col min="2822" max="2827" width="5.5" customWidth="1"/>
    <col min="3071" max="3071" width="3.25" bestFit="1" customWidth="1"/>
    <col min="3074" max="3077" width="8.125" customWidth="1"/>
    <col min="3078" max="3083" width="5.5" customWidth="1"/>
    <col min="3327" max="3327" width="3.25" bestFit="1" customWidth="1"/>
    <col min="3330" max="3333" width="8.125" customWidth="1"/>
    <col min="3334" max="3339" width="5.5" customWidth="1"/>
    <col min="3583" max="3583" width="3.25" bestFit="1" customWidth="1"/>
    <col min="3586" max="3589" width="8.125" customWidth="1"/>
    <col min="3590" max="3595" width="5.5" customWidth="1"/>
    <col min="3839" max="3839" width="3.25" bestFit="1" customWidth="1"/>
    <col min="3842" max="3845" width="8.125" customWidth="1"/>
    <col min="3846" max="3851" width="5.5" customWidth="1"/>
    <col min="4095" max="4095" width="3.25" bestFit="1" customWidth="1"/>
    <col min="4098" max="4101" width="8.125" customWidth="1"/>
    <col min="4102" max="4107" width="5.5" customWidth="1"/>
    <col min="4351" max="4351" width="3.25" bestFit="1" customWidth="1"/>
    <col min="4354" max="4357" width="8.125" customWidth="1"/>
    <col min="4358" max="4363" width="5.5" customWidth="1"/>
    <col min="4607" max="4607" width="3.25" bestFit="1" customWidth="1"/>
    <col min="4610" max="4613" width="8.125" customWidth="1"/>
    <col min="4614" max="4619" width="5.5" customWidth="1"/>
    <col min="4863" max="4863" width="3.25" bestFit="1" customWidth="1"/>
    <col min="4866" max="4869" width="8.125" customWidth="1"/>
    <col min="4870" max="4875" width="5.5" customWidth="1"/>
    <col min="5119" max="5119" width="3.25" bestFit="1" customWidth="1"/>
    <col min="5122" max="5125" width="8.125" customWidth="1"/>
    <col min="5126" max="5131" width="5.5" customWidth="1"/>
    <col min="5375" max="5375" width="3.25" bestFit="1" customWidth="1"/>
    <col min="5378" max="5381" width="8.125" customWidth="1"/>
    <col min="5382" max="5387" width="5.5" customWidth="1"/>
    <col min="5631" max="5631" width="3.25" bestFit="1" customWidth="1"/>
    <col min="5634" max="5637" width="8.125" customWidth="1"/>
    <col min="5638" max="5643" width="5.5" customWidth="1"/>
    <col min="5887" max="5887" width="3.25" bestFit="1" customWidth="1"/>
    <col min="5890" max="5893" width="8.125" customWidth="1"/>
    <col min="5894" max="5899" width="5.5" customWidth="1"/>
    <col min="6143" max="6143" width="3.25" bestFit="1" customWidth="1"/>
    <col min="6146" max="6149" width="8.125" customWidth="1"/>
    <col min="6150" max="6155" width="5.5" customWidth="1"/>
    <col min="6399" max="6399" width="3.25" bestFit="1" customWidth="1"/>
    <col min="6402" max="6405" width="8.125" customWidth="1"/>
    <col min="6406" max="6411" width="5.5" customWidth="1"/>
    <col min="6655" max="6655" width="3.25" bestFit="1" customWidth="1"/>
    <col min="6658" max="6661" width="8.125" customWidth="1"/>
    <col min="6662" max="6667" width="5.5" customWidth="1"/>
    <col min="6911" max="6911" width="3.25" bestFit="1" customWidth="1"/>
    <col min="6914" max="6917" width="8.125" customWidth="1"/>
    <col min="6918" max="6923" width="5.5" customWidth="1"/>
    <col min="7167" max="7167" width="3.25" bestFit="1" customWidth="1"/>
    <col min="7170" max="7173" width="8.125" customWidth="1"/>
    <col min="7174" max="7179" width="5.5" customWidth="1"/>
    <col min="7423" max="7423" width="3.25" bestFit="1" customWidth="1"/>
    <col min="7426" max="7429" width="8.125" customWidth="1"/>
    <col min="7430" max="7435" width="5.5" customWidth="1"/>
    <col min="7679" max="7679" width="3.25" bestFit="1" customWidth="1"/>
    <col min="7682" max="7685" width="8.125" customWidth="1"/>
    <col min="7686" max="7691" width="5.5" customWidth="1"/>
    <col min="7935" max="7935" width="3.25" bestFit="1" customWidth="1"/>
    <col min="7938" max="7941" width="8.125" customWidth="1"/>
    <col min="7942" max="7947" width="5.5" customWidth="1"/>
    <col min="8191" max="8191" width="3.25" bestFit="1" customWidth="1"/>
    <col min="8194" max="8197" width="8.125" customWidth="1"/>
    <col min="8198" max="8203" width="5.5" customWidth="1"/>
    <col min="8447" max="8447" width="3.25" bestFit="1" customWidth="1"/>
    <col min="8450" max="8453" width="8.125" customWidth="1"/>
    <col min="8454" max="8459" width="5.5" customWidth="1"/>
    <col min="8703" max="8703" width="3.25" bestFit="1" customWidth="1"/>
    <col min="8706" max="8709" width="8.125" customWidth="1"/>
    <col min="8710" max="8715" width="5.5" customWidth="1"/>
    <col min="8959" max="8959" width="3.25" bestFit="1" customWidth="1"/>
    <col min="8962" max="8965" width="8.125" customWidth="1"/>
    <col min="8966" max="8971" width="5.5" customWidth="1"/>
    <col min="9215" max="9215" width="3.25" bestFit="1" customWidth="1"/>
    <col min="9218" max="9221" width="8.125" customWidth="1"/>
    <col min="9222" max="9227" width="5.5" customWidth="1"/>
    <col min="9471" max="9471" width="3.25" bestFit="1" customWidth="1"/>
    <col min="9474" max="9477" width="8.125" customWidth="1"/>
    <col min="9478" max="9483" width="5.5" customWidth="1"/>
    <col min="9727" max="9727" width="3.25" bestFit="1" customWidth="1"/>
    <col min="9730" max="9733" width="8.125" customWidth="1"/>
    <col min="9734" max="9739" width="5.5" customWidth="1"/>
    <col min="9983" max="9983" width="3.25" bestFit="1" customWidth="1"/>
    <col min="9986" max="9989" width="8.125" customWidth="1"/>
    <col min="9990" max="9995" width="5.5" customWidth="1"/>
    <col min="10239" max="10239" width="3.25" bestFit="1" customWidth="1"/>
    <col min="10242" max="10245" width="8.125" customWidth="1"/>
    <col min="10246" max="10251" width="5.5" customWidth="1"/>
    <col min="10495" max="10495" width="3.25" bestFit="1" customWidth="1"/>
    <col min="10498" max="10501" width="8.125" customWidth="1"/>
    <col min="10502" max="10507" width="5.5" customWidth="1"/>
    <col min="10751" max="10751" width="3.25" bestFit="1" customWidth="1"/>
    <col min="10754" max="10757" width="8.125" customWidth="1"/>
    <col min="10758" max="10763" width="5.5" customWidth="1"/>
    <col min="11007" max="11007" width="3.25" bestFit="1" customWidth="1"/>
    <col min="11010" max="11013" width="8.125" customWidth="1"/>
    <col min="11014" max="11019" width="5.5" customWidth="1"/>
    <col min="11263" max="11263" width="3.25" bestFit="1" customWidth="1"/>
    <col min="11266" max="11269" width="8.125" customWidth="1"/>
    <col min="11270" max="11275" width="5.5" customWidth="1"/>
    <col min="11519" max="11519" width="3.25" bestFit="1" customWidth="1"/>
    <col min="11522" max="11525" width="8.125" customWidth="1"/>
    <col min="11526" max="11531" width="5.5" customWidth="1"/>
    <col min="11775" max="11775" width="3.25" bestFit="1" customWidth="1"/>
    <col min="11778" max="11781" width="8.125" customWidth="1"/>
    <col min="11782" max="11787" width="5.5" customWidth="1"/>
    <col min="12031" max="12031" width="3.25" bestFit="1" customWidth="1"/>
    <col min="12034" max="12037" width="8.125" customWidth="1"/>
    <col min="12038" max="12043" width="5.5" customWidth="1"/>
    <col min="12287" max="12287" width="3.25" bestFit="1" customWidth="1"/>
    <col min="12290" max="12293" width="8.125" customWidth="1"/>
    <col min="12294" max="12299" width="5.5" customWidth="1"/>
    <col min="12543" max="12543" width="3.25" bestFit="1" customWidth="1"/>
    <col min="12546" max="12549" width="8.125" customWidth="1"/>
    <col min="12550" max="12555" width="5.5" customWidth="1"/>
    <col min="12799" max="12799" width="3.25" bestFit="1" customWidth="1"/>
    <col min="12802" max="12805" width="8.125" customWidth="1"/>
    <col min="12806" max="12811" width="5.5" customWidth="1"/>
    <col min="13055" max="13055" width="3.25" bestFit="1" customWidth="1"/>
    <col min="13058" max="13061" width="8.125" customWidth="1"/>
    <col min="13062" max="13067" width="5.5" customWidth="1"/>
    <col min="13311" max="13311" width="3.25" bestFit="1" customWidth="1"/>
    <col min="13314" max="13317" width="8.125" customWidth="1"/>
    <col min="13318" max="13323" width="5.5" customWidth="1"/>
    <col min="13567" max="13567" width="3.25" bestFit="1" customWidth="1"/>
    <col min="13570" max="13573" width="8.125" customWidth="1"/>
    <col min="13574" max="13579" width="5.5" customWidth="1"/>
    <col min="13823" max="13823" width="3.25" bestFit="1" customWidth="1"/>
    <col min="13826" max="13829" width="8.125" customWidth="1"/>
    <col min="13830" max="13835" width="5.5" customWidth="1"/>
    <col min="14079" max="14079" width="3.25" bestFit="1" customWidth="1"/>
    <col min="14082" max="14085" width="8.125" customWidth="1"/>
    <col min="14086" max="14091" width="5.5" customWidth="1"/>
    <col min="14335" max="14335" width="3.25" bestFit="1" customWidth="1"/>
    <col min="14338" max="14341" width="8.125" customWidth="1"/>
    <col min="14342" max="14347" width="5.5" customWidth="1"/>
    <col min="14591" max="14591" width="3.25" bestFit="1" customWidth="1"/>
    <col min="14594" max="14597" width="8.125" customWidth="1"/>
    <col min="14598" max="14603" width="5.5" customWidth="1"/>
    <col min="14847" max="14847" width="3.25" bestFit="1" customWidth="1"/>
    <col min="14850" max="14853" width="8.125" customWidth="1"/>
    <col min="14854" max="14859" width="5.5" customWidth="1"/>
    <col min="15103" max="15103" width="3.25" bestFit="1" customWidth="1"/>
    <col min="15106" max="15109" width="8.125" customWidth="1"/>
    <col min="15110" max="15115" width="5.5" customWidth="1"/>
    <col min="15359" max="15359" width="3.25" bestFit="1" customWidth="1"/>
    <col min="15362" max="15365" width="8.125" customWidth="1"/>
    <col min="15366" max="15371" width="5.5" customWidth="1"/>
    <col min="15615" max="15615" width="3.25" bestFit="1" customWidth="1"/>
    <col min="15618" max="15621" width="8.125" customWidth="1"/>
    <col min="15622" max="15627" width="5.5" customWidth="1"/>
    <col min="15871" max="15871" width="3.25" bestFit="1" customWidth="1"/>
    <col min="15874" max="15877" width="8.125" customWidth="1"/>
    <col min="15878" max="15883" width="5.5" customWidth="1"/>
    <col min="16127" max="16127" width="3.25" bestFit="1" customWidth="1"/>
    <col min="16130" max="16133" width="8.125" customWidth="1"/>
    <col min="16134" max="16139" width="5.5" customWidth="1"/>
  </cols>
  <sheetData>
    <row r="1" spans="1:13" ht="16.5" customHeight="1" thickBot="1" x14ac:dyDescent="0.35">
      <c r="A1" s="18" t="s">
        <v>312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3" ht="16.5" customHeight="1" thickBot="1" x14ac:dyDescent="0.35">
      <c r="A2" s="6" t="s">
        <v>268</v>
      </c>
      <c r="B2" s="21" t="s">
        <v>269</v>
      </c>
      <c r="C2" s="21"/>
      <c r="D2" s="21" t="s">
        <v>270</v>
      </c>
      <c r="E2" s="21"/>
      <c r="F2" s="21"/>
      <c r="G2" s="21"/>
      <c r="H2" s="8" t="s">
        <v>271</v>
      </c>
      <c r="I2" s="3" t="s">
        <v>272</v>
      </c>
      <c r="J2" s="4" t="s">
        <v>273</v>
      </c>
      <c r="K2" s="7"/>
      <c r="L2" s="7"/>
      <c r="M2" s="4"/>
    </row>
    <row r="3" spans="1:13" s="2" customFormat="1" ht="14.1" customHeight="1" x14ac:dyDescent="0.3">
      <c r="A3" s="22">
        <v>1</v>
      </c>
      <c r="B3" s="24" t="s">
        <v>274</v>
      </c>
      <c r="C3" s="25"/>
      <c r="D3" s="26" t="s">
        <v>275</v>
      </c>
      <c r="E3" s="27"/>
      <c r="F3" s="27"/>
      <c r="G3" s="28"/>
      <c r="H3" s="29">
        <f>SUM(I3)-2</f>
        <v>40</v>
      </c>
      <c r="I3" s="31">
        <v>42</v>
      </c>
      <c r="J3" s="9">
        <f>SUM(I3)+2</f>
        <v>44</v>
      </c>
      <c r="K3" s="9"/>
      <c r="L3" s="9"/>
      <c r="M3" s="11"/>
    </row>
    <row r="4" spans="1:13" s="2" customFormat="1" ht="14.1" customHeight="1" x14ac:dyDescent="0.3">
      <c r="A4" s="23"/>
      <c r="B4" s="13" t="s">
        <v>276</v>
      </c>
      <c r="C4" s="14"/>
      <c r="D4" s="15" t="s">
        <v>277</v>
      </c>
      <c r="E4" s="16"/>
      <c r="F4" s="16"/>
      <c r="G4" s="17"/>
      <c r="H4" s="30"/>
      <c r="I4" s="32"/>
      <c r="J4" s="10"/>
      <c r="K4" s="10"/>
      <c r="L4" s="10"/>
      <c r="M4" s="12"/>
    </row>
    <row r="5" spans="1:13" s="2" customFormat="1" ht="14.1" customHeight="1" x14ac:dyDescent="0.3">
      <c r="A5" s="33">
        <v>2</v>
      </c>
      <c r="B5" s="87" t="s">
        <v>278</v>
      </c>
      <c r="C5" s="88"/>
      <c r="D5" s="89"/>
      <c r="E5" s="90"/>
      <c r="F5" s="90"/>
      <c r="G5" s="91"/>
      <c r="H5" s="39"/>
      <c r="I5" s="104"/>
      <c r="J5" s="99"/>
      <c r="K5" s="99"/>
      <c r="L5" s="99"/>
      <c r="M5" s="100"/>
    </row>
    <row r="6" spans="1:13" s="2" customFormat="1" ht="14.1" customHeight="1" x14ac:dyDescent="0.3">
      <c r="A6" s="23"/>
      <c r="B6" s="13" t="s">
        <v>279</v>
      </c>
      <c r="C6" s="14"/>
      <c r="D6" s="15"/>
      <c r="E6" s="16"/>
      <c r="F6" s="16"/>
      <c r="G6" s="17"/>
      <c r="H6" s="30"/>
      <c r="I6" s="32"/>
      <c r="J6" s="10"/>
      <c r="K6" s="10"/>
      <c r="L6" s="10"/>
      <c r="M6" s="12"/>
    </row>
    <row r="7" spans="1:13" s="2" customFormat="1" ht="14.1" customHeight="1" x14ac:dyDescent="0.3">
      <c r="A7" s="33">
        <v>3</v>
      </c>
      <c r="B7" s="87" t="s">
        <v>280</v>
      </c>
      <c r="C7" s="88"/>
      <c r="D7" s="89"/>
      <c r="E7" s="90"/>
      <c r="F7" s="90"/>
      <c r="G7" s="91"/>
      <c r="H7" s="39"/>
      <c r="I7" s="104"/>
      <c r="J7" s="99"/>
      <c r="K7" s="99"/>
      <c r="L7" s="99"/>
      <c r="M7" s="100"/>
    </row>
    <row r="8" spans="1:13" s="2" customFormat="1" ht="14.1" customHeight="1" x14ac:dyDescent="0.3">
      <c r="A8" s="23"/>
      <c r="B8" s="13" t="s">
        <v>281</v>
      </c>
      <c r="C8" s="14"/>
      <c r="D8" s="15"/>
      <c r="E8" s="16"/>
      <c r="F8" s="16"/>
      <c r="G8" s="17"/>
      <c r="H8" s="30"/>
      <c r="I8" s="32"/>
      <c r="J8" s="10"/>
      <c r="K8" s="10"/>
      <c r="L8" s="10"/>
      <c r="M8" s="12"/>
    </row>
    <row r="9" spans="1:13" s="2" customFormat="1" ht="14.1" customHeight="1" x14ac:dyDescent="0.3">
      <c r="A9" s="33">
        <v>4</v>
      </c>
      <c r="B9" s="34" t="s">
        <v>282</v>
      </c>
      <c r="C9" s="35"/>
      <c r="D9" s="105"/>
      <c r="E9" s="106"/>
      <c r="F9" s="106"/>
      <c r="G9" s="107"/>
      <c r="H9" s="39"/>
      <c r="I9" s="104"/>
      <c r="J9" s="99"/>
      <c r="K9" s="99"/>
      <c r="L9" s="99"/>
      <c r="M9" s="100"/>
    </row>
    <row r="10" spans="1:13" s="2" customFormat="1" ht="14.1" customHeight="1" x14ac:dyDescent="0.3">
      <c r="A10" s="23"/>
      <c r="B10" s="13" t="s">
        <v>283</v>
      </c>
      <c r="C10" s="14"/>
      <c r="D10" s="101"/>
      <c r="E10" s="102"/>
      <c r="F10" s="102"/>
      <c r="G10" s="103"/>
      <c r="H10" s="30"/>
      <c r="I10" s="32"/>
      <c r="J10" s="10"/>
      <c r="K10" s="10"/>
      <c r="L10" s="10"/>
      <c r="M10" s="12"/>
    </row>
    <row r="11" spans="1:13" s="2" customFormat="1" ht="14.1" customHeight="1" x14ac:dyDescent="0.3">
      <c r="A11" s="33">
        <v>5</v>
      </c>
      <c r="B11" s="34" t="s">
        <v>284</v>
      </c>
      <c r="C11" s="35"/>
      <c r="D11" s="89"/>
      <c r="E11" s="90"/>
      <c r="F11" s="90"/>
      <c r="G11" s="91"/>
      <c r="H11" s="39">
        <f>SUM(I11)-3</f>
        <v>57</v>
      </c>
      <c r="I11" s="104">
        <v>60</v>
      </c>
      <c r="J11" s="99">
        <f>SUM(I11)+3</f>
        <v>63</v>
      </c>
      <c r="K11" s="99"/>
      <c r="L11" s="99"/>
      <c r="M11" s="100"/>
    </row>
    <row r="12" spans="1:13" s="2" customFormat="1" ht="14.1" customHeight="1" x14ac:dyDescent="0.3">
      <c r="A12" s="23"/>
      <c r="B12" s="13" t="s">
        <v>285</v>
      </c>
      <c r="C12" s="14"/>
      <c r="D12" s="15"/>
      <c r="E12" s="16"/>
      <c r="F12" s="16"/>
      <c r="G12" s="17"/>
      <c r="H12" s="30"/>
      <c r="I12" s="32"/>
      <c r="J12" s="10"/>
      <c r="K12" s="10"/>
      <c r="L12" s="10"/>
      <c r="M12" s="12"/>
    </row>
    <row r="13" spans="1:13" s="2" customFormat="1" ht="14.1" customHeight="1" x14ac:dyDescent="0.3">
      <c r="A13" s="33">
        <v>6</v>
      </c>
      <c r="B13" s="34" t="s">
        <v>99</v>
      </c>
      <c r="C13" s="35"/>
      <c r="D13" s="36" t="s">
        <v>154</v>
      </c>
      <c r="E13" s="37"/>
      <c r="F13" s="37"/>
      <c r="G13" s="38"/>
      <c r="H13" s="39">
        <f>SUM(I13)-3</f>
        <v>61</v>
      </c>
      <c r="I13" s="40">
        <v>64</v>
      </c>
      <c r="J13" s="41">
        <f>SUM(I13)+3</f>
        <v>67</v>
      </c>
      <c r="K13" s="41"/>
      <c r="L13" s="41"/>
      <c r="M13" s="49"/>
    </row>
    <row r="14" spans="1:13" s="2" customFormat="1" ht="14.1" customHeight="1" x14ac:dyDescent="0.3">
      <c r="A14" s="23"/>
      <c r="B14" s="13" t="s">
        <v>101</v>
      </c>
      <c r="C14" s="14"/>
      <c r="D14" s="15" t="s">
        <v>286</v>
      </c>
      <c r="E14" s="16"/>
      <c r="F14" s="16"/>
      <c r="G14" s="17"/>
      <c r="H14" s="30"/>
      <c r="I14" s="32"/>
      <c r="J14" s="10"/>
      <c r="K14" s="10"/>
      <c r="L14" s="10"/>
      <c r="M14" s="12"/>
    </row>
    <row r="15" spans="1:13" s="2" customFormat="1" ht="14.1" customHeight="1" x14ac:dyDescent="0.3">
      <c r="A15" s="33">
        <v>7</v>
      </c>
      <c r="B15" s="34" t="s">
        <v>287</v>
      </c>
      <c r="C15" s="35"/>
      <c r="D15" s="36"/>
      <c r="E15" s="37"/>
      <c r="F15" s="37"/>
      <c r="G15" s="38"/>
      <c r="H15" s="39">
        <f>SUM(I15)-0.5</f>
        <v>11.1</v>
      </c>
      <c r="I15" s="40">
        <v>11.6</v>
      </c>
      <c r="J15" s="41">
        <f>SUM(I15)+0.5</f>
        <v>12.1</v>
      </c>
      <c r="K15" s="41"/>
      <c r="L15" s="42"/>
      <c r="M15" s="44"/>
    </row>
    <row r="16" spans="1:13" s="2" customFormat="1" ht="14.1" customHeight="1" x14ac:dyDescent="0.3">
      <c r="A16" s="23"/>
      <c r="B16" s="13" t="s">
        <v>288</v>
      </c>
      <c r="C16" s="14"/>
      <c r="D16" s="46" t="s">
        <v>289</v>
      </c>
      <c r="E16" s="47"/>
      <c r="F16" s="47"/>
      <c r="G16" s="48"/>
      <c r="H16" s="30"/>
      <c r="I16" s="32"/>
      <c r="J16" s="10"/>
      <c r="K16" s="10"/>
      <c r="L16" s="43"/>
      <c r="M16" s="45"/>
    </row>
    <row r="17" spans="1:13" s="2" customFormat="1" ht="14.1" customHeight="1" x14ac:dyDescent="0.3">
      <c r="A17" s="33">
        <v>8</v>
      </c>
      <c r="B17" s="34" t="s">
        <v>290</v>
      </c>
      <c r="C17" s="35"/>
      <c r="D17" s="36"/>
      <c r="E17" s="37"/>
      <c r="F17" s="37"/>
      <c r="G17" s="38"/>
      <c r="H17" s="57"/>
      <c r="I17" s="40"/>
      <c r="J17" s="41"/>
      <c r="K17" s="42"/>
      <c r="L17" s="42"/>
      <c r="M17" s="44"/>
    </row>
    <row r="18" spans="1:13" s="2" customFormat="1" ht="14.1" customHeight="1" x14ac:dyDescent="0.3">
      <c r="A18" s="23"/>
      <c r="B18" s="13" t="s">
        <v>291</v>
      </c>
      <c r="C18" s="14"/>
      <c r="D18" s="46" t="s">
        <v>292</v>
      </c>
      <c r="E18" s="47"/>
      <c r="F18" s="47"/>
      <c r="G18" s="48"/>
      <c r="H18" s="30"/>
      <c r="I18" s="32"/>
      <c r="J18" s="10"/>
      <c r="K18" s="43"/>
      <c r="L18" s="43"/>
      <c r="M18" s="45"/>
    </row>
    <row r="19" spans="1:13" s="2" customFormat="1" ht="14.1" customHeight="1" x14ac:dyDescent="0.3">
      <c r="A19" s="33">
        <v>9</v>
      </c>
      <c r="B19" s="34" t="s">
        <v>109</v>
      </c>
      <c r="C19" s="35"/>
      <c r="D19" s="36" t="s">
        <v>117</v>
      </c>
      <c r="E19" s="37"/>
      <c r="F19" s="37"/>
      <c r="G19" s="38"/>
      <c r="H19" s="39">
        <f>SUM(I19)-3.5</f>
        <v>41.5</v>
      </c>
      <c r="I19" s="40">
        <v>45</v>
      </c>
      <c r="J19" s="41">
        <f>SUM(I19)+5</f>
        <v>50</v>
      </c>
      <c r="K19" s="41"/>
      <c r="L19" s="41"/>
      <c r="M19" s="49"/>
    </row>
    <row r="20" spans="1:13" s="2" customFormat="1" ht="14.1" customHeight="1" x14ac:dyDescent="0.3">
      <c r="A20" s="23"/>
      <c r="B20" s="13" t="s">
        <v>110</v>
      </c>
      <c r="C20" s="14"/>
      <c r="D20" s="15" t="s">
        <v>293</v>
      </c>
      <c r="E20" s="16"/>
      <c r="F20" s="16"/>
      <c r="G20" s="17"/>
      <c r="H20" s="30"/>
      <c r="I20" s="32"/>
      <c r="J20" s="10"/>
      <c r="K20" s="10"/>
      <c r="L20" s="10"/>
      <c r="M20" s="12"/>
    </row>
    <row r="21" spans="1:13" s="2" customFormat="1" ht="14.1" customHeight="1" x14ac:dyDescent="0.3">
      <c r="A21" s="33">
        <v>10</v>
      </c>
      <c r="B21" s="34" t="s">
        <v>112</v>
      </c>
      <c r="C21" s="35"/>
      <c r="D21" s="36"/>
      <c r="E21" s="37"/>
      <c r="F21" s="37"/>
      <c r="G21" s="38"/>
      <c r="H21" s="39">
        <f>SUM(I21)-0.8</f>
        <v>20.2</v>
      </c>
      <c r="I21" s="40">
        <v>21</v>
      </c>
      <c r="J21" s="41">
        <f>SUM(I21)+0.8</f>
        <v>21.8</v>
      </c>
      <c r="K21" s="41"/>
      <c r="L21" s="41"/>
      <c r="M21" s="49"/>
    </row>
    <row r="22" spans="1:13" s="2" customFormat="1" ht="14.1" customHeight="1" x14ac:dyDescent="0.3">
      <c r="A22" s="23"/>
      <c r="B22" s="13" t="s">
        <v>114</v>
      </c>
      <c r="C22" s="14"/>
      <c r="D22" s="50" t="s">
        <v>314</v>
      </c>
      <c r="E22" s="51"/>
      <c r="F22" s="51"/>
      <c r="G22" s="52"/>
      <c r="H22" s="30"/>
      <c r="I22" s="32"/>
      <c r="J22" s="10"/>
      <c r="K22" s="10"/>
      <c r="L22" s="10"/>
      <c r="M22" s="12"/>
    </row>
    <row r="23" spans="1:13" s="2" customFormat="1" ht="14.1" customHeight="1" x14ac:dyDescent="0.3">
      <c r="A23" s="33">
        <v>11</v>
      </c>
      <c r="B23" s="34" t="s">
        <v>116</v>
      </c>
      <c r="C23" s="35"/>
      <c r="D23" s="36" t="s">
        <v>117</v>
      </c>
      <c r="E23" s="37"/>
      <c r="F23" s="37"/>
      <c r="G23" s="38"/>
      <c r="H23" s="39">
        <f>SUM(I23)-0.8</f>
        <v>18.2</v>
      </c>
      <c r="I23" s="40">
        <v>19</v>
      </c>
      <c r="J23" s="41">
        <f>SUM(I23)+0.8</f>
        <v>19.8</v>
      </c>
      <c r="K23" s="42"/>
      <c r="L23" s="41"/>
      <c r="M23" s="44"/>
    </row>
    <row r="24" spans="1:13" s="2" customFormat="1" ht="14.1" customHeight="1" x14ac:dyDescent="0.3">
      <c r="A24" s="23"/>
      <c r="B24" s="13" t="s">
        <v>118</v>
      </c>
      <c r="C24" s="14"/>
      <c r="D24" s="15" t="s">
        <v>294</v>
      </c>
      <c r="E24" s="16"/>
      <c r="F24" s="16"/>
      <c r="G24" s="17"/>
      <c r="H24" s="30"/>
      <c r="I24" s="32"/>
      <c r="J24" s="10"/>
      <c r="K24" s="43"/>
      <c r="L24" s="10"/>
      <c r="M24" s="45"/>
    </row>
    <row r="25" spans="1:13" s="2" customFormat="1" ht="14.1" customHeight="1" x14ac:dyDescent="0.3">
      <c r="A25" s="33">
        <v>12</v>
      </c>
      <c r="B25" s="34" t="s">
        <v>120</v>
      </c>
      <c r="C25" s="35"/>
      <c r="D25" s="36" t="s">
        <v>117</v>
      </c>
      <c r="E25" s="37"/>
      <c r="F25" s="37"/>
      <c r="G25" s="38"/>
      <c r="H25" s="39">
        <f>SUM(I25)-1</f>
        <v>24.3</v>
      </c>
      <c r="I25" s="40">
        <v>25.3</v>
      </c>
      <c r="J25" s="41">
        <f>SUM(I25)+1</f>
        <v>26.3</v>
      </c>
      <c r="K25" s="42"/>
      <c r="L25" s="41"/>
      <c r="M25" s="44"/>
    </row>
    <row r="26" spans="1:13" s="2" customFormat="1" ht="14.1" customHeight="1" x14ac:dyDescent="0.3">
      <c r="A26" s="23"/>
      <c r="B26" s="13" t="s">
        <v>121</v>
      </c>
      <c r="C26" s="14"/>
      <c r="D26" s="15" t="s">
        <v>294</v>
      </c>
      <c r="E26" s="16"/>
      <c r="F26" s="16"/>
      <c r="G26" s="17"/>
      <c r="H26" s="30"/>
      <c r="I26" s="32"/>
      <c r="J26" s="10"/>
      <c r="K26" s="43"/>
      <c r="L26" s="10"/>
      <c r="M26" s="45"/>
    </row>
    <row r="27" spans="1:13" s="2" customFormat="1" ht="14.1" customHeight="1" x14ac:dyDescent="0.3">
      <c r="A27" s="33">
        <v>13</v>
      </c>
      <c r="B27" s="34" t="s">
        <v>122</v>
      </c>
      <c r="C27" s="35"/>
      <c r="D27" s="36" t="s">
        <v>123</v>
      </c>
      <c r="E27" s="37"/>
      <c r="F27" s="37"/>
      <c r="G27" s="38"/>
      <c r="H27" s="39">
        <f>SUM(I27)-1.9</f>
        <v>38.4</v>
      </c>
      <c r="I27" s="40">
        <v>40.299999999999997</v>
      </c>
      <c r="J27" s="41">
        <f>SUM(I27)+1.9</f>
        <v>42.199999999999996</v>
      </c>
      <c r="K27" s="41"/>
      <c r="L27" s="41"/>
      <c r="M27" s="49"/>
    </row>
    <row r="28" spans="1:13" s="2" customFormat="1" ht="14.1" customHeight="1" x14ac:dyDescent="0.3">
      <c r="A28" s="23"/>
      <c r="B28" s="13" t="s">
        <v>124</v>
      </c>
      <c r="C28" s="14"/>
      <c r="D28" s="15" t="s">
        <v>295</v>
      </c>
      <c r="E28" s="16"/>
      <c r="F28" s="16"/>
      <c r="G28" s="17"/>
      <c r="H28" s="30"/>
      <c r="I28" s="32"/>
      <c r="J28" s="10"/>
      <c r="K28" s="10"/>
      <c r="L28" s="10"/>
      <c r="M28" s="12"/>
    </row>
    <row r="29" spans="1:13" s="2" customFormat="1" ht="14.1" customHeight="1" x14ac:dyDescent="0.3">
      <c r="A29" s="33">
        <v>14</v>
      </c>
      <c r="B29" s="34" t="s">
        <v>126</v>
      </c>
      <c r="C29" s="35"/>
      <c r="D29" s="36" t="s">
        <v>127</v>
      </c>
      <c r="E29" s="37"/>
      <c r="F29" s="37"/>
      <c r="G29" s="38"/>
      <c r="H29" s="39">
        <f>SUM(I29)-2.7</f>
        <v>23.900000000000002</v>
      </c>
      <c r="I29" s="40">
        <v>26.6</v>
      </c>
      <c r="J29" s="41">
        <f>SUM(I29)+4.2</f>
        <v>30.8</v>
      </c>
      <c r="K29" s="41"/>
      <c r="L29" s="41"/>
      <c r="M29" s="49"/>
    </row>
    <row r="30" spans="1:13" s="2" customFormat="1" ht="14.1" customHeight="1" x14ac:dyDescent="0.3">
      <c r="A30" s="23"/>
      <c r="B30" s="13" t="s">
        <v>128</v>
      </c>
      <c r="C30" s="14"/>
      <c r="D30" s="15" t="s">
        <v>296</v>
      </c>
      <c r="E30" s="16"/>
      <c r="F30" s="16"/>
      <c r="G30" s="17"/>
      <c r="H30" s="30"/>
      <c r="I30" s="32"/>
      <c r="J30" s="10"/>
      <c r="K30" s="10"/>
      <c r="L30" s="10"/>
      <c r="M30" s="12"/>
    </row>
    <row r="31" spans="1:13" s="2" customFormat="1" ht="14.1" customHeight="1" x14ac:dyDescent="0.3">
      <c r="A31" s="33">
        <v>15</v>
      </c>
      <c r="B31" s="34" t="s">
        <v>297</v>
      </c>
      <c r="C31" s="35"/>
      <c r="D31" s="36" t="s">
        <v>298</v>
      </c>
      <c r="E31" s="37"/>
      <c r="F31" s="37"/>
      <c r="G31" s="38"/>
      <c r="H31" s="39">
        <f>SUM(I31)-1.5</f>
        <v>36.5</v>
      </c>
      <c r="I31" s="40">
        <v>38</v>
      </c>
      <c r="J31" s="41">
        <f>SUM(I31)+1.5</f>
        <v>39.5</v>
      </c>
      <c r="K31" s="41"/>
      <c r="L31" s="41"/>
      <c r="M31" s="49"/>
    </row>
    <row r="32" spans="1:13" s="2" customFormat="1" ht="14.1" customHeight="1" x14ac:dyDescent="0.3">
      <c r="A32" s="23"/>
      <c r="B32" s="13" t="s">
        <v>299</v>
      </c>
      <c r="C32" s="14"/>
      <c r="D32" s="15" t="s">
        <v>298</v>
      </c>
      <c r="E32" s="16"/>
      <c r="F32" s="16"/>
      <c r="G32" s="17"/>
      <c r="H32" s="30"/>
      <c r="I32" s="32"/>
      <c r="J32" s="10"/>
      <c r="K32" s="10"/>
      <c r="L32" s="10"/>
      <c r="M32" s="12"/>
    </row>
    <row r="33" spans="1:13" s="2" customFormat="1" ht="14.1" customHeight="1" x14ac:dyDescent="0.3">
      <c r="A33" s="33">
        <v>16</v>
      </c>
      <c r="B33" s="34" t="s">
        <v>300</v>
      </c>
      <c r="C33" s="35"/>
      <c r="D33" s="36" t="s">
        <v>301</v>
      </c>
      <c r="E33" s="37"/>
      <c r="F33" s="37"/>
      <c r="G33" s="38"/>
      <c r="H33" s="39">
        <f>SUM(I33)-1.6</f>
        <v>24.799999999999997</v>
      </c>
      <c r="I33" s="40">
        <v>26.4</v>
      </c>
      <c r="J33" s="41">
        <f>SUM(I33)+2</f>
        <v>28.4</v>
      </c>
      <c r="K33" s="41"/>
      <c r="L33" s="41"/>
      <c r="M33" s="49"/>
    </row>
    <row r="34" spans="1:13" s="2" customFormat="1" ht="14.1" customHeight="1" x14ac:dyDescent="0.3">
      <c r="A34" s="23"/>
      <c r="B34" s="13" t="s">
        <v>302</v>
      </c>
      <c r="C34" s="14"/>
      <c r="D34" s="15" t="s">
        <v>303</v>
      </c>
      <c r="E34" s="16"/>
      <c r="F34" s="16"/>
      <c r="G34" s="17"/>
      <c r="H34" s="30"/>
      <c r="I34" s="32"/>
      <c r="J34" s="10"/>
      <c r="K34" s="10"/>
      <c r="L34" s="10"/>
      <c r="M34" s="12"/>
    </row>
    <row r="35" spans="1:13" s="2" customFormat="1" ht="14.1" customHeight="1" x14ac:dyDescent="0.3">
      <c r="A35" s="33">
        <v>17</v>
      </c>
      <c r="B35" s="34" t="s">
        <v>304</v>
      </c>
      <c r="C35" s="35"/>
      <c r="D35" s="36"/>
      <c r="E35" s="37"/>
      <c r="F35" s="37"/>
      <c r="G35" s="38"/>
      <c r="H35" s="39">
        <f>SUM(I35)-0.2</f>
        <v>4.5999999999999996</v>
      </c>
      <c r="I35" s="40">
        <v>4.8</v>
      </c>
      <c r="J35" s="41">
        <f>SUM(I35)+0.2</f>
        <v>5</v>
      </c>
      <c r="K35" s="41"/>
      <c r="L35" s="41"/>
      <c r="M35" s="53">
        <v>1.1000000000000001</v>
      </c>
    </row>
    <row r="36" spans="1:13" s="2" customFormat="1" ht="14.1" customHeight="1" x14ac:dyDescent="0.3">
      <c r="A36" s="23"/>
      <c r="B36" s="13" t="s">
        <v>305</v>
      </c>
      <c r="C36" s="14"/>
      <c r="D36" s="15" t="s">
        <v>313</v>
      </c>
      <c r="E36" s="16"/>
      <c r="F36" s="16"/>
      <c r="G36" s="17"/>
      <c r="H36" s="30"/>
      <c r="I36" s="32"/>
      <c r="J36" s="10"/>
      <c r="K36" s="10"/>
      <c r="L36" s="10"/>
      <c r="M36" s="54"/>
    </row>
    <row r="37" spans="1:13" ht="14.1" customHeight="1" x14ac:dyDescent="0.3">
      <c r="A37" s="33">
        <v>18</v>
      </c>
      <c r="B37" s="34" t="s">
        <v>306</v>
      </c>
      <c r="C37" s="35"/>
      <c r="D37" s="36"/>
      <c r="E37" s="37"/>
      <c r="F37" s="37"/>
      <c r="G37" s="38"/>
      <c r="H37" s="57">
        <f>SUM(I37)-0.3</f>
        <v>5.7</v>
      </c>
      <c r="I37" s="40">
        <v>6</v>
      </c>
      <c r="J37" s="41">
        <f>SUM(I37)+0.3</f>
        <v>6.3</v>
      </c>
      <c r="K37" s="41"/>
      <c r="L37" s="41"/>
      <c r="M37" s="53">
        <v>1.1000000000000001</v>
      </c>
    </row>
    <row r="38" spans="1:13" ht="14.1" customHeight="1" x14ac:dyDescent="0.3">
      <c r="A38" s="23"/>
      <c r="B38" s="13" t="s">
        <v>307</v>
      </c>
      <c r="C38" s="14"/>
      <c r="D38" s="15" t="s">
        <v>308</v>
      </c>
      <c r="E38" s="16"/>
      <c r="F38" s="16"/>
      <c r="G38" s="17"/>
      <c r="H38" s="39"/>
      <c r="I38" s="104"/>
      <c r="J38" s="99"/>
      <c r="K38" s="10"/>
      <c r="L38" s="10"/>
      <c r="M38" s="54"/>
    </row>
    <row r="39" spans="1:13" ht="14.1" customHeight="1" x14ac:dyDescent="0.3">
      <c r="A39" s="55">
        <v>19</v>
      </c>
      <c r="B39" s="34" t="s">
        <v>309</v>
      </c>
      <c r="C39" s="35"/>
      <c r="D39" s="36"/>
      <c r="E39" s="37"/>
      <c r="F39" s="37"/>
      <c r="G39" s="38"/>
      <c r="H39" s="57">
        <f>SUM(I39)-0.1</f>
        <v>2.9</v>
      </c>
      <c r="I39" s="40">
        <v>3</v>
      </c>
      <c r="J39" s="41">
        <f>SUM(I39)+0.1</f>
        <v>3.1</v>
      </c>
      <c r="K39" s="41"/>
      <c r="L39" s="41"/>
      <c r="M39" s="53">
        <v>0.4</v>
      </c>
    </row>
    <row r="40" spans="1:13" ht="14.1" customHeight="1" thickBot="1" x14ac:dyDescent="0.35">
      <c r="A40" s="56"/>
      <c r="B40" s="62" t="s">
        <v>310</v>
      </c>
      <c r="C40" s="63"/>
      <c r="D40" s="64" t="s">
        <v>311</v>
      </c>
      <c r="E40" s="65"/>
      <c r="F40" s="65"/>
      <c r="G40" s="66"/>
      <c r="H40" s="58"/>
      <c r="I40" s="59"/>
      <c r="J40" s="60"/>
      <c r="K40" s="60"/>
      <c r="L40" s="60"/>
      <c r="M40" s="61"/>
    </row>
    <row r="41" spans="1:13" s="2" customFormat="1" ht="14.1" customHeigh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s="2" customFormat="1" ht="14.1" customHeigh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4.1" customHeight="1" x14ac:dyDescent="0.3"/>
    <row r="44" spans="1:13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212">
    <mergeCell ref="A1:M1"/>
    <mergeCell ref="B2:C2"/>
    <mergeCell ref="D2:G2"/>
    <mergeCell ref="K7:K8"/>
    <mergeCell ref="L7:L8"/>
    <mergeCell ref="M7:M8"/>
    <mergeCell ref="K5:K6"/>
    <mergeCell ref="L5:L6"/>
    <mergeCell ref="M5:M6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A9:A10"/>
    <mergeCell ref="A5:A6"/>
    <mergeCell ref="B5:C5"/>
    <mergeCell ref="D5:G5"/>
    <mergeCell ref="H5:H6"/>
    <mergeCell ref="I5:I6"/>
    <mergeCell ref="J5:J6"/>
    <mergeCell ref="B6:C6"/>
    <mergeCell ref="D6:G6"/>
    <mergeCell ref="A7:A8"/>
    <mergeCell ref="B7:C7"/>
    <mergeCell ref="D7:G7"/>
    <mergeCell ref="H7:H8"/>
    <mergeCell ref="I7:I8"/>
    <mergeCell ref="J7:J8"/>
    <mergeCell ref="B8:C8"/>
    <mergeCell ref="D8:G8"/>
    <mergeCell ref="K9:K10"/>
    <mergeCell ref="L9:L10"/>
    <mergeCell ref="M9:M10"/>
    <mergeCell ref="B10:C10"/>
    <mergeCell ref="D10:G10"/>
    <mergeCell ref="J9:J10"/>
    <mergeCell ref="B9:C9"/>
    <mergeCell ref="D9:G9"/>
    <mergeCell ref="H9:H10"/>
    <mergeCell ref="I9:I10"/>
    <mergeCell ref="A13:A14"/>
    <mergeCell ref="K11:K12"/>
    <mergeCell ref="L11:L12"/>
    <mergeCell ref="M11:M12"/>
    <mergeCell ref="B12:C12"/>
    <mergeCell ref="D12:G12"/>
    <mergeCell ref="A11:A12"/>
    <mergeCell ref="B11:C11"/>
    <mergeCell ref="D11:G11"/>
    <mergeCell ref="H11:H12"/>
    <mergeCell ref="I11:I12"/>
    <mergeCell ref="J11:J12"/>
    <mergeCell ref="M15:M16"/>
    <mergeCell ref="K13:K14"/>
    <mergeCell ref="L13:L14"/>
    <mergeCell ref="M13:M14"/>
    <mergeCell ref="B14:C14"/>
    <mergeCell ref="D14:G14"/>
    <mergeCell ref="J13:J14"/>
    <mergeCell ref="B13:C13"/>
    <mergeCell ref="D13:G13"/>
    <mergeCell ref="H13:H14"/>
    <mergeCell ref="I13:I14"/>
    <mergeCell ref="A17:A18"/>
    <mergeCell ref="J15:J16"/>
    <mergeCell ref="K15:K16"/>
    <mergeCell ref="L15:L16"/>
    <mergeCell ref="B16:C16"/>
    <mergeCell ref="D16:G16"/>
    <mergeCell ref="A15:A16"/>
    <mergeCell ref="B15:C15"/>
    <mergeCell ref="D15:G15"/>
    <mergeCell ref="H15:H16"/>
    <mergeCell ref="I15:I16"/>
    <mergeCell ref="M19:M20"/>
    <mergeCell ref="K17:K18"/>
    <mergeCell ref="L17:L18"/>
    <mergeCell ref="M17:M18"/>
    <mergeCell ref="B18:C18"/>
    <mergeCell ref="D18:G18"/>
    <mergeCell ref="J17:J18"/>
    <mergeCell ref="B17:C17"/>
    <mergeCell ref="D17:G17"/>
    <mergeCell ref="H17:H18"/>
    <mergeCell ref="I17:I18"/>
    <mergeCell ref="A21:A22"/>
    <mergeCell ref="J19:J20"/>
    <mergeCell ref="K19:K20"/>
    <mergeCell ref="L19:L20"/>
    <mergeCell ref="B20:C20"/>
    <mergeCell ref="D20:G20"/>
    <mergeCell ref="A19:A20"/>
    <mergeCell ref="B19:C19"/>
    <mergeCell ref="D19:G19"/>
    <mergeCell ref="H19:H20"/>
    <mergeCell ref="I19:I20"/>
    <mergeCell ref="M23:M24"/>
    <mergeCell ref="K21:K22"/>
    <mergeCell ref="L21:L22"/>
    <mergeCell ref="M21:M22"/>
    <mergeCell ref="B22:C22"/>
    <mergeCell ref="D22:G22"/>
    <mergeCell ref="J21:J22"/>
    <mergeCell ref="B21:C21"/>
    <mergeCell ref="D21:G21"/>
    <mergeCell ref="H21:H22"/>
    <mergeCell ref="I21:I22"/>
    <mergeCell ref="A25:A26"/>
    <mergeCell ref="J23:J24"/>
    <mergeCell ref="K23:K24"/>
    <mergeCell ref="L23:L24"/>
    <mergeCell ref="B24:C24"/>
    <mergeCell ref="D24:G24"/>
    <mergeCell ref="A23:A24"/>
    <mergeCell ref="B23:C23"/>
    <mergeCell ref="D23:G23"/>
    <mergeCell ref="H23:H24"/>
    <mergeCell ref="I23:I24"/>
    <mergeCell ref="M27:M28"/>
    <mergeCell ref="K25:K26"/>
    <mergeCell ref="L25:L26"/>
    <mergeCell ref="M25:M26"/>
    <mergeCell ref="B26:C26"/>
    <mergeCell ref="D26:G26"/>
    <mergeCell ref="J25:J26"/>
    <mergeCell ref="B25:C25"/>
    <mergeCell ref="D25:G25"/>
    <mergeCell ref="H25:H26"/>
    <mergeCell ref="I25:I26"/>
    <mergeCell ref="A29:A30"/>
    <mergeCell ref="J27:J28"/>
    <mergeCell ref="K27:K28"/>
    <mergeCell ref="L27:L28"/>
    <mergeCell ref="B28:C28"/>
    <mergeCell ref="D28:G28"/>
    <mergeCell ref="A27:A28"/>
    <mergeCell ref="B27:C27"/>
    <mergeCell ref="D27:G27"/>
    <mergeCell ref="H27:H28"/>
    <mergeCell ref="I27:I28"/>
    <mergeCell ref="K29:K30"/>
    <mergeCell ref="L29:L30"/>
    <mergeCell ref="M29:M30"/>
    <mergeCell ref="B30:C30"/>
    <mergeCell ref="D30:G30"/>
    <mergeCell ref="J29:J30"/>
    <mergeCell ref="B29:C29"/>
    <mergeCell ref="D29:G29"/>
    <mergeCell ref="H29:H30"/>
    <mergeCell ref="I29:I30"/>
    <mergeCell ref="K35:K36"/>
    <mergeCell ref="L35:L36"/>
    <mergeCell ref="M35:M36"/>
    <mergeCell ref="B36:C36"/>
    <mergeCell ref="D36:G36"/>
    <mergeCell ref="A31:A32"/>
    <mergeCell ref="B31:C31"/>
    <mergeCell ref="D31:G31"/>
    <mergeCell ref="H31:H32"/>
    <mergeCell ref="I31:I32"/>
    <mergeCell ref="K33:K34"/>
    <mergeCell ref="L33:L34"/>
    <mergeCell ref="M33:M34"/>
    <mergeCell ref="B34:C34"/>
    <mergeCell ref="D34:G34"/>
    <mergeCell ref="J33:J34"/>
    <mergeCell ref="M31:M32"/>
    <mergeCell ref="J31:J32"/>
    <mergeCell ref="K31:K32"/>
    <mergeCell ref="L31:L32"/>
    <mergeCell ref="B32:C32"/>
    <mergeCell ref="D32:G32"/>
    <mergeCell ref="A39:A40"/>
    <mergeCell ref="A37:A38"/>
    <mergeCell ref="D38:G38"/>
    <mergeCell ref="J35:J36"/>
    <mergeCell ref="A33:A34"/>
    <mergeCell ref="B33:C33"/>
    <mergeCell ref="D33:G33"/>
    <mergeCell ref="H33:H34"/>
    <mergeCell ref="I33:I34"/>
    <mergeCell ref="B37:C37"/>
    <mergeCell ref="D37:G37"/>
    <mergeCell ref="H37:H38"/>
    <mergeCell ref="I37:I38"/>
    <mergeCell ref="J37:J38"/>
    <mergeCell ref="A35:A36"/>
    <mergeCell ref="B35:C35"/>
    <mergeCell ref="D35:G35"/>
    <mergeCell ref="H35:H36"/>
    <mergeCell ref="I35:I36"/>
    <mergeCell ref="K37:K38"/>
    <mergeCell ref="L37:L38"/>
    <mergeCell ref="M37:M38"/>
    <mergeCell ref="B38:C38"/>
    <mergeCell ref="K39:K40"/>
    <mergeCell ref="L39:L40"/>
    <mergeCell ref="M39:M40"/>
    <mergeCell ref="B40:C40"/>
    <mergeCell ref="D40:G40"/>
    <mergeCell ref="B39:C39"/>
    <mergeCell ref="D39:G39"/>
    <mergeCell ref="H39:H40"/>
    <mergeCell ref="I39:I40"/>
    <mergeCell ref="J39:J40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B574B-6BE2-4F93-96C0-BC9D5B4659B8}">
  <sheetPr>
    <tabColor rgb="FFFFFF00"/>
    <pageSetUpPr fitToPage="1"/>
  </sheetPr>
  <dimension ref="A1:M51"/>
  <sheetViews>
    <sheetView tabSelected="1" zoomScale="110" zoomScaleNormal="110" workbookViewId="0">
      <selection sqref="A1:M4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  <col min="258" max="261" width="8.125" customWidth="1"/>
    <col min="262" max="267" width="5.5" customWidth="1"/>
    <col min="511" max="511" width="3.25" bestFit="1" customWidth="1"/>
    <col min="514" max="517" width="8.125" customWidth="1"/>
    <col min="518" max="523" width="5.5" customWidth="1"/>
    <col min="767" max="767" width="3.25" bestFit="1" customWidth="1"/>
    <col min="770" max="773" width="8.125" customWidth="1"/>
    <col min="774" max="779" width="5.5" customWidth="1"/>
    <col min="1023" max="1023" width="3.25" bestFit="1" customWidth="1"/>
    <col min="1026" max="1029" width="8.125" customWidth="1"/>
    <col min="1030" max="1035" width="5.5" customWidth="1"/>
    <col min="1279" max="1279" width="3.25" bestFit="1" customWidth="1"/>
    <col min="1282" max="1285" width="8.125" customWidth="1"/>
    <col min="1286" max="1291" width="5.5" customWidth="1"/>
    <col min="1535" max="1535" width="3.25" bestFit="1" customWidth="1"/>
    <col min="1538" max="1541" width="8.125" customWidth="1"/>
    <col min="1542" max="1547" width="5.5" customWidth="1"/>
    <col min="1791" max="1791" width="3.25" bestFit="1" customWidth="1"/>
    <col min="1794" max="1797" width="8.125" customWidth="1"/>
    <col min="1798" max="1803" width="5.5" customWidth="1"/>
    <col min="2047" max="2047" width="3.25" bestFit="1" customWidth="1"/>
    <col min="2050" max="2053" width="8.125" customWidth="1"/>
    <col min="2054" max="2059" width="5.5" customWidth="1"/>
    <col min="2303" max="2303" width="3.25" bestFit="1" customWidth="1"/>
    <col min="2306" max="2309" width="8.125" customWidth="1"/>
    <col min="2310" max="2315" width="5.5" customWidth="1"/>
    <col min="2559" max="2559" width="3.25" bestFit="1" customWidth="1"/>
    <col min="2562" max="2565" width="8.125" customWidth="1"/>
    <col min="2566" max="2571" width="5.5" customWidth="1"/>
    <col min="2815" max="2815" width="3.25" bestFit="1" customWidth="1"/>
    <col min="2818" max="2821" width="8.125" customWidth="1"/>
    <col min="2822" max="2827" width="5.5" customWidth="1"/>
    <col min="3071" max="3071" width="3.25" bestFit="1" customWidth="1"/>
    <col min="3074" max="3077" width="8.125" customWidth="1"/>
    <col min="3078" max="3083" width="5.5" customWidth="1"/>
    <col min="3327" max="3327" width="3.25" bestFit="1" customWidth="1"/>
    <col min="3330" max="3333" width="8.125" customWidth="1"/>
    <col min="3334" max="3339" width="5.5" customWidth="1"/>
    <col min="3583" max="3583" width="3.25" bestFit="1" customWidth="1"/>
    <col min="3586" max="3589" width="8.125" customWidth="1"/>
    <col min="3590" max="3595" width="5.5" customWidth="1"/>
    <col min="3839" max="3839" width="3.25" bestFit="1" customWidth="1"/>
    <col min="3842" max="3845" width="8.125" customWidth="1"/>
    <col min="3846" max="3851" width="5.5" customWidth="1"/>
    <col min="4095" max="4095" width="3.25" bestFit="1" customWidth="1"/>
    <col min="4098" max="4101" width="8.125" customWidth="1"/>
    <col min="4102" max="4107" width="5.5" customWidth="1"/>
    <col min="4351" max="4351" width="3.25" bestFit="1" customWidth="1"/>
    <col min="4354" max="4357" width="8.125" customWidth="1"/>
    <col min="4358" max="4363" width="5.5" customWidth="1"/>
    <col min="4607" max="4607" width="3.25" bestFit="1" customWidth="1"/>
    <col min="4610" max="4613" width="8.125" customWidth="1"/>
    <col min="4614" max="4619" width="5.5" customWidth="1"/>
    <col min="4863" max="4863" width="3.25" bestFit="1" customWidth="1"/>
    <col min="4866" max="4869" width="8.125" customWidth="1"/>
    <col min="4870" max="4875" width="5.5" customWidth="1"/>
    <col min="5119" max="5119" width="3.25" bestFit="1" customWidth="1"/>
    <col min="5122" max="5125" width="8.125" customWidth="1"/>
    <col min="5126" max="5131" width="5.5" customWidth="1"/>
    <col min="5375" max="5375" width="3.25" bestFit="1" customWidth="1"/>
    <col min="5378" max="5381" width="8.125" customWidth="1"/>
    <col min="5382" max="5387" width="5.5" customWidth="1"/>
    <col min="5631" max="5631" width="3.25" bestFit="1" customWidth="1"/>
    <col min="5634" max="5637" width="8.125" customWidth="1"/>
    <col min="5638" max="5643" width="5.5" customWidth="1"/>
    <col min="5887" max="5887" width="3.25" bestFit="1" customWidth="1"/>
    <col min="5890" max="5893" width="8.125" customWidth="1"/>
    <col min="5894" max="5899" width="5.5" customWidth="1"/>
    <col min="6143" max="6143" width="3.25" bestFit="1" customWidth="1"/>
    <col min="6146" max="6149" width="8.125" customWidth="1"/>
    <col min="6150" max="6155" width="5.5" customWidth="1"/>
    <col min="6399" max="6399" width="3.25" bestFit="1" customWidth="1"/>
    <col min="6402" max="6405" width="8.125" customWidth="1"/>
    <col min="6406" max="6411" width="5.5" customWidth="1"/>
    <col min="6655" max="6655" width="3.25" bestFit="1" customWidth="1"/>
    <col min="6658" max="6661" width="8.125" customWidth="1"/>
    <col min="6662" max="6667" width="5.5" customWidth="1"/>
    <col min="6911" max="6911" width="3.25" bestFit="1" customWidth="1"/>
    <col min="6914" max="6917" width="8.125" customWidth="1"/>
    <col min="6918" max="6923" width="5.5" customWidth="1"/>
    <col min="7167" max="7167" width="3.25" bestFit="1" customWidth="1"/>
    <col min="7170" max="7173" width="8.125" customWidth="1"/>
    <col min="7174" max="7179" width="5.5" customWidth="1"/>
    <col min="7423" max="7423" width="3.25" bestFit="1" customWidth="1"/>
    <col min="7426" max="7429" width="8.125" customWidth="1"/>
    <col min="7430" max="7435" width="5.5" customWidth="1"/>
    <col min="7679" max="7679" width="3.25" bestFit="1" customWidth="1"/>
    <col min="7682" max="7685" width="8.125" customWidth="1"/>
    <col min="7686" max="7691" width="5.5" customWidth="1"/>
    <col min="7935" max="7935" width="3.25" bestFit="1" customWidth="1"/>
    <col min="7938" max="7941" width="8.125" customWidth="1"/>
    <col min="7942" max="7947" width="5.5" customWidth="1"/>
    <col min="8191" max="8191" width="3.25" bestFit="1" customWidth="1"/>
    <col min="8194" max="8197" width="8.125" customWidth="1"/>
    <col min="8198" max="8203" width="5.5" customWidth="1"/>
    <col min="8447" max="8447" width="3.25" bestFit="1" customWidth="1"/>
    <col min="8450" max="8453" width="8.125" customWidth="1"/>
    <col min="8454" max="8459" width="5.5" customWidth="1"/>
    <col min="8703" max="8703" width="3.25" bestFit="1" customWidth="1"/>
    <col min="8706" max="8709" width="8.125" customWidth="1"/>
    <col min="8710" max="8715" width="5.5" customWidth="1"/>
    <col min="8959" max="8959" width="3.25" bestFit="1" customWidth="1"/>
    <col min="8962" max="8965" width="8.125" customWidth="1"/>
    <col min="8966" max="8971" width="5.5" customWidth="1"/>
    <col min="9215" max="9215" width="3.25" bestFit="1" customWidth="1"/>
    <col min="9218" max="9221" width="8.125" customWidth="1"/>
    <col min="9222" max="9227" width="5.5" customWidth="1"/>
    <col min="9471" max="9471" width="3.25" bestFit="1" customWidth="1"/>
    <col min="9474" max="9477" width="8.125" customWidth="1"/>
    <col min="9478" max="9483" width="5.5" customWidth="1"/>
    <col min="9727" max="9727" width="3.25" bestFit="1" customWidth="1"/>
    <col min="9730" max="9733" width="8.125" customWidth="1"/>
    <col min="9734" max="9739" width="5.5" customWidth="1"/>
    <col min="9983" max="9983" width="3.25" bestFit="1" customWidth="1"/>
    <col min="9986" max="9989" width="8.125" customWidth="1"/>
    <col min="9990" max="9995" width="5.5" customWidth="1"/>
    <col min="10239" max="10239" width="3.25" bestFit="1" customWidth="1"/>
    <col min="10242" max="10245" width="8.125" customWidth="1"/>
    <col min="10246" max="10251" width="5.5" customWidth="1"/>
    <col min="10495" max="10495" width="3.25" bestFit="1" customWidth="1"/>
    <col min="10498" max="10501" width="8.125" customWidth="1"/>
    <col min="10502" max="10507" width="5.5" customWidth="1"/>
    <col min="10751" max="10751" width="3.25" bestFit="1" customWidth="1"/>
    <col min="10754" max="10757" width="8.125" customWidth="1"/>
    <col min="10758" max="10763" width="5.5" customWidth="1"/>
    <col min="11007" max="11007" width="3.25" bestFit="1" customWidth="1"/>
    <col min="11010" max="11013" width="8.125" customWidth="1"/>
    <col min="11014" max="11019" width="5.5" customWidth="1"/>
    <col min="11263" max="11263" width="3.25" bestFit="1" customWidth="1"/>
    <col min="11266" max="11269" width="8.125" customWidth="1"/>
    <col min="11270" max="11275" width="5.5" customWidth="1"/>
    <col min="11519" max="11519" width="3.25" bestFit="1" customWidth="1"/>
    <col min="11522" max="11525" width="8.125" customWidth="1"/>
    <col min="11526" max="11531" width="5.5" customWidth="1"/>
    <col min="11775" max="11775" width="3.25" bestFit="1" customWidth="1"/>
    <col min="11778" max="11781" width="8.125" customWidth="1"/>
    <col min="11782" max="11787" width="5.5" customWidth="1"/>
    <col min="12031" max="12031" width="3.25" bestFit="1" customWidth="1"/>
    <col min="12034" max="12037" width="8.125" customWidth="1"/>
    <col min="12038" max="12043" width="5.5" customWidth="1"/>
    <col min="12287" max="12287" width="3.25" bestFit="1" customWidth="1"/>
    <col min="12290" max="12293" width="8.125" customWidth="1"/>
    <col min="12294" max="12299" width="5.5" customWidth="1"/>
    <col min="12543" max="12543" width="3.25" bestFit="1" customWidth="1"/>
    <col min="12546" max="12549" width="8.125" customWidth="1"/>
    <col min="12550" max="12555" width="5.5" customWidth="1"/>
    <col min="12799" max="12799" width="3.25" bestFit="1" customWidth="1"/>
    <col min="12802" max="12805" width="8.125" customWidth="1"/>
    <col min="12806" max="12811" width="5.5" customWidth="1"/>
    <col min="13055" max="13055" width="3.25" bestFit="1" customWidth="1"/>
    <col min="13058" max="13061" width="8.125" customWidth="1"/>
    <col min="13062" max="13067" width="5.5" customWidth="1"/>
    <col min="13311" max="13311" width="3.25" bestFit="1" customWidth="1"/>
    <col min="13314" max="13317" width="8.125" customWidth="1"/>
    <col min="13318" max="13323" width="5.5" customWidth="1"/>
    <col min="13567" max="13567" width="3.25" bestFit="1" customWidth="1"/>
    <col min="13570" max="13573" width="8.125" customWidth="1"/>
    <col min="13574" max="13579" width="5.5" customWidth="1"/>
    <col min="13823" max="13823" width="3.25" bestFit="1" customWidth="1"/>
    <col min="13826" max="13829" width="8.125" customWidth="1"/>
    <col min="13830" max="13835" width="5.5" customWidth="1"/>
    <col min="14079" max="14079" width="3.25" bestFit="1" customWidth="1"/>
    <col min="14082" max="14085" width="8.125" customWidth="1"/>
    <col min="14086" max="14091" width="5.5" customWidth="1"/>
    <col min="14335" max="14335" width="3.25" bestFit="1" customWidth="1"/>
    <col min="14338" max="14341" width="8.125" customWidth="1"/>
    <col min="14342" max="14347" width="5.5" customWidth="1"/>
    <col min="14591" max="14591" width="3.25" bestFit="1" customWidth="1"/>
    <col min="14594" max="14597" width="8.125" customWidth="1"/>
    <col min="14598" max="14603" width="5.5" customWidth="1"/>
    <col min="14847" max="14847" width="3.25" bestFit="1" customWidth="1"/>
    <col min="14850" max="14853" width="8.125" customWidth="1"/>
    <col min="14854" max="14859" width="5.5" customWidth="1"/>
    <col min="15103" max="15103" width="3.25" bestFit="1" customWidth="1"/>
    <col min="15106" max="15109" width="8.125" customWidth="1"/>
    <col min="15110" max="15115" width="5.5" customWidth="1"/>
    <col min="15359" max="15359" width="3.25" bestFit="1" customWidth="1"/>
    <col min="15362" max="15365" width="8.125" customWidth="1"/>
    <col min="15366" max="15371" width="5.5" customWidth="1"/>
    <col min="15615" max="15615" width="3.25" bestFit="1" customWidth="1"/>
    <col min="15618" max="15621" width="8.125" customWidth="1"/>
    <col min="15622" max="15627" width="5.5" customWidth="1"/>
    <col min="15871" max="15871" width="3.25" bestFit="1" customWidth="1"/>
    <col min="15874" max="15877" width="8.125" customWidth="1"/>
    <col min="15878" max="15883" width="5.5" customWidth="1"/>
    <col min="16127" max="16127" width="3.25" bestFit="1" customWidth="1"/>
    <col min="16130" max="16133" width="8.125" customWidth="1"/>
    <col min="16134" max="16139" width="5.5" customWidth="1"/>
  </cols>
  <sheetData>
    <row r="1" spans="1:13" ht="16.5" customHeight="1" thickBot="1" x14ac:dyDescent="0.35">
      <c r="A1" s="18" t="s">
        <v>315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3" ht="16.5" customHeight="1" thickBot="1" x14ac:dyDescent="0.35">
      <c r="A2" s="6" t="s">
        <v>33</v>
      </c>
      <c r="B2" s="21" t="s">
        <v>34</v>
      </c>
      <c r="C2" s="21"/>
      <c r="D2" s="21" t="s">
        <v>35</v>
      </c>
      <c r="E2" s="21"/>
      <c r="F2" s="21"/>
      <c r="G2" s="21"/>
      <c r="H2" s="8" t="s">
        <v>257</v>
      </c>
      <c r="I2" s="3" t="s">
        <v>258</v>
      </c>
      <c r="J2" s="4" t="s">
        <v>259</v>
      </c>
      <c r="K2" s="7"/>
      <c r="L2" s="7"/>
      <c r="M2" s="4"/>
    </row>
    <row r="3" spans="1:13" s="2" customFormat="1" ht="14.1" customHeight="1" x14ac:dyDescent="0.3">
      <c r="A3" s="22">
        <v>1</v>
      </c>
      <c r="B3" s="24" t="s">
        <v>87</v>
      </c>
      <c r="C3" s="25"/>
      <c r="D3" s="26" t="s">
        <v>88</v>
      </c>
      <c r="E3" s="27"/>
      <c r="F3" s="27"/>
      <c r="G3" s="28"/>
      <c r="H3" s="29">
        <f>SUM(I3)-2</f>
        <v>40</v>
      </c>
      <c r="I3" s="31">
        <v>42</v>
      </c>
      <c r="J3" s="9">
        <f>SUM(I3)+2</f>
        <v>44</v>
      </c>
      <c r="K3" s="9"/>
      <c r="L3" s="9"/>
      <c r="M3" s="11"/>
    </row>
    <row r="4" spans="1:13" s="2" customFormat="1" ht="14.1" customHeight="1" x14ac:dyDescent="0.3">
      <c r="A4" s="23"/>
      <c r="B4" s="13" t="s">
        <v>89</v>
      </c>
      <c r="C4" s="14"/>
      <c r="D4" s="15" t="s">
        <v>90</v>
      </c>
      <c r="E4" s="16"/>
      <c r="F4" s="16"/>
      <c r="G4" s="17"/>
      <c r="H4" s="30"/>
      <c r="I4" s="32"/>
      <c r="J4" s="10"/>
      <c r="K4" s="10"/>
      <c r="L4" s="10"/>
      <c r="M4" s="12"/>
    </row>
    <row r="5" spans="1:13" s="2" customFormat="1" ht="14.1" customHeight="1" x14ac:dyDescent="0.3">
      <c r="A5" s="33">
        <v>2</v>
      </c>
      <c r="B5" s="87" t="s">
        <v>91</v>
      </c>
      <c r="C5" s="88"/>
      <c r="D5" s="89"/>
      <c r="E5" s="90"/>
      <c r="F5" s="90"/>
      <c r="G5" s="91"/>
      <c r="H5" s="39"/>
      <c r="I5" s="104"/>
      <c r="J5" s="99"/>
      <c r="K5" s="99"/>
      <c r="L5" s="99"/>
      <c r="M5" s="100"/>
    </row>
    <row r="6" spans="1:13" s="2" customFormat="1" ht="14.1" customHeight="1" x14ac:dyDescent="0.3">
      <c r="A6" s="23"/>
      <c r="B6" s="13" t="s">
        <v>92</v>
      </c>
      <c r="C6" s="14"/>
      <c r="D6" s="15"/>
      <c r="E6" s="16"/>
      <c r="F6" s="16"/>
      <c r="G6" s="17"/>
      <c r="H6" s="30"/>
      <c r="I6" s="32"/>
      <c r="J6" s="10"/>
      <c r="K6" s="10"/>
      <c r="L6" s="10"/>
      <c r="M6" s="12"/>
    </row>
    <row r="7" spans="1:13" s="2" customFormat="1" ht="14.1" customHeight="1" x14ac:dyDescent="0.3">
      <c r="A7" s="33">
        <v>3</v>
      </c>
      <c r="B7" s="87" t="s">
        <v>93</v>
      </c>
      <c r="C7" s="88"/>
      <c r="D7" s="89"/>
      <c r="E7" s="90"/>
      <c r="F7" s="90"/>
      <c r="G7" s="91"/>
      <c r="H7" s="39"/>
      <c r="I7" s="104"/>
      <c r="J7" s="99"/>
      <c r="K7" s="99"/>
      <c r="L7" s="99"/>
      <c r="M7" s="100"/>
    </row>
    <row r="8" spans="1:13" s="2" customFormat="1" ht="14.1" customHeight="1" x14ac:dyDescent="0.3">
      <c r="A8" s="23"/>
      <c r="B8" s="13" t="s">
        <v>94</v>
      </c>
      <c r="C8" s="14"/>
      <c r="D8" s="15"/>
      <c r="E8" s="16"/>
      <c r="F8" s="16"/>
      <c r="G8" s="17"/>
      <c r="H8" s="30"/>
      <c r="I8" s="32"/>
      <c r="J8" s="10"/>
      <c r="K8" s="10"/>
      <c r="L8" s="10"/>
      <c r="M8" s="12"/>
    </row>
    <row r="9" spans="1:13" s="2" customFormat="1" ht="14.1" customHeight="1" x14ac:dyDescent="0.3">
      <c r="A9" s="33">
        <v>4</v>
      </c>
      <c r="B9" s="34" t="s">
        <v>95</v>
      </c>
      <c r="C9" s="35"/>
      <c r="D9" s="105"/>
      <c r="E9" s="106"/>
      <c r="F9" s="106"/>
      <c r="G9" s="107"/>
      <c r="H9" s="39"/>
      <c r="I9" s="104"/>
      <c r="J9" s="99"/>
      <c r="K9" s="99"/>
      <c r="L9" s="99"/>
      <c r="M9" s="100"/>
    </row>
    <row r="10" spans="1:13" s="2" customFormat="1" ht="14.1" customHeight="1" x14ac:dyDescent="0.3">
      <c r="A10" s="23"/>
      <c r="B10" s="13" t="s">
        <v>96</v>
      </c>
      <c r="C10" s="14"/>
      <c r="D10" s="101"/>
      <c r="E10" s="102"/>
      <c r="F10" s="102"/>
      <c r="G10" s="103"/>
      <c r="H10" s="30"/>
      <c r="I10" s="32"/>
      <c r="J10" s="10"/>
      <c r="K10" s="10"/>
      <c r="L10" s="10"/>
      <c r="M10" s="12"/>
    </row>
    <row r="11" spans="1:13" s="2" customFormat="1" ht="14.1" customHeight="1" x14ac:dyDescent="0.3">
      <c r="A11" s="33">
        <v>5</v>
      </c>
      <c r="B11" s="34" t="s">
        <v>97</v>
      </c>
      <c r="C11" s="35"/>
      <c r="D11" s="89"/>
      <c r="E11" s="90"/>
      <c r="F11" s="90"/>
      <c r="G11" s="91"/>
      <c r="H11" s="39">
        <f>SUM(I11)-3</f>
        <v>59</v>
      </c>
      <c r="I11" s="104">
        <v>62</v>
      </c>
      <c r="J11" s="99">
        <f>SUM(I11)+3</f>
        <v>65</v>
      </c>
      <c r="K11" s="99"/>
      <c r="L11" s="99"/>
      <c r="M11" s="100"/>
    </row>
    <row r="12" spans="1:13" s="2" customFormat="1" ht="14.1" customHeight="1" x14ac:dyDescent="0.3">
      <c r="A12" s="23"/>
      <c r="B12" s="13" t="s">
        <v>98</v>
      </c>
      <c r="C12" s="14"/>
      <c r="D12" s="15"/>
      <c r="E12" s="16"/>
      <c r="F12" s="16"/>
      <c r="G12" s="17"/>
      <c r="H12" s="30"/>
      <c r="I12" s="32"/>
      <c r="J12" s="10"/>
      <c r="K12" s="10"/>
      <c r="L12" s="10"/>
      <c r="M12" s="12"/>
    </row>
    <row r="13" spans="1:13" s="2" customFormat="1" ht="14.1" customHeight="1" x14ac:dyDescent="0.3">
      <c r="A13" s="33">
        <v>6</v>
      </c>
      <c r="B13" s="34" t="s">
        <v>99</v>
      </c>
      <c r="C13" s="35"/>
      <c r="D13" s="36" t="s">
        <v>100</v>
      </c>
      <c r="E13" s="37"/>
      <c r="F13" s="37"/>
      <c r="G13" s="38"/>
      <c r="H13" s="39">
        <f>SUM(I13)-3.3</f>
        <v>68.5</v>
      </c>
      <c r="I13" s="40">
        <v>71.8</v>
      </c>
      <c r="J13" s="41">
        <f>SUM(I13)+3.3</f>
        <v>75.099999999999994</v>
      </c>
      <c r="K13" s="41"/>
      <c r="L13" s="41"/>
      <c r="M13" s="49"/>
    </row>
    <row r="14" spans="1:13" s="2" customFormat="1" ht="14.1" customHeight="1" x14ac:dyDescent="0.3">
      <c r="A14" s="23"/>
      <c r="B14" s="13" t="s">
        <v>101</v>
      </c>
      <c r="C14" s="14"/>
      <c r="D14" s="15" t="s">
        <v>102</v>
      </c>
      <c r="E14" s="16"/>
      <c r="F14" s="16"/>
      <c r="G14" s="17"/>
      <c r="H14" s="30"/>
      <c r="I14" s="32"/>
      <c r="J14" s="10"/>
      <c r="K14" s="10"/>
      <c r="L14" s="10"/>
      <c r="M14" s="12"/>
    </row>
    <row r="15" spans="1:13" s="2" customFormat="1" ht="14.1" customHeight="1" x14ac:dyDescent="0.3">
      <c r="A15" s="33">
        <v>7</v>
      </c>
      <c r="B15" s="34" t="s">
        <v>103</v>
      </c>
      <c r="C15" s="35"/>
      <c r="D15" s="36"/>
      <c r="E15" s="37"/>
      <c r="F15" s="37"/>
      <c r="G15" s="38"/>
      <c r="H15" s="39">
        <f>SUM(I15)-0.5</f>
        <v>12</v>
      </c>
      <c r="I15" s="40">
        <v>12.5</v>
      </c>
      <c r="J15" s="41">
        <f>SUM(I15)+0.5</f>
        <v>13</v>
      </c>
      <c r="K15" s="41"/>
      <c r="L15" s="42"/>
      <c r="M15" s="44"/>
    </row>
    <row r="16" spans="1:13" s="2" customFormat="1" ht="14.1" customHeight="1" x14ac:dyDescent="0.3">
      <c r="A16" s="23"/>
      <c r="B16" s="13" t="s">
        <v>104</v>
      </c>
      <c r="C16" s="14"/>
      <c r="D16" s="46" t="s">
        <v>105</v>
      </c>
      <c r="E16" s="47"/>
      <c r="F16" s="47"/>
      <c r="G16" s="48"/>
      <c r="H16" s="30"/>
      <c r="I16" s="32"/>
      <c r="J16" s="10"/>
      <c r="K16" s="10"/>
      <c r="L16" s="43"/>
      <c r="M16" s="45"/>
    </row>
    <row r="17" spans="1:13" s="2" customFormat="1" ht="14.1" customHeight="1" x14ac:dyDescent="0.3">
      <c r="A17" s="33">
        <v>8</v>
      </c>
      <c r="B17" s="34" t="s">
        <v>106</v>
      </c>
      <c r="C17" s="35"/>
      <c r="D17" s="36"/>
      <c r="E17" s="37"/>
      <c r="F17" s="37"/>
      <c r="G17" s="38"/>
      <c r="H17" s="57"/>
      <c r="I17" s="40"/>
      <c r="J17" s="41"/>
      <c r="K17" s="42"/>
      <c r="L17" s="42"/>
      <c r="M17" s="44"/>
    </row>
    <row r="18" spans="1:13" s="2" customFormat="1" ht="14.1" customHeight="1" x14ac:dyDescent="0.3">
      <c r="A18" s="23"/>
      <c r="B18" s="13" t="s">
        <v>107</v>
      </c>
      <c r="C18" s="14"/>
      <c r="D18" s="46" t="s">
        <v>108</v>
      </c>
      <c r="E18" s="47"/>
      <c r="F18" s="47"/>
      <c r="G18" s="48"/>
      <c r="H18" s="30"/>
      <c r="I18" s="32"/>
      <c r="J18" s="10"/>
      <c r="K18" s="43"/>
      <c r="L18" s="43"/>
      <c r="M18" s="45"/>
    </row>
    <row r="19" spans="1:13" s="2" customFormat="1" ht="14.1" customHeight="1" x14ac:dyDescent="0.3">
      <c r="A19" s="33">
        <v>9</v>
      </c>
      <c r="B19" s="34" t="s">
        <v>109</v>
      </c>
      <c r="C19" s="35"/>
      <c r="D19" s="36" t="s">
        <v>54</v>
      </c>
      <c r="E19" s="37"/>
      <c r="F19" s="37"/>
      <c r="G19" s="38"/>
      <c r="H19" s="39">
        <f>SUM(I19)-3.5</f>
        <v>42.5</v>
      </c>
      <c r="I19" s="40">
        <v>46</v>
      </c>
      <c r="J19" s="41">
        <f>SUM(I19)+5</f>
        <v>51</v>
      </c>
      <c r="K19" s="41"/>
      <c r="L19" s="41"/>
      <c r="M19" s="49"/>
    </row>
    <row r="20" spans="1:13" s="2" customFormat="1" ht="14.1" customHeight="1" x14ac:dyDescent="0.3">
      <c r="A20" s="23"/>
      <c r="B20" s="13" t="s">
        <v>110</v>
      </c>
      <c r="C20" s="14"/>
      <c r="D20" s="15" t="s">
        <v>111</v>
      </c>
      <c r="E20" s="16"/>
      <c r="F20" s="16"/>
      <c r="G20" s="17"/>
      <c r="H20" s="30"/>
      <c r="I20" s="32"/>
      <c r="J20" s="10"/>
      <c r="K20" s="10"/>
      <c r="L20" s="10"/>
      <c r="M20" s="12"/>
    </row>
    <row r="21" spans="1:13" s="2" customFormat="1" ht="14.1" customHeight="1" x14ac:dyDescent="0.3">
      <c r="A21" s="33">
        <v>10</v>
      </c>
      <c r="B21" s="34" t="s">
        <v>112</v>
      </c>
      <c r="C21" s="35"/>
      <c r="D21" s="36" t="s">
        <v>113</v>
      </c>
      <c r="E21" s="37"/>
      <c r="F21" s="37"/>
      <c r="G21" s="38"/>
      <c r="H21" s="39">
        <f>SUM(I21)-0.8</f>
        <v>20.2</v>
      </c>
      <c r="I21" s="40">
        <v>21</v>
      </c>
      <c r="J21" s="41">
        <f>SUM(I21)+0.8</f>
        <v>21.8</v>
      </c>
      <c r="K21" s="41"/>
      <c r="L21" s="41"/>
      <c r="M21" s="49"/>
    </row>
    <row r="22" spans="1:13" s="2" customFormat="1" ht="14.1" customHeight="1" x14ac:dyDescent="0.3">
      <c r="A22" s="23"/>
      <c r="B22" s="13" t="s">
        <v>114</v>
      </c>
      <c r="C22" s="14"/>
      <c r="D22" s="50" t="s">
        <v>115</v>
      </c>
      <c r="E22" s="51"/>
      <c r="F22" s="51"/>
      <c r="G22" s="52"/>
      <c r="H22" s="30"/>
      <c r="I22" s="32"/>
      <c r="J22" s="10"/>
      <c r="K22" s="10"/>
      <c r="L22" s="10"/>
      <c r="M22" s="12"/>
    </row>
    <row r="23" spans="1:13" s="2" customFormat="1" ht="14.1" customHeight="1" x14ac:dyDescent="0.3">
      <c r="A23" s="33">
        <v>11</v>
      </c>
      <c r="B23" s="34" t="s">
        <v>116</v>
      </c>
      <c r="C23" s="35"/>
      <c r="D23" s="36" t="s">
        <v>117</v>
      </c>
      <c r="E23" s="37"/>
      <c r="F23" s="37"/>
      <c r="G23" s="38"/>
      <c r="H23" s="39">
        <f>SUM(I23)-0.8</f>
        <v>19</v>
      </c>
      <c r="I23" s="40">
        <v>19.8</v>
      </c>
      <c r="J23" s="41">
        <f>SUM(I23)+0.8</f>
        <v>20.6</v>
      </c>
      <c r="K23" s="42"/>
      <c r="L23" s="41"/>
      <c r="M23" s="44"/>
    </row>
    <row r="24" spans="1:13" s="2" customFormat="1" ht="14.1" customHeight="1" x14ac:dyDescent="0.3">
      <c r="A24" s="23"/>
      <c r="B24" s="13" t="s">
        <v>118</v>
      </c>
      <c r="C24" s="14"/>
      <c r="D24" s="15" t="s">
        <v>119</v>
      </c>
      <c r="E24" s="16"/>
      <c r="F24" s="16"/>
      <c r="G24" s="17"/>
      <c r="H24" s="30"/>
      <c r="I24" s="32"/>
      <c r="J24" s="10"/>
      <c r="K24" s="43"/>
      <c r="L24" s="10"/>
      <c r="M24" s="45"/>
    </row>
    <row r="25" spans="1:13" s="2" customFormat="1" ht="14.1" customHeight="1" x14ac:dyDescent="0.3">
      <c r="A25" s="33">
        <v>12</v>
      </c>
      <c r="B25" s="34" t="s">
        <v>120</v>
      </c>
      <c r="C25" s="35"/>
      <c r="D25" s="36" t="s">
        <v>117</v>
      </c>
      <c r="E25" s="37"/>
      <c r="F25" s="37"/>
      <c r="G25" s="38"/>
      <c r="H25" s="39">
        <f>SUM(I25)-1</f>
        <v>24.7</v>
      </c>
      <c r="I25" s="40">
        <v>25.7</v>
      </c>
      <c r="J25" s="41">
        <f>SUM(I25)+1</f>
        <v>26.7</v>
      </c>
      <c r="K25" s="42"/>
      <c r="L25" s="41"/>
      <c r="M25" s="44"/>
    </row>
    <row r="26" spans="1:13" s="2" customFormat="1" ht="14.1" customHeight="1" x14ac:dyDescent="0.3">
      <c r="A26" s="23"/>
      <c r="B26" s="13" t="s">
        <v>121</v>
      </c>
      <c r="C26" s="14"/>
      <c r="D26" s="15" t="s">
        <v>119</v>
      </c>
      <c r="E26" s="16"/>
      <c r="F26" s="16"/>
      <c r="G26" s="17"/>
      <c r="H26" s="30"/>
      <c r="I26" s="32"/>
      <c r="J26" s="10"/>
      <c r="K26" s="43"/>
      <c r="L26" s="10"/>
      <c r="M26" s="45"/>
    </row>
    <row r="27" spans="1:13" s="2" customFormat="1" ht="14.1" customHeight="1" x14ac:dyDescent="0.3">
      <c r="A27" s="33">
        <v>13</v>
      </c>
      <c r="B27" s="34" t="s">
        <v>122</v>
      </c>
      <c r="C27" s="35"/>
      <c r="D27" s="36" t="s">
        <v>123</v>
      </c>
      <c r="E27" s="37"/>
      <c r="F27" s="37"/>
      <c r="G27" s="38"/>
      <c r="H27" s="39">
        <f>SUM(I27)-2</f>
        <v>38.9</v>
      </c>
      <c r="I27" s="40">
        <v>40.9</v>
      </c>
      <c r="J27" s="41">
        <f>SUM(I27)+2.1</f>
        <v>43</v>
      </c>
      <c r="K27" s="41"/>
      <c r="L27" s="41"/>
      <c r="M27" s="49"/>
    </row>
    <row r="28" spans="1:13" s="2" customFormat="1" ht="14.1" customHeight="1" x14ac:dyDescent="0.3">
      <c r="A28" s="23"/>
      <c r="B28" s="13" t="s">
        <v>124</v>
      </c>
      <c r="C28" s="14"/>
      <c r="D28" s="15" t="s">
        <v>125</v>
      </c>
      <c r="E28" s="16"/>
      <c r="F28" s="16"/>
      <c r="G28" s="17"/>
      <c r="H28" s="30"/>
      <c r="I28" s="32"/>
      <c r="J28" s="10"/>
      <c r="K28" s="10"/>
      <c r="L28" s="10"/>
      <c r="M28" s="12"/>
    </row>
    <row r="29" spans="1:13" s="2" customFormat="1" ht="14.1" customHeight="1" x14ac:dyDescent="0.3">
      <c r="A29" s="33">
        <v>14</v>
      </c>
      <c r="B29" s="34" t="s">
        <v>126</v>
      </c>
      <c r="C29" s="35"/>
      <c r="D29" s="36" t="s">
        <v>127</v>
      </c>
      <c r="E29" s="37"/>
      <c r="F29" s="37"/>
      <c r="G29" s="38"/>
      <c r="H29" s="39">
        <f>SUM(I29)-2.7</f>
        <v>24.2</v>
      </c>
      <c r="I29" s="40">
        <v>26.9</v>
      </c>
      <c r="J29" s="41">
        <f>SUM(I29)+4.2</f>
        <v>31.099999999999998</v>
      </c>
      <c r="K29" s="41"/>
      <c r="L29" s="41"/>
      <c r="M29" s="49"/>
    </row>
    <row r="30" spans="1:13" s="2" customFormat="1" ht="14.1" customHeight="1" x14ac:dyDescent="0.3">
      <c r="A30" s="23"/>
      <c r="B30" s="13" t="s">
        <v>128</v>
      </c>
      <c r="C30" s="14"/>
      <c r="D30" s="15" t="s">
        <v>129</v>
      </c>
      <c r="E30" s="16"/>
      <c r="F30" s="16"/>
      <c r="G30" s="17"/>
      <c r="H30" s="30"/>
      <c r="I30" s="32"/>
      <c r="J30" s="10"/>
      <c r="K30" s="10"/>
      <c r="L30" s="10"/>
      <c r="M30" s="12"/>
    </row>
    <row r="31" spans="1:13" s="2" customFormat="1" ht="14.1" customHeight="1" x14ac:dyDescent="0.3">
      <c r="A31" s="33">
        <v>15</v>
      </c>
      <c r="B31" s="34" t="s">
        <v>130</v>
      </c>
      <c r="C31" s="35"/>
      <c r="D31" s="36" t="s">
        <v>53</v>
      </c>
      <c r="E31" s="37"/>
      <c r="F31" s="37"/>
      <c r="G31" s="38"/>
      <c r="H31" s="39">
        <f>SUM(I31)-1.5</f>
        <v>34.9</v>
      </c>
      <c r="I31" s="40">
        <v>36.4</v>
      </c>
      <c r="J31" s="41">
        <f>SUM(I31)+1.5</f>
        <v>37.9</v>
      </c>
      <c r="K31" s="41"/>
      <c r="L31" s="41"/>
      <c r="M31" s="49"/>
    </row>
    <row r="32" spans="1:13" s="2" customFormat="1" ht="14.1" customHeight="1" x14ac:dyDescent="0.3">
      <c r="A32" s="23"/>
      <c r="B32" s="13" t="s">
        <v>131</v>
      </c>
      <c r="C32" s="14"/>
      <c r="D32" s="15" t="s">
        <v>53</v>
      </c>
      <c r="E32" s="16"/>
      <c r="F32" s="16"/>
      <c r="G32" s="17"/>
      <c r="H32" s="30"/>
      <c r="I32" s="32"/>
      <c r="J32" s="10"/>
      <c r="K32" s="10"/>
      <c r="L32" s="10"/>
      <c r="M32" s="12"/>
    </row>
    <row r="33" spans="1:13" s="2" customFormat="1" ht="14.1" customHeight="1" x14ac:dyDescent="0.3">
      <c r="A33" s="33">
        <v>16</v>
      </c>
      <c r="B33" s="34" t="s">
        <v>132</v>
      </c>
      <c r="C33" s="35"/>
      <c r="D33" s="36" t="s">
        <v>133</v>
      </c>
      <c r="E33" s="37"/>
      <c r="F33" s="37"/>
      <c r="G33" s="38"/>
      <c r="H33" s="39">
        <f>SUM(I33)-1.7</f>
        <v>26.3</v>
      </c>
      <c r="I33" s="40">
        <v>28</v>
      </c>
      <c r="J33" s="41">
        <f>SUM(I33)+2.2</f>
        <v>30.2</v>
      </c>
      <c r="K33" s="41"/>
      <c r="L33" s="41"/>
      <c r="M33" s="49"/>
    </row>
    <row r="34" spans="1:13" s="2" customFormat="1" ht="14.1" customHeight="1" x14ac:dyDescent="0.3">
      <c r="A34" s="23"/>
      <c r="B34" s="13" t="s">
        <v>134</v>
      </c>
      <c r="C34" s="14"/>
      <c r="D34" s="15" t="s">
        <v>135</v>
      </c>
      <c r="E34" s="16"/>
      <c r="F34" s="16"/>
      <c r="G34" s="17"/>
      <c r="H34" s="30"/>
      <c r="I34" s="32"/>
      <c r="J34" s="10"/>
      <c r="K34" s="10"/>
      <c r="L34" s="10"/>
      <c r="M34" s="12"/>
    </row>
    <row r="35" spans="1:13" s="2" customFormat="1" ht="14.1" customHeight="1" x14ac:dyDescent="0.3">
      <c r="A35" s="33">
        <v>17</v>
      </c>
      <c r="B35" s="34" t="s">
        <v>146</v>
      </c>
      <c r="C35" s="35"/>
      <c r="D35" s="36" t="s">
        <v>147</v>
      </c>
      <c r="E35" s="37"/>
      <c r="F35" s="37"/>
      <c r="G35" s="38"/>
      <c r="H35" s="39">
        <f>SUM(I35)-0.2</f>
        <v>3.3</v>
      </c>
      <c r="I35" s="40">
        <v>3.5</v>
      </c>
      <c r="J35" s="41">
        <f>SUM(I35)+0.2</f>
        <v>3.7</v>
      </c>
      <c r="K35" s="41"/>
      <c r="L35" s="41"/>
      <c r="M35" s="49"/>
    </row>
    <row r="36" spans="1:13" s="2" customFormat="1" ht="14.1" customHeight="1" x14ac:dyDescent="0.3">
      <c r="A36" s="23"/>
      <c r="B36" s="13" t="s">
        <v>148</v>
      </c>
      <c r="C36" s="14"/>
      <c r="D36" s="15" t="s">
        <v>149</v>
      </c>
      <c r="E36" s="16"/>
      <c r="F36" s="16"/>
      <c r="G36" s="17"/>
      <c r="H36" s="30"/>
      <c r="I36" s="32"/>
      <c r="J36" s="10"/>
      <c r="K36" s="10"/>
      <c r="L36" s="10"/>
      <c r="M36" s="12"/>
    </row>
    <row r="37" spans="1:13" ht="14.1" customHeight="1" x14ac:dyDescent="0.3">
      <c r="A37" s="33">
        <v>18</v>
      </c>
      <c r="B37" s="34" t="s">
        <v>150</v>
      </c>
      <c r="C37" s="35"/>
      <c r="D37" s="36" t="s">
        <v>151</v>
      </c>
      <c r="E37" s="37"/>
      <c r="F37" s="37"/>
      <c r="G37" s="38"/>
      <c r="H37" s="39">
        <f>SUM(I37)-0.6</f>
        <v>7.4</v>
      </c>
      <c r="I37" s="40">
        <v>8</v>
      </c>
      <c r="J37" s="41">
        <f>SUM(I37)+0.6</f>
        <v>8.6</v>
      </c>
      <c r="K37" s="41"/>
      <c r="L37" s="41"/>
      <c r="M37" s="49"/>
    </row>
    <row r="38" spans="1:13" ht="14.1" customHeight="1" x14ac:dyDescent="0.3">
      <c r="A38" s="23"/>
      <c r="B38" s="13" t="s">
        <v>152</v>
      </c>
      <c r="C38" s="14"/>
      <c r="D38" s="15" t="s">
        <v>153</v>
      </c>
      <c r="E38" s="16"/>
      <c r="F38" s="16"/>
      <c r="G38" s="17"/>
      <c r="H38" s="30"/>
      <c r="I38" s="32"/>
      <c r="J38" s="10"/>
      <c r="K38" s="10"/>
      <c r="L38" s="10"/>
      <c r="M38" s="12"/>
    </row>
    <row r="39" spans="1:13" ht="14.1" customHeight="1" x14ac:dyDescent="0.3">
      <c r="A39" s="33">
        <v>19</v>
      </c>
      <c r="B39" s="34" t="s">
        <v>203</v>
      </c>
      <c r="C39" s="35"/>
      <c r="D39" s="36"/>
      <c r="E39" s="37"/>
      <c r="F39" s="37"/>
      <c r="G39" s="38"/>
      <c r="H39" s="57">
        <f>SUM(I39)-0.4</f>
        <v>8.1</v>
      </c>
      <c r="I39" s="40">
        <v>8.5</v>
      </c>
      <c r="J39" s="41">
        <f>SUM(I39)+0.4</f>
        <v>8.9</v>
      </c>
      <c r="K39" s="41"/>
      <c r="L39" s="41"/>
      <c r="M39" s="49"/>
    </row>
    <row r="40" spans="1:13" ht="14.1" customHeight="1" x14ac:dyDescent="0.3">
      <c r="A40" s="23"/>
      <c r="B40" s="13" t="s">
        <v>205</v>
      </c>
      <c r="C40" s="14"/>
      <c r="D40" s="15" t="s">
        <v>318</v>
      </c>
      <c r="E40" s="16"/>
      <c r="F40" s="16"/>
      <c r="G40" s="17"/>
      <c r="H40" s="30"/>
      <c r="I40" s="32"/>
      <c r="J40" s="10"/>
      <c r="K40" s="10"/>
      <c r="L40" s="10"/>
      <c r="M40" s="12"/>
    </row>
    <row r="41" spans="1:13" s="2" customFormat="1" ht="14.1" customHeight="1" x14ac:dyDescent="0.3">
      <c r="A41" s="33">
        <v>20</v>
      </c>
      <c r="B41" s="34" t="s">
        <v>204</v>
      </c>
      <c r="C41" s="35"/>
      <c r="D41" s="36"/>
      <c r="E41" s="37"/>
      <c r="F41" s="37"/>
      <c r="G41" s="38"/>
      <c r="H41" s="57">
        <f>SUM(I41)-0.4</f>
        <v>8.6</v>
      </c>
      <c r="I41" s="40">
        <v>9</v>
      </c>
      <c r="J41" s="41">
        <f>SUM(I41)+0.4</f>
        <v>9.4</v>
      </c>
      <c r="K41" s="41"/>
      <c r="L41" s="41"/>
      <c r="M41" s="49"/>
    </row>
    <row r="42" spans="1:13" s="2" customFormat="1" ht="14.1" customHeight="1" x14ac:dyDescent="0.3">
      <c r="A42" s="23"/>
      <c r="B42" s="13" t="s">
        <v>206</v>
      </c>
      <c r="C42" s="14"/>
      <c r="D42" s="15"/>
      <c r="E42" s="16"/>
      <c r="F42" s="16"/>
      <c r="G42" s="17"/>
      <c r="H42" s="30"/>
      <c r="I42" s="32"/>
      <c r="J42" s="10"/>
      <c r="K42" s="10"/>
      <c r="L42" s="10"/>
      <c r="M42" s="12"/>
    </row>
    <row r="43" spans="1:13" ht="14.1" customHeight="1" x14ac:dyDescent="0.3">
      <c r="A43" s="33">
        <v>21</v>
      </c>
      <c r="B43" s="34" t="s">
        <v>81</v>
      </c>
      <c r="C43" s="35"/>
      <c r="D43" s="68"/>
      <c r="E43" s="69"/>
      <c r="F43" s="69"/>
      <c r="G43" s="70"/>
      <c r="H43" s="57">
        <f>SUM(I43)</f>
        <v>3</v>
      </c>
      <c r="I43" s="40">
        <v>3</v>
      </c>
      <c r="J43" s="41">
        <f>SUM(I43)</f>
        <v>3</v>
      </c>
      <c r="K43" s="41"/>
      <c r="L43" s="41"/>
      <c r="M43" s="53"/>
    </row>
    <row r="44" spans="1:13" ht="14.1" customHeight="1" x14ac:dyDescent="0.3">
      <c r="A44" s="23"/>
      <c r="B44" s="72" t="s">
        <v>82</v>
      </c>
      <c r="C44" s="73"/>
      <c r="D44" s="50" t="s">
        <v>316</v>
      </c>
      <c r="E44" s="51"/>
      <c r="F44" s="51"/>
      <c r="G44" s="52"/>
      <c r="H44" s="30"/>
      <c r="I44" s="32"/>
      <c r="J44" s="10"/>
      <c r="K44" s="10"/>
      <c r="L44" s="10"/>
      <c r="M44" s="54"/>
    </row>
    <row r="45" spans="1:13" ht="14.1" customHeight="1" x14ac:dyDescent="0.3">
      <c r="A45" s="55">
        <v>22</v>
      </c>
      <c r="B45" s="34" t="s">
        <v>84</v>
      </c>
      <c r="C45" s="35"/>
      <c r="D45" s="68"/>
      <c r="E45" s="69"/>
      <c r="F45" s="69"/>
      <c r="G45" s="70"/>
      <c r="H45" s="57">
        <f>SUM(I45)</f>
        <v>3.5</v>
      </c>
      <c r="I45" s="40">
        <v>3.5</v>
      </c>
      <c r="J45" s="41">
        <f>SUM(I45)</f>
        <v>3.5</v>
      </c>
      <c r="K45" s="41"/>
      <c r="L45" s="41"/>
      <c r="M45" s="53"/>
    </row>
    <row r="46" spans="1:13" ht="14.1" customHeight="1" thickBot="1" x14ac:dyDescent="0.35">
      <c r="A46" s="56"/>
      <c r="B46" s="78" t="s">
        <v>85</v>
      </c>
      <c r="C46" s="79"/>
      <c r="D46" s="80" t="s">
        <v>317</v>
      </c>
      <c r="E46" s="81"/>
      <c r="F46" s="81"/>
      <c r="G46" s="82"/>
      <c r="H46" s="58"/>
      <c r="I46" s="59"/>
      <c r="J46" s="60"/>
      <c r="K46" s="60"/>
      <c r="L46" s="60"/>
      <c r="M46" s="61"/>
    </row>
    <row r="47" spans="1:13" ht="14.1" customHeight="1" x14ac:dyDescent="0.3"/>
    <row r="48" spans="1:13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245">
    <mergeCell ref="K45:K46"/>
    <mergeCell ref="L45:L46"/>
    <mergeCell ref="M45:M46"/>
    <mergeCell ref="B46:C46"/>
    <mergeCell ref="D46:G46"/>
    <mergeCell ref="A45:A46"/>
    <mergeCell ref="B45:C45"/>
    <mergeCell ref="D45:G45"/>
    <mergeCell ref="H45:H46"/>
    <mergeCell ref="I45:I46"/>
    <mergeCell ref="J45:J46"/>
    <mergeCell ref="J43:J44"/>
    <mergeCell ref="K43:K44"/>
    <mergeCell ref="L43:L44"/>
    <mergeCell ref="M43:M44"/>
    <mergeCell ref="B44:C44"/>
    <mergeCell ref="D44:G44"/>
    <mergeCell ref="K41:K42"/>
    <mergeCell ref="L41:L42"/>
    <mergeCell ref="M41:M42"/>
    <mergeCell ref="B42:C42"/>
    <mergeCell ref="D42:G42"/>
    <mergeCell ref="J41:J42"/>
    <mergeCell ref="A43:A44"/>
    <mergeCell ref="B43:C43"/>
    <mergeCell ref="D43:G43"/>
    <mergeCell ref="H43:H44"/>
    <mergeCell ref="I43:I44"/>
    <mergeCell ref="A41:A42"/>
    <mergeCell ref="B41:C41"/>
    <mergeCell ref="D41:G41"/>
    <mergeCell ref="H41:H42"/>
    <mergeCell ref="I41:I42"/>
    <mergeCell ref="J39:J40"/>
    <mergeCell ref="K39:K40"/>
    <mergeCell ref="L39:L40"/>
    <mergeCell ref="M39:M40"/>
    <mergeCell ref="B40:C40"/>
    <mergeCell ref="D40:G40"/>
    <mergeCell ref="K37:K38"/>
    <mergeCell ref="L37:L38"/>
    <mergeCell ref="M37:M38"/>
    <mergeCell ref="B38:C38"/>
    <mergeCell ref="D38:G38"/>
    <mergeCell ref="J37:J38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7D22-11FE-47FF-B3F1-5652428BC580}">
  <sheetPr>
    <tabColor rgb="FFFFFF00"/>
    <pageSetUpPr fitToPage="1"/>
  </sheetPr>
  <dimension ref="A1:M51"/>
  <sheetViews>
    <sheetView zoomScale="110" zoomScaleNormal="110" workbookViewId="0">
      <selection activeCell="P16" sqref="P1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  <col min="258" max="261" width="8.125" customWidth="1"/>
    <col min="262" max="267" width="5.5" customWidth="1"/>
    <col min="511" max="511" width="3.25" bestFit="1" customWidth="1"/>
    <col min="514" max="517" width="8.125" customWidth="1"/>
    <col min="518" max="523" width="5.5" customWidth="1"/>
    <col min="767" max="767" width="3.25" bestFit="1" customWidth="1"/>
    <col min="770" max="773" width="8.125" customWidth="1"/>
    <col min="774" max="779" width="5.5" customWidth="1"/>
    <col min="1023" max="1023" width="3.25" bestFit="1" customWidth="1"/>
    <col min="1026" max="1029" width="8.125" customWidth="1"/>
    <col min="1030" max="1035" width="5.5" customWidth="1"/>
    <col min="1279" max="1279" width="3.25" bestFit="1" customWidth="1"/>
    <col min="1282" max="1285" width="8.125" customWidth="1"/>
    <col min="1286" max="1291" width="5.5" customWidth="1"/>
    <col min="1535" max="1535" width="3.25" bestFit="1" customWidth="1"/>
    <col min="1538" max="1541" width="8.125" customWidth="1"/>
    <col min="1542" max="1547" width="5.5" customWidth="1"/>
    <col min="1791" max="1791" width="3.25" bestFit="1" customWidth="1"/>
    <col min="1794" max="1797" width="8.125" customWidth="1"/>
    <col min="1798" max="1803" width="5.5" customWidth="1"/>
    <col min="2047" max="2047" width="3.25" bestFit="1" customWidth="1"/>
    <col min="2050" max="2053" width="8.125" customWidth="1"/>
    <col min="2054" max="2059" width="5.5" customWidth="1"/>
    <col min="2303" max="2303" width="3.25" bestFit="1" customWidth="1"/>
    <col min="2306" max="2309" width="8.125" customWidth="1"/>
    <col min="2310" max="2315" width="5.5" customWidth="1"/>
    <col min="2559" max="2559" width="3.25" bestFit="1" customWidth="1"/>
    <col min="2562" max="2565" width="8.125" customWidth="1"/>
    <col min="2566" max="2571" width="5.5" customWidth="1"/>
    <col min="2815" max="2815" width="3.25" bestFit="1" customWidth="1"/>
    <col min="2818" max="2821" width="8.125" customWidth="1"/>
    <col min="2822" max="2827" width="5.5" customWidth="1"/>
    <col min="3071" max="3071" width="3.25" bestFit="1" customWidth="1"/>
    <col min="3074" max="3077" width="8.125" customWidth="1"/>
    <col min="3078" max="3083" width="5.5" customWidth="1"/>
    <col min="3327" max="3327" width="3.25" bestFit="1" customWidth="1"/>
    <col min="3330" max="3333" width="8.125" customWidth="1"/>
    <col min="3334" max="3339" width="5.5" customWidth="1"/>
    <col min="3583" max="3583" width="3.25" bestFit="1" customWidth="1"/>
    <col min="3586" max="3589" width="8.125" customWidth="1"/>
    <col min="3590" max="3595" width="5.5" customWidth="1"/>
    <col min="3839" max="3839" width="3.25" bestFit="1" customWidth="1"/>
    <col min="3842" max="3845" width="8.125" customWidth="1"/>
    <col min="3846" max="3851" width="5.5" customWidth="1"/>
    <col min="4095" max="4095" width="3.25" bestFit="1" customWidth="1"/>
    <col min="4098" max="4101" width="8.125" customWidth="1"/>
    <col min="4102" max="4107" width="5.5" customWidth="1"/>
    <col min="4351" max="4351" width="3.25" bestFit="1" customWidth="1"/>
    <col min="4354" max="4357" width="8.125" customWidth="1"/>
    <col min="4358" max="4363" width="5.5" customWidth="1"/>
    <col min="4607" max="4607" width="3.25" bestFit="1" customWidth="1"/>
    <col min="4610" max="4613" width="8.125" customWidth="1"/>
    <col min="4614" max="4619" width="5.5" customWidth="1"/>
    <col min="4863" max="4863" width="3.25" bestFit="1" customWidth="1"/>
    <col min="4866" max="4869" width="8.125" customWidth="1"/>
    <col min="4870" max="4875" width="5.5" customWidth="1"/>
    <col min="5119" max="5119" width="3.25" bestFit="1" customWidth="1"/>
    <col min="5122" max="5125" width="8.125" customWidth="1"/>
    <col min="5126" max="5131" width="5.5" customWidth="1"/>
    <col min="5375" max="5375" width="3.25" bestFit="1" customWidth="1"/>
    <col min="5378" max="5381" width="8.125" customWidth="1"/>
    <col min="5382" max="5387" width="5.5" customWidth="1"/>
    <col min="5631" max="5631" width="3.25" bestFit="1" customWidth="1"/>
    <col min="5634" max="5637" width="8.125" customWidth="1"/>
    <col min="5638" max="5643" width="5.5" customWidth="1"/>
    <col min="5887" max="5887" width="3.25" bestFit="1" customWidth="1"/>
    <col min="5890" max="5893" width="8.125" customWidth="1"/>
    <col min="5894" max="5899" width="5.5" customWidth="1"/>
    <col min="6143" max="6143" width="3.25" bestFit="1" customWidth="1"/>
    <col min="6146" max="6149" width="8.125" customWidth="1"/>
    <col min="6150" max="6155" width="5.5" customWidth="1"/>
    <col min="6399" max="6399" width="3.25" bestFit="1" customWidth="1"/>
    <col min="6402" max="6405" width="8.125" customWidth="1"/>
    <col min="6406" max="6411" width="5.5" customWidth="1"/>
    <col min="6655" max="6655" width="3.25" bestFit="1" customWidth="1"/>
    <col min="6658" max="6661" width="8.125" customWidth="1"/>
    <col min="6662" max="6667" width="5.5" customWidth="1"/>
    <col min="6911" max="6911" width="3.25" bestFit="1" customWidth="1"/>
    <col min="6914" max="6917" width="8.125" customWidth="1"/>
    <col min="6918" max="6923" width="5.5" customWidth="1"/>
    <col min="7167" max="7167" width="3.25" bestFit="1" customWidth="1"/>
    <col min="7170" max="7173" width="8.125" customWidth="1"/>
    <col min="7174" max="7179" width="5.5" customWidth="1"/>
    <col min="7423" max="7423" width="3.25" bestFit="1" customWidth="1"/>
    <col min="7426" max="7429" width="8.125" customWidth="1"/>
    <col min="7430" max="7435" width="5.5" customWidth="1"/>
    <col min="7679" max="7679" width="3.25" bestFit="1" customWidth="1"/>
    <col min="7682" max="7685" width="8.125" customWidth="1"/>
    <col min="7686" max="7691" width="5.5" customWidth="1"/>
    <col min="7935" max="7935" width="3.25" bestFit="1" customWidth="1"/>
    <col min="7938" max="7941" width="8.125" customWidth="1"/>
    <col min="7942" max="7947" width="5.5" customWidth="1"/>
    <col min="8191" max="8191" width="3.25" bestFit="1" customWidth="1"/>
    <col min="8194" max="8197" width="8.125" customWidth="1"/>
    <col min="8198" max="8203" width="5.5" customWidth="1"/>
    <col min="8447" max="8447" width="3.25" bestFit="1" customWidth="1"/>
    <col min="8450" max="8453" width="8.125" customWidth="1"/>
    <col min="8454" max="8459" width="5.5" customWidth="1"/>
    <col min="8703" max="8703" width="3.25" bestFit="1" customWidth="1"/>
    <col min="8706" max="8709" width="8.125" customWidth="1"/>
    <col min="8710" max="8715" width="5.5" customWidth="1"/>
    <col min="8959" max="8959" width="3.25" bestFit="1" customWidth="1"/>
    <col min="8962" max="8965" width="8.125" customWidth="1"/>
    <col min="8966" max="8971" width="5.5" customWidth="1"/>
    <col min="9215" max="9215" width="3.25" bestFit="1" customWidth="1"/>
    <col min="9218" max="9221" width="8.125" customWidth="1"/>
    <col min="9222" max="9227" width="5.5" customWidth="1"/>
    <col min="9471" max="9471" width="3.25" bestFit="1" customWidth="1"/>
    <col min="9474" max="9477" width="8.125" customWidth="1"/>
    <col min="9478" max="9483" width="5.5" customWidth="1"/>
    <col min="9727" max="9727" width="3.25" bestFit="1" customWidth="1"/>
    <col min="9730" max="9733" width="8.125" customWidth="1"/>
    <col min="9734" max="9739" width="5.5" customWidth="1"/>
    <col min="9983" max="9983" width="3.25" bestFit="1" customWidth="1"/>
    <col min="9986" max="9989" width="8.125" customWidth="1"/>
    <col min="9990" max="9995" width="5.5" customWidth="1"/>
    <col min="10239" max="10239" width="3.25" bestFit="1" customWidth="1"/>
    <col min="10242" max="10245" width="8.125" customWidth="1"/>
    <col min="10246" max="10251" width="5.5" customWidth="1"/>
    <col min="10495" max="10495" width="3.25" bestFit="1" customWidth="1"/>
    <col min="10498" max="10501" width="8.125" customWidth="1"/>
    <col min="10502" max="10507" width="5.5" customWidth="1"/>
    <col min="10751" max="10751" width="3.25" bestFit="1" customWidth="1"/>
    <col min="10754" max="10757" width="8.125" customWidth="1"/>
    <col min="10758" max="10763" width="5.5" customWidth="1"/>
    <col min="11007" max="11007" width="3.25" bestFit="1" customWidth="1"/>
    <col min="11010" max="11013" width="8.125" customWidth="1"/>
    <col min="11014" max="11019" width="5.5" customWidth="1"/>
    <col min="11263" max="11263" width="3.25" bestFit="1" customWidth="1"/>
    <col min="11266" max="11269" width="8.125" customWidth="1"/>
    <col min="11270" max="11275" width="5.5" customWidth="1"/>
    <col min="11519" max="11519" width="3.25" bestFit="1" customWidth="1"/>
    <col min="11522" max="11525" width="8.125" customWidth="1"/>
    <col min="11526" max="11531" width="5.5" customWidth="1"/>
    <col min="11775" max="11775" width="3.25" bestFit="1" customWidth="1"/>
    <col min="11778" max="11781" width="8.125" customWidth="1"/>
    <col min="11782" max="11787" width="5.5" customWidth="1"/>
    <col min="12031" max="12031" width="3.25" bestFit="1" customWidth="1"/>
    <col min="12034" max="12037" width="8.125" customWidth="1"/>
    <col min="12038" max="12043" width="5.5" customWidth="1"/>
    <col min="12287" max="12287" width="3.25" bestFit="1" customWidth="1"/>
    <col min="12290" max="12293" width="8.125" customWidth="1"/>
    <col min="12294" max="12299" width="5.5" customWidth="1"/>
    <col min="12543" max="12543" width="3.25" bestFit="1" customWidth="1"/>
    <col min="12546" max="12549" width="8.125" customWidth="1"/>
    <col min="12550" max="12555" width="5.5" customWidth="1"/>
    <col min="12799" max="12799" width="3.25" bestFit="1" customWidth="1"/>
    <col min="12802" max="12805" width="8.125" customWidth="1"/>
    <col min="12806" max="12811" width="5.5" customWidth="1"/>
    <col min="13055" max="13055" width="3.25" bestFit="1" customWidth="1"/>
    <col min="13058" max="13061" width="8.125" customWidth="1"/>
    <col min="13062" max="13067" width="5.5" customWidth="1"/>
    <col min="13311" max="13311" width="3.25" bestFit="1" customWidth="1"/>
    <col min="13314" max="13317" width="8.125" customWidth="1"/>
    <col min="13318" max="13323" width="5.5" customWidth="1"/>
    <col min="13567" max="13567" width="3.25" bestFit="1" customWidth="1"/>
    <col min="13570" max="13573" width="8.125" customWidth="1"/>
    <col min="13574" max="13579" width="5.5" customWidth="1"/>
    <col min="13823" max="13823" width="3.25" bestFit="1" customWidth="1"/>
    <col min="13826" max="13829" width="8.125" customWidth="1"/>
    <col min="13830" max="13835" width="5.5" customWidth="1"/>
    <col min="14079" max="14079" width="3.25" bestFit="1" customWidth="1"/>
    <col min="14082" max="14085" width="8.125" customWidth="1"/>
    <col min="14086" max="14091" width="5.5" customWidth="1"/>
    <col min="14335" max="14335" width="3.25" bestFit="1" customWidth="1"/>
    <col min="14338" max="14341" width="8.125" customWidth="1"/>
    <col min="14342" max="14347" width="5.5" customWidth="1"/>
    <col min="14591" max="14591" width="3.25" bestFit="1" customWidth="1"/>
    <col min="14594" max="14597" width="8.125" customWidth="1"/>
    <col min="14598" max="14603" width="5.5" customWidth="1"/>
    <col min="14847" max="14847" width="3.25" bestFit="1" customWidth="1"/>
    <col min="14850" max="14853" width="8.125" customWidth="1"/>
    <col min="14854" max="14859" width="5.5" customWidth="1"/>
    <col min="15103" max="15103" width="3.25" bestFit="1" customWidth="1"/>
    <col min="15106" max="15109" width="8.125" customWidth="1"/>
    <col min="15110" max="15115" width="5.5" customWidth="1"/>
    <col min="15359" max="15359" width="3.25" bestFit="1" customWidth="1"/>
    <col min="15362" max="15365" width="8.125" customWidth="1"/>
    <col min="15366" max="15371" width="5.5" customWidth="1"/>
    <col min="15615" max="15615" width="3.25" bestFit="1" customWidth="1"/>
    <col min="15618" max="15621" width="8.125" customWidth="1"/>
    <col min="15622" max="15627" width="5.5" customWidth="1"/>
    <col min="15871" max="15871" width="3.25" bestFit="1" customWidth="1"/>
    <col min="15874" max="15877" width="8.125" customWidth="1"/>
    <col min="15878" max="15883" width="5.5" customWidth="1"/>
    <col min="16127" max="16127" width="3.25" bestFit="1" customWidth="1"/>
    <col min="16130" max="16133" width="8.125" customWidth="1"/>
    <col min="16134" max="16139" width="5.5" customWidth="1"/>
  </cols>
  <sheetData>
    <row r="1" spans="1:13" ht="16.5" customHeight="1" thickBot="1" x14ac:dyDescent="0.35">
      <c r="A1" s="18" t="s">
        <v>265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3" ht="16.5" customHeight="1" thickBot="1" x14ac:dyDescent="0.35">
      <c r="A2" s="6" t="s">
        <v>33</v>
      </c>
      <c r="B2" s="21" t="s">
        <v>34</v>
      </c>
      <c r="C2" s="21"/>
      <c r="D2" s="21" t="s">
        <v>35</v>
      </c>
      <c r="E2" s="21"/>
      <c r="F2" s="21"/>
      <c r="G2" s="21"/>
      <c r="H2" s="8" t="s">
        <v>257</v>
      </c>
      <c r="I2" s="3" t="s">
        <v>258</v>
      </c>
      <c r="J2" s="4" t="s">
        <v>259</v>
      </c>
      <c r="K2" s="7"/>
      <c r="L2" s="7"/>
      <c r="M2" s="4"/>
    </row>
    <row r="3" spans="1:13" s="2" customFormat="1" ht="14.1" customHeight="1" x14ac:dyDescent="0.3">
      <c r="A3" s="22">
        <v>1</v>
      </c>
      <c r="B3" s="24" t="s">
        <v>87</v>
      </c>
      <c r="C3" s="25"/>
      <c r="D3" s="26" t="s">
        <v>88</v>
      </c>
      <c r="E3" s="27"/>
      <c r="F3" s="27"/>
      <c r="G3" s="28"/>
      <c r="H3" s="29">
        <f>SUM(I3)-2</f>
        <v>40</v>
      </c>
      <c r="I3" s="31">
        <v>42</v>
      </c>
      <c r="J3" s="9">
        <f>SUM(I3)+2</f>
        <v>44</v>
      </c>
      <c r="K3" s="9"/>
      <c r="L3" s="9"/>
      <c r="M3" s="11"/>
    </row>
    <row r="4" spans="1:13" s="2" customFormat="1" ht="14.1" customHeight="1" x14ac:dyDescent="0.3">
      <c r="A4" s="23"/>
      <c r="B4" s="13" t="s">
        <v>89</v>
      </c>
      <c r="C4" s="14"/>
      <c r="D4" s="15" t="s">
        <v>90</v>
      </c>
      <c r="E4" s="16"/>
      <c r="F4" s="16"/>
      <c r="G4" s="17"/>
      <c r="H4" s="30"/>
      <c r="I4" s="32"/>
      <c r="J4" s="10"/>
      <c r="K4" s="10"/>
      <c r="L4" s="10"/>
      <c r="M4" s="12"/>
    </row>
    <row r="5" spans="1:13" s="2" customFormat="1" ht="14.1" customHeight="1" x14ac:dyDescent="0.3">
      <c r="A5" s="33">
        <v>2</v>
      </c>
      <c r="B5" s="87" t="s">
        <v>91</v>
      </c>
      <c r="C5" s="88"/>
      <c r="D5" s="89"/>
      <c r="E5" s="90"/>
      <c r="F5" s="90"/>
      <c r="G5" s="91"/>
      <c r="H5" s="39"/>
      <c r="I5" s="104"/>
      <c r="J5" s="99"/>
      <c r="K5" s="99"/>
      <c r="L5" s="99"/>
      <c r="M5" s="100"/>
    </row>
    <row r="6" spans="1:13" s="2" customFormat="1" ht="14.1" customHeight="1" x14ac:dyDescent="0.3">
      <c r="A6" s="23"/>
      <c r="B6" s="13" t="s">
        <v>92</v>
      </c>
      <c r="C6" s="14"/>
      <c r="D6" s="15"/>
      <c r="E6" s="16"/>
      <c r="F6" s="16"/>
      <c r="G6" s="17"/>
      <c r="H6" s="30"/>
      <c r="I6" s="32"/>
      <c r="J6" s="10"/>
      <c r="K6" s="10"/>
      <c r="L6" s="10"/>
      <c r="M6" s="12"/>
    </row>
    <row r="7" spans="1:13" s="2" customFormat="1" ht="14.1" customHeight="1" x14ac:dyDescent="0.3">
      <c r="A7" s="33">
        <v>3</v>
      </c>
      <c r="B7" s="87" t="s">
        <v>93</v>
      </c>
      <c r="C7" s="88"/>
      <c r="D7" s="89"/>
      <c r="E7" s="90"/>
      <c r="F7" s="90"/>
      <c r="G7" s="91"/>
      <c r="H7" s="39"/>
      <c r="I7" s="104"/>
      <c r="J7" s="99"/>
      <c r="K7" s="99"/>
      <c r="L7" s="99"/>
      <c r="M7" s="100"/>
    </row>
    <row r="8" spans="1:13" s="2" customFormat="1" ht="14.1" customHeight="1" x14ac:dyDescent="0.3">
      <c r="A8" s="23"/>
      <c r="B8" s="13" t="s">
        <v>94</v>
      </c>
      <c r="C8" s="14"/>
      <c r="D8" s="15"/>
      <c r="E8" s="16"/>
      <c r="F8" s="16"/>
      <c r="G8" s="17"/>
      <c r="H8" s="30"/>
      <c r="I8" s="32"/>
      <c r="J8" s="10"/>
      <c r="K8" s="10"/>
      <c r="L8" s="10"/>
      <c r="M8" s="12"/>
    </row>
    <row r="9" spans="1:13" s="2" customFormat="1" ht="14.1" customHeight="1" x14ac:dyDescent="0.3">
      <c r="A9" s="33">
        <v>4</v>
      </c>
      <c r="B9" s="34" t="s">
        <v>95</v>
      </c>
      <c r="C9" s="35"/>
      <c r="D9" s="105"/>
      <c r="E9" s="106"/>
      <c r="F9" s="106"/>
      <c r="G9" s="107"/>
      <c r="H9" s="39"/>
      <c r="I9" s="104"/>
      <c r="J9" s="99"/>
      <c r="K9" s="99"/>
      <c r="L9" s="99"/>
      <c r="M9" s="100"/>
    </row>
    <row r="10" spans="1:13" s="2" customFormat="1" ht="14.1" customHeight="1" x14ac:dyDescent="0.3">
      <c r="A10" s="23"/>
      <c r="B10" s="13" t="s">
        <v>96</v>
      </c>
      <c r="C10" s="14"/>
      <c r="D10" s="101"/>
      <c r="E10" s="102"/>
      <c r="F10" s="102"/>
      <c r="G10" s="103"/>
      <c r="H10" s="30"/>
      <c r="I10" s="32"/>
      <c r="J10" s="10"/>
      <c r="K10" s="10"/>
      <c r="L10" s="10"/>
      <c r="M10" s="12"/>
    </row>
    <row r="11" spans="1:13" s="2" customFormat="1" ht="14.1" customHeight="1" x14ac:dyDescent="0.3">
      <c r="A11" s="33">
        <v>5</v>
      </c>
      <c r="B11" s="34" t="s">
        <v>97</v>
      </c>
      <c r="C11" s="35"/>
      <c r="D11" s="89"/>
      <c r="E11" s="90"/>
      <c r="F11" s="90"/>
      <c r="G11" s="91"/>
      <c r="H11" s="39">
        <f>SUM(I11)-3</f>
        <v>59</v>
      </c>
      <c r="I11" s="104">
        <v>62</v>
      </c>
      <c r="J11" s="99">
        <f>SUM(I11)+3</f>
        <v>65</v>
      </c>
      <c r="K11" s="99"/>
      <c r="L11" s="99"/>
      <c r="M11" s="100"/>
    </row>
    <row r="12" spans="1:13" s="2" customFormat="1" ht="14.1" customHeight="1" x14ac:dyDescent="0.3">
      <c r="A12" s="23"/>
      <c r="B12" s="13" t="s">
        <v>98</v>
      </c>
      <c r="C12" s="14"/>
      <c r="D12" s="15"/>
      <c r="E12" s="16"/>
      <c r="F12" s="16"/>
      <c r="G12" s="17"/>
      <c r="H12" s="30"/>
      <c r="I12" s="32"/>
      <c r="J12" s="10"/>
      <c r="K12" s="10"/>
      <c r="L12" s="10"/>
      <c r="M12" s="12"/>
    </row>
    <row r="13" spans="1:13" s="2" customFormat="1" ht="14.1" customHeight="1" x14ac:dyDescent="0.3">
      <c r="A13" s="33">
        <v>6</v>
      </c>
      <c r="B13" s="34" t="s">
        <v>99</v>
      </c>
      <c r="C13" s="35"/>
      <c r="D13" s="36" t="s">
        <v>100</v>
      </c>
      <c r="E13" s="37"/>
      <c r="F13" s="37"/>
      <c r="G13" s="38"/>
      <c r="H13" s="39">
        <f>SUM(I13)-3</f>
        <v>61</v>
      </c>
      <c r="I13" s="40">
        <v>64</v>
      </c>
      <c r="J13" s="41">
        <f>SUM(I13)+3</f>
        <v>67</v>
      </c>
      <c r="K13" s="41"/>
      <c r="L13" s="41"/>
      <c r="M13" s="49"/>
    </row>
    <row r="14" spans="1:13" s="2" customFormat="1" ht="14.1" customHeight="1" x14ac:dyDescent="0.3">
      <c r="A14" s="23"/>
      <c r="B14" s="13" t="s">
        <v>101</v>
      </c>
      <c r="C14" s="14"/>
      <c r="D14" s="15" t="s">
        <v>102</v>
      </c>
      <c r="E14" s="16"/>
      <c r="F14" s="16"/>
      <c r="G14" s="17"/>
      <c r="H14" s="30"/>
      <c r="I14" s="32"/>
      <c r="J14" s="10"/>
      <c r="K14" s="10"/>
      <c r="L14" s="10"/>
      <c r="M14" s="12"/>
    </row>
    <row r="15" spans="1:13" s="2" customFormat="1" ht="14.1" customHeight="1" x14ac:dyDescent="0.3">
      <c r="A15" s="33">
        <v>7</v>
      </c>
      <c r="B15" s="34" t="s">
        <v>103</v>
      </c>
      <c r="C15" s="35"/>
      <c r="D15" s="36"/>
      <c r="E15" s="37"/>
      <c r="F15" s="37"/>
      <c r="G15" s="38"/>
      <c r="H15" s="39">
        <f>SUM(I15)-0.5</f>
        <v>12</v>
      </c>
      <c r="I15" s="40">
        <v>12.5</v>
      </c>
      <c r="J15" s="41">
        <f>SUM(I15)+0.5</f>
        <v>13</v>
      </c>
      <c r="K15" s="41"/>
      <c r="L15" s="42"/>
      <c r="M15" s="44"/>
    </row>
    <row r="16" spans="1:13" s="2" customFormat="1" ht="14.1" customHeight="1" x14ac:dyDescent="0.3">
      <c r="A16" s="23"/>
      <c r="B16" s="13" t="s">
        <v>104</v>
      </c>
      <c r="C16" s="14"/>
      <c r="D16" s="46" t="s">
        <v>105</v>
      </c>
      <c r="E16" s="47"/>
      <c r="F16" s="47"/>
      <c r="G16" s="48"/>
      <c r="H16" s="30"/>
      <c r="I16" s="32"/>
      <c r="J16" s="10"/>
      <c r="K16" s="10"/>
      <c r="L16" s="43"/>
      <c r="M16" s="45"/>
    </row>
    <row r="17" spans="1:13" s="2" customFormat="1" ht="14.1" customHeight="1" x14ac:dyDescent="0.3">
      <c r="A17" s="33">
        <v>8</v>
      </c>
      <c r="B17" s="34" t="s">
        <v>106</v>
      </c>
      <c r="C17" s="35"/>
      <c r="D17" s="36"/>
      <c r="E17" s="37"/>
      <c r="F17" s="37"/>
      <c r="G17" s="38"/>
      <c r="H17" s="57"/>
      <c r="I17" s="40"/>
      <c r="J17" s="41"/>
      <c r="K17" s="42"/>
      <c r="L17" s="42"/>
      <c r="M17" s="44"/>
    </row>
    <row r="18" spans="1:13" s="2" customFormat="1" ht="14.1" customHeight="1" x14ac:dyDescent="0.3">
      <c r="A18" s="23"/>
      <c r="B18" s="13" t="s">
        <v>107</v>
      </c>
      <c r="C18" s="14"/>
      <c r="D18" s="46" t="s">
        <v>108</v>
      </c>
      <c r="E18" s="47"/>
      <c r="F18" s="47"/>
      <c r="G18" s="48"/>
      <c r="H18" s="30"/>
      <c r="I18" s="32"/>
      <c r="J18" s="10"/>
      <c r="K18" s="43"/>
      <c r="L18" s="43"/>
      <c r="M18" s="45"/>
    </row>
    <row r="19" spans="1:13" s="2" customFormat="1" ht="14.1" customHeight="1" x14ac:dyDescent="0.3">
      <c r="A19" s="33">
        <v>9</v>
      </c>
      <c r="B19" s="34" t="s">
        <v>109</v>
      </c>
      <c r="C19" s="35"/>
      <c r="D19" s="36" t="s">
        <v>54</v>
      </c>
      <c r="E19" s="37"/>
      <c r="F19" s="37"/>
      <c r="G19" s="38"/>
      <c r="H19" s="39">
        <f>SUM(I19)-3.5</f>
        <v>43.5</v>
      </c>
      <c r="I19" s="40">
        <v>47</v>
      </c>
      <c r="J19" s="41">
        <f>SUM(I19)+5</f>
        <v>52</v>
      </c>
      <c r="K19" s="41"/>
      <c r="L19" s="41"/>
      <c r="M19" s="49"/>
    </row>
    <row r="20" spans="1:13" s="2" customFormat="1" ht="14.1" customHeight="1" x14ac:dyDescent="0.3">
      <c r="A20" s="23"/>
      <c r="B20" s="13" t="s">
        <v>110</v>
      </c>
      <c r="C20" s="14"/>
      <c r="D20" s="15" t="s">
        <v>111</v>
      </c>
      <c r="E20" s="16"/>
      <c r="F20" s="16"/>
      <c r="G20" s="17"/>
      <c r="H20" s="30"/>
      <c r="I20" s="32"/>
      <c r="J20" s="10"/>
      <c r="K20" s="10"/>
      <c r="L20" s="10"/>
      <c r="M20" s="12"/>
    </row>
    <row r="21" spans="1:13" s="2" customFormat="1" ht="14.1" customHeight="1" x14ac:dyDescent="0.3">
      <c r="A21" s="33">
        <v>10</v>
      </c>
      <c r="B21" s="34" t="s">
        <v>112</v>
      </c>
      <c r="C21" s="35"/>
      <c r="D21" s="36" t="s">
        <v>113</v>
      </c>
      <c r="E21" s="37"/>
      <c r="F21" s="37"/>
      <c r="G21" s="38"/>
      <c r="H21" s="39">
        <f>SUM(I21)-0.8</f>
        <v>17.2</v>
      </c>
      <c r="I21" s="40">
        <v>18</v>
      </c>
      <c r="J21" s="41">
        <f>SUM(I21)+0.8</f>
        <v>18.8</v>
      </c>
      <c r="K21" s="41"/>
      <c r="L21" s="41"/>
      <c r="M21" s="49"/>
    </row>
    <row r="22" spans="1:13" s="2" customFormat="1" ht="14.1" customHeight="1" x14ac:dyDescent="0.3">
      <c r="A22" s="23"/>
      <c r="B22" s="13" t="s">
        <v>114</v>
      </c>
      <c r="C22" s="14"/>
      <c r="D22" s="50" t="s">
        <v>115</v>
      </c>
      <c r="E22" s="51"/>
      <c r="F22" s="51"/>
      <c r="G22" s="52"/>
      <c r="H22" s="30"/>
      <c r="I22" s="32"/>
      <c r="J22" s="10"/>
      <c r="K22" s="10"/>
      <c r="L22" s="10"/>
      <c r="M22" s="12"/>
    </row>
    <row r="23" spans="1:13" s="2" customFormat="1" ht="14.1" customHeight="1" x14ac:dyDescent="0.3">
      <c r="A23" s="33">
        <v>11</v>
      </c>
      <c r="B23" s="34" t="s">
        <v>116</v>
      </c>
      <c r="C23" s="35"/>
      <c r="D23" s="36" t="s">
        <v>117</v>
      </c>
      <c r="E23" s="37"/>
      <c r="F23" s="37"/>
      <c r="G23" s="38"/>
      <c r="H23" s="39">
        <f>SUM(I23)-0.8</f>
        <v>19</v>
      </c>
      <c r="I23" s="40">
        <v>19.8</v>
      </c>
      <c r="J23" s="41">
        <f>SUM(I23)+0.8</f>
        <v>20.6</v>
      </c>
      <c r="K23" s="42"/>
      <c r="L23" s="41"/>
      <c r="M23" s="44"/>
    </row>
    <row r="24" spans="1:13" s="2" customFormat="1" ht="14.1" customHeight="1" x14ac:dyDescent="0.3">
      <c r="A24" s="23"/>
      <c r="B24" s="13" t="s">
        <v>118</v>
      </c>
      <c r="C24" s="14"/>
      <c r="D24" s="15" t="s">
        <v>119</v>
      </c>
      <c r="E24" s="16"/>
      <c r="F24" s="16"/>
      <c r="G24" s="17"/>
      <c r="H24" s="30"/>
      <c r="I24" s="32"/>
      <c r="J24" s="10"/>
      <c r="K24" s="43"/>
      <c r="L24" s="10"/>
      <c r="M24" s="45"/>
    </row>
    <row r="25" spans="1:13" s="2" customFormat="1" ht="14.1" customHeight="1" x14ac:dyDescent="0.3">
      <c r="A25" s="33">
        <v>12</v>
      </c>
      <c r="B25" s="34" t="s">
        <v>120</v>
      </c>
      <c r="C25" s="35"/>
      <c r="D25" s="36" t="s">
        <v>117</v>
      </c>
      <c r="E25" s="37"/>
      <c r="F25" s="37"/>
      <c r="G25" s="38"/>
      <c r="H25" s="39">
        <f>SUM(I25)-1</f>
        <v>25.2</v>
      </c>
      <c r="I25" s="40">
        <v>26.2</v>
      </c>
      <c r="J25" s="41">
        <f>SUM(I25)+1</f>
        <v>27.2</v>
      </c>
      <c r="K25" s="42"/>
      <c r="L25" s="41"/>
      <c r="M25" s="44"/>
    </row>
    <row r="26" spans="1:13" s="2" customFormat="1" ht="14.1" customHeight="1" x14ac:dyDescent="0.3">
      <c r="A26" s="23"/>
      <c r="B26" s="13" t="s">
        <v>121</v>
      </c>
      <c r="C26" s="14"/>
      <c r="D26" s="15" t="s">
        <v>119</v>
      </c>
      <c r="E26" s="16"/>
      <c r="F26" s="16"/>
      <c r="G26" s="17"/>
      <c r="H26" s="30"/>
      <c r="I26" s="32"/>
      <c r="J26" s="10"/>
      <c r="K26" s="43"/>
      <c r="L26" s="10"/>
      <c r="M26" s="45"/>
    </row>
    <row r="27" spans="1:13" s="2" customFormat="1" ht="14.1" customHeight="1" x14ac:dyDescent="0.3">
      <c r="A27" s="33">
        <v>13</v>
      </c>
      <c r="B27" s="34" t="s">
        <v>122</v>
      </c>
      <c r="C27" s="35"/>
      <c r="D27" s="36" t="s">
        <v>123</v>
      </c>
      <c r="E27" s="37"/>
      <c r="F27" s="37"/>
      <c r="G27" s="38"/>
      <c r="H27" s="39">
        <f>SUM(I27)-2</f>
        <v>37</v>
      </c>
      <c r="I27" s="40">
        <v>39</v>
      </c>
      <c r="J27" s="41">
        <f>SUM(I27)+2.1</f>
        <v>41.1</v>
      </c>
      <c r="K27" s="41"/>
      <c r="L27" s="41"/>
      <c r="M27" s="49"/>
    </row>
    <row r="28" spans="1:13" s="2" customFormat="1" ht="14.1" customHeight="1" x14ac:dyDescent="0.3">
      <c r="A28" s="23"/>
      <c r="B28" s="13" t="s">
        <v>124</v>
      </c>
      <c r="C28" s="14"/>
      <c r="D28" s="15" t="s">
        <v>125</v>
      </c>
      <c r="E28" s="16"/>
      <c r="F28" s="16"/>
      <c r="G28" s="17"/>
      <c r="H28" s="30"/>
      <c r="I28" s="32"/>
      <c r="J28" s="10"/>
      <c r="K28" s="10"/>
      <c r="L28" s="10"/>
      <c r="M28" s="12"/>
    </row>
    <row r="29" spans="1:13" s="2" customFormat="1" ht="14.1" customHeight="1" x14ac:dyDescent="0.3">
      <c r="A29" s="33">
        <v>14</v>
      </c>
      <c r="B29" s="34" t="s">
        <v>126</v>
      </c>
      <c r="C29" s="35"/>
      <c r="D29" s="36" t="s">
        <v>127</v>
      </c>
      <c r="E29" s="37"/>
      <c r="F29" s="37"/>
      <c r="G29" s="38"/>
      <c r="H29" s="39">
        <f>SUM(I29)-2.7</f>
        <v>25.2</v>
      </c>
      <c r="I29" s="40">
        <v>27.9</v>
      </c>
      <c r="J29" s="41">
        <f>SUM(I29)+4.2</f>
        <v>32.1</v>
      </c>
      <c r="K29" s="41"/>
      <c r="L29" s="41"/>
      <c r="M29" s="49"/>
    </row>
    <row r="30" spans="1:13" s="2" customFormat="1" ht="14.1" customHeight="1" x14ac:dyDescent="0.3">
      <c r="A30" s="23"/>
      <c r="B30" s="13" t="s">
        <v>128</v>
      </c>
      <c r="C30" s="14"/>
      <c r="D30" s="15" t="s">
        <v>129</v>
      </c>
      <c r="E30" s="16"/>
      <c r="F30" s="16"/>
      <c r="G30" s="17"/>
      <c r="H30" s="30"/>
      <c r="I30" s="32"/>
      <c r="J30" s="10"/>
      <c r="K30" s="10"/>
      <c r="L30" s="10"/>
      <c r="M30" s="12"/>
    </row>
    <row r="31" spans="1:13" s="2" customFormat="1" ht="14.1" customHeight="1" x14ac:dyDescent="0.3">
      <c r="A31" s="33">
        <v>15</v>
      </c>
      <c r="B31" s="34" t="s">
        <v>130</v>
      </c>
      <c r="C31" s="35"/>
      <c r="D31" s="36" t="s">
        <v>53</v>
      </c>
      <c r="E31" s="37"/>
      <c r="F31" s="37"/>
      <c r="G31" s="38"/>
      <c r="H31" s="39">
        <f>SUM(I31)-1.6</f>
        <v>32.9</v>
      </c>
      <c r="I31" s="40">
        <v>34.5</v>
      </c>
      <c r="J31" s="41">
        <f>SUM(I31)+1.6</f>
        <v>36.1</v>
      </c>
      <c r="K31" s="41"/>
      <c r="L31" s="41"/>
      <c r="M31" s="49"/>
    </row>
    <row r="32" spans="1:13" s="2" customFormat="1" ht="14.1" customHeight="1" x14ac:dyDescent="0.3">
      <c r="A32" s="23"/>
      <c r="B32" s="13" t="s">
        <v>131</v>
      </c>
      <c r="C32" s="14"/>
      <c r="D32" s="15" t="s">
        <v>53</v>
      </c>
      <c r="E32" s="16"/>
      <c r="F32" s="16"/>
      <c r="G32" s="17"/>
      <c r="H32" s="30"/>
      <c r="I32" s="32"/>
      <c r="J32" s="10"/>
      <c r="K32" s="10"/>
      <c r="L32" s="10"/>
      <c r="M32" s="12"/>
    </row>
    <row r="33" spans="1:13" s="2" customFormat="1" ht="14.1" customHeight="1" x14ac:dyDescent="0.3">
      <c r="A33" s="33">
        <v>16</v>
      </c>
      <c r="B33" s="34" t="s">
        <v>132</v>
      </c>
      <c r="C33" s="35"/>
      <c r="D33" s="36" t="s">
        <v>133</v>
      </c>
      <c r="E33" s="37"/>
      <c r="F33" s="37"/>
      <c r="G33" s="38"/>
      <c r="H33" s="39">
        <f>SUM(I33)-1.8</f>
        <v>27.7</v>
      </c>
      <c r="I33" s="40">
        <v>29.5</v>
      </c>
      <c r="J33" s="41">
        <f>SUM(I33)+2.3</f>
        <v>31.8</v>
      </c>
      <c r="K33" s="41"/>
      <c r="L33" s="41"/>
      <c r="M33" s="49"/>
    </row>
    <row r="34" spans="1:13" s="2" customFormat="1" ht="14.1" customHeight="1" x14ac:dyDescent="0.3">
      <c r="A34" s="23"/>
      <c r="B34" s="13" t="s">
        <v>134</v>
      </c>
      <c r="C34" s="14"/>
      <c r="D34" s="15" t="s">
        <v>135</v>
      </c>
      <c r="E34" s="16"/>
      <c r="F34" s="16"/>
      <c r="G34" s="17"/>
      <c r="H34" s="30"/>
      <c r="I34" s="32"/>
      <c r="J34" s="10"/>
      <c r="K34" s="10"/>
      <c r="L34" s="10"/>
      <c r="M34" s="12"/>
    </row>
    <row r="35" spans="1:13" s="2" customFormat="1" ht="14.1" customHeight="1" x14ac:dyDescent="0.3">
      <c r="A35" s="33">
        <v>17</v>
      </c>
      <c r="B35" s="34" t="s">
        <v>146</v>
      </c>
      <c r="C35" s="35"/>
      <c r="D35" s="36" t="s">
        <v>147</v>
      </c>
      <c r="E35" s="37"/>
      <c r="F35" s="37"/>
      <c r="G35" s="38"/>
      <c r="H35" s="39">
        <f>SUM(I35)-0.2</f>
        <v>3.8</v>
      </c>
      <c r="I35" s="40">
        <v>4</v>
      </c>
      <c r="J35" s="41">
        <f>SUM(I35)+0.2</f>
        <v>4.2</v>
      </c>
      <c r="K35" s="41"/>
      <c r="L35" s="41"/>
      <c r="M35" s="49"/>
    </row>
    <row r="36" spans="1:13" s="2" customFormat="1" ht="14.1" customHeight="1" x14ac:dyDescent="0.3">
      <c r="A36" s="23"/>
      <c r="B36" s="13" t="s">
        <v>148</v>
      </c>
      <c r="C36" s="14"/>
      <c r="D36" s="15" t="s">
        <v>149</v>
      </c>
      <c r="E36" s="16"/>
      <c r="F36" s="16"/>
      <c r="G36" s="17"/>
      <c r="H36" s="30"/>
      <c r="I36" s="32"/>
      <c r="J36" s="10"/>
      <c r="K36" s="10"/>
      <c r="L36" s="10"/>
      <c r="M36" s="12"/>
    </row>
    <row r="37" spans="1:13" ht="14.1" customHeight="1" x14ac:dyDescent="0.3">
      <c r="A37" s="33">
        <v>18</v>
      </c>
      <c r="B37" s="34" t="s">
        <v>150</v>
      </c>
      <c r="C37" s="35"/>
      <c r="D37" s="36" t="s">
        <v>151</v>
      </c>
      <c r="E37" s="37"/>
      <c r="F37" s="37"/>
      <c r="G37" s="38"/>
      <c r="H37" s="39">
        <f>SUM(I37)-0.6</f>
        <v>7.9</v>
      </c>
      <c r="I37" s="40">
        <v>8.5</v>
      </c>
      <c r="J37" s="41">
        <f>SUM(I37)+0.6</f>
        <v>9.1</v>
      </c>
      <c r="K37" s="41"/>
      <c r="L37" s="41"/>
      <c r="M37" s="49"/>
    </row>
    <row r="38" spans="1:13" ht="14.1" customHeight="1" x14ac:dyDescent="0.3">
      <c r="A38" s="23"/>
      <c r="B38" s="13" t="s">
        <v>152</v>
      </c>
      <c r="C38" s="14"/>
      <c r="D38" s="15" t="s">
        <v>153</v>
      </c>
      <c r="E38" s="16"/>
      <c r="F38" s="16"/>
      <c r="G38" s="17"/>
      <c r="H38" s="30"/>
      <c r="I38" s="32"/>
      <c r="J38" s="10"/>
      <c r="K38" s="10"/>
      <c r="L38" s="10"/>
      <c r="M38" s="12"/>
    </row>
    <row r="39" spans="1:13" ht="14.1" customHeight="1" x14ac:dyDescent="0.3">
      <c r="A39" s="33">
        <v>19</v>
      </c>
      <c r="B39" s="34" t="s">
        <v>203</v>
      </c>
      <c r="C39" s="35"/>
      <c r="D39" s="36"/>
      <c r="E39" s="37"/>
      <c r="F39" s="37"/>
      <c r="G39" s="38"/>
      <c r="H39" s="57">
        <f>SUM(I39)-0.5</f>
        <v>7.5</v>
      </c>
      <c r="I39" s="40">
        <v>8</v>
      </c>
      <c r="J39" s="41">
        <f>SUM(I39)+0.5</f>
        <v>8.5</v>
      </c>
      <c r="K39" s="41"/>
      <c r="L39" s="41"/>
      <c r="M39" s="49"/>
    </row>
    <row r="40" spans="1:13" ht="14.1" customHeight="1" x14ac:dyDescent="0.3">
      <c r="A40" s="23"/>
      <c r="B40" s="13" t="s">
        <v>205</v>
      </c>
      <c r="C40" s="14"/>
      <c r="D40" s="15"/>
      <c r="E40" s="16"/>
      <c r="F40" s="16"/>
      <c r="G40" s="17"/>
      <c r="H40" s="30"/>
      <c r="I40" s="32"/>
      <c r="J40" s="10"/>
      <c r="K40" s="10"/>
      <c r="L40" s="10"/>
      <c r="M40" s="12"/>
    </row>
    <row r="41" spans="1:13" s="2" customFormat="1" ht="14.1" customHeight="1" x14ac:dyDescent="0.3">
      <c r="A41" s="33">
        <v>20</v>
      </c>
      <c r="B41" s="34" t="s">
        <v>204</v>
      </c>
      <c r="C41" s="35"/>
      <c r="D41" s="36"/>
      <c r="E41" s="37"/>
      <c r="F41" s="37"/>
      <c r="G41" s="38"/>
      <c r="H41" s="57">
        <f>SUM(I41)-0.5</f>
        <v>8</v>
      </c>
      <c r="I41" s="40">
        <v>8.5</v>
      </c>
      <c r="J41" s="41">
        <f>SUM(I41)+0.5</f>
        <v>9</v>
      </c>
      <c r="K41" s="41"/>
      <c r="L41" s="41"/>
      <c r="M41" s="49"/>
    </row>
    <row r="42" spans="1:13" s="2" customFormat="1" ht="14.1" customHeight="1" x14ac:dyDescent="0.3">
      <c r="A42" s="23"/>
      <c r="B42" s="13" t="s">
        <v>206</v>
      </c>
      <c r="C42" s="14"/>
      <c r="D42" s="15"/>
      <c r="E42" s="16"/>
      <c r="F42" s="16"/>
      <c r="G42" s="17"/>
      <c r="H42" s="30"/>
      <c r="I42" s="32"/>
      <c r="J42" s="10"/>
      <c r="K42" s="10"/>
      <c r="L42" s="10"/>
      <c r="M42" s="12"/>
    </row>
    <row r="43" spans="1:13" ht="14.1" customHeight="1" x14ac:dyDescent="0.3">
      <c r="A43" s="33">
        <v>21</v>
      </c>
      <c r="B43" s="34" t="s">
        <v>81</v>
      </c>
      <c r="C43" s="35"/>
      <c r="D43" s="68"/>
      <c r="E43" s="69"/>
      <c r="F43" s="69"/>
      <c r="G43" s="70"/>
      <c r="H43" s="57">
        <f>SUM(I43)</f>
        <v>2.1</v>
      </c>
      <c r="I43" s="40">
        <v>2.1</v>
      </c>
      <c r="J43" s="41">
        <f>SUM(I43)</f>
        <v>2.1</v>
      </c>
      <c r="K43" s="41"/>
      <c r="L43" s="41"/>
      <c r="M43" s="53"/>
    </row>
    <row r="44" spans="1:13" ht="14.1" customHeight="1" x14ac:dyDescent="0.3">
      <c r="A44" s="23"/>
      <c r="B44" s="72" t="s">
        <v>82</v>
      </c>
      <c r="C44" s="73"/>
      <c r="D44" s="50" t="s">
        <v>264</v>
      </c>
      <c r="E44" s="51"/>
      <c r="F44" s="51"/>
      <c r="G44" s="52"/>
      <c r="H44" s="30"/>
      <c r="I44" s="32"/>
      <c r="J44" s="10"/>
      <c r="K44" s="10"/>
      <c r="L44" s="10"/>
      <c r="M44" s="54"/>
    </row>
    <row r="45" spans="1:13" ht="14.1" customHeight="1" x14ac:dyDescent="0.3">
      <c r="A45" s="55">
        <v>22</v>
      </c>
      <c r="B45" s="34"/>
      <c r="C45" s="35"/>
      <c r="D45" s="36"/>
      <c r="E45" s="37"/>
      <c r="F45" s="37"/>
      <c r="G45" s="38"/>
      <c r="H45" s="57"/>
      <c r="I45" s="40"/>
      <c r="J45" s="41"/>
      <c r="K45" s="41"/>
      <c r="L45" s="41"/>
      <c r="M45" s="53"/>
    </row>
    <row r="46" spans="1:13" ht="14.1" customHeight="1" thickBot="1" x14ac:dyDescent="0.35">
      <c r="A46" s="56"/>
      <c r="B46" s="62"/>
      <c r="C46" s="63"/>
      <c r="D46" s="64"/>
      <c r="E46" s="65"/>
      <c r="F46" s="65"/>
      <c r="G46" s="66"/>
      <c r="H46" s="58"/>
      <c r="I46" s="59"/>
      <c r="J46" s="60"/>
      <c r="K46" s="60"/>
      <c r="L46" s="60"/>
      <c r="M46" s="61"/>
    </row>
    <row r="47" spans="1:13" ht="14.1" customHeight="1" x14ac:dyDescent="0.3"/>
    <row r="48" spans="1:13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245">
    <mergeCell ref="K41:K42"/>
    <mergeCell ref="L41:L42"/>
    <mergeCell ref="M41:M42"/>
    <mergeCell ref="B42:C42"/>
    <mergeCell ref="D42:G42"/>
    <mergeCell ref="A41:A42"/>
    <mergeCell ref="B41:C41"/>
    <mergeCell ref="D41:G41"/>
    <mergeCell ref="H41:H42"/>
    <mergeCell ref="I41:I42"/>
    <mergeCell ref="J41:J42"/>
    <mergeCell ref="M39:M40"/>
    <mergeCell ref="B40:C40"/>
    <mergeCell ref="D40:G40"/>
    <mergeCell ref="K37:K38"/>
    <mergeCell ref="L37:L38"/>
    <mergeCell ref="M37:M38"/>
    <mergeCell ref="B38:C38"/>
    <mergeCell ref="D38:G38"/>
    <mergeCell ref="J37:J38"/>
    <mergeCell ref="L45:L46"/>
    <mergeCell ref="M45:M46"/>
    <mergeCell ref="B46:C46"/>
    <mergeCell ref="D46:G46"/>
    <mergeCell ref="J45:J46"/>
    <mergeCell ref="J43:J44"/>
    <mergeCell ref="K43:K44"/>
    <mergeCell ref="L43:L44"/>
    <mergeCell ref="M43:M44"/>
    <mergeCell ref="A45:A46"/>
    <mergeCell ref="B45:C45"/>
    <mergeCell ref="D45:G45"/>
    <mergeCell ref="H45:H46"/>
    <mergeCell ref="I45:I46"/>
    <mergeCell ref="B44:C44"/>
    <mergeCell ref="D44:G44"/>
    <mergeCell ref="J35:J36"/>
    <mergeCell ref="K35:K36"/>
    <mergeCell ref="B36:C36"/>
    <mergeCell ref="D36:G36"/>
    <mergeCell ref="K45:K46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J39:J40"/>
    <mergeCell ref="K39:K40"/>
    <mergeCell ref="K33:K34"/>
    <mergeCell ref="L33:L34"/>
    <mergeCell ref="M33:M34"/>
    <mergeCell ref="B34:C34"/>
    <mergeCell ref="D34:G34"/>
    <mergeCell ref="A43:A44"/>
    <mergeCell ref="B43:C43"/>
    <mergeCell ref="D43:G43"/>
    <mergeCell ref="H43:H44"/>
    <mergeCell ref="I43:I44"/>
    <mergeCell ref="A33:A34"/>
    <mergeCell ref="B33:C33"/>
    <mergeCell ref="D33:G33"/>
    <mergeCell ref="H33:H34"/>
    <mergeCell ref="I33:I34"/>
    <mergeCell ref="J33:J34"/>
    <mergeCell ref="A35:A36"/>
    <mergeCell ref="B35:C35"/>
    <mergeCell ref="D35:G35"/>
    <mergeCell ref="H35:H36"/>
    <mergeCell ref="I35:I36"/>
    <mergeCell ref="L35:L36"/>
    <mergeCell ref="M35:M36"/>
    <mergeCell ref="L39:L40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7DDB6-6DD6-4214-8DBD-9BE9411D5EE0}">
  <sheetPr>
    <tabColor rgb="FFFFFF00"/>
    <pageSetUpPr fitToPage="1"/>
  </sheetPr>
  <dimension ref="A1:M79"/>
  <sheetViews>
    <sheetView topLeftCell="A37" zoomScale="110" zoomScaleNormal="110" workbookViewId="0">
      <selection activeCell="B61" sqref="B61:J6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  <col min="258" max="261" width="8.125" customWidth="1"/>
    <col min="262" max="267" width="5.5" customWidth="1"/>
    <col min="511" max="511" width="3.25" bestFit="1" customWidth="1"/>
    <col min="514" max="517" width="8.125" customWidth="1"/>
    <col min="518" max="523" width="5.5" customWidth="1"/>
    <col min="767" max="767" width="3.25" bestFit="1" customWidth="1"/>
    <col min="770" max="773" width="8.125" customWidth="1"/>
    <col min="774" max="779" width="5.5" customWidth="1"/>
    <col min="1023" max="1023" width="3.25" bestFit="1" customWidth="1"/>
    <col min="1026" max="1029" width="8.125" customWidth="1"/>
    <col min="1030" max="1035" width="5.5" customWidth="1"/>
    <col min="1279" max="1279" width="3.25" bestFit="1" customWidth="1"/>
    <col min="1282" max="1285" width="8.125" customWidth="1"/>
    <col min="1286" max="1291" width="5.5" customWidth="1"/>
    <col min="1535" max="1535" width="3.25" bestFit="1" customWidth="1"/>
    <col min="1538" max="1541" width="8.125" customWidth="1"/>
    <col min="1542" max="1547" width="5.5" customWidth="1"/>
    <col min="1791" max="1791" width="3.25" bestFit="1" customWidth="1"/>
    <col min="1794" max="1797" width="8.125" customWidth="1"/>
    <col min="1798" max="1803" width="5.5" customWidth="1"/>
    <col min="2047" max="2047" width="3.25" bestFit="1" customWidth="1"/>
    <col min="2050" max="2053" width="8.125" customWidth="1"/>
    <col min="2054" max="2059" width="5.5" customWidth="1"/>
    <col min="2303" max="2303" width="3.25" bestFit="1" customWidth="1"/>
    <col min="2306" max="2309" width="8.125" customWidth="1"/>
    <col min="2310" max="2315" width="5.5" customWidth="1"/>
    <col min="2559" max="2559" width="3.25" bestFit="1" customWidth="1"/>
    <col min="2562" max="2565" width="8.125" customWidth="1"/>
    <col min="2566" max="2571" width="5.5" customWidth="1"/>
    <col min="2815" max="2815" width="3.25" bestFit="1" customWidth="1"/>
    <col min="2818" max="2821" width="8.125" customWidth="1"/>
    <col min="2822" max="2827" width="5.5" customWidth="1"/>
    <col min="3071" max="3071" width="3.25" bestFit="1" customWidth="1"/>
    <col min="3074" max="3077" width="8.125" customWidth="1"/>
    <col min="3078" max="3083" width="5.5" customWidth="1"/>
    <col min="3327" max="3327" width="3.25" bestFit="1" customWidth="1"/>
    <col min="3330" max="3333" width="8.125" customWidth="1"/>
    <col min="3334" max="3339" width="5.5" customWidth="1"/>
    <col min="3583" max="3583" width="3.25" bestFit="1" customWidth="1"/>
    <col min="3586" max="3589" width="8.125" customWidth="1"/>
    <col min="3590" max="3595" width="5.5" customWidth="1"/>
    <col min="3839" max="3839" width="3.25" bestFit="1" customWidth="1"/>
    <col min="3842" max="3845" width="8.125" customWidth="1"/>
    <col min="3846" max="3851" width="5.5" customWidth="1"/>
    <col min="4095" max="4095" width="3.25" bestFit="1" customWidth="1"/>
    <col min="4098" max="4101" width="8.125" customWidth="1"/>
    <col min="4102" max="4107" width="5.5" customWidth="1"/>
    <col min="4351" max="4351" width="3.25" bestFit="1" customWidth="1"/>
    <col min="4354" max="4357" width="8.125" customWidth="1"/>
    <col min="4358" max="4363" width="5.5" customWidth="1"/>
    <col min="4607" max="4607" width="3.25" bestFit="1" customWidth="1"/>
    <col min="4610" max="4613" width="8.125" customWidth="1"/>
    <col min="4614" max="4619" width="5.5" customWidth="1"/>
    <col min="4863" max="4863" width="3.25" bestFit="1" customWidth="1"/>
    <col min="4866" max="4869" width="8.125" customWidth="1"/>
    <col min="4870" max="4875" width="5.5" customWidth="1"/>
    <col min="5119" max="5119" width="3.25" bestFit="1" customWidth="1"/>
    <col min="5122" max="5125" width="8.125" customWidth="1"/>
    <col min="5126" max="5131" width="5.5" customWidth="1"/>
    <col min="5375" max="5375" width="3.25" bestFit="1" customWidth="1"/>
    <col min="5378" max="5381" width="8.125" customWidth="1"/>
    <col min="5382" max="5387" width="5.5" customWidth="1"/>
    <col min="5631" max="5631" width="3.25" bestFit="1" customWidth="1"/>
    <col min="5634" max="5637" width="8.125" customWidth="1"/>
    <col min="5638" max="5643" width="5.5" customWidth="1"/>
    <col min="5887" max="5887" width="3.25" bestFit="1" customWidth="1"/>
    <col min="5890" max="5893" width="8.125" customWidth="1"/>
    <col min="5894" max="5899" width="5.5" customWidth="1"/>
    <col min="6143" max="6143" width="3.25" bestFit="1" customWidth="1"/>
    <col min="6146" max="6149" width="8.125" customWidth="1"/>
    <col min="6150" max="6155" width="5.5" customWidth="1"/>
    <col min="6399" max="6399" width="3.25" bestFit="1" customWidth="1"/>
    <col min="6402" max="6405" width="8.125" customWidth="1"/>
    <col min="6406" max="6411" width="5.5" customWidth="1"/>
    <col min="6655" max="6655" width="3.25" bestFit="1" customWidth="1"/>
    <col min="6658" max="6661" width="8.125" customWidth="1"/>
    <col min="6662" max="6667" width="5.5" customWidth="1"/>
    <col min="6911" max="6911" width="3.25" bestFit="1" customWidth="1"/>
    <col min="6914" max="6917" width="8.125" customWidth="1"/>
    <col min="6918" max="6923" width="5.5" customWidth="1"/>
    <col min="7167" max="7167" width="3.25" bestFit="1" customWidth="1"/>
    <col min="7170" max="7173" width="8.125" customWidth="1"/>
    <col min="7174" max="7179" width="5.5" customWidth="1"/>
    <col min="7423" max="7423" width="3.25" bestFit="1" customWidth="1"/>
    <col min="7426" max="7429" width="8.125" customWidth="1"/>
    <col min="7430" max="7435" width="5.5" customWidth="1"/>
    <col min="7679" max="7679" width="3.25" bestFit="1" customWidth="1"/>
    <col min="7682" max="7685" width="8.125" customWidth="1"/>
    <col min="7686" max="7691" width="5.5" customWidth="1"/>
    <col min="7935" max="7935" width="3.25" bestFit="1" customWidth="1"/>
    <col min="7938" max="7941" width="8.125" customWidth="1"/>
    <col min="7942" max="7947" width="5.5" customWidth="1"/>
    <col min="8191" max="8191" width="3.25" bestFit="1" customWidth="1"/>
    <col min="8194" max="8197" width="8.125" customWidth="1"/>
    <col min="8198" max="8203" width="5.5" customWidth="1"/>
    <col min="8447" max="8447" width="3.25" bestFit="1" customWidth="1"/>
    <col min="8450" max="8453" width="8.125" customWidth="1"/>
    <col min="8454" max="8459" width="5.5" customWidth="1"/>
    <col min="8703" max="8703" width="3.25" bestFit="1" customWidth="1"/>
    <col min="8706" max="8709" width="8.125" customWidth="1"/>
    <col min="8710" max="8715" width="5.5" customWidth="1"/>
    <col min="8959" max="8959" width="3.25" bestFit="1" customWidth="1"/>
    <col min="8962" max="8965" width="8.125" customWidth="1"/>
    <col min="8966" max="8971" width="5.5" customWidth="1"/>
    <col min="9215" max="9215" width="3.25" bestFit="1" customWidth="1"/>
    <col min="9218" max="9221" width="8.125" customWidth="1"/>
    <col min="9222" max="9227" width="5.5" customWidth="1"/>
    <col min="9471" max="9471" width="3.25" bestFit="1" customWidth="1"/>
    <col min="9474" max="9477" width="8.125" customWidth="1"/>
    <col min="9478" max="9483" width="5.5" customWidth="1"/>
    <col min="9727" max="9727" width="3.25" bestFit="1" customWidth="1"/>
    <col min="9730" max="9733" width="8.125" customWidth="1"/>
    <col min="9734" max="9739" width="5.5" customWidth="1"/>
    <col min="9983" max="9983" width="3.25" bestFit="1" customWidth="1"/>
    <col min="9986" max="9989" width="8.125" customWidth="1"/>
    <col min="9990" max="9995" width="5.5" customWidth="1"/>
    <col min="10239" max="10239" width="3.25" bestFit="1" customWidth="1"/>
    <col min="10242" max="10245" width="8.125" customWidth="1"/>
    <col min="10246" max="10251" width="5.5" customWidth="1"/>
    <col min="10495" max="10495" width="3.25" bestFit="1" customWidth="1"/>
    <col min="10498" max="10501" width="8.125" customWidth="1"/>
    <col min="10502" max="10507" width="5.5" customWidth="1"/>
    <col min="10751" max="10751" width="3.25" bestFit="1" customWidth="1"/>
    <col min="10754" max="10757" width="8.125" customWidth="1"/>
    <col min="10758" max="10763" width="5.5" customWidth="1"/>
    <col min="11007" max="11007" width="3.25" bestFit="1" customWidth="1"/>
    <col min="11010" max="11013" width="8.125" customWidth="1"/>
    <col min="11014" max="11019" width="5.5" customWidth="1"/>
    <col min="11263" max="11263" width="3.25" bestFit="1" customWidth="1"/>
    <col min="11266" max="11269" width="8.125" customWidth="1"/>
    <col min="11270" max="11275" width="5.5" customWidth="1"/>
    <col min="11519" max="11519" width="3.25" bestFit="1" customWidth="1"/>
    <col min="11522" max="11525" width="8.125" customWidth="1"/>
    <col min="11526" max="11531" width="5.5" customWidth="1"/>
    <col min="11775" max="11775" width="3.25" bestFit="1" customWidth="1"/>
    <col min="11778" max="11781" width="8.125" customWidth="1"/>
    <col min="11782" max="11787" width="5.5" customWidth="1"/>
    <col min="12031" max="12031" width="3.25" bestFit="1" customWidth="1"/>
    <col min="12034" max="12037" width="8.125" customWidth="1"/>
    <col min="12038" max="12043" width="5.5" customWidth="1"/>
    <col min="12287" max="12287" width="3.25" bestFit="1" customWidth="1"/>
    <col min="12290" max="12293" width="8.125" customWidth="1"/>
    <col min="12294" max="12299" width="5.5" customWidth="1"/>
    <col min="12543" max="12543" width="3.25" bestFit="1" customWidth="1"/>
    <col min="12546" max="12549" width="8.125" customWidth="1"/>
    <col min="12550" max="12555" width="5.5" customWidth="1"/>
    <col min="12799" max="12799" width="3.25" bestFit="1" customWidth="1"/>
    <col min="12802" max="12805" width="8.125" customWidth="1"/>
    <col min="12806" max="12811" width="5.5" customWidth="1"/>
    <col min="13055" max="13055" width="3.25" bestFit="1" customWidth="1"/>
    <col min="13058" max="13061" width="8.125" customWidth="1"/>
    <col min="13062" max="13067" width="5.5" customWidth="1"/>
    <col min="13311" max="13311" width="3.25" bestFit="1" customWidth="1"/>
    <col min="13314" max="13317" width="8.125" customWidth="1"/>
    <col min="13318" max="13323" width="5.5" customWidth="1"/>
    <col min="13567" max="13567" width="3.25" bestFit="1" customWidth="1"/>
    <col min="13570" max="13573" width="8.125" customWidth="1"/>
    <col min="13574" max="13579" width="5.5" customWidth="1"/>
    <col min="13823" max="13823" width="3.25" bestFit="1" customWidth="1"/>
    <col min="13826" max="13829" width="8.125" customWidth="1"/>
    <col min="13830" max="13835" width="5.5" customWidth="1"/>
    <col min="14079" max="14079" width="3.25" bestFit="1" customWidth="1"/>
    <col min="14082" max="14085" width="8.125" customWidth="1"/>
    <col min="14086" max="14091" width="5.5" customWidth="1"/>
    <col min="14335" max="14335" width="3.25" bestFit="1" customWidth="1"/>
    <col min="14338" max="14341" width="8.125" customWidth="1"/>
    <col min="14342" max="14347" width="5.5" customWidth="1"/>
    <col min="14591" max="14591" width="3.25" bestFit="1" customWidth="1"/>
    <col min="14594" max="14597" width="8.125" customWidth="1"/>
    <col min="14598" max="14603" width="5.5" customWidth="1"/>
    <col min="14847" max="14847" width="3.25" bestFit="1" customWidth="1"/>
    <col min="14850" max="14853" width="8.125" customWidth="1"/>
    <col min="14854" max="14859" width="5.5" customWidth="1"/>
    <col min="15103" max="15103" width="3.25" bestFit="1" customWidth="1"/>
    <col min="15106" max="15109" width="8.125" customWidth="1"/>
    <col min="15110" max="15115" width="5.5" customWidth="1"/>
    <col min="15359" max="15359" width="3.25" bestFit="1" customWidth="1"/>
    <col min="15362" max="15365" width="8.125" customWidth="1"/>
    <col min="15366" max="15371" width="5.5" customWidth="1"/>
    <col min="15615" max="15615" width="3.25" bestFit="1" customWidth="1"/>
    <col min="15618" max="15621" width="8.125" customWidth="1"/>
    <col min="15622" max="15627" width="5.5" customWidth="1"/>
    <col min="15871" max="15871" width="3.25" bestFit="1" customWidth="1"/>
    <col min="15874" max="15877" width="8.125" customWidth="1"/>
    <col min="15878" max="15883" width="5.5" customWidth="1"/>
    <col min="16127" max="16127" width="3.25" bestFit="1" customWidth="1"/>
    <col min="16130" max="16133" width="8.125" customWidth="1"/>
    <col min="16134" max="16139" width="5.5" customWidth="1"/>
  </cols>
  <sheetData>
    <row r="1" spans="1:13" ht="16.5" customHeight="1" thickBot="1" x14ac:dyDescent="0.35">
      <c r="A1" s="18" t="s">
        <v>185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3" ht="16.5" customHeight="1" thickBot="1" x14ac:dyDescent="0.35">
      <c r="A2" s="6" t="s">
        <v>33</v>
      </c>
      <c r="B2" s="21" t="s">
        <v>34</v>
      </c>
      <c r="C2" s="21"/>
      <c r="D2" s="21" t="s">
        <v>35</v>
      </c>
      <c r="E2" s="21"/>
      <c r="F2" s="21"/>
      <c r="G2" s="21"/>
      <c r="H2" s="8" t="s">
        <v>257</v>
      </c>
      <c r="I2" s="3" t="s">
        <v>258</v>
      </c>
      <c r="J2" s="4" t="s">
        <v>259</v>
      </c>
      <c r="K2" s="7"/>
      <c r="L2" s="7"/>
      <c r="M2" s="4"/>
    </row>
    <row r="3" spans="1:13" s="2" customFormat="1" ht="14.1" customHeight="1" x14ac:dyDescent="0.3">
      <c r="A3" s="86">
        <v>1</v>
      </c>
      <c r="B3" s="96" t="s">
        <v>23</v>
      </c>
      <c r="C3" s="96"/>
      <c r="D3" s="97" t="s">
        <v>59</v>
      </c>
      <c r="E3" s="97"/>
      <c r="F3" s="97"/>
      <c r="G3" s="26"/>
      <c r="H3" s="98">
        <f>SUM(I3)-3</f>
        <v>32</v>
      </c>
      <c r="I3" s="92">
        <v>35</v>
      </c>
      <c r="J3" s="93">
        <f>SUM(I3)+3</f>
        <v>38</v>
      </c>
      <c r="K3" s="93"/>
      <c r="L3" s="118"/>
      <c r="M3" s="11"/>
    </row>
    <row r="4" spans="1:13" s="2" customFormat="1" ht="14.1" customHeight="1" x14ac:dyDescent="0.3">
      <c r="A4" s="67"/>
      <c r="B4" s="43" t="s">
        <v>20</v>
      </c>
      <c r="C4" s="43"/>
      <c r="D4" s="50" t="s">
        <v>40</v>
      </c>
      <c r="E4" s="51"/>
      <c r="F4" s="51"/>
      <c r="G4" s="51"/>
      <c r="H4" s="95"/>
      <c r="I4" s="71"/>
      <c r="J4" s="41"/>
      <c r="K4" s="41"/>
      <c r="L4" s="42"/>
      <c r="M4" s="12"/>
    </row>
    <row r="5" spans="1:13" s="2" customFormat="1" ht="14.1" customHeight="1" x14ac:dyDescent="0.3">
      <c r="A5" s="67">
        <v>2</v>
      </c>
      <c r="B5" s="42" t="s">
        <v>21</v>
      </c>
      <c r="C5" s="42"/>
      <c r="D5" s="83" t="s">
        <v>22</v>
      </c>
      <c r="E5" s="83"/>
      <c r="F5" s="83"/>
      <c r="G5" s="83"/>
      <c r="H5" s="57">
        <f>SUM(I5)-1.2</f>
        <v>20.8</v>
      </c>
      <c r="I5" s="40">
        <v>22</v>
      </c>
      <c r="J5" s="41">
        <f>SUM(I5)+1.2</f>
        <v>23.2</v>
      </c>
      <c r="K5" s="41"/>
      <c r="L5" s="41"/>
      <c r="M5" s="49"/>
    </row>
    <row r="6" spans="1:13" s="2" customFormat="1" ht="14.1" customHeight="1" x14ac:dyDescent="0.3">
      <c r="A6" s="67"/>
      <c r="B6" s="43" t="s">
        <v>11</v>
      </c>
      <c r="C6" s="43"/>
      <c r="D6" s="50" t="s">
        <v>26</v>
      </c>
      <c r="E6" s="51"/>
      <c r="F6" s="51"/>
      <c r="G6" s="52"/>
      <c r="H6" s="30"/>
      <c r="I6" s="32"/>
      <c r="J6" s="10"/>
      <c r="K6" s="10"/>
      <c r="L6" s="10"/>
      <c r="M6" s="12"/>
    </row>
    <row r="7" spans="1:13" s="2" customFormat="1" ht="14.1" customHeight="1" x14ac:dyDescent="0.3">
      <c r="A7" s="67">
        <v>3</v>
      </c>
      <c r="B7" s="42" t="s">
        <v>187</v>
      </c>
      <c r="C7" s="42"/>
      <c r="D7" s="83"/>
      <c r="E7" s="83"/>
      <c r="F7" s="83"/>
      <c r="G7" s="83"/>
      <c r="H7" s="57">
        <f>SUM(I7)-1.3</f>
        <v>19.7</v>
      </c>
      <c r="I7" s="40">
        <v>21</v>
      </c>
      <c r="J7" s="41">
        <f>SUM(I7)+1.3</f>
        <v>22.3</v>
      </c>
      <c r="K7" s="41"/>
      <c r="L7" s="41"/>
      <c r="M7" s="49"/>
    </row>
    <row r="8" spans="1:13" s="2" customFormat="1" ht="14.1" customHeight="1" x14ac:dyDescent="0.3">
      <c r="A8" s="67"/>
      <c r="B8" s="43" t="s">
        <v>188</v>
      </c>
      <c r="C8" s="43"/>
      <c r="D8" s="50"/>
      <c r="E8" s="51"/>
      <c r="F8" s="51"/>
      <c r="G8" s="52"/>
      <c r="H8" s="30"/>
      <c r="I8" s="32"/>
      <c r="J8" s="10"/>
      <c r="K8" s="10"/>
      <c r="L8" s="10"/>
      <c r="M8" s="12"/>
    </row>
    <row r="9" spans="1:13" s="2" customFormat="1" ht="14.1" customHeight="1" x14ac:dyDescent="0.3">
      <c r="A9" s="67">
        <v>4</v>
      </c>
      <c r="B9" s="42" t="s">
        <v>19</v>
      </c>
      <c r="C9" s="42"/>
      <c r="D9" s="83" t="s">
        <v>54</v>
      </c>
      <c r="E9" s="83"/>
      <c r="F9" s="83"/>
      <c r="G9" s="83"/>
      <c r="H9" s="57">
        <f>SUM(I9)-1.5</f>
        <v>25.5</v>
      </c>
      <c r="I9" s="40">
        <v>27</v>
      </c>
      <c r="J9" s="41">
        <f>SUM(I9)+1.5</f>
        <v>28.5</v>
      </c>
      <c r="K9" s="41"/>
      <c r="L9" s="41"/>
      <c r="M9" s="85"/>
    </row>
    <row r="10" spans="1:13" s="2" customFormat="1" ht="14.1" customHeight="1" x14ac:dyDescent="0.3">
      <c r="A10" s="67"/>
      <c r="B10" s="43" t="s">
        <v>24</v>
      </c>
      <c r="C10" s="43"/>
      <c r="D10" s="50" t="s">
        <v>27</v>
      </c>
      <c r="E10" s="51"/>
      <c r="F10" s="51"/>
      <c r="G10" s="52"/>
      <c r="H10" s="30"/>
      <c r="I10" s="32"/>
      <c r="J10" s="10"/>
      <c r="K10" s="10"/>
      <c r="L10" s="10"/>
      <c r="M10" s="85"/>
    </row>
    <row r="11" spans="1:13" s="2" customFormat="1" ht="14.1" customHeight="1" x14ac:dyDescent="0.3">
      <c r="A11" s="67">
        <v>5</v>
      </c>
      <c r="B11" s="42" t="s">
        <v>186</v>
      </c>
      <c r="C11" s="42"/>
      <c r="D11" s="83" t="s">
        <v>9</v>
      </c>
      <c r="E11" s="83"/>
      <c r="F11" s="83"/>
      <c r="G11" s="83"/>
      <c r="H11" s="57">
        <f>SUM(I11)-1.5</f>
        <v>24.5</v>
      </c>
      <c r="I11" s="40">
        <v>26</v>
      </c>
      <c r="J11" s="41">
        <f>SUM(I11)+1.5</f>
        <v>27.5</v>
      </c>
      <c r="K11" s="41"/>
      <c r="L11" s="41"/>
      <c r="M11" s="85"/>
    </row>
    <row r="12" spans="1:13" s="2" customFormat="1" ht="14.1" customHeight="1" x14ac:dyDescent="0.3">
      <c r="A12" s="67"/>
      <c r="B12" s="43" t="s">
        <v>169</v>
      </c>
      <c r="C12" s="43"/>
      <c r="D12" s="50" t="s">
        <v>28</v>
      </c>
      <c r="E12" s="51"/>
      <c r="F12" s="51"/>
      <c r="G12" s="52"/>
      <c r="H12" s="30"/>
      <c r="I12" s="32"/>
      <c r="J12" s="10"/>
      <c r="K12" s="10"/>
      <c r="L12" s="10"/>
      <c r="M12" s="85"/>
    </row>
    <row r="13" spans="1:13" s="2" customFormat="1" ht="14.1" customHeight="1" x14ac:dyDescent="0.3">
      <c r="A13" s="67">
        <v>6</v>
      </c>
      <c r="B13" s="42" t="s">
        <v>10</v>
      </c>
      <c r="C13" s="42"/>
      <c r="D13" s="83" t="s">
        <v>86</v>
      </c>
      <c r="E13" s="83"/>
      <c r="F13" s="83"/>
      <c r="G13" s="83"/>
      <c r="H13" s="57">
        <f>SUM(I13)-0.8</f>
        <v>11.799999999999999</v>
      </c>
      <c r="I13" s="71">
        <v>12.6</v>
      </c>
      <c r="J13" s="74">
        <f>SUM(I13)+0.8</f>
        <v>13.4</v>
      </c>
      <c r="K13" s="74"/>
      <c r="L13" s="74"/>
      <c r="M13" s="85"/>
    </row>
    <row r="14" spans="1:13" s="2" customFormat="1" ht="14.1" customHeight="1" x14ac:dyDescent="0.3">
      <c r="A14" s="67"/>
      <c r="B14" s="43" t="s">
        <v>13</v>
      </c>
      <c r="C14" s="43"/>
      <c r="D14" s="50" t="s">
        <v>29</v>
      </c>
      <c r="E14" s="51"/>
      <c r="F14" s="51"/>
      <c r="G14" s="52"/>
      <c r="H14" s="30"/>
      <c r="I14" s="71"/>
      <c r="J14" s="74"/>
      <c r="K14" s="74"/>
      <c r="L14" s="74"/>
      <c r="M14" s="85"/>
    </row>
    <row r="15" spans="1:13" s="2" customFormat="1" ht="14.1" customHeight="1" x14ac:dyDescent="0.3">
      <c r="A15" s="67">
        <v>7</v>
      </c>
      <c r="B15" s="42" t="s">
        <v>1</v>
      </c>
      <c r="C15" s="42"/>
      <c r="D15" s="83" t="s">
        <v>2</v>
      </c>
      <c r="E15" s="83"/>
      <c r="F15" s="83"/>
      <c r="G15" s="83"/>
      <c r="H15" s="57">
        <f>SUM(I15)-0.6</f>
        <v>13.4</v>
      </c>
      <c r="I15" s="71">
        <v>14</v>
      </c>
      <c r="J15" s="74">
        <f>SUM(I15)+0.6</f>
        <v>14.6</v>
      </c>
      <c r="K15" s="74"/>
      <c r="L15" s="75"/>
      <c r="M15" s="85"/>
    </row>
    <row r="16" spans="1:13" s="2" customFormat="1" ht="14.1" customHeight="1" x14ac:dyDescent="0.3">
      <c r="A16" s="67"/>
      <c r="B16" s="43" t="s">
        <v>14</v>
      </c>
      <c r="C16" s="43"/>
      <c r="D16" s="50" t="s">
        <v>68</v>
      </c>
      <c r="E16" s="51"/>
      <c r="F16" s="51"/>
      <c r="G16" s="52"/>
      <c r="H16" s="30"/>
      <c r="I16" s="71"/>
      <c r="J16" s="74"/>
      <c r="K16" s="74"/>
      <c r="L16" s="75"/>
      <c r="M16" s="85"/>
    </row>
    <row r="17" spans="1:13" s="2" customFormat="1" ht="14.1" customHeight="1" x14ac:dyDescent="0.3">
      <c r="A17" s="67">
        <v>8</v>
      </c>
      <c r="B17" s="42" t="s">
        <v>3</v>
      </c>
      <c r="C17" s="42"/>
      <c r="D17" s="83" t="s">
        <v>4</v>
      </c>
      <c r="E17" s="83"/>
      <c r="F17" s="83"/>
      <c r="G17" s="83"/>
      <c r="H17" s="57">
        <f>SUM(I17)-0.3</f>
        <v>5.3</v>
      </c>
      <c r="I17" s="71">
        <v>5.6</v>
      </c>
      <c r="J17" s="74">
        <f>SUM(I17)+0.3</f>
        <v>5.8999999999999995</v>
      </c>
      <c r="K17" s="74"/>
      <c r="L17" s="75"/>
      <c r="M17" s="85"/>
    </row>
    <row r="18" spans="1:13" s="2" customFormat="1" ht="14.1" customHeight="1" x14ac:dyDescent="0.3">
      <c r="A18" s="67"/>
      <c r="B18" s="43" t="s">
        <v>15</v>
      </c>
      <c r="C18" s="43"/>
      <c r="D18" s="50" t="s">
        <v>67</v>
      </c>
      <c r="E18" s="51"/>
      <c r="F18" s="51"/>
      <c r="G18" s="52"/>
      <c r="H18" s="30"/>
      <c r="I18" s="71"/>
      <c r="J18" s="74"/>
      <c r="K18" s="74"/>
      <c r="L18" s="75"/>
      <c r="M18" s="85"/>
    </row>
    <row r="19" spans="1:13" s="2" customFormat="1" ht="14.1" customHeight="1" x14ac:dyDescent="0.3">
      <c r="A19" s="67">
        <v>9</v>
      </c>
      <c r="B19" s="34" t="s">
        <v>45</v>
      </c>
      <c r="C19" s="35"/>
      <c r="D19" s="36" t="s">
        <v>47</v>
      </c>
      <c r="E19" s="37"/>
      <c r="F19" s="37"/>
      <c r="G19" s="38"/>
      <c r="H19" s="57">
        <f>SUM(I19)-1.6</f>
        <v>35.4</v>
      </c>
      <c r="I19" s="71">
        <v>37</v>
      </c>
      <c r="J19" s="74">
        <f>SUM(I19)+1.6</f>
        <v>38.6</v>
      </c>
      <c r="K19" s="74"/>
      <c r="L19" s="75"/>
      <c r="M19" s="85"/>
    </row>
    <row r="20" spans="1:13" s="2" customFormat="1" ht="14.1" customHeight="1" x14ac:dyDescent="0.3">
      <c r="A20" s="67"/>
      <c r="B20" s="43" t="s">
        <v>46</v>
      </c>
      <c r="C20" s="43"/>
      <c r="D20" s="50" t="s">
        <v>66</v>
      </c>
      <c r="E20" s="51"/>
      <c r="F20" s="51"/>
      <c r="G20" s="52"/>
      <c r="H20" s="30"/>
      <c r="I20" s="71"/>
      <c r="J20" s="74"/>
      <c r="K20" s="74"/>
      <c r="L20" s="75"/>
      <c r="M20" s="85"/>
    </row>
    <row r="21" spans="1:13" s="2" customFormat="1" ht="14.1" customHeight="1" x14ac:dyDescent="0.3">
      <c r="A21" s="67">
        <v>10</v>
      </c>
      <c r="B21" s="42" t="s">
        <v>5</v>
      </c>
      <c r="C21" s="42"/>
      <c r="D21" s="83" t="s">
        <v>6</v>
      </c>
      <c r="E21" s="83"/>
      <c r="F21" s="83"/>
      <c r="G21" s="83"/>
      <c r="H21" s="57">
        <f>SUM(I21)-2.9</f>
        <v>26.6</v>
      </c>
      <c r="I21" s="71">
        <v>29.5</v>
      </c>
      <c r="J21" s="74">
        <f>SUM(I21)+2.9</f>
        <v>32.4</v>
      </c>
      <c r="K21" s="74"/>
      <c r="L21" s="74"/>
      <c r="M21" s="85"/>
    </row>
    <row r="22" spans="1:13" s="2" customFormat="1" ht="14.1" customHeight="1" x14ac:dyDescent="0.3">
      <c r="A22" s="67"/>
      <c r="B22" s="43" t="s">
        <v>16</v>
      </c>
      <c r="C22" s="43"/>
      <c r="D22" s="50" t="s">
        <v>32</v>
      </c>
      <c r="E22" s="51"/>
      <c r="F22" s="51"/>
      <c r="G22" s="52"/>
      <c r="H22" s="30"/>
      <c r="I22" s="71"/>
      <c r="J22" s="74"/>
      <c r="K22" s="74"/>
      <c r="L22" s="74"/>
      <c r="M22" s="85"/>
    </row>
    <row r="23" spans="1:13" s="2" customFormat="1" ht="14.1" customHeight="1" x14ac:dyDescent="0.3">
      <c r="A23" s="67">
        <v>11</v>
      </c>
      <c r="B23" s="42" t="s">
        <v>7</v>
      </c>
      <c r="C23" s="42"/>
      <c r="D23" s="36" t="s">
        <v>8</v>
      </c>
      <c r="E23" s="37"/>
      <c r="F23" s="37"/>
      <c r="G23" s="38"/>
      <c r="H23" s="95"/>
      <c r="I23" s="71"/>
      <c r="J23" s="74"/>
      <c r="K23" s="74"/>
      <c r="L23" s="74"/>
      <c r="M23" s="85"/>
    </row>
    <row r="24" spans="1:13" s="2" customFormat="1" ht="14.1" customHeight="1" x14ac:dyDescent="0.3">
      <c r="A24" s="67"/>
      <c r="B24" s="43" t="s">
        <v>17</v>
      </c>
      <c r="C24" s="43"/>
      <c r="D24" s="50" t="s">
        <v>37</v>
      </c>
      <c r="E24" s="51"/>
      <c r="F24" s="51"/>
      <c r="G24" s="52"/>
      <c r="H24" s="95"/>
      <c r="I24" s="71"/>
      <c r="J24" s="74"/>
      <c r="K24" s="74"/>
      <c r="L24" s="74"/>
      <c r="M24" s="85"/>
    </row>
    <row r="25" spans="1:13" s="2" customFormat="1" ht="14.1" customHeight="1" x14ac:dyDescent="0.3">
      <c r="A25" s="67">
        <v>12</v>
      </c>
      <c r="B25" s="34" t="s">
        <v>56</v>
      </c>
      <c r="C25" s="35"/>
      <c r="D25" s="83" t="s">
        <v>38</v>
      </c>
      <c r="E25" s="83"/>
      <c r="F25" s="83"/>
      <c r="G25" s="83"/>
      <c r="H25" s="57">
        <f>SUM(I25)-0.6</f>
        <v>13.4</v>
      </c>
      <c r="I25" s="71">
        <v>14</v>
      </c>
      <c r="J25" s="74">
        <f>SUM(I25)+0.6</f>
        <v>14.6</v>
      </c>
      <c r="K25" s="74"/>
      <c r="L25" s="75"/>
      <c r="M25" s="85"/>
    </row>
    <row r="26" spans="1:13" s="2" customFormat="1" ht="14.1" customHeight="1" x14ac:dyDescent="0.3">
      <c r="A26" s="67"/>
      <c r="B26" s="43" t="s">
        <v>18</v>
      </c>
      <c r="C26" s="43"/>
      <c r="D26" s="50" t="s">
        <v>39</v>
      </c>
      <c r="E26" s="51"/>
      <c r="F26" s="51"/>
      <c r="G26" s="52"/>
      <c r="H26" s="30"/>
      <c r="I26" s="71"/>
      <c r="J26" s="74"/>
      <c r="K26" s="74"/>
      <c r="L26" s="75"/>
      <c r="M26" s="85"/>
    </row>
    <row r="27" spans="1:13" s="2" customFormat="1" ht="14.1" customHeight="1" x14ac:dyDescent="0.3">
      <c r="A27" s="67">
        <v>13</v>
      </c>
      <c r="B27" s="42" t="s">
        <v>189</v>
      </c>
      <c r="C27" s="42"/>
      <c r="D27" s="83"/>
      <c r="E27" s="83"/>
      <c r="F27" s="83"/>
      <c r="G27" s="83"/>
      <c r="H27" s="57">
        <f>SUM(I27)-0.4</f>
        <v>4.0999999999999996</v>
      </c>
      <c r="I27" s="71">
        <v>4.5</v>
      </c>
      <c r="J27" s="74">
        <f>SUM(I27)+0.4</f>
        <v>4.9000000000000004</v>
      </c>
      <c r="K27" s="74"/>
      <c r="L27" s="74"/>
      <c r="M27" s="85"/>
    </row>
    <row r="28" spans="1:13" s="2" customFormat="1" ht="14.1" customHeight="1" x14ac:dyDescent="0.3">
      <c r="A28" s="67"/>
      <c r="B28" s="43" t="s">
        <v>190</v>
      </c>
      <c r="C28" s="43"/>
      <c r="D28" s="50" t="s">
        <v>191</v>
      </c>
      <c r="E28" s="51"/>
      <c r="F28" s="51"/>
      <c r="G28" s="52"/>
      <c r="H28" s="30"/>
      <c r="I28" s="71"/>
      <c r="J28" s="74"/>
      <c r="K28" s="74"/>
      <c r="L28" s="74"/>
      <c r="M28" s="85"/>
    </row>
    <row r="29" spans="1:13" s="2" customFormat="1" ht="14.1" customHeight="1" x14ac:dyDescent="0.3">
      <c r="A29" s="67">
        <v>14</v>
      </c>
      <c r="B29" s="42" t="s">
        <v>192</v>
      </c>
      <c r="C29" s="42"/>
      <c r="D29" s="83"/>
      <c r="E29" s="83"/>
      <c r="F29" s="83"/>
      <c r="G29" s="83"/>
      <c r="H29" s="57">
        <f>SUM(I29)-0.6</f>
        <v>7.9</v>
      </c>
      <c r="I29" s="71">
        <v>8.5</v>
      </c>
      <c r="J29" s="74">
        <f>SUM(I29)+0.6</f>
        <v>9.1</v>
      </c>
      <c r="K29" s="74"/>
      <c r="L29" s="74"/>
      <c r="M29" s="85"/>
    </row>
    <row r="30" spans="1:13" s="2" customFormat="1" ht="14.1" customHeight="1" x14ac:dyDescent="0.3">
      <c r="A30" s="67"/>
      <c r="B30" s="43" t="s">
        <v>193</v>
      </c>
      <c r="C30" s="43"/>
      <c r="D30" s="50" t="s">
        <v>194</v>
      </c>
      <c r="E30" s="51"/>
      <c r="F30" s="51"/>
      <c r="G30" s="52"/>
      <c r="H30" s="30"/>
      <c r="I30" s="71"/>
      <c r="J30" s="74"/>
      <c r="K30" s="74"/>
      <c r="L30" s="74"/>
      <c r="M30" s="85"/>
    </row>
    <row r="31" spans="1:13" s="2" customFormat="1" ht="14.1" customHeight="1" x14ac:dyDescent="0.3">
      <c r="A31" s="67">
        <v>15</v>
      </c>
      <c r="B31" s="34" t="s">
        <v>195</v>
      </c>
      <c r="C31" s="35"/>
      <c r="D31" s="83"/>
      <c r="E31" s="83"/>
      <c r="F31" s="83"/>
      <c r="G31" s="83"/>
      <c r="H31" s="57">
        <f>SUM(I31)-1</f>
        <v>14.5</v>
      </c>
      <c r="I31" s="71">
        <v>15.5</v>
      </c>
      <c r="J31" s="74">
        <f>SUM(I31)+1</f>
        <v>16.5</v>
      </c>
      <c r="K31" s="74"/>
      <c r="L31" s="75"/>
      <c r="M31" s="85"/>
    </row>
    <row r="32" spans="1:13" s="2" customFormat="1" ht="14.1" customHeight="1" x14ac:dyDescent="0.3">
      <c r="A32" s="67"/>
      <c r="B32" s="43" t="s">
        <v>196</v>
      </c>
      <c r="C32" s="43"/>
      <c r="D32" s="50"/>
      <c r="E32" s="51"/>
      <c r="F32" s="51"/>
      <c r="G32" s="52"/>
      <c r="H32" s="30"/>
      <c r="I32" s="71"/>
      <c r="J32" s="74"/>
      <c r="K32" s="74"/>
      <c r="L32" s="75"/>
      <c r="M32" s="85"/>
    </row>
    <row r="33" spans="1:13" s="2" customFormat="1" ht="14.1" customHeight="1" x14ac:dyDescent="0.3">
      <c r="A33" s="67">
        <v>16</v>
      </c>
      <c r="B33" s="34" t="s">
        <v>81</v>
      </c>
      <c r="C33" s="35"/>
      <c r="D33" s="68"/>
      <c r="E33" s="69"/>
      <c r="F33" s="69"/>
      <c r="G33" s="70"/>
      <c r="H33" s="95">
        <f>SUM(I33)-0.1</f>
        <v>2</v>
      </c>
      <c r="I33" s="71">
        <v>2.1</v>
      </c>
      <c r="J33" s="74">
        <f>SUM(I33)+0.1</f>
        <v>2.2000000000000002</v>
      </c>
      <c r="K33" s="74"/>
      <c r="L33" s="74"/>
      <c r="M33" s="49"/>
    </row>
    <row r="34" spans="1:13" s="2" customFormat="1" ht="14.1" customHeight="1" thickBot="1" x14ac:dyDescent="0.35">
      <c r="A34" s="115"/>
      <c r="B34" s="110" t="s">
        <v>82</v>
      </c>
      <c r="C34" s="111"/>
      <c r="D34" s="112"/>
      <c r="E34" s="113"/>
      <c r="F34" s="113"/>
      <c r="G34" s="114"/>
      <c r="H34" s="116"/>
      <c r="I34" s="117"/>
      <c r="J34" s="108"/>
      <c r="K34" s="108"/>
      <c r="L34" s="108"/>
      <c r="M34" s="109"/>
    </row>
    <row r="35" spans="1:13" s="2" customFormat="1" ht="14.1" customHeight="1" thickTop="1" x14ac:dyDescent="0.3">
      <c r="A35" s="86">
        <v>17</v>
      </c>
      <c r="B35" s="87" t="s">
        <v>87</v>
      </c>
      <c r="C35" s="88"/>
      <c r="D35" s="89" t="s">
        <v>88</v>
      </c>
      <c r="E35" s="90"/>
      <c r="F35" s="90"/>
      <c r="G35" s="91"/>
      <c r="H35" s="39">
        <f>SUM(I35)-2</f>
        <v>40</v>
      </c>
      <c r="I35" s="104">
        <v>42</v>
      </c>
      <c r="J35" s="99">
        <f>SUM(I35)+2</f>
        <v>44</v>
      </c>
      <c r="K35" s="99"/>
      <c r="L35" s="99"/>
      <c r="M35" s="100"/>
    </row>
    <row r="36" spans="1:13" s="2" customFormat="1" ht="14.1" customHeight="1" x14ac:dyDescent="0.3">
      <c r="A36" s="67"/>
      <c r="B36" s="13" t="s">
        <v>89</v>
      </c>
      <c r="C36" s="14"/>
      <c r="D36" s="15" t="s">
        <v>90</v>
      </c>
      <c r="E36" s="16"/>
      <c r="F36" s="16"/>
      <c r="G36" s="17"/>
      <c r="H36" s="30"/>
      <c r="I36" s="32"/>
      <c r="J36" s="10"/>
      <c r="K36" s="10"/>
      <c r="L36" s="10"/>
      <c r="M36" s="12"/>
    </row>
    <row r="37" spans="1:13" s="2" customFormat="1" ht="14.1" customHeight="1" x14ac:dyDescent="0.3">
      <c r="A37" s="67">
        <v>18</v>
      </c>
      <c r="B37" s="34" t="s">
        <v>97</v>
      </c>
      <c r="C37" s="35"/>
      <c r="D37" s="89"/>
      <c r="E37" s="90"/>
      <c r="F37" s="90"/>
      <c r="G37" s="91"/>
      <c r="H37" s="39">
        <f>SUM(I37)-3</f>
        <v>55</v>
      </c>
      <c r="I37" s="104">
        <v>58</v>
      </c>
      <c r="J37" s="99">
        <f>SUM(I37)+3</f>
        <v>61</v>
      </c>
      <c r="K37" s="99"/>
      <c r="L37" s="99"/>
      <c r="M37" s="100"/>
    </row>
    <row r="38" spans="1:13" s="2" customFormat="1" ht="14.1" customHeight="1" x14ac:dyDescent="0.3">
      <c r="A38" s="67"/>
      <c r="B38" s="13" t="s">
        <v>98</v>
      </c>
      <c r="C38" s="14"/>
      <c r="D38" s="15"/>
      <c r="E38" s="16"/>
      <c r="F38" s="16"/>
      <c r="G38" s="17"/>
      <c r="H38" s="30"/>
      <c r="I38" s="32"/>
      <c r="J38" s="10"/>
      <c r="K38" s="10"/>
      <c r="L38" s="10"/>
      <c r="M38" s="12"/>
    </row>
    <row r="39" spans="1:13" ht="14.1" customHeight="1" x14ac:dyDescent="0.3">
      <c r="A39" s="67">
        <v>19</v>
      </c>
      <c r="B39" s="34" t="s">
        <v>99</v>
      </c>
      <c r="C39" s="35"/>
      <c r="D39" s="36" t="s">
        <v>100</v>
      </c>
      <c r="E39" s="37"/>
      <c r="F39" s="37"/>
      <c r="G39" s="38"/>
      <c r="H39" s="39">
        <f>SUM(I39)-3</f>
        <v>57.2</v>
      </c>
      <c r="I39" s="104">
        <v>60.2</v>
      </c>
      <c r="J39" s="99">
        <f>SUM(I39)+3</f>
        <v>63.2</v>
      </c>
      <c r="K39" s="41"/>
      <c r="L39" s="41"/>
      <c r="M39" s="49"/>
    </row>
    <row r="40" spans="1:13" ht="14.1" customHeight="1" x14ac:dyDescent="0.3">
      <c r="A40" s="67"/>
      <c r="B40" s="13" t="s">
        <v>101</v>
      </c>
      <c r="C40" s="14"/>
      <c r="D40" s="15" t="s">
        <v>102</v>
      </c>
      <c r="E40" s="16"/>
      <c r="F40" s="16"/>
      <c r="G40" s="17"/>
      <c r="H40" s="30"/>
      <c r="I40" s="32"/>
      <c r="J40" s="10"/>
      <c r="K40" s="10"/>
      <c r="L40" s="10"/>
      <c r="M40" s="12"/>
    </row>
    <row r="41" spans="1:13" ht="14.1" customHeight="1" x14ac:dyDescent="0.3">
      <c r="A41" s="67">
        <v>20</v>
      </c>
      <c r="B41" s="34" t="s">
        <v>103</v>
      </c>
      <c r="C41" s="35"/>
      <c r="D41" s="36"/>
      <c r="E41" s="37"/>
      <c r="F41" s="37"/>
      <c r="G41" s="38"/>
      <c r="H41" s="39">
        <f>SUM(I41)-0.5</f>
        <v>11.5</v>
      </c>
      <c r="I41" s="40">
        <v>12</v>
      </c>
      <c r="J41" s="41">
        <f>SUM(I41)+0.5</f>
        <v>12.5</v>
      </c>
      <c r="K41" s="41"/>
      <c r="L41" s="42"/>
      <c r="M41" s="44"/>
    </row>
    <row r="42" spans="1:13" ht="14.1" customHeight="1" x14ac:dyDescent="0.3">
      <c r="A42" s="67"/>
      <c r="B42" s="13" t="s">
        <v>104</v>
      </c>
      <c r="C42" s="14"/>
      <c r="D42" s="46" t="s">
        <v>105</v>
      </c>
      <c r="E42" s="47"/>
      <c r="F42" s="47"/>
      <c r="G42" s="48"/>
      <c r="H42" s="30"/>
      <c r="I42" s="32"/>
      <c r="J42" s="10"/>
      <c r="K42" s="10"/>
      <c r="L42" s="43"/>
      <c r="M42" s="45"/>
    </row>
    <row r="43" spans="1:13" s="2" customFormat="1" ht="14.1" customHeight="1" x14ac:dyDescent="0.3">
      <c r="A43" s="67">
        <v>21</v>
      </c>
      <c r="B43" s="34" t="s">
        <v>106</v>
      </c>
      <c r="C43" s="35"/>
      <c r="D43" s="36"/>
      <c r="E43" s="37"/>
      <c r="F43" s="37"/>
      <c r="G43" s="38"/>
      <c r="H43" s="57"/>
      <c r="I43" s="40"/>
      <c r="J43" s="41"/>
      <c r="K43" s="42"/>
      <c r="L43" s="42"/>
      <c r="M43" s="44"/>
    </row>
    <row r="44" spans="1:13" s="2" customFormat="1" ht="14.1" customHeight="1" x14ac:dyDescent="0.3">
      <c r="A44" s="67"/>
      <c r="B44" s="13" t="s">
        <v>107</v>
      </c>
      <c r="C44" s="14"/>
      <c r="D44" s="46" t="s">
        <v>108</v>
      </c>
      <c r="E44" s="47"/>
      <c r="F44" s="47"/>
      <c r="G44" s="48"/>
      <c r="H44" s="30"/>
      <c r="I44" s="32"/>
      <c r="J44" s="10"/>
      <c r="K44" s="43"/>
      <c r="L44" s="43"/>
      <c r="M44" s="45"/>
    </row>
    <row r="45" spans="1:13" ht="14.1" customHeight="1" x14ac:dyDescent="0.3">
      <c r="A45" s="67">
        <v>22</v>
      </c>
      <c r="B45" s="34" t="s">
        <v>109</v>
      </c>
      <c r="C45" s="35"/>
      <c r="D45" s="36" t="s">
        <v>54</v>
      </c>
      <c r="E45" s="37"/>
      <c r="F45" s="37"/>
      <c r="G45" s="38"/>
      <c r="H45" s="39">
        <f>SUM(I45)-3.5</f>
        <v>41</v>
      </c>
      <c r="I45" s="40">
        <v>44.5</v>
      </c>
      <c r="J45" s="41">
        <f>SUM(I45)+5</f>
        <v>49.5</v>
      </c>
      <c r="K45" s="41"/>
      <c r="L45" s="41"/>
      <c r="M45" s="49"/>
    </row>
    <row r="46" spans="1:13" ht="14.1" customHeight="1" x14ac:dyDescent="0.3">
      <c r="A46" s="67"/>
      <c r="B46" s="13" t="s">
        <v>110</v>
      </c>
      <c r="C46" s="14"/>
      <c r="D46" s="15" t="s">
        <v>111</v>
      </c>
      <c r="E46" s="16"/>
      <c r="F46" s="16"/>
      <c r="G46" s="17"/>
      <c r="H46" s="30"/>
      <c r="I46" s="32"/>
      <c r="J46" s="10"/>
      <c r="K46" s="10"/>
      <c r="L46" s="10"/>
      <c r="M46" s="12"/>
    </row>
    <row r="47" spans="1:13" ht="14.1" customHeight="1" x14ac:dyDescent="0.3">
      <c r="A47" s="67">
        <v>23</v>
      </c>
      <c r="B47" s="34" t="s">
        <v>262</v>
      </c>
      <c r="C47" s="35"/>
      <c r="D47" s="36" t="s">
        <v>113</v>
      </c>
      <c r="E47" s="37"/>
      <c r="F47" s="37"/>
      <c r="G47" s="38"/>
      <c r="H47" s="39">
        <f>SUM(I47)-0.8</f>
        <v>20.2</v>
      </c>
      <c r="I47" s="40">
        <v>21</v>
      </c>
      <c r="J47" s="41">
        <f>SUM(I47)+0.8</f>
        <v>21.8</v>
      </c>
      <c r="K47" s="41"/>
      <c r="L47" s="41"/>
      <c r="M47" s="49"/>
    </row>
    <row r="48" spans="1:13" ht="14.1" customHeight="1" x14ac:dyDescent="0.3">
      <c r="A48" s="67"/>
      <c r="B48" s="13" t="s">
        <v>263</v>
      </c>
      <c r="C48" s="14"/>
      <c r="D48" s="50" t="s">
        <v>115</v>
      </c>
      <c r="E48" s="51"/>
      <c r="F48" s="51"/>
      <c r="G48" s="52"/>
      <c r="H48" s="30"/>
      <c r="I48" s="32"/>
      <c r="J48" s="10"/>
      <c r="K48" s="10"/>
      <c r="L48" s="10"/>
      <c r="M48" s="12"/>
    </row>
    <row r="49" spans="1:13" ht="14.1" customHeight="1" x14ac:dyDescent="0.3">
      <c r="A49" s="67">
        <v>24</v>
      </c>
      <c r="B49" s="34" t="s">
        <v>116</v>
      </c>
      <c r="C49" s="35"/>
      <c r="D49" s="36" t="s">
        <v>117</v>
      </c>
      <c r="E49" s="37"/>
      <c r="F49" s="37"/>
      <c r="G49" s="38"/>
      <c r="H49" s="39">
        <f>SUM(I49)-0.8</f>
        <v>19.5</v>
      </c>
      <c r="I49" s="40">
        <v>20.3</v>
      </c>
      <c r="J49" s="41">
        <f>SUM(I49)+0.8</f>
        <v>21.1</v>
      </c>
      <c r="K49" s="42"/>
      <c r="L49" s="41"/>
      <c r="M49" s="44"/>
    </row>
    <row r="50" spans="1:13" ht="14.1" customHeight="1" x14ac:dyDescent="0.3">
      <c r="A50" s="67"/>
      <c r="B50" s="13" t="s">
        <v>118</v>
      </c>
      <c r="C50" s="14"/>
      <c r="D50" s="15" t="s">
        <v>119</v>
      </c>
      <c r="E50" s="16"/>
      <c r="F50" s="16"/>
      <c r="G50" s="17"/>
      <c r="H50" s="30"/>
      <c r="I50" s="32"/>
      <c r="J50" s="10"/>
      <c r="K50" s="43"/>
      <c r="L50" s="10"/>
      <c r="M50" s="45"/>
    </row>
    <row r="51" spans="1:13" ht="14.1" customHeight="1" x14ac:dyDescent="0.3">
      <c r="A51" s="67">
        <v>25</v>
      </c>
      <c r="B51" s="34" t="s">
        <v>120</v>
      </c>
      <c r="C51" s="35"/>
      <c r="D51" s="36" t="s">
        <v>117</v>
      </c>
      <c r="E51" s="37"/>
      <c r="F51" s="37"/>
      <c r="G51" s="38"/>
      <c r="H51" s="39">
        <f>SUM(I51)-1</f>
        <v>25.2</v>
      </c>
      <c r="I51" s="40">
        <v>26.2</v>
      </c>
      <c r="J51" s="41">
        <f>SUM(I51)+1</f>
        <v>27.2</v>
      </c>
      <c r="K51" s="42"/>
      <c r="L51" s="41"/>
      <c r="M51" s="44"/>
    </row>
    <row r="52" spans="1:13" ht="14.1" customHeight="1" x14ac:dyDescent="0.3">
      <c r="A52" s="67"/>
      <c r="B52" s="13" t="s">
        <v>121</v>
      </c>
      <c r="C52" s="14"/>
      <c r="D52" s="15" t="s">
        <v>119</v>
      </c>
      <c r="E52" s="16"/>
      <c r="F52" s="16"/>
      <c r="G52" s="17"/>
      <c r="H52" s="30"/>
      <c r="I52" s="32"/>
      <c r="J52" s="10"/>
      <c r="K52" s="43"/>
      <c r="L52" s="10"/>
      <c r="M52" s="45"/>
    </row>
    <row r="53" spans="1:13" ht="14.1" customHeight="1" x14ac:dyDescent="0.3">
      <c r="A53" s="67">
        <v>26</v>
      </c>
      <c r="B53" s="34" t="s">
        <v>122</v>
      </c>
      <c r="C53" s="35"/>
      <c r="D53" s="36" t="s">
        <v>123</v>
      </c>
      <c r="E53" s="37"/>
      <c r="F53" s="37"/>
      <c r="G53" s="38"/>
      <c r="H53" s="39">
        <f>SUM(I53)-2</f>
        <v>37.799999999999997</v>
      </c>
      <c r="I53" s="40">
        <v>39.799999999999997</v>
      </c>
      <c r="J53" s="41">
        <f>SUM(I53)+2</f>
        <v>41.8</v>
      </c>
      <c r="K53" s="41"/>
      <c r="L53" s="41"/>
      <c r="M53" s="49"/>
    </row>
    <row r="54" spans="1:13" ht="14.1" customHeight="1" x14ac:dyDescent="0.3">
      <c r="A54" s="67"/>
      <c r="B54" s="13" t="s">
        <v>124</v>
      </c>
      <c r="C54" s="14"/>
      <c r="D54" s="15" t="s">
        <v>125</v>
      </c>
      <c r="E54" s="16"/>
      <c r="F54" s="16"/>
      <c r="G54" s="17"/>
      <c r="H54" s="30"/>
      <c r="I54" s="32"/>
      <c r="J54" s="10"/>
      <c r="K54" s="10"/>
      <c r="L54" s="10"/>
      <c r="M54" s="12"/>
    </row>
    <row r="55" spans="1:13" ht="14.1" customHeight="1" x14ac:dyDescent="0.3">
      <c r="A55" s="67">
        <v>27</v>
      </c>
      <c r="B55" s="34" t="s">
        <v>126</v>
      </c>
      <c r="C55" s="35"/>
      <c r="D55" s="36" t="s">
        <v>127</v>
      </c>
      <c r="E55" s="37"/>
      <c r="F55" s="37"/>
      <c r="G55" s="38"/>
      <c r="H55" s="39">
        <f>SUM(I55)-2.7</f>
        <v>22.6</v>
      </c>
      <c r="I55" s="40">
        <v>25.3</v>
      </c>
      <c r="J55" s="41">
        <f>SUM(I55)+4.2</f>
        <v>29.5</v>
      </c>
      <c r="K55" s="41"/>
      <c r="L55" s="41"/>
      <c r="M55" s="49"/>
    </row>
    <row r="56" spans="1:13" ht="14.1" customHeight="1" x14ac:dyDescent="0.3">
      <c r="A56" s="67"/>
      <c r="B56" s="13" t="s">
        <v>128</v>
      </c>
      <c r="C56" s="14"/>
      <c r="D56" s="15" t="s">
        <v>129</v>
      </c>
      <c r="E56" s="16"/>
      <c r="F56" s="16"/>
      <c r="G56" s="17"/>
      <c r="H56" s="30"/>
      <c r="I56" s="32"/>
      <c r="J56" s="10"/>
      <c r="K56" s="10"/>
      <c r="L56" s="10"/>
      <c r="M56" s="12"/>
    </row>
    <row r="57" spans="1:13" ht="14.1" customHeight="1" x14ac:dyDescent="0.3">
      <c r="A57" s="67">
        <v>28</v>
      </c>
      <c r="B57" s="34" t="s">
        <v>130</v>
      </c>
      <c r="C57" s="35"/>
      <c r="D57" s="36" t="s">
        <v>53</v>
      </c>
      <c r="E57" s="37"/>
      <c r="F57" s="37"/>
      <c r="G57" s="38"/>
      <c r="H57" s="57"/>
      <c r="I57" s="40"/>
      <c r="J57" s="41"/>
      <c r="K57" s="41"/>
      <c r="L57" s="41"/>
      <c r="M57" s="49"/>
    </row>
    <row r="58" spans="1:13" ht="14.1" customHeight="1" x14ac:dyDescent="0.3">
      <c r="A58" s="67"/>
      <c r="B58" s="13" t="s">
        <v>131</v>
      </c>
      <c r="C58" s="14"/>
      <c r="D58" s="15" t="s">
        <v>53</v>
      </c>
      <c r="E58" s="16"/>
      <c r="F58" s="16"/>
      <c r="G58" s="17"/>
      <c r="H58" s="30"/>
      <c r="I58" s="32"/>
      <c r="J58" s="10"/>
      <c r="K58" s="10"/>
      <c r="L58" s="10"/>
      <c r="M58" s="12"/>
    </row>
    <row r="59" spans="1:13" ht="14.1" customHeight="1" x14ac:dyDescent="0.3">
      <c r="A59" s="67">
        <v>29</v>
      </c>
      <c r="B59" s="34" t="s">
        <v>132</v>
      </c>
      <c r="C59" s="35"/>
      <c r="D59" s="36" t="s">
        <v>133</v>
      </c>
      <c r="E59" s="37"/>
      <c r="F59" s="37"/>
      <c r="G59" s="38"/>
      <c r="H59" s="57"/>
      <c r="I59" s="40"/>
      <c r="J59" s="41"/>
      <c r="K59" s="41"/>
      <c r="L59" s="41"/>
      <c r="M59" s="49"/>
    </row>
    <row r="60" spans="1:13" ht="14.1" customHeight="1" x14ac:dyDescent="0.3">
      <c r="A60" s="67"/>
      <c r="B60" s="13" t="s">
        <v>134</v>
      </c>
      <c r="C60" s="14"/>
      <c r="D60" s="15" t="s">
        <v>135</v>
      </c>
      <c r="E60" s="16"/>
      <c r="F60" s="16"/>
      <c r="G60" s="17"/>
      <c r="H60" s="30"/>
      <c r="I60" s="32"/>
      <c r="J60" s="10"/>
      <c r="K60" s="10"/>
      <c r="L60" s="10"/>
      <c r="M60" s="12"/>
    </row>
    <row r="61" spans="1:13" ht="14.1" customHeight="1" x14ac:dyDescent="0.3">
      <c r="A61" s="67">
        <v>30</v>
      </c>
      <c r="B61" s="34" t="s">
        <v>146</v>
      </c>
      <c r="C61" s="35"/>
      <c r="D61" s="36" t="s">
        <v>147</v>
      </c>
      <c r="E61" s="37"/>
      <c r="F61" s="37"/>
      <c r="G61" s="38"/>
      <c r="H61" s="39">
        <f>SUM(I61)-0.2</f>
        <v>3.8999999999999995</v>
      </c>
      <c r="I61" s="40">
        <v>4.0999999999999996</v>
      </c>
      <c r="J61" s="41">
        <f>SUM(I61)+0.2</f>
        <v>4.3</v>
      </c>
      <c r="K61" s="41"/>
      <c r="L61" s="41"/>
      <c r="M61" s="85"/>
    </row>
    <row r="62" spans="1:13" ht="13.5" customHeight="1" x14ac:dyDescent="0.3">
      <c r="A62" s="67"/>
      <c r="B62" s="13" t="s">
        <v>148</v>
      </c>
      <c r="C62" s="14"/>
      <c r="D62" s="15" t="s">
        <v>149</v>
      </c>
      <c r="E62" s="16"/>
      <c r="F62" s="16"/>
      <c r="G62" s="17"/>
      <c r="H62" s="30"/>
      <c r="I62" s="32"/>
      <c r="J62" s="10"/>
      <c r="K62" s="10"/>
      <c r="L62" s="10"/>
      <c r="M62" s="85"/>
    </row>
    <row r="63" spans="1:13" ht="13.5" customHeight="1" x14ac:dyDescent="0.3">
      <c r="A63" s="67">
        <v>31</v>
      </c>
      <c r="B63" s="34" t="s">
        <v>150</v>
      </c>
      <c r="C63" s="35"/>
      <c r="D63" s="36" t="s">
        <v>151</v>
      </c>
      <c r="E63" s="37"/>
      <c r="F63" s="37"/>
      <c r="G63" s="38"/>
      <c r="H63" s="39">
        <f>SUM(I63)-0.6</f>
        <v>7.3000000000000007</v>
      </c>
      <c r="I63" s="40">
        <v>7.9</v>
      </c>
      <c r="J63" s="41">
        <f>SUM(I63)+0.6</f>
        <v>8.5</v>
      </c>
      <c r="K63" s="41"/>
      <c r="L63" s="41"/>
      <c r="M63" s="49"/>
    </row>
    <row r="64" spans="1:13" ht="13.5" customHeight="1" x14ac:dyDescent="0.3">
      <c r="A64" s="67"/>
      <c r="B64" s="13" t="s">
        <v>152</v>
      </c>
      <c r="C64" s="14"/>
      <c r="D64" s="15" t="s">
        <v>153</v>
      </c>
      <c r="E64" s="16"/>
      <c r="F64" s="16"/>
      <c r="G64" s="17"/>
      <c r="H64" s="30"/>
      <c r="I64" s="32"/>
      <c r="J64" s="10"/>
      <c r="K64" s="10"/>
      <c r="L64" s="10"/>
      <c r="M64" s="12"/>
    </row>
    <row r="65" spans="1:13" ht="13.5" customHeight="1" x14ac:dyDescent="0.3">
      <c r="A65" s="67">
        <v>32</v>
      </c>
      <c r="B65" s="34"/>
      <c r="C65" s="35"/>
      <c r="D65" s="89"/>
      <c r="E65" s="90"/>
      <c r="F65" s="90"/>
      <c r="G65" s="91"/>
      <c r="H65" s="39"/>
      <c r="I65" s="104"/>
      <c r="J65" s="99"/>
      <c r="K65" s="99"/>
      <c r="L65" s="99"/>
      <c r="M65" s="100"/>
    </row>
    <row r="66" spans="1:13" ht="13.5" customHeight="1" thickBot="1" x14ac:dyDescent="0.35">
      <c r="A66" s="84"/>
      <c r="B66" s="78"/>
      <c r="C66" s="79"/>
      <c r="D66" s="64"/>
      <c r="E66" s="65"/>
      <c r="F66" s="65"/>
      <c r="G66" s="66"/>
      <c r="H66" s="58"/>
      <c r="I66" s="59"/>
      <c r="J66" s="60"/>
      <c r="K66" s="60"/>
      <c r="L66" s="60"/>
      <c r="M66" s="77"/>
    </row>
    <row r="67" spans="1:13" ht="13.5" customHeight="1" x14ac:dyDescent="0.3"/>
    <row r="68" spans="1:13" ht="13.5" customHeight="1" x14ac:dyDescent="0.3"/>
    <row r="69" spans="1:13" ht="13.5" customHeight="1" x14ac:dyDescent="0.3"/>
    <row r="70" spans="1:13" ht="13.5" customHeight="1" x14ac:dyDescent="0.3"/>
    <row r="71" spans="1:13" ht="13.5" customHeight="1" x14ac:dyDescent="0.3"/>
    <row r="72" spans="1:13" ht="13.5" customHeight="1" x14ac:dyDescent="0.3"/>
    <row r="73" spans="1:13" ht="13.5" customHeight="1" x14ac:dyDescent="0.3"/>
    <row r="74" spans="1:13" ht="13.5" customHeight="1" x14ac:dyDescent="0.3"/>
    <row r="75" spans="1:13" ht="13.5" customHeight="1" x14ac:dyDescent="0.3"/>
    <row r="76" spans="1:13" ht="13.5" customHeight="1" x14ac:dyDescent="0.3"/>
    <row r="77" spans="1:13" ht="13.5" customHeight="1" x14ac:dyDescent="0.3"/>
    <row r="78" spans="1:13" ht="13.5" customHeight="1" x14ac:dyDescent="0.3"/>
    <row r="79" spans="1:13" ht="13.5" customHeight="1" x14ac:dyDescent="0.3"/>
  </sheetData>
  <mergeCells count="355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9:J10"/>
    <mergeCell ref="K9:K10"/>
    <mergeCell ref="L9:L10"/>
    <mergeCell ref="M9:M10"/>
    <mergeCell ref="B10:C10"/>
    <mergeCell ref="D10:G10"/>
    <mergeCell ref="K5:K6"/>
    <mergeCell ref="L5:L6"/>
    <mergeCell ref="M5:M6"/>
    <mergeCell ref="B9:C9"/>
    <mergeCell ref="D9:G9"/>
    <mergeCell ref="H9:H10"/>
    <mergeCell ref="I9:I10"/>
    <mergeCell ref="J7:J8"/>
    <mergeCell ref="K7:K8"/>
    <mergeCell ref="L7:L8"/>
    <mergeCell ref="M7:M8"/>
    <mergeCell ref="B8:C8"/>
    <mergeCell ref="D8:G8"/>
    <mergeCell ref="A5:A6"/>
    <mergeCell ref="B5:C5"/>
    <mergeCell ref="D5:G5"/>
    <mergeCell ref="H5:H6"/>
    <mergeCell ref="I5:I6"/>
    <mergeCell ref="J5:J6"/>
    <mergeCell ref="B6:C6"/>
    <mergeCell ref="D6:G6"/>
    <mergeCell ref="A13:A14"/>
    <mergeCell ref="B13:C13"/>
    <mergeCell ref="D13:G13"/>
    <mergeCell ref="H13:H14"/>
    <mergeCell ref="I13:I14"/>
    <mergeCell ref="A11:A12"/>
    <mergeCell ref="B11:C11"/>
    <mergeCell ref="D11:G11"/>
    <mergeCell ref="H11:H12"/>
    <mergeCell ref="I11:I12"/>
    <mergeCell ref="A7:A8"/>
    <mergeCell ref="B7:C7"/>
    <mergeCell ref="D7:G7"/>
    <mergeCell ref="H7:H8"/>
    <mergeCell ref="I7:I8"/>
    <mergeCell ref="A9:A10"/>
    <mergeCell ref="J13:J14"/>
    <mergeCell ref="K13:K14"/>
    <mergeCell ref="L13:L14"/>
    <mergeCell ref="M13:M14"/>
    <mergeCell ref="B14:C14"/>
    <mergeCell ref="D14:G14"/>
    <mergeCell ref="K11:K12"/>
    <mergeCell ref="L11:L12"/>
    <mergeCell ref="M11:M12"/>
    <mergeCell ref="B12:C12"/>
    <mergeCell ref="D12:G12"/>
    <mergeCell ref="J11:J12"/>
    <mergeCell ref="A17:A18"/>
    <mergeCell ref="B17:C17"/>
    <mergeCell ref="D17:G17"/>
    <mergeCell ref="H17:H18"/>
    <mergeCell ref="I17:I18"/>
    <mergeCell ref="A15:A16"/>
    <mergeCell ref="B15:C15"/>
    <mergeCell ref="D15:G15"/>
    <mergeCell ref="H15:H16"/>
    <mergeCell ref="I15:I16"/>
    <mergeCell ref="J17:J18"/>
    <mergeCell ref="K17:K18"/>
    <mergeCell ref="L17:L18"/>
    <mergeCell ref="M17:M18"/>
    <mergeCell ref="B18:C18"/>
    <mergeCell ref="D18:G18"/>
    <mergeCell ref="K15:K16"/>
    <mergeCell ref="L15:L16"/>
    <mergeCell ref="M15:M16"/>
    <mergeCell ref="B16:C16"/>
    <mergeCell ref="D16:G16"/>
    <mergeCell ref="J15:J16"/>
    <mergeCell ref="A21:A22"/>
    <mergeCell ref="B21:C21"/>
    <mergeCell ref="D21:G21"/>
    <mergeCell ref="H21:H22"/>
    <mergeCell ref="I21:I22"/>
    <mergeCell ref="A19:A20"/>
    <mergeCell ref="B19:C19"/>
    <mergeCell ref="D19:G19"/>
    <mergeCell ref="H19:H20"/>
    <mergeCell ref="I19:I20"/>
    <mergeCell ref="J21:J22"/>
    <mergeCell ref="K21:K22"/>
    <mergeCell ref="L21:L22"/>
    <mergeCell ref="M21:M22"/>
    <mergeCell ref="B22:C22"/>
    <mergeCell ref="D22:G22"/>
    <mergeCell ref="K19:K20"/>
    <mergeCell ref="L19:L20"/>
    <mergeCell ref="M19:M20"/>
    <mergeCell ref="B20:C20"/>
    <mergeCell ref="D20:G20"/>
    <mergeCell ref="J19:J20"/>
    <mergeCell ref="A25:A26"/>
    <mergeCell ref="B25:C25"/>
    <mergeCell ref="D25:G25"/>
    <mergeCell ref="H25:H26"/>
    <mergeCell ref="I25:I26"/>
    <mergeCell ref="A23:A24"/>
    <mergeCell ref="B23:C23"/>
    <mergeCell ref="D23:G23"/>
    <mergeCell ref="H23:H24"/>
    <mergeCell ref="I23:I24"/>
    <mergeCell ref="J25:J26"/>
    <mergeCell ref="K25:K26"/>
    <mergeCell ref="L25:L26"/>
    <mergeCell ref="M25:M26"/>
    <mergeCell ref="B26:C26"/>
    <mergeCell ref="D26:G26"/>
    <mergeCell ref="K23:K24"/>
    <mergeCell ref="L23:L24"/>
    <mergeCell ref="M23:M24"/>
    <mergeCell ref="B24:C24"/>
    <mergeCell ref="D24:G24"/>
    <mergeCell ref="J23:J24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J37:J38"/>
    <mergeCell ref="K37:K38"/>
    <mergeCell ref="L37:L38"/>
    <mergeCell ref="M37:M38"/>
    <mergeCell ref="B38:C38"/>
    <mergeCell ref="D38:G38"/>
    <mergeCell ref="A37:A38"/>
    <mergeCell ref="B37:C37"/>
    <mergeCell ref="D37:G37"/>
    <mergeCell ref="H37:H38"/>
    <mergeCell ref="I37:I38"/>
    <mergeCell ref="A41:A42"/>
    <mergeCell ref="B41:C41"/>
    <mergeCell ref="D41:G41"/>
    <mergeCell ref="H41:H42"/>
    <mergeCell ref="I41:I42"/>
    <mergeCell ref="A39:A40"/>
    <mergeCell ref="B39:C39"/>
    <mergeCell ref="D39:G39"/>
    <mergeCell ref="H39:H40"/>
    <mergeCell ref="I39:I40"/>
    <mergeCell ref="J41:J42"/>
    <mergeCell ref="K41:K42"/>
    <mergeCell ref="L41:L42"/>
    <mergeCell ref="M41:M42"/>
    <mergeCell ref="B42:C42"/>
    <mergeCell ref="D42:G42"/>
    <mergeCell ref="K39:K40"/>
    <mergeCell ref="L39:L40"/>
    <mergeCell ref="M39:M40"/>
    <mergeCell ref="B40:C40"/>
    <mergeCell ref="D40:G40"/>
    <mergeCell ref="J39:J40"/>
    <mergeCell ref="A45:A46"/>
    <mergeCell ref="B45:C45"/>
    <mergeCell ref="D45:G45"/>
    <mergeCell ref="H45:H46"/>
    <mergeCell ref="I45:I46"/>
    <mergeCell ref="A43:A44"/>
    <mergeCell ref="B43:C43"/>
    <mergeCell ref="D43:G43"/>
    <mergeCell ref="H43:H44"/>
    <mergeCell ref="I43:I44"/>
    <mergeCell ref="J45:J46"/>
    <mergeCell ref="K45:K46"/>
    <mergeCell ref="L45:L46"/>
    <mergeCell ref="M45:M46"/>
    <mergeCell ref="B46:C46"/>
    <mergeCell ref="D46:G46"/>
    <mergeCell ref="K43:K44"/>
    <mergeCell ref="L43:L44"/>
    <mergeCell ref="M43:M44"/>
    <mergeCell ref="B44:C44"/>
    <mergeCell ref="D44:G44"/>
    <mergeCell ref="J43:J44"/>
    <mergeCell ref="A49:A50"/>
    <mergeCell ref="B49:C49"/>
    <mergeCell ref="D49:G49"/>
    <mergeCell ref="H49:H50"/>
    <mergeCell ref="I49:I50"/>
    <mergeCell ref="A47:A48"/>
    <mergeCell ref="B47:C47"/>
    <mergeCell ref="D47:G47"/>
    <mergeCell ref="H47:H48"/>
    <mergeCell ref="I47:I48"/>
    <mergeCell ref="J49:J50"/>
    <mergeCell ref="K49:K50"/>
    <mergeCell ref="L49:L50"/>
    <mergeCell ref="M49:M50"/>
    <mergeCell ref="B50:C50"/>
    <mergeCell ref="D50:G50"/>
    <mergeCell ref="K47:K48"/>
    <mergeCell ref="L47:L48"/>
    <mergeCell ref="M47:M48"/>
    <mergeCell ref="B48:C48"/>
    <mergeCell ref="D48:G48"/>
    <mergeCell ref="J47:J48"/>
    <mergeCell ref="M53:M54"/>
    <mergeCell ref="B54:C54"/>
    <mergeCell ref="D54:G54"/>
    <mergeCell ref="K51:K52"/>
    <mergeCell ref="L51:L52"/>
    <mergeCell ref="M51:M52"/>
    <mergeCell ref="B52:C52"/>
    <mergeCell ref="D52:G52"/>
    <mergeCell ref="A53:A54"/>
    <mergeCell ref="B53:C53"/>
    <mergeCell ref="D53:G53"/>
    <mergeCell ref="H53:H54"/>
    <mergeCell ref="I53:I54"/>
    <mergeCell ref="A51:A52"/>
    <mergeCell ref="B51:C51"/>
    <mergeCell ref="D51:G51"/>
    <mergeCell ref="H51:H52"/>
    <mergeCell ref="I51:I52"/>
    <mergeCell ref="J51:J52"/>
    <mergeCell ref="A55:A56"/>
    <mergeCell ref="B55:C55"/>
    <mergeCell ref="D55:G55"/>
    <mergeCell ref="H55:H56"/>
    <mergeCell ref="I55:I56"/>
    <mergeCell ref="J55:J56"/>
    <mergeCell ref="J53:J54"/>
    <mergeCell ref="K53:K54"/>
    <mergeCell ref="L53:L54"/>
    <mergeCell ref="L57:L58"/>
    <mergeCell ref="M57:M58"/>
    <mergeCell ref="B58:C58"/>
    <mergeCell ref="D58:G58"/>
    <mergeCell ref="K55:K56"/>
    <mergeCell ref="L55:L56"/>
    <mergeCell ref="M55:M56"/>
    <mergeCell ref="B56:C56"/>
    <mergeCell ref="D56:G56"/>
    <mergeCell ref="B57:C57"/>
    <mergeCell ref="D57:G57"/>
    <mergeCell ref="H57:H58"/>
    <mergeCell ref="I57:I58"/>
    <mergeCell ref="B59:C59"/>
    <mergeCell ref="D59:G59"/>
    <mergeCell ref="H59:H60"/>
    <mergeCell ref="I59:I60"/>
    <mergeCell ref="J59:J60"/>
    <mergeCell ref="J57:J58"/>
    <mergeCell ref="K57:K58"/>
    <mergeCell ref="A57:A58"/>
    <mergeCell ref="B62:C62"/>
    <mergeCell ref="D62:G62"/>
    <mergeCell ref="B60:C60"/>
    <mergeCell ref="D60:G60"/>
    <mergeCell ref="A61:A62"/>
    <mergeCell ref="B61:C61"/>
    <mergeCell ref="D61:G61"/>
    <mergeCell ref="J61:J62"/>
    <mergeCell ref="K61:K62"/>
    <mergeCell ref="A65:A66"/>
    <mergeCell ref="B65:C65"/>
    <mergeCell ref="D65:G65"/>
    <mergeCell ref="H65:H66"/>
    <mergeCell ref="I65:I66"/>
    <mergeCell ref="B64:C64"/>
    <mergeCell ref="D64:G64"/>
    <mergeCell ref="A63:A64"/>
    <mergeCell ref="B63:C63"/>
    <mergeCell ref="D63:G63"/>
    <mergeCell ref="H63:H64"/>
    <mergeCell ref="I63:I64"/>
    <mergeCell ref="K65:K66"/>
    <mergeCell ref="L65:L66"/>
    <mergeCell ref="M65:M66"/>
    <mergeCell ref="B66:C66"/>
    <mergeCell ref="D66:G66"/>
    <mergeCell ref="J65:J66"/>
    <mergeCell ref="K63:K64"/>
    <mergeCell ref="L63:L64"/>
    <mergeCell ref="M63:M64"/>
    <mergeCell ref="J63:J64"/>
    <mergeCell ref="L61:L62"/>
    <mergeCell ref="M61:M62"/>
    <mergeCell ref="K59:K60"/>
    <mergeCell ref="L59:L60"/>
    <mergeCell ref="M59:M60"/>
    <mergeCell ref="H61:H62"/>
    <mergeCell ref="A29:A30"/>
    <mergeCell ref="B29:C29"/>
    <mergeCell ref="D29:G29"/>
    <mergeCell ref="H29:H30"/>
    <mergeCell ref="I29:I30"/>
    <mergeCell ref="K31:K32"/>
    <mergeCell ref="L31:L32"/>
    <mergeCell ref="M31:M32"/>
    <mergeCell ref="B32:C32"/>
    <mergeCell ref="D32:G32"/>
    <mergeCell ref="A31:A32"/>
    <mergeCell ref="B31:C31"/>
    <mergeCell ref="D31:G31"/>
    <mergeCell ref="H31:H32"/>
    <mergeCell ref="I31:I32"/>
    <mergeCell ref="J31:J32"/>
    <mergeCell ref="I61:I62"/>
    <mergeCell ref="A59:A60"/>
    <mergeCell ref="A27:A28"/>
    <mergeCell ref="B27:C27"/>
    <mergeCell ref="D27:G27"/>
    <mergeCell ref="H27:H28"/>
    <mergeCell ref="I27:I28"/>
    <mergeCell ref="J29:J30"/>
    <mergeCell ref="K29:K30"/>
    <mergeCell ref="L29:L30"/>
    <mergeCell ref="M29:M30"/>
    <mergeCell ref="B30:C30"/>
    <mergeCell ref="D30:G30"/>
    <mergeCell ref="K27:K28"/>
    <mergeCell ref="L27:L28"/>
    <mergeCell ref="M27:M28"/>
    <mergeCell ref="B28:C28"/>
    <mergeCell ref="D28:G28"/>
    <mergeCell ref="J27:J28"/>
  </mergeCells>
  <phoneticPr fontId="10" type="noConversion"/>
  <printOptions horizontalCentered="1"/>
  <pageMargins left="0.7" right="0.7" top="0.75" bottom="0.75" header="0.3" footer="0.3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19</vt:i4>
      </vt:variant>
      <vt:variant>
        <vt:lpstr>이름 지정된 범위</vt:lpstr>
      </vt:variant>
      <vt:variant>
        <vt:i4>19</vt:i4>
      </vt:variant>
    </vt:vector>
  </HeadingPairs>
  <TitlesOfParts>
    <vt:vector size="38" baseType="lpstr">
      <vt:lpstr>LE01</vt:lpstr>
      <vt:lpstr>OU01</vt:lpstr>
      <vt:lpstr>OU02 (니트)</vt:lpstr>
      <vt:lpstr>OU04</vt:lpstr>
      <vt:lpstr>PT01</vt:lpstr>
      <vt:lpstr>PT02</vt:lpstr>
      <vt:lpstr>PT03</vt:lpstr>
      <vt:lpstr>PT04</vt:lpstr>
      <vt:lpstr>SE01</vt:lpstr>
      <vt:lpstr>SE02</vt:lpstr>
      <vt:lpstr>TO01</vt:lpstr>
      <vt:lpstr>TO02</vt:lpstr>
      <vt:lpstr>LE1</vt:lpstr>
      <vt:lpstr>SE1</vt:lpstr>
      <vt:lpstr>PT1</vt:lpstr>
      <vt:lpstr>TO1</vt:lpstr>
      <vt:lpstr>OP1</vt:lpstr>
      <vt:lpstr>OP2</vt:lpstr>
      <vt:lpstr>OU1</vt:lpstr>
      <vt:lpstr>'LE01'!Print_Area</vt:lpstr>
      <vt:lpstr>'LE1'!Print_Area</vt:lpstr>
      <vt:lpstr>'OP1'!Print_Area</vt:lpstr>
      <vt:lpstr>'OP2'!Print_Area</vt:lpstr>
      <vt:lpstr>'OU01'!Print_Area</vt:lpstr>
      <vt:lpstr>'OU02 (니트)'!Print_Area</vt:lpstr>
      <vt:lpstr>'OU04'!Print_Area</vt:lpstr>
      <vt:lpstr>'OU1'!Print_Area</vt:lpstr>
      <vt:lpstr>'PT01'!Print_Area</vt:lpstr>
      <vt:lpstr>'PT02'!Print_Area</vt:lpstr>
      <vt:lpstr>'PT03'!Print_Area</vt:lpstr>
      <vt:lpstr>'PT04'!Print_Area</vt:lpstr>
      <vt:lpstr>'PT1'!Print_Area</vt:lpstr>
      <vt:lpstr>'SE01'!Print_Area</vt:lpstr>
      <vt:lpstr>'SE02'!Print_Area</vt:lpstr>
      <vt:lpstr>'SE1'!Print_Area</vt:lpstr>
      <vt:lpstr>'TO01'!Print_Area</vt:lpstr>
      <vt:lpstr>'TO02'!Print_Area</vt:lpstr>
      <vt:lpstr>'TO1'!Print_Area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지동호</dc:creator>
  <cp:lastModifiedBy>sc240610</cp:lastModifiedBy>
  <cp:lastPrinted>2025-10-02T08:40:11Z</cp:lastPrinted>
  <dcterms:created xsi:type="dcterms:W3CDTF">2018-05-14T06:17:18Z</dcterms:created>
  <dcterms:modified xsi:type="dcterms:W3CDTF">2025-10-02T08:40:28Z</dcterms:modified>
</cp:coreProperties>
</file>