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cuments\EZMessenger 받은 파일\"/>
    </mc:Choice>
  </mc:AlternateContent>
  <xr:revisionPtr revIDLastSave="0" documentId="8_{3C74F11D-752C-4BF1-9D4E-687EE2CF7D83}" xr6:coauthVersionLast="47" xr6:coauthVersionMax="47" xr10:uidLastSave="{00000000-0000-0000-0000-000000000000}"/>
  <bookViews>
    <workbookView xWindow="3120" yWindow="2490" windowWidth="18420" windowHeight="13710" tabRatio="772" firstSheet="9" activeTab="10" xr2:uid="{8065DEA0-48A7-4DAA-9FE9-F587B9B35A95}"/>
  </bookViews>
  <sheets>
    <sheet name="LE01" sheetId="2187" r:id="rId1"/>
    <sheet name="LE02" sheetId="2131" r:id="rId2"/>
    <sheet name="OP01" sheetId="2170" r:id="rId3"/>
    <sheet name="OP02" sheetId="2171" r:id="rId4"/>
    <sheet name="OP03" sheetId="2172" r:id="rId5"/>
    <sheet name="OP04" sheetId="2145" r:id="rId6"/>
    <sheet name="OP05" sheetId="2134" r:id="rId7"/>
    <sheet name="OP06" sheetId="2173" r:id="rId8"/>
    <sheet name="OP07" sheetId="2146" r:id="rId9"/>
    <sheet name="OP08" sheetId="2174" r:id="rId10"/>
    <sheet name="OP09" sheetId="2175" r:id="rId11"/>
    <sheet name="OP10" sheetId="2233" r:id="rId12"/>
    <sheet name="OP11" sheetId="2176" r:id="rId13"/>
    <sheet name="OP12" sheetId="2153" r:id="rId14"/>
    <sheet name="OP13" sheetId="2177" r:id="rId15"/>
    <sheet name="OP14(완사입)" sheetId="2178" r:id="rId16"/>
    <sheet name="OP15" sheetId="2226" r:id="rId17"/>
    <sheet name="OP16" sheetId="2232" r:id="rId18"/>
    <sheet name="OU01" sheetId="2132" r:id="rId19"/>
    <sheet name="OU02" sheetId="2179" r:id="rId20"/>
    <sheet name="OU03" sheetId="2180" r:id="rId21"/>
    <sheet name="OU04(완사입)" sheetId="2181" r:id="rId22"/>
    <sheet name="OU05" sheetId="2182" r:id="rId23"/>
    <sheet name="OU06(니트)" sheetId="2183" r:id="rId24"/>
    <sheet name="OU07" sheetId="2122" r:id="rId25"/>
    <sheet name="OU08(패턴)" sheetId="2184" r:id="rId26"/>
    <sheet name="OU08(제품)" sheetId="2240" r:id="rId27"/>
    <sheet name="OU09(니트)" sheetId="2185" r:id="rId28"/>
    <sheet name="OU10(니트)" sheetId="2186" r:id="rId29"/>
    <sheet name="OU11(니트)" sheetId="2229" r:id="rId30"/>
    <sheet name="OU12(패턴)" sheetId="2235" r:id="rId31"/>
    <sheet name="OU12(제품)" sheetId="2236" r:id="rId32"/>
    <sheet name="OU14" sheetId="2238" r:id="rId33"/>
    <sheet name="PT01" sheetId="2158" r:id="rId34"/>
    <sheet name="PT02" sheetId="2133" r:id="rId35"/>
    <sheet name="PT03" sheetId="2159" r:id="rId36"/>
    <sheet name="PT04완사입)" sheetId="2161" r:id="rId37"/>
    <sheet name="PT05" sheetId="2160" r:id="rId38"/>
    <sheet name="PT06(완사입)" sheetId="2162" r:id="rId39"/>
    <sheet name="PT07" sheetId="2125" r:id="rId40"/>
    <sheet name="PT08(완사입)" sheetId="2163" r:id="rId41"/>
    <sheet name="PT09" sheetId="2136" r:id="rId42"/>
    <sheet name="PT10" sheetId="2130" r:id="rId43"/>
    <sheet name="PT11" sheetId="2164" r:id="rId44"/>
    <sheet name="PT12" sheetId="2230" r:id="rId45"/>
    <sheet name="PT13" sheetId="2165" r:id="rId46"/>
    <sheet name="PT14(완사입)" sheetId="2166" r:id="rId47"/>
    <sheet name="PT15(완사입)" sheetId="2167" r:id="rId48"/>
    <sheet name="PT16" sheetId="2143" r:id="rId49"/>
    <sheet name="PT17" sheetId="2144" r:id="rId50"/>
    <sheet name="PT18((완사입)" sheetId="2168" r:id="rId51"/>
    <sheet name="PT19((완사입)" sheetId="2169" r:id="rId52"/>
    <sheet name="SE01" sheetId="2123" r:id="rId53"/>
    <sheet name="SE02" sheetId="2124" r:id="rId54"/>
    <sheet name="SE03" sheetId="2154" r:id="rId55"/>
    <sheet name="SE04" sheetId="2155" r:id="rId56"/>
    <sheet name="SE05" sheetId="2156" r:id="rId57"/>
    <sheet name="SE06" sheetId="2157" r:id="rId58"/>
    <sheet name="SE07" sheetId="2151" r:id="rId59"/>
    <sheet name="SK01" sheetId="2188" r:id="rId60"/>
    <sheet name="SK02" sheetId="2189" r:id="rId61"/>
    <sheet name="SK03" sheetId="2190" r:id="rId62"/>
    <sheet name="SK04" sheetId="2191" r:id="rId63"/>
    <sheet name="SK05" sheetId="2192" r:id="rId64"/>
    <sheet name="SK06" sheetId="2152" r:id="rId65"/>
    <sheet name="SK07" sheetId="2193" r:id="rId66"/>
    <sheet name="SK08" sheetId="2129" r:id="rId67"/>
    <sheet name="SK09(완사입)" sheetId="2194" r:id="rId68"/>
    <sheet name="SK10" sheetId="2195" r:id="rId69"/>
    <sheet name="SK11" sheetId="2234" r:id="rId70"/>
    <sheet name="SK12" sheetId="2237" r:id="rId71"/>
    <sheet name="SK13" sheetId="2228" r:id="rId72"/>
    <sheet name="TO01" sheetId="2196" r:id="rId73"/>
    <sheet name="TO02" sheetId="2197" r:id="rId74"/>
    <sheet name="TO03" sheetId="2198" r:id="rId75"/>
    <sheet name="TO04" sheetId="2199" r:id="rId76"/>
    <sheet name="TO05" sheetId="2120" r:id="rId77"/>
    <sheet name="TO06" sheetId="2200" r:id="rId78"/>
    <sheet name="TO07" sheetId="2201" r:id="rId79"/>
    <sheet name="TO08" sheetId="2202" r:id="rId80"/>
    <sheet name="TO09" sheetId="2203" r:id="rId81"/>
    <sheet name="TO10" sheetId="2121" r:id="rId82"/>
    <sheet name="TO11" sheetId="2204" r:id="rId83"/>
    <sheet name="TO12" sheetId="2205" r:id="rId84"/>
    <sheet name="TO13" sheetId="2206" r:id="rId85"/>
    <sheet name="TO14" sheetId="2207" r:id="rId86"/>
    <sheet name="TO15" sheetId="2208" r:id="rId87"/>
    <sheet name="TO16" sheetId="2209" r:id="rId88"/>
    <sheet name="TO17" sheetId="2210" r:id="rId89"/>
    <sheet name="TO18" sheetId="2211" r:id="rId90"/>
    <sheet name="TO19" sheetId="2212" r:id="rId91"/>
    <sheet name="TO20" sheetId="2213" r:id="rId92"/>
    <sheet name="TO21" sheetId="2127" r:id="rId93"/>
    <sheet name="TO22" sheetId="2128" r:id="rId94"/>
    <sheet name="TO23(니트)" sheetId="2214" r:id="rId95"/>
    <sheet name="TO24" sheetId="2215" r:id="rId96"/>
    <sheet name="TO25" sheetId="2126" r:id="rId97"/>
    <sheet name="TO26" sheetId="2142" r:id="rId98"/>
    <sheet name="TO27" sheetId="2216" r:id="rId99"/>
    <sheet name="TO28" sheetId="2217" r:id="rId100"/>
    <sheet name="TO29" sheetId="2231" r:id="rId101"/>
    <sheet name="TO30" sheetId="2135" r:id="rId102"/>
    <sheet name="TO31" sheetId="2138" r:id="rId103"/>
    <sheet name="TO32" sheetId="2218" r:id="rId104"/>
    <sheet name="TO33" sheetId="2219" r:id="rId105"/>
    <sheet name="TO34" sheetId="2137" r:id="rId106"/>
    <sheet name="TO35" sheetId="2140" r:id="rId107"/>
    <sheet name="TO36" sheetId="2149" r:id="rId108"/>
    <sheet name="TO37" sheetId="2141" r:id="rId109"/>
    <sheet name="TO38" sheetId="2148" r:id="rId110"/>
    <sheet name="TO39" sheetId="2139" r:id="rId111"/>
    <sheet name="TO40" sheetId="2220" r:id="rId112"/>
    <sheet name="TO41" sheetId="2221" r:id="rId113"/>
    <sheet name="TO42" sheetId="2222" r:id="rId114"/>
    <sheet name="TO43" sheetId="2223" r:id="rId115"/>
    <sheet name="TO44" sheetId="2224" r:id="rId116"/>
    <sheet name="TO45" sheetId="2225" r:id="rId117"/>
    <sheet name="TO46" sheetId="2147" r:id="rId118"/>
    <sheet name="TO47" sheetId="2150" r:id="rId119"/>
    <sheet name="TO48" sheetId="2227" r:id="rId120"/>
    <sheet name="TO49" sheetId="2239" r:id="rId121"/>
  </sheets>
  <definedNames>
    <definedName name="_xlnm.Print_Area" localSheetId="0">'LE01'!$A$1:$M$51</definedName>
    <definedName name="_xlnm.Print_Area" localSheetId="1">'LE02'!$A$1:$N$32</definedName>
    <definedName name="_xlnm.Print_Area" localSheetId="2">'OP01'!$A$1:$M$40</definedName>
    <definedName name="_xlnm.Print_Area" localSheetId="3">'OP02'!$A$1:$M$51</definedName>
    <definedName name="_xlnm.Print_Area" localSheetId="4">'OP03'!$A$1:$M$51</definedName>
    <definedName name="_xlnm.Print_Area" localSheetId="5">'OP04'!$A$1:$M$36</definedName>
    <definedName name="_xlnm.Print_Area" localSheetId="6">'OP05'!$A$1:$M$40</definedName>
    <definedName name="_xlnm.Print_Area" localSheetId="7">'OP06'!$A$1:$M$51</definedName>
    <definedName name="_xlnm.Print_Area" localSheetId="8">'OP07'!$A$1:$M$44</definedName>
    <definedName name="_xlnm.Print_Area" localSheetId="9">'OP08'!$A$1:$M$51</definedName>
    <definedName name="_xlnm.Print_Area" localSheetId="10">'OP09'!$A$1:$M$49</definedName>
    <definedName name="_xlnm.Print_Area" localSheetId="11">'OP10'!$A$1:$M$51</definedName>
    <definedName name="_xlnm.Print_Area" localSheetId="12">'OP11'!$A$1:$M$49</definedName>
    <definedName name="_xlnm.Print_Area" localSheetId="13">'OP12'!$A$1:$M$40</definedName>
    <definedName name="_xlnm.Print_Area" localSheetId="14">'OP13'!$A$1:$M$51</definedName>
    <definedName name="_xlnm.Print_Area" localSheetId="15">'OP14(완사입)'!$A$1:$M$45</definedName>
    <definedName name="_xlnm.Print_Area" localSheetId="16">'OP15'!$A$1:$M$51</definedName>
    <definedName name="_xlnm.Print_Area" localSheetId="17">'OP16'!$A$1:$M$51</definedName>
    <definedName name="_xlnm.Print_Area" localSheetId="18">'OU01'!$A$1:$N$36</definedName>
    <definedName name="_xlnm.Print_Area" localSheetId="19">'OU02'!$A$1:$M$51</definedName>
    <definedName name="_xlnm.Print_Area" localSheetId="20">'OU03'!$A$1:$N$51</definedName>
    <definedName name="_xlnm.Print_Area" localSheetId="21">'OU04(완사입)'!$A$1:$N$51</definedName>
    <definedName name="_xlnm.Print_Area" localSheetId="22">'OU05'!$A$1:$M$51</definedName>
    <definedName name="_xlnm.Print_Area" localSheetId="23">'OU06(니트)'!$A$1:$M$51</definedName>
    <definedName name="_xlnm.Print_Area" localSheetId="24">'OU07'!$A$1:$M$36</definedName>
    <definedName name="_xlnm.Print_Area" localSheetId="26">'OU08(제품)'!$A$1:$N$53</definedName>
    <definedName name="_xlnm.Print_Area" localSheetId="25">'OU08(패턴)'!$A$1:$N$53</definedName>
    <definedName name="_xlnm.Print_Area" localSheetId="27">'OU09(니트)'!$A$1:$M$47</definedName>
    <definedName name="_xlnm.Print_Area" localSheetId="28">'OU10(니트)'!$A$1:$N$51</definedName>
    <definedName name="_xlnm.Print_Area" localSheetId="29">'OU11(니트)'!$A$1:$M$47</definedName>
    <definedName name="_xlnm.Print_Area" localSheetId="31">'OU12(제품)'!$A$1:$N$40</definedName>
    <definedName name="_xlnm.Print_Area" localSheetId="30">'OU12(패턴)'!$A$1:$N$40</definedName>
    <definedName name="_xlnm.Print_Area" localSheetId="32">'OU14'!$A$1:$N$51</definedName>
    <definedName name="_xlnm.Print_Area" localSheetId="33">'PT01'!$A$1:$N$51</definedName>
    <definedName name="_xlnm.Print_Area" localSheetId="34">'PT02'!$A$1:$N$48</definedName>
    <definedName name="_xlnm.Print_Area" localSheetId="35">'PT03'!$A$1:$N$51</definedName>
    <definedName name="_xlnm.Print_Area" localSheetId="36">'PT04완사입)'!$A$1:$N$53</definedName>
    <definedName name="_xlnm.Print_Area" localSheetId="37">'PT05'!$A$1:$M$51</definedName>
    <definedName name="_xlnm.Print_Area" localSheetId="38">'PT06(완사입)'!$A$1:$N$55</definedName>
    <definedName name="_xlnm.Print_Area" localSheetId="39">'PT07'!$A$1:$N$48</definedName>
    <definedName name="_xlnm.Print_Area" localSheetId="40">'PT08(완사입)'!$A$1:$N$51</definedName>
    <definedName name="_xlnm.Print_Area" localSheetId="41">'PT09'!$A$1:$M$48</definedName>
    <definedName name="_xlnm.Print_Area" localSheetId="42">'PT10'!$A$1:$N$52</definedName>
    <definedName name="_xlnm.Print_Area" localSheetId="43">'PT11'!$A$1:$N$49</definedName>
    <definedName name="_xlnm.Print_Area" localSheetId="44">'PT12'!$A$1:$N$53</definedName>
    <definedName name="_xlnm.Print_Area" localSheetId="45">'PT13'!$A$1:$M$52</definedName>
    <definedName name="_xlnm.Print_Area" localSheetId="46">'PT14(완사입)'!$A$1:$N$51</definedName>
    <definedName name="_xlnm.Print_Area" localSheetId="47">'PT15(완사입)'!$A$1:$N$44</definedName>
    <definedName name="_xlnm.Print_Area" localSheetId="48">'PT16'!$A$1:$M$48</definedName>
    <definedName name="_xlnm.Print_Area" localSheetId="49">'PT17'!$A$1:$M$48</definedName>
    <definedName name="_xlnm.Print_Area" localSheetId="50">'PT18((완사입)'!$A$1:$N$51</definedName>
    <definedName name="_xlnm.Print_Area" localSheetId="51">'PT19((완사입)'!$A$1:$N$49</definedName>
    <definedName name="_xlnm.Print_Area" localSheetId="52">'SE01'!$A$1:$M$58</definedName>
    <definedName name="_xlnm.Print_Area" localSheetId="53">'SE02'!$A$1:$O$68</definedName>
    <definedName name="_xlnm.Print_Area" localSheetId="54">'SE03'!$A$1:$M$50</definedName>
    <definedName name="_xlnm.Print_Area" localSheetId="55">'SE04'!$A$1:$N$72</definedName>
    <definedName name="_xlnm.Print_Area" localSheetId="56">'SE05'!$A$1:$M$51</definedName>
    <definedName name="_xlnm.Print_Area" localSheetId="57">'SE06'!$A$1:$N$78</definedName>
    <definedName name="_xlnm.Print_Area" localSheetId="58">'SE07'!$A$1:$N$58</definedName>
    <definedName name="_xlnm.Print_Area" localSheetId="59">'SK01'!$A$1:$N$56</definedName>
    <definedName name="_xlnm.Print_Area" localSheetId="60">'SK02'!$A$1:$M$51</definedName>
    <definedName name="_xlnm.Print_Area" localSheetId="61">'SK03'!$A$1:$N$51</definedName>
    <definedName name="_xlnm.Print_Area" localSheetId="62">'SK04'!$A$1:$M$51</definedName>
    <definedName name="_xlnm.Print_Area" localSheetId="63">'SK05'!$A$1:$M$51</definedName>
    <definedName name="_xlnm.Print_Area" localSheetId="64">'SK06'!$A$1:$M$36</definedName>
    <definedName name="_xlnm.Print_Area" localSheetId="65">'SK07'!$A$1:$M$36</definedName>
    <definedName name="_xlnm.Print_Area" localSheetId="66">'SK08'!$A$1:$M$34</definedName>
    <definedName name="_xlnm.Print_Area" localSheetId="67">'SK09(완사입)'!$A$1:$N$36</definedName>
    <definedName name="_xlnm.Print_Area" localSheetId="68">'SK10'!$A$1:$M$28</definedName>
    <definedName name="_xlnm.Print_Area" localSheetId="69">'SK11'!$A$1:$M$10</definedName>
    <definedName name="_xlnm.Print_Area" localSheetId="70">'SK12'!$A$1:$M$12</definedName>
    <definedName name="_xlnm.Print_Area" localSheetId="71">'SK13'!$A$1:$M$51</definedName>
    <definedName name="_xlnm.Print_Area" localSheetId="72">'TO01'!$A$1:$M$51</definedName>
    <definedName name="_xlnm.Print_Area" localSheetId="73">'TO02'!$A$1:$N$26</definedName>
    <definedName name="_xlnm.Print_Area" localSheetId="75">'TO04'!$A$1:$M$51</definedName>
    <definedName name="_xlnm.Print_Area" localSheetId="76">'TO05'!$A$1:$N$30</definedName>
    <definedName name="_xlnm.Print_Area" localSheetId="77">'TO06'!$A$1:$M$51</definedName>
    <definedName name="_xlnm.Print_Area" localSheetId="78">'TO07'!$A$1:$N$51</definedName>
    <definedName name="_xlnm.Print_Area" localSheetId="79">'TO08'!$A$1:$N$51</definedName>
    <definedName name="_xlnm.Print_Area" localSheetId="80">'TO09'!$A$1:$N$26</definedName>
    <definedName name="_xlnm.Print_Area" localSheetId="81">'TO10'!$A$1:$M$28</definedName>
    <definedName name="_xlnm.Print_Area" localSheetId="82">'TO11'!$A$1:$M$28</definedName>
    <definedName name="_xlnm.Print_Area" localSheetId="83">'TO12'!$A$1:$N$40</definedName>
    <definedName name="_xlnm.Print_Area" localSheetId="84">'TO13'!$A$1:$M$55</definedName>
    <definedName name="_xlnm.Print_Area" localSheetId="85">'TO14'!$A$1:$M$49</definedName>
    <definedName name="_xlnm.Print_Area" localSheetId="86">'TO15'!$A$1:$M$49</definedName>
    <definedName name="_xlnm.Print_Area" localSheetId="87">'TO16'!$A$1:$M$51</definedName>
    <definedName name="_xlnm.Print_Area" localSheetId="88">'TO17'!$A$1:$M$51</definedName>
    <definedName name="_xlnm.Print_Area" localSheetId="90">'TO19'!$A$1:$N$49</definedName>
    <definedName name="_xlnm.Print_Area" localSheetId="91">'TO20'!$A$1:$M$53</definedName>
    <definedName name="_xlnm.Print_Area" localSheetId="92">'TO21'!$A$1:$N$28</definedName>
    <definedName name="_xlnm.Print_Area" localSheetId="93">'TO22'!$A$1:$M$40</definedName>
    <definedName name="_xlnm.Print_Area" localSheetId="94">'TO23(니트)'!$A$1:$M$51</definedName>
    <definedName name="_xlnm.Print_Area" localSheetId="95">'TO24'!$A$1:$M$51</definedName>
    <definedName name="_xlnm.Print_Area" localSheetId="96">'TO25'!$A$1:$M$28</definedName>
    <definedName name="_xlnm.Print_Area" localSheetId="97">'TO26'!$A$1:$N$34</definedName>
    <definedName name="_xlnm.Print_Area" localSheetId="98">'TO27'!$A$1:$M$51</definedName>
    <definedName name="_xlnm.Print_Area" localSheetId="99">'TO28'!$A$1:$N$24</definedName>
    <definedName name="_xlnm.Print_Area" localSheetId="100">'TO29'!$A$1:$N$28</definedName>
    <definedName name="_xlnm.Print_Area" localSheetId="101">'TO30'!$A$1:$M$42</definedName>
    <definedName name="_xlnm.Print_Area" localSheetId="102">'TO31'!$A$1:$N$30</definedName>
    <definedName name="_xlnm.Print_Area" localSheetId="103">'TO32'!$A$1:$N$26</definedName>
    <definedName name="_xlnm.Print_Area" localSheetId="104">'TO33'!$A$1:$N$49</definedName>
    <definedName name="_xlnm.Print_Area" localSheetId="105">'TO34'!$A$1:$M$30</definedName>
    <definedName name="_xlnm.Print_Area" localSheetId="106">'TO35'!$A$1:$M$30</definedName>
    <definedName name="_xlnm.Print_Area" localSheetId="107">'TO36'!$A$1:$M$28</definedName>
    <definedName name="_xlnm.Print_Area" localSheetId="108">'TO37'!$A$1:$M$30</definedName>
    <definedName name="_xlnm.Print_Area" localSheetId="109">'TO38'!$A$1:$M$29</definedName>
    <definedName name="_xlnm.Print_Area" localSheetId="110">'TO39'!$A$1:$N$30</definedName>
    <definedName name="_xlnm.Print_Area" localSheetId="111">'TO40'!$A$1:$N$26</definedName>
    <definedName name="_xlnm.Print_Area" localSheetId="112">'TO41'!$A$1:$M$51</definedName>
    <definedName name="_xlnm.Print_Area" localSheetId="113">'TO42'!$A$1:$N$51</definedName>
    <definedName name="_xlnm.Print_Area" localSheetId="114">'TO43'!$A$1:$M$51</definedName>
    <definedName name="_xlnm.Print_Area" localSheetId="115">'TO44'!$A$1:$M$51</definedName>
    <definedName name="_xlnm.Print_Area" localSheetId="116">'TO45'!$A$1:$M$51</definedName>
    <definedName name="_xlnm.Print_Area" localSheetId="117">'TO46'!$A$1:$M$40</definedName>
    <definedName name="_xlnm.Print_Area" localSheetId="118">'TO47'!$A$1:$N$42</definedName>
    <definedName name="_xlnm.Print_Area" localSheetId="119">'TO48'!$A$1:$M$27</definedName>
    <definedName name="_xlnm.Print_Area" localSheetId="120">'TO49'!$A$1:$M$28</definedName>
  </definedNames>
  <calcPr calcId="191029"/>
</workbook>
</file>

<file path=xl/calcChain.xml><?xml version="1.0" encoding="utf-8"?>
<calcChain xmlns="http://schemas.openxmlformats.org/spreadsheetml/2006/main">
  <c r="K17" i="2175" l="1"/>
  <c r="L17" i="2175"/>
  <c r="M17" i="2175"/>
  <c r="I17" i="2175"/>
  <c r="H17" i="2175"/>
  <c r="K35" i="2240"/>
  <c r="L35" i="2240"/>
  <c r="M35" i="2240"/>
  <c r="N35" i="2240"/>
  <c r="I35" i="2240"/>
  <c r="H35" i="2240"/>
  <c r="K33" i="2240"/>
  <c r="L33" i="2240"/>
  <c r="M33" i="2240"/>
  <c r="N33" i="2240"/>
  <c r="I33" i="2240"/>
  <c r="H33" i="2240"/>
  <c r="K29" i="2240"/>
  <c r="L29" i="2240"/>
  <c r="M29" i="2240"/>
  <c r="N29" i="2240"/>
  <c r="I29" i="2240"/>
  <c r="H29" i="2240"/>
  <c r="K27" i="2240"/>
  <c r="L27" i="2240"/>
  <c r="M27" i="2240"/>
  <c r="N27" i="2240"/>
  <c r="I27" i="2240"/>
  <c r="H27" i="2240"/>
  <c r="K25" i="2240"/>
  <c r="L25" i="2240"/>
  <c r="M25" i="2240"/>
  <c r="N25" i="2240"/>
  <c r="I25" i="2240"/>
  <c r="H25" i="2240"/>
  <c r="K23" i="2240"/>
  <c r="L23" i="2240"/>
  <c r="M23" i="2240"/>
  <c r="N23" i="2240"/>
  <c r="I23" i="2240"/>
  <c r="H23" i="2240"/>
  <c r="K19" i="2240"/>
  <c r="L19" i="2240"/>
  <c r="M19" i="2240"/>
  <c r="N19" i="2240"/>
  <c r="I19" i="2240"/>
  <c r="H19" i="2240"/>
  <c r="K17" i="2240"/>
  <c r="L17" i="2240"/>
  <c r="M17" i="2240"/>
  <c r="N17" i="2240"/>
  <c r="I17" i="2240"/>
  <c r="H17" i="2240"/>
  <c r="K15" i="2240"/>
  <c r="L15" i="2240"/>
  <c r="M15" i="2240"/>
  <c r="N15" i="2240"/>
  <c r="I15" i="2240"/>
  <c r="H15" i="2240"/>
  <c r="K11" i="2240"/>
  <c r="L11" i="2240"/>
  <c r="M11" i="2240"/>
  <c r="N11" i="2240"/>
  <c r="I11" i="2240"/>
  <c r="H11" i="2240"/>
  <c r="K9" i="2240"/>
  <c r="L9" i="2240"/>
  <c r="M9" i="2240"/>
  <c r="N9" i="2240"/>
  <c r="I9" i="2240"/>
  <c r="H9" i="2240"/>
  <c r="K7" i="2240"/>
  <c r="L7" i="2240"/>
  <c r="M7" i="2240"/>
  <c r="N7" i="2240"/>
  <c r="I7" i="2240"/>
  <c r="H7" i="2240"/>
  <c r="K3" i="2240"/>
  <c r="L3" i="2240"/>
  <c r="M3" i="2240"/>
  <c r="N3" i="2240"/>
  <c r="I3" i="2240"/>
  <c r="H3" i="2240"/>
  <c r="K7" i="2184"/>
  <c r="L7" i="2184"/>
  <c r="M7" i="2184"/>
  <c r="N7" i="2184"/>
  <c r="I7" i="2184"/>
  <c r="H7" i="2184"/>
  <c r="K19" i="2221"/>
  <c r="L19" i="2221"/>
  <c r="M19" i="2221"/>
  <c r="I19" i="2221"/>
  <c r="H19" i="2221"/>
  <c r="M9" i="2204"/>
  <c r="L9" i="2204"/>
  <c r="K9" i="2204"/>
  <c r="H9" i="2204"/>
  <c r="I9" i="2204"/>
  <c r="I5" i="2204"/>
  <c r="H27" i="2180"/>
  <c r="I27" i="2180"/>
  <c r="H43" i="2160"/>
  <c r="I43" i="2160"/>
  <c r="M43" i="2160"/>
  <c r="L43" i="2160"/>
  <c r="K43" i="2160"/>
  <c r="H9" i="2179"/>
  <c r="I9" i="2179"/>
  <c r="H21" i="2131"/>
  <c r="I21" i="2131"/>
  <c r="J21" i="2131"/>
  <c r="H3" i="2131"/>
  <c r="H19" i="2131"/>
  <c r="H17" i="2131"/>
  <c r="H15" i="2131"/>
  <c r="H5" i="2131"/>
  <c r="N25" i="2127"/>
  <c r="N23" i="2127"/>
  <c r="N21" i="2127"/>
  <c r="N19" i="2127"/>
  <c r="N17" i="2127"/>
  <c r="N15" i="2127"/>
  <c r="N13" i="2127"/>
  <c r="N11" i="2127"/>
  <c r="N9" i="2127"/>
  <c r="N7" i="2127"/>
  <c r="N5" i="2127"/>
  <c r="N3" i="2127"/>
  <c r="N11" i="2161"/>
  <c r="L11" i="2161"/>
  <c r="M11" i="2161"/>
  <c r="K11" i="2161"/>
  <c r="I11" i="2161"/>
  <c r="H11" i="2161"/>
  <c r="L37" i="2156"/>
  <c r="M37" i="2156"/>
  <c r="K37" i="2156"/>
  <c r="I37" i="2156"/>
  <c r="H37" i="2156"/>
  <c r="L35" i="2156"/>
  <c r="M35" i="2156"/>
  <c r="K35" i="2156"/>
  <c r="I35" i="2156"/>
  <c r="H35" i="2156"/>
  <c r="H21" i="2228"/>
  <c r="I21" i="2228"/>
  <c r="L21" i="2228"/>
  <c r="M21" i="2228"/>
  <c r="K21" i="2228"/>
  <c r="H19" i="2228"/>
  <c r="I19" i="2228"/>
  <c r="L19" i="2228"/>
  <c r="M19" i="2228"/>
  <c r="K19" i="2228"/>
  <c r="K31" i="2212"/>
  <c r="L31" i="2212"/>
  <c r="M31" i="2212"/>
  <c r="N31" i="2212"/>
  <c r="I31" i="2212"/>
  <c r="H31" i="2212"/>
  <c r="K29" i="2178"/>
  <c r="L29" i="2178"/>
  <c r="M29" i="2178"/>
  <c r="I29" i="2178"/>
  <c r="H29" i="2178"/>
  <c r="H23" i="2209"/>
  <c r="I23" i="2209"/>
  <c r="L23" i="2209"/>
  <c r="M23" i="2209"/>
  <c r="K23" i="2209"/>
  <c r="K25" i="2199"/>
  <c r="L25" i="2199"/>
  <c r="M25" i="2199"/>
  <c r="I25" i="2199"/>
  <c r="H25" i="2199"/>
  <c r="N35" i="2236"/>
  <c r="N33" i="2236"/>
  <c r="N31" i="2236"/>
  <c r="N29" i="2236"/>
  <c r="N27" i="2236"/>
  <c r="N25" i="2236"/>
  <c r="N17" i="2236"/>
  <c r="N15" i="2236"/>
  <c r="N13" i="2236"/>
  <c r="N11" i="2236"/>
  <c r="N9" i="2236"/>
  <c r="N7" i="2236"/>
  <c r="N5" i="2236"/>
  <c r="N3" i="2236"/>
  <c r="N35" i="2235"/>
  <c r="N33" i="2235"/>
  <c r="N31" i="2235"/>
  <c r="N29" i="2235"/>
  <c r="N27" i="2235"/>
  <c r="N25" i="2235"/>
  <c r="N17" i="2235"/>
  <c r="N15" i="2235"/>
  <c r="N13" i="2235"/>
  <c r="N11" i="2235"/>
  <c r="N9" i="2235"/>
  <c r="N7" i="2235"/>
  <c r="N5" i="2235"/>
  <c r="N3" i="2235"/>
  <c r="M25" i="2239"/>
  <c r="L25" i="2239"/>
  <c r="K25" i="2239"/>
  <c r="H25" i="2239"/>
  <c r="I25" i="2239"/>
  <c r="M19" i="2239"/>
  <c r="L19" i="2239"/>
  <c r="K19" i="2239"/>
  <c r="H19" i="2239"/>
  <c r="I19" i="2239"/>
  <c r="K9" i="2239"/>
  <c r="L9" i="2239"/>
  <c r="M9" i="2239"/>
  <c r="I9" i="2239"/>
  <c r="H9" i="2239"/>
  <c r="K5" i="2239"/>
  <c r="L5" i="2239"/>
  <c r="M5" i="2239"/>
  <c r="I5" i="2239"/>
  <c r="H5" i="2239"/>
  <c r="K3" i="2239"/>
  <c r="L3" i="2239"/>
  <c r="M3" i="2239"/>
  <c r="I3" i="2239"/>
  <c r="H3" i="2239"/>
  <c r="K23" i="2239"/>
  <c r="L23" i="2239"/>
  <c r="M23" i="2239"/>
  <c r="I23" i="2239"/>
  <c r="H23" i="2239"/>
  <c r="K21" i="2239"/>
  <c r="L21" i="2239"/>
  <c r="M21" i="2239"/>
  <c r="I21" i="2239"/>
  <c r="H21" i="2239"/>
  <c r="K17" i="2239"/>
  <c r="L17" i="2239"/>
  <c r="M17" i="2239"/>
  <c r="I17" i="2239"/>
  <c r="H17" i="2239"/>
  <c r="K15" i="2239"/>
  <c r="L15" i="2239"/>
  <c r="M15" i="2239"/>
  <c r="I15" i="2239"/>
  <c r="H15" i="2239"/>
  <c r="K13" i="2239"/>
  <c r="L13" i="2239"/>
  <c r="M13" i="2239"/>
  <c r="I13" i="2239"/>
  <c r="H13" i="2239"/>
  <c r="K11" i="2239"/>
  <c r="L11" i="2239"/>
  <c r="M11" i="2239"/>
  <c r="I11" i="2239"/>
  <c r="H11" i="2239"/>
  <c r="K7" i="2239"/>
  <c r="L7" i="2239"/>
  <c r="M7" i="2239"/>
  <c r="I7" i="2239"/>
  <c r="H7" i="2239"/>
  <c r="H31" i="2153"/>
  <c r="I31" i="2153"/>
  <c r="M31" i="2153"/>
  <c r="L31" i="2153"/>
  <c r="K31" i="2153"/>
  <c r="H17" i="2194"/>
  <c r="I17" i="2194"/>
  <c r="L17" i="2194"/>
  <c r="M17" i="2194"/>
  <c r="N17" i="2194"/>
  <c r="K17" i="2194"/>
  <c r="M35" i="2236"/>
  <c r="M35" i="2235"/>
  <c r="L35" i="2238"/>
  <c r="M35" i="2238"/>
  <c r="N35" i="2238"/>
  <c r="J35" i="2238"/>
  <c r="I35" i="2238"/>
  <c r="H35" i="2238"/>
  <c r="I33" i="2238"/>
  <c r="H33" i="2238"/>
  <c r="J33" i="2238"/>
  <c r="M33" i="2238"/>
  <c r="N33" i="2238"/>
  <c r="L33" i="2238"/>
  <c r="H29" i="2238"/>
  <c r="I29" i="2238"/>
  <c r="J29" i="2238"/>
  <c r="M29" i="2238"/>
  <c r="N29" i="2238"/>
  <c r="L29" i="2238"/>
  <c r="L25" i="2238"/>
  <c r="M25" i="2238"/>
  <c r="N25" i="2238"/>
  <c r="J25" i="2238"/>
  <c r="I25" i="2238"/>
  <c r="H25" i="2238"/>
  <c r="I21" i="2238"/>
  <c r="H21" i="2238"/>
  <c r="J21" i="2238"/>
  <c r="M21" i="2238"/>
  <c r="N21" i="2238"/>
  <c r="L21" i="2238"/>
  <c r="I11" i="2238"/>
  <c r="H11" i="2238"/>
  <c r="J11" i="2238"/>
  <c r="M11" i="2238"/>
  <c r="N11" i="2238"/>
  <c r="L11" i="2238"/>
  <c r="L5" i="2238"/>
  <c r="M5" i="2238"/>
  <c r="N5" i="2238"/>
  <c r="J5" i="2238"/>
  <c r="I5" i="2238"/>
  <c r="H5" i="2238"/>
  <c r="M3" i="2238"/>
  <c r="N3" i="2238"/>
  <c r="L3" i="2238"/>
  <c r="J3" i="2238"/>
  <c r="I3" i="2238"/>
  <c r="H3" i="2238"/>
  <c r="L27" i="2238"/>
  <c r="M27" i="2238"/>
  <c r="N27" i="2238"/>
  <c r="J27" i="2238"/>
  <c r="I27" i="2238"/>
  <c r="H27" i="2238"/>
  <c r="L23" i="2238"/>
  <c r="M23" i="2238"/>
  <c r="N23" i="2238"/>
  <c r="J23" i="2238"/>
  <c r="I23" i="2238"/>
  <c r="H23" i="2238"/>
  <c r="L19" i="2238"/>
  <c r="M19" i="2238"/>
  <c r="N19" i="2238"/>
  <c r="J19" i="2238"/>
  <c r="I19" i="2238"/>
  <c r="H19" i="2238"/>
  <c r="L17" i="2238"/>
  <c r="M17" i="2238"/>
  <c r="N17" i="2238"/>
  <c r="J17" i="2238"/>
  <c r="I17" i="2238"/>
  <c r="H17" i="2238"/>
  <c r="L15" i="2238"/>
  <c r="M15" i="2238"/>
  <c r="N15" i="2238"/>
  <c r="J15" i="2238"/>
  <c r="I15" i="2238"/>
  <c r="H15" i="2238"/>
  <c r="L13" i="2238"/>
  <c r="M13" i="2238"/>
  <c r="N13" i="2238"/>
  <c r="J13" i="2238"/>
  <c r="I13" i="2238"/>
  <c r="H13" i="2238"/>
  <c r="L9" i="2238"/>
  <c r="M9" i="2238"/>
  <c r="N9" i="2238"/>
  <c r="J9" i="2238"/>
  <c r="I9" i="2238"/>
  <c r="H9" i="2238"/>
  <c r="L7" i="2238"/>
  <c r="M7" i="2238"/>
  <c r="N7" i="2238"/>
  <c r="J7" i="2238"/>
  <c r="I7" i="2238"/>
  <c r="H7" i="2238"/>
  <c r="K15" i="2185"/>
  <c r="L15" i="2185"/>
  <c r="M15" i="2185"/>
  <c r="I15" i="2185"/>
  <c r="H15" i="2185"/>
  <c r="H11" i="2237"/>
  <c r="J11" i="2237"/>
  <c r="H9" i="2237"/>
  <c r="J9" i="2237"/>
  <c r="J7" i="2237"/>
  <c r="H7" i="2237"/>
  <c r="J5" i="2237"/>
  <c r="H5" i="2237"/>
  <c r="J3" i="2237"/>
  <c r="H3" i="2237"/>
  <c r="L31" i="2221"/>
  <c r="M31" i="2221"/>
  <c r="I31" i="2221"/>
  <c r="H31" i="2221"/>
  <c r="L35" i="2236"/>
  <c r="K35" i="2236"/>
  <c r="I35" i="2236"/>
  <c r="H35" i="2236"/>
  <c r="L33" i="2236"/>
  <c r="M33" i="2236"/>
  <c r="K33" i="2236"/>
  <c r="I33" i="2236"/>
  <c r="H33" i="2236"/>
  <c r="L31" i="2236"/>
  <c r="M31" i="2236"/>
  <c r="K31" i="2236"/>
  <c r="I31" i="2236"/>
  <c r="H31" i="2236"/>
  <c r="M29" i="2236"/>
  <c r="L29" i="2236"/>
  <c r="K29" i="2236"/>
  <c r="I29" i="2236"/>
  <c r="H29" i="2236"/>
  <c r="K27" i="2236"/>
  <c r="L27" i="2236"/>
  <c r="M27" i="2236"/>
  <c r="I27" i="2236"/>
  <c r="H27" i="2236"/>
  <c r="K25" i="2236"/>
  <c r="L25" i="2236"/>
  <c r="M25" i="2236"/>
  <c r="I25" i="2236"/>
  <c r="H25" i="2236"/>
  <c r="K17" i="2236"/>
  <c r="L17" i="2236"/>
  <c r="M17" i="2236"/>
  <c r="I17" i="2236"/>
  <c r="H17" i="2236"/>
  <c r="L15" i="2236"/>
  <c r="M15" i="2236"/>
  <c r="K15" i="2236"/>
  <c r="I15" i="2236"/>
  <c r="H15" i="2236"/>
  <c r="K13" i="2236"/>
  <c r="L13" i="2236"/>
  <c r="M13" i="2236"/>
  <c r="I13" i="2236"/>
  <c r="H13" i="2236"/>
  <c r="L11" i="2236"/>
  <c r="M11" i="2236"/>
  <c r="K11" i="2236"/>
  <c r="I11" i="2236"/>
  <c r="H11" i="2236"/>
  <c r="L9" i="2236"/>
  <c r="M9" i="2236"/>
  <c r="K9" i="2236"/>
  <c r="I9" i="2236"/>
  <c r="H9" i="2236"/>
  <c r="K7" i="2236"/>
  <c r="L7" i="2236"/>
  <c r="M7" i="2236"/>
  <c r="I7" i="2236"/>
  <c r="H7" i="2236"/>
  <c r="L5" i="2236"/>
  <c r="M5" i="2236"/>
  <c r="K5" i="2236"/>
  <c r="I5" i="2236"/>
  <c r="H5" i="2236"/>
  <c r="K3" i="2236"/>
  <c r="L3" i="2236"/>
  <c r="M3" i="2236"/>
  <c r="I3" i="2236"/>
  <c r="H3" i="2236"/>
  <c r="H29" i="2235"/>
  <c r="I29" i="2235"/>
  <c r="L29" i="2235"/>
  <c r="M29" i="2235"/>
  <c r="K29" i="2235"/>
  <c r="I33" i="2235"/>
  <c r="H33" i="2235"/>
  <c r="I31" i="2235"/>
  <c r="H31" i="2235"/>
  <c r="K33" i="2235"/>
  <c r="L33" i="2235"/>
  <c r="M33" i="2235"/>
  <c r="K31" i="2235"/>
  <c r="L31" i="2235"/>
  <c r="M31" i="2235"/>
  <c r="I35" i="2235"/>
  <c r="H35" i="2235"/>
  <c r="K35" i="2235"/>
  <c r="L35" i="2235"/>
  <c r="K27" i="2235"/>
  <c r="L27" i="2235"/>
  <c r="M27" i="2235"/>
  <c r="I27" i="2235"/>
  <c r="H27" i="2235"/>
  <c r="K9" i="2235"/>
  <c r="L9" i="2235"/>
  <c r="M9" i="2235"/>
  <c r="I9" i="2235"/>
  <c r="H9" i="2235"/>
  <c r="K3" i="2235"/>
  <c r="L3" i="2235"/>
  <c r="M3" i="2235"/>
  <c r="H3" i="2235"/>
  <c r="I3" i="2235"/>
  <c r="K25" i="2235"/>
  <c r="L25" i="2235"/>
  <c r="M25" i="2235"/>
  <c r="I25" i="2235"/>
  <c r="H25" i="2235"/>
  <c r="K17" i="2235"/>
  <c r="L17" i="2235"/>
  <c r="M17" i="2235"/>
  <c r="I17" i="2235"/>
  <c r="H17" i="2235"/>
  <c r="K15" i="2235"/>
  <c r="L15" i="2235"/>
  <c r="M15" i="2235"/>
  <c r="I15" i="2235"/>
  <c r="H15" i="2235"/>
  <c r="K13" i="2235"/>
  <c r="L13" i="2235"/>
  <c r="M13" i="2235"/>
  <c r="I13" i="2235"/>
  <c r="H13" i="2235"/>
  <c r="K11" i="2235"/>
  <c r="L11" i="2235"/>
  <c r="M11" i="2235"/>
  <c r="I11" i="2235"/>
  <c r="H11" i="2235"/>
  <c r="K7" i="2235"/>
  <c r="L7" i="2235"/>
  <c r="M7" i="2235"/>
  <c r="I7" i="2235"/>
  <c r="H7" i="2235"/>
  <c r="K5" i="2235"/>
  <c r="L5" i="2235"/>
  <c r="M5" i="2235"/>
  <c r="I5" i="2235"/>
  <c r="H5" i="2235"/>
  <c r="K29" i="2162"/>
  <c r="K31" i="2162"/>
  <c r="L31" i="2162"/>
  <c r="M31" i="2162"/>
  <c r="N31" i="2162"/>
  <c r="I31" i="2162"/>
  <c r="H31" i="2162"/>
  <c r="I29" i="2162"/>
  <c r="H29" i="2162"/>
  <c r="L29" i="2162"/>
  <c r="M29" i="2162"/>
  <c r="N29" i="2162"/>
  <c r="K27" i="2162"/>
  <c r="L27" i="2162"/>
  <c r="M27" i="2162"/>
  <c r="N27" i="2162"/>
  <c r="I27" i="2162"/>
  <c r="H27" i="2162"/>
  <c r="I25" i="2162"/>
  <c r="H25" i="2162"/>
  <c r="L25" i="2162"/>
  <c r="M25" i="2162"/>
  <c r="N25" i="2162"/>
  <c r="K25" i="2162"/>
  <c r="H9" i="2234"/>
  <c r="J9" i="2234"/>
  <c r="H7" i="2234"/>
  <c r="J7" i="2234"/>
  <c r="H5" i="2234"/>
  <c r="J5" i="2234"/>
  <c r="H3" i="2234"/>
  <c r="J3" i="2234"/>
  <c r="H43" i="2164"/>
  <c r="I43" i="2164"/>
  <c r="L43" i="2164"/>
  <c r="M43" i="2164"/>
  <c r="N43" i="2164"/>
  <c r="K43" i="2164"/>
  <c r="H27" i="2233"/>
  <c r="I27" i="2233"/>
  <c r="L27" i="2233"/>
  <c r="M27" i="2233"/>
  <c r="K27" i="2233"/>
  <c r="I25" i="2233"/>
  <c r="H25" i="2233"/>
  <c r="K25" i="2233"/>
  <c r="L25" i="2233"/>
  <c r="M25" i="2233"/>
  <c r="I9" i="2233"/>
  <c r="H9" i="2233"/>
  <c r="I3" i="2233"/>
  <c r="H3" i="2233"/>
  <c r="K3" i="2233"/>
  <c r="L3" i="2233"/>
  <c r="M3" i="2233"/>
  <c r="K17" i="2233"/>
  <c r="L17" i="2233"/>
  <c r="M17" i="2233"/>
  <c r="I17" i="2233"/>
  <c r="H17" i="2233"/>
  <c r="K15" i="2233"/>
  <c r="L15" i="2233"/>
  <c r="M15" i="2233"/>
  <c r="I15" i="2233"/>
  <c r="H15" i="2233"/>
  <c r="K13" i="2233"/>
  <c r="L13" i="2233"/>
  <c r="M13" i="2233"/>
  <c r="I13" i="2233"/>
  <c r="H13" i="2233"/>
  <c r="K11" i="2233"/>
  <c r="L11" i="2233"/>
  <c r="M11" i="2233"/>
  <c r="I11" i="2233"/>
  <c r="H11" i="2233"/>
  <c r="K9" i="2233"/>
  <c r="L9" i="2233"/>
  <c r="M9" i="2233"/>
  <c r="K7" i="2233"/>
  <c r="L7" i="2233"/>
  <c r="M7" i="2233"/>
  <c r="I7" i="2233"/>
  <c r="H7" i="2233"/>
  <c r="K5" i="2233"/>
  <c r="L5" i="2233"/>
  <c r="M5" i="2233"/>
  <c r="I5" i="2233"/>
  <c r="H5" i="2233"/>
  <c r="H3" i="2186"/>
  <c r="H23" i="2186"/>
  <c r="H21" i="2186"/>
  <c r="H15" i="2186"/>
  <c r="H13" i="2186"/>
  <c r="I65" i="2124"/>
  <c r="H65" i="2124"/>
  <c r="J65" i="2124"/>
  <c r="M65" i="2124"/>
  <c r="N65" i="2124"/>
  <c r="O65" i="2124"/>
  <c r="L65" i="2124"/>
  <c r="I15" i="2183"/>
  <c r="H15" i="2183"/>
  <c r="K15" i="2183"/>
  <c r="L15" i="2183"/>
  <c r="M15" i="2183"/>
  <c r="K39" i="2232"/>
  <c r="L39" i="2232"/>
  <c r="M39" i="2232"/>
  <c r="H39" i="2232"/>
  <c r="I39" i="2232"/>
  <c r="K37" i="2232"/>
  <c r="L37" i="2232"/>
  <c r="M37" i="2232"/>
  <c r="I37" i="2232"/>
  <c r="H37" i="2232"/>
  <c r="K35" i="2232"/>
  <c r="L35" i="2232"/>
  <c r="M35" i="2232"/>
  <c r="I35" i="2232"/>
  <c r="H35" i="2232"/>
  <c r="I33" i="2232"/>
  <c r="H33" i="2232"/>
  <c r="K33" i="2232"/>
  <c r="L33" i="2232"/>
  <c r="M33" i="2232"/>
  <c r="K27" i="2232"/>
  <c r="L27" i="2232"/>
  <c r="M27" i="2232"/>
  <c r="I27" i="2232"/>
  <c r="H27" i="2232"/>
  <c r="K25" i="2232"/>
  <c r="L25" i="2232"/>
  <c r="M25" i="2232"/>
  <c r="I25" i="2232"/>
  <c r="H25" i="2232"/>
  <c r="K11" i="2232"/>
  <c r="L11" i="2232"/>
  <c r="M11" i="2232"/>
  <c r="I11" i="2232"/>
  <c r="H11" i="2232"/>
  <c r="K31" i="2232"/>
  <c r="L31" i="2232"/>
  <c r="M31" i="2232"/>
  <c r="I31" i="2232"/>
  <c r="H31" i="2232"/>
  <c r="K29" i="2232"/>
  <c r="L29" i="2232"/>
  <c r="M29" i="2232"/>
  <c r="I29" i="2232"/>
  <c r="H29" i="2232"/>
  <c r="K23" i="2232"/>
  <c r="L23" i="2232"/>
  <c r="M23" i="2232"/>
  <c r="I23" i="2232"/>
  <c r="H23" i="2232"/>
  <c r="K21" i="2232"/>
  <c r="L21" i="2232"/>
  <c r="M21" i="2232"/>
  <c r="I21" i="2232"/>
  <c r="H21" i="2232"/>
  <c r="K19" i="2232"/>
  <c r="L19" i="2232"/>
  <c r="M19" i="2232"/>
  <c r="I19" i="2232"/>
  <c r="H19" i="2232"/>
  <c r="K17" i="2232"/>
  <c r="L17" i="2232"/>
  <c r="M17" i="2232"/>
  <c r="I17" i="2232"/>
  <c r="H17" i="2232"/>
  <c r="K15" i="2232"/>
  <c r="L15" i="2232"/>
  <c r="M15" i="2232"/>
  <c r="I15" i="2232"/>
  <c r="H15" i="2232"/>
  <c r="K13" i="2232"/>
  <c r="L13" i="2232"/>
  <c r="M13" i="2232"/>
  <c r="I13" i="2232"/>
  <c r="H13" i="2232"/>
  <c r="K9" i="2232"/>
  <c r="L9" i="2232"/>
  <c r="M9" i="2232"/>
  <c r="I9" i="2232"/>
  <c r="H9" i="2232"/>
  <c r="K7" i="2232"/>
  <c r="L7" i="2232"/>
  <c r="M7" i="2232"/>
  <c r="I7" i="2232"/>
  <c r="H7" i="2232"/>
  <c r="K5" i="2232"/>
  <c r="L5" i="2232"/>
  <c r="M5" i="2232"/>
  <c r="I5" i="2232"/>
  <c r="H5" i="2232"/>
  <c r="K3" i="2232"/>
  <c r="L3" i="2232"/>
  <c r="M3" i="2232"/>
  <c r="I3" i="2232"/>
  <c r="H3" i="2232"/>
  <c r="J31" i="2124"/>
  <c r="I31" i="2124"/>
  <c r="H31" i="2124"/>
  <c r="L31" i="2124"/>
  <c r="M31" i="2124"/>
  <c r="N31" i="2124"/>
  <c r="O31" i="2124"/>
  <c r="J29" i="2124"/>
  <c r="I29" i="2124"/>
  <c r="H29" i="2124"/>
  <c r="L29" i="2124"/>
  <c r="M29" i="2124"/>
  <c r="N29" i="2124"/>
  <c r="O29" i="2124"/>
  <c r="H9" i="2231"/>
  <c r="I9" i="2231"/>
  <c r="N5" i="2231"/>
  <c r="I7" i="2231"/>
  <c r="L25" i="2231"/>
  <c r="M25" i="2231"/>
  <c r="N25" i="2231"/>
  <c r="K25" i="2231"/>
  <c r="I25" i="2231"/>
  <c r="H25" i="2231"/>
  <c r="K9" i="2231"/>
  <c r="L9" i="2231"/>
  <c r="M9" i="2231"/>
  <c r="N9" i="2231"/>
  <c r="N19" i="2231"/>
  <c r="N17" i="2231"/>
  <c r="N11" i="2231"/>
  <c r="N7" i="2231"/>
  <c r="N3" i="2231"/>
  <c r="K23" i="2231"/>
  <c r="L23" i="2231"/>
  <c r="M23" i="2231"/>
  <c r="N23" i="2231"/>
  <c r="I23" i="2231"/>
  <c r="H23" i="2231"/>
  <c r="K21" i="2231"/>
  <c r="L21" i="2231"/>
  <c r="M21" i="2231"/>
  <c r="N21" i="2231"/>
  <c r="I21" i="2231"/>
  <c r="H21" i="2231"/>
  <c r="K19" i="2231"/>
  <c r="L19" i="2231"/>
  <c r="M19" i="2231"/>
  <c r="I19" i="2231"/>
  <c r="H19" i="2231"/>
  <c r="K17" i="2231"/>
  <c r="L17" i="2231"/>
  <c r="M17" i="2231"/>
  <c r="I17" i="2231"/>
  <c r="H17" i="2231"/>
  <c r="K15" i="2231"/>
  <c r="L15" i="2231"/>
  <c r="M15" i="2231"/>
  <c r="N15" i="2231"/>
  <c r="I15" i="2231"/>
  <c r="H15" i="2231"/>
  <c r="K13" i="2231"/>
  <c r="L13" i="2231"/>
  <c r="M13" i="2231"/>
  <c r="N13" i="2231"/>
  <c r="I13" i="2231"/>
  <c r="H13" i="2231"/>
  <c r="K11" i="2231"/>
  <c r="L11" i="2231"/>
  <c r="M11" i="2231"/>
  <c r="I11" i="2231"/>
  <c r="H11" i="2231"/>
  <c r="K7" i="2231"/>
  <c r="L7" i="2231"/>
  <c r="M7" i="2231"/>
  <c r="H7" i="2231"/>
  <c r="K5" i="2231"/>
  <c r="L5" i="2231"/>
  <c r="M5" i="2231"/>
  <c r="I5" i="2231"/>
  <c r="H5" i="2231"/>
  <c r="K3" i="2231"/>
  <c r="L3" i="2231"/>
  <c r="M3" i="2231"/>
  <c r="I3" i="2231"/>
  <c r="H3" i="2231"/>
  <c r="N23" i="2230"/>
  <c r="K23" i="2230"/>
  <c r="L23" i="2230"/>
  <c r="M23" i="2230"/>
  <c r="I23" i="2230"/>
  <c r="H23" i="2230"/>
  <c r="K43" i="2230"/>
  <c r="L43" i="2230"/>
  <c r="M43" i="2230"/>
  <c r="N43" i="2230"/>
  <c r="I43" i="2230"/>
  <c r="H43" i="2230"/>
  <c r="K35" i="2230"/>
  <c r="L35" i="2230"/>
  <c r="M35" i="2230"/>
  <c r="N35" i="2230"/>
  <c r="I33" i="2230"/>
  <c r="H33" i="2230"/>
  <c r="K33" i="2230"/>
  <c r="L33" i="2230"/>
  <c r="M33" i="2230"/>
  <c r="N33" i="2230"/>
  <c r="I21" i="2230"/>
  <c r="H21" i="2230"/>
  <c r="K21" i="2230"/>
  <c r="L21" i="2230"/>
  <c r="M21" i="2230"/>
  <c r="N21" i="2230"/>
  <c r="K41" i="2230"/>
  <c r="L41" i="2230"/>
  <c r="M41" i="2230"/>
  <c r="N41" i="2230"/>
  <c r="I41" i="2230"/>
  <c r="H41" i="2230"/>
  <c r="K39" i="2230"/>
  <c r="L39" i="2230"/>
  <c r="M39" i="2230"/>
  <c r="N39" i="2230"/>
  <c r="I39" i="2230"/>
  <c r="H39" i="2230"/>
  <c r="K37" i="2230"/>
  <c r="L37" i="2230"/>
  <c r="M37" i="2230"/>
  <c r="N37" i="2230"/>
  <c r="I37" i="2230"/>
  <c r="H37" i="2230"/>
  <c r="I35" i="2230"/>
  <c r="H35" i="2230"/>
  <c r="K31" i="2230"/>
  <c r="L31" i="2230"/>
  <c r="M31" i="2230"/>
  <c r="N31" i="2230"/>
  <c r="I31" i="2230"/>
  <c r="H31" i="2230"/>
  <c r="K29" i="2230"/>
  <c r="L29" i="2230"/>
  <c r="M29" i="2230"/>
  <c r="N29" i="2230"/>
  <c r="I29" i="2230"/>
  <c r="H29" i="2230"/>
  <c r="K27" i="2230"/>
  <c r="L27" i="2230"/>
  <c r="M27" i="2230"/>
  <c r="N27" i="2230"/>
  <c r="I27" i="2230"/>
  <c r="H27" i="2230"/>
  <c r="K25" i="2230"/>
  <c r="L25" i="2230"/>
  <c r="M25" i="2230"/>
  <c r="N25" i="2230"/>
  <c r="I25" i="2230"/>
  <c r="H25" i="2230"/>
  <c r="K19" i="2230"/>
  <c r="L19" i="2230"/>
  <c r="M19" i="2230"/>
  <c r="N19" i="2230"/>
  <c r="I19" i="2230"/>
  <c r="H19" i="2230"/>
  <c r="K15" i="2230"/>
  <c r="L15" i="2230"/>
  <c r="M15" i="2230"/>
  <c r="N15" i="2230"/>
  <c r="I15" i="2230"/>
  <c r="H15" i="2230"/>
  <c r="K13" i="2230"/>
  <c r="L13" i="2230"/>
  <c r="M13" i="2230"/>
  <c r="N13" i="2230"/>
  <c r="I13" i="2230"/>
  <c r="H13" i="2230"/>
  <c r="K11" i="2230"/>
  <c r="L11" i="2230"/>
  <c r="M11" i="2230"/>
  <c r="N11" i="2230"/>
  <c r="I11" i="2230"/>
  <c r="H11" i="2230"/>
  <c r="K3" i="2230"/>
  <c r="L3" i="2230"/>
  <c r="M3" i="2230"/>
  <c r="N3" i="2230"/>
  <c r="I3" i="2230"/>
  <c r="H3" i="2230"/>
  <c r="N11" i="2222"/>
  <c r="N25" i="2222"/>
  <c r="N23" i="2222"/>
  <c r="N21" i="2222"/>
  <c r="N19" i="2222"/>
  <c r="N17" i="2222"/>
  <c r="N15" i="2222"/>
  <c r="N13" i="2222"/>
  <c r="N9" i="2222"/>
  <c r="N7" i="2222"/>
  <c r="N5" i="2222"/>
  <c r="N3" i="2222"/>
  <c r="K23" i="2229"/>
  <c r="L23" i="2229"/>
  <c r="M23" i="2229"/>
  <c r="I23" i="2229"/>
  <c r="H23" i="2229"/>
  <c r="K21" i="2229"/>
  <c r="L21" i="2229"/>
  <c r="M21" i="2229"/>
  <c r="I21" i="2229"/>
  <c r="H21" i="2229"/>
  <c r="K19" i="2229"/>
  <c r="L19" i="2229"/>
  <c r="M19" i="2229"/>
  <c r="I19" i="2229"/>
  <c r="H19" i="2229"/>
  <c r="K15" i="2229"/>
  <c r="L15" i="2229"/>
  <c r="M15" i="2229"/>
  <c r="I15" i="2229"/>
  <c r="H15" i="2229"/>
  <c r="K13" i="2229"/>
  <c r="L13" i="2229"/>
  <c r="M13" i="2229"/>
  <c r="I13" i="2229"/>
  <c r="H13" i="2229"/>
  <c r="K11" i="2229"/>
  <c r="L11" i="2229"/>
  <c r="M11" i="2229"/>
  <c r="I11" i="2229"/>
  <c r="H11" i="2229"/>
  <c r="K9" i="2229"/>
  <c r="L9" i="2229"/>
  <c r="M9" i="2229"/>
  <c r="I9" i="2229"/>
  <c r="H9" i="2229"/>
  <c r="K7" i="2229"/>
  <c r="L7" i="2229"/>
  <c r="M7" i="2229"/>
  <c r="I7" i="2229"/>
  <c r="H7" i="2229"/>
  <c r="K5" i="2229"/>
  <c r="L5" i="2229"/>
  <c r="M5" i="2229"/>
  <c r="I5" i="2229"/>
  <c r="H5" i="2229"/>
  <c r="K3" i="2229"/>
  <c r="L3" i="2229"/>
  <c r="M3" i="2229"/>
  <c r="I3" i="2229"/>
  <c r="H3" i="2229"/>
  <c r="K25" i="2228"/>
  <c r="L25" i="2228"/>
  <c r="M25" i="2228"/>
  <c r="I25" i="2228"/>
  <c r="H25" i="2228"/>
  <c r="K23" i="2228"/>
  <c r="L23" i="2228"/>
  <c r="M23" i="2228"/>
  <c r="I23" i="2228"/>
  <c r="H23" i="2228"/>
  <c r="K17" i="2228"/>
  <c r="L17" i="2228"/>
  <c r="M17" i="2228"/>
  <c r="I17" i="2228"/>
  <c r="H17" i="2228"/>
  <c r="K15" i="2228"/>
  <c r="L15" i="2228"/>
  <c r="M15" i="2228"/>
  <c r="I15" i="2228"/>
  <c r="H15" i="2228"/>
  <c r="K13" i="2228"/>
  <c r="L13" i="2228"/>
  <c r="M13" i="2228"/>
  <c r="I13" i="2228"/>
  <c r="H13" i="2228"/>
  <c r="K11" i="2228"/>
  <c r="L11" i="2228"/>
  <c r="M11" i="2228"/>
  <c r="I11" i="2228"/>
  <c r="H11" i="2228"/>
  <c r="K9" i="2228"/>
  <c r="L9" i="2228"/>
  <c r="M9" i="2228"/>
  <c r="I9" i="2228"/>
  <c r="H9" i="2228"/>
  <c r="K7" i="2228"/>
  <c r="L7" i="2228"/>
  <c r="M7" i="2228"/>
  <c r="I7" i="2228"/>
  <c r="H7" i="2228"/>
  <c r="K5" i="2228"/>
  <c r="L5" i="2228"/>
  <c r="M5" i="2228"/>
  <c r="I5" i="2228"/>
  <c r="H5" i="2228"/>
  <c r="K3" i="2228"/>
  <c r="L3" i="2228"/>
  <c r="M3" i="2228"/>
  <c r="I3" i="2228"/>
  <c r="H3" i="2228"/>
  <c r="K17" i="2227"/>
  <c r="L17" i="2227"/>
  <c r="M17" i="2227"/>
  <c r="I17" i="2227"/>
  <c r="H17" i="2227"/>
  <c r="K15" i="2227"/>
  <c r="L15" i="2227"/>
  <c r="M15" i="2227"/>
  <c r="I15" i="2227"/>
  <c r="H15" i="2227"/>
  <c r="K13" i="2227"/>
  <c r="L13" i="2227"/>
  <c r="M13" i="2227"/>
  <c r="I13" i="2227"/>
  <c r="H13" i="2227"/>
  <c r="K11" i="2227"/>
  <c r="L11" i="2227"/>
  <c r="M11" i="2227"/>
  <c r="I11" i="2227"/>
  <c r="H11" i="2227"/>
  <c r="K9" i="2227"/>
  <c r="L9" i="2227"/>
  <c r="M9" i="2227"/>
  <c r="I9" i="2227"/>
  <c r="H9" i="2227"/>
  <c r="K7" i="2227"/>
  <c r="L7" i="2227"/>
  <c r="M7" i="2227"/>
  <c r="I7" i="2227"/>
  <c r="H7" i="2227"/>
  <c r="K5" i="2227"/>
  <c r="L5" i="2227"/>
  <c r="M5" i="2227"/>
  <c r="I5" i="2227"/>
  <c r="H5" i="2227"/>
  <c r="K3" i="2227"/>
  <c r="L3" i="2227"/>
  <c r="M3" i="2227"/>
  <c r="I3" i="2227"/>
  <c r="H3" i="2227"/>
  <c r="N41" i="2125"/>
  <c r="N39" i="2125"/>
  <c r="N37" i="2125"/>
  <c r="N35" i="2125"/>
  <c r="N33" i="2125"/>
  <c r="N31" i="2125"/>
  <c r="N29" i="2125"/>
  <c r="N27" i="2125"/>
  <c r="N25" i="2125"/>
  <c r="N23" i="2125"/>
  <c r="N21" i="2125"/>
  <c r="N19" i="2125"/>
  <c r="N15" i="2125"/>
  <c r="N13" i="2125"/>
  <c r="N11" i="2125"/>
  <c r="N3" i="2125"/>
  <c r="N39" i="2130"/>
  <c r="N37" i="2130"/>
  <c r="N35" i="2130"/>
  <c r="N33" i="2130"/>
  <c r="N31" i="2130"/>
  <c r="N29" i="2130"/>
  <c r="N27" i="2130"/>
  <c r="N25" i="2130"/>
  <c r="N23" i="2130"/>
  <c r="N21" i="2130"/>
  <c r="N19" i="2130"/>
  <c r="N15" i="2130"/>
  <c r="N13" i="2130"/>
  <c r="N11" i="2130"/>
  <c r="N3" i="2130"/>
  <c r="N39" i="2180"/>
  <c r="N37" i="2180"/>
  <c r="N35" i="2180"/>
  <c r="N33" i="2180"/>
  <c r="N31" i="2180"/>
  <c r="N29" i="2180"/>
  <c r="N25" i="2180"/>
  <c r="N23" i="2180"/>
  <c r="N21" i="2180"/>
  <c r="N19" i="2180"/>
  <c r="N17" i="2180"/>
  <c r="N15" i="2180"/>
  <c r="N13" i="2180"/>
  <c r="N11" i="2180"/>
  <c r="N9" i="2180"/>
  <c r="N7" i="2180"/>
  <c r="N5" i="2180"/>
  <c r="N3" i="2180"/>
  <c r="K33" i="2226"/>
  <c r="L33" i="2226"/>
  <c r="M33" i="2226"/>
  <c r="I33" i="2226"/>
  <c r="H33" i="2226"/>
  <c r="I31" i="2226"/>
  <c r="H31" i="2226"/>
  <c r="K31" i="2226"/>
  <c r="L31" i="2226"/>
  <c r="M31" i="2226"/>
  <c r="I29" i="2226"/>
  <c r="H29" i="2226"/>
  <c r="K29" i="2226"/>
  <c r="L29" i="2226"/>
  <c r="M29" i="2226"/>
  <c r="I27" i="2226"/>
  <c r="H27" i="2226"/>
  <c r="K27" i="2226"/>
  <c r="L27" i="2226"/>
  <c r="M27" i="2226"/>
  <c r="I25" i="2226"/>
  <c r="H25" i="2226"/>
  <c r="K25" i="2226"/>
  <c r="L25" i="2226"/>
  <c r="M25" i="2226"/>
  <c r="K19" i="2226"/>
  <c r="L19" i="2226"/>
  <c r="M19" i="2226"/>
  <c r="I19" i="2226"/>
  <c r="H19" i="2226"/>
  <c r="I11" i="2226"/>
  <c r="H11" i="2226"/>
  <c r="K11" i="2226"/>
  <c r="L11" i="2226"/>
  <c r="M11" i="2226"/>
  <c r="I9" i="2226"/>
  <c r="H9" i="2226"/>
  <c r="K9" i="2226"/>
  <c r="L9" i="2226"/>
  <c r="M9" i="2226"/>
  <c r="I5" i="2226"/>
  <c r="H5" i="2226"/>
  <c r="K5" i="2226"/>
  <c r="L5" i="2226"/>
  <c r="M5" i="2226"/>
  <c r="I3" i="2226"/>
  <c r="H3" i="2226"/>
  <c r="K3" i="2226"/>
  <c r="L3" i="2226"/>
  <c r="M3" i="2226"/>
  <c r="K23" i="2226"/>
  <c r="L23" i="2226"/>
  <c r="M23" i="2226"/>
  <c r="I23" i="2226"/>
  <c r="H23" i="2226"/>
  <c r="K21" i="2226"/>
  <c r="L21" i="2226"/>
  <c r="M21" i="2226"/>
  <c r="I21" i="2226"/>
  <c r="H21" i="2226"/>
  <c r="K17" i="2226"/>
  <c r="L17" i="2226"/>
  <c r="M17" i="2226"/>
  <c r="I17" i="2226"/>
  <c r="H17" i="2226"/>
  <c r="K15" i="2226"/>
  <c r="L15" i="2226"/>
  <c r="M15" i="2226"/>
  <c r="I15" i="2226"/>
  <c r="H15" i="2226"/>
  <c r="K13" i="2226"/>
  <c r="L13" i="2226"/>
  <c r="M13" i="2226"/>
  <c r="I13" i="2226"/>
  <c r="H13" i="2226"/>
  <c r="K7" i="2226"/>
  <c r="L7" i="2226"/>
  <c r="M7" i="2226"/>
  <c r="I7" i="2226"/>
  <c r="H7" i="2226"/>
  <c r="I3" i="2225"/>
  <c r="H3" i="2225"/>
  <c r="K3" i="2225"/>
  <c r="L3" i="2225"/>
  <c r="M3" i="2225"/>
  <c r="I5" i="2225"/>
  <c r="H5" i="2225"/>
  <c r="K5" i="2225"/>
  <c r="L5" i="2225"/>
  <c r="M5" i="2225"/>
  <c r="I7" i="2225"/>
  <c r="H7" i="2225"/>
  <c r="K7" i="2225"/>
  <c r="L7" i="2225"/>
  <c r="M7" i="2225"/>
  <c r="H9" i="2225"/>
  <c r="I9" i="2225"/>
  <c r="K9" i="2225"/>
  <c r="L9" i="2225"/>
  <c r="M9" i="2225"/>
  <c r="I11" i="2225"/>
  <c r="H11" i="2225"/>
  <c r="K11" i="2225"/>
  <c r="L11" i="2225"/>
  <c r="M11" i="2225"/>
  <c r="I13" i="2225"/>
  <c r="H13" i="2225"/>
  <c r="K13" i="2225"/>
  <c r="L13" i="2225"/>
  <c r="M13" i="2225"/>
  <c r="I15" i="2225"/>
  <c r="H15" i="2225"/>
  <c r="K15" i="2225"/>
  <c r="L15" i="2225"/>
  <c r="M15" i="2225"/>
  <c r="I17" i="2225"/>
  <c r="H17" i="2225"/>
  <c r="K17" i="2225"/>
  <c r="L17" i="2225"/>
  <c r="M17" i="2225"/>
  <c r="H19" i="2225"/>
  <c r="I19" i="2225"/>
  <c r="K19" i="2225"/>
  <c r="L19" i="2225"/>
  <c r="M19" i="2225"/>
  <c r="I21" i="2225"/>
  <c r="H21" i="2225"/>
  <c r="K21" i="2225"/>
  <c r="L21" i="2225"/>
  <c r="M21" i="2225"/>
  <c r="I23" i="2225"/>
  <c r="H23" i="2225"/>
  <c r="K23" i="2225"/>
  <c r="L23" i="2225"/>
  <c r="M23" i="2225"/>
  <c r="I25" i="2225"/>
  <c r="H25" i="2225"/>
  <c r="K25" i="2225"/>
  <c r="L25" i="2225"/>
  <c r="M25" i="2225"/>
  <c r="I28" i="2225"/>
  <c r="H28" i="2225"/>
  <c r="K28" i="2225"/>
  <c r="L28" i="2225"/>
  <c r="M28" i="2225"/>
  <c r="H30" i="2225"/>
  <c r="I30" i="2225"/>
  <c r="K30" i="2225"/>
  <c r="L30" i="2225"/>
  <c r="M30" i="2225"/>
  <c r="I32" i="2225"/>
  <c r="H32" i="2225"/>
  <c r="K32" i="2225"/>
  <c r="L32" i="2225"/>
  <c r="M32" i="2225"/>
  <c r="I34" i="2225"/>
  <c r="H34" i="2225"/>
  <c r="K34" i="2225"/>
  <c r="L34" i="2225"/>
  <c r="M34" i="2225"/>
  <c r="I36" i="2225"/>
  <c r="H36" i="2225"/>
  <c r="K36" i="2225"/>
  <c r="L36" i="2225"/>
  <c r="M36" i="2225"/>
  <c r="I40" i="2225"/>
  <c r="H40" i="2225"/>
  <c r="K40" i="2225"/>
  <c r="L40" i="2225"/>
  <c r="M40" i="2225"/>
  <c r="I3" i="2224"/>
  <c r="H3" i="2224"/>
  <c r="K3" i="2224"/>
  <c r="L3" i="2224"/>
  <c r="M3" i="2224"/>
  <c r="I5" i="2224"/>
  <c r="H5" i="2224"/>
  <c r="K5" i="2224"/>
  <c r="L5" i="2224"/>
  <c r="M5" i="2224"/>
  <c r="I7" i="2224"/>
  <c r="H7" i="2224"/>
  <c r="K7" i="2224"/>
  <c r="L7" i="2224"/>
  <c r="M7" i="2224"/>
  <c r="H9" i="2224"/>
  <c r="I9" i="2224"/>
  <c r="K9" i="2224"/>
  <c r="L9" i="2224"/>
  <c r="M9" i="2224"/>
  <c r="I11" i="2224"/>
  <c r="H11" i="2224"/>
  <c r="K11" i="2224"/>
  <c r="L11" i="2224"/>
  <c r="M11" i="2224"/>
  <c r="I13" i="2224"/>
  <c r="H13" i="2224"/>
  <c r="K13" i="2224"/>
  <c r="L13" i="2224"/>
  <c r="M13" i="2224"/>
  <c r="I15" i="2224"/>
  <c r="H15" i="2224"/>
  <c r="K15" i="2224"/>
  <c r="L15" i="2224"/>
  <c r="M15" i="2224"/>
  <c r="I17" i="2224"/>
  <c r="H17" i="2224"/>
  <c r="K17" i="2224"/>
  <c r="L17" i="2224"/>
  <c r="M17" i="2224"/>
  <c r="H19" i="2224"/>
  <c r="I19" i="2224"/>
  <c r="K19" i="2224"/>
  <c r="L19" i="2224"/>
  <c r="M19" i="2224"/>
  <c r="I21" i="2224"/>
  <c r="H21" i="2224"/>
  <c r="K21" i="2224"/>
  <c r="L21" i="2224"/>
  <c r="M21" i="2224"/>
  <c r="I23" i="2224"/>
  <c r="H23" i="2224"/>
  <c r="K23" i="2224"/>
  <c r="L23" i="2224"/>
  <c r="M23" i="2224"/>
  <c r="I25" i="2224"/>
  <c r="H25" i="2224"/>
  <c r="K25" i="2224"/>
  <c r="L25" i="2224"/>
  <c r="M25" i="2224"/>
  <c r="I27" i="2224"/>
  <c r="H27" i="2224"/>
  <c r="K27" i="2224"/>
  <c r="L27" i="2224"/>
  <c r="M27" i="2224"/>
  <c r="I3" i="2223"/>
  <c r="H3" i="2223"/>
  <c r="K3" i="2223"/>
  <c r="L3" i="2223"/>
  <c r="M3" i="2223"/>
  <c r="I5" i="2223"/>
  <c r="H5" i="2223"/>
  <c r="K5" i="2223"/>
  <c r="L5" i="2223"/>
  <c r="M5" i="2223"/>
  <c r="I7" i="2223"/>
  <c r="H7" i="2223"/>
  <c r="K7" i="2223"/>
  <c r="L7" i="2223"/>
  <c r="M7" i="2223"/>
  <c r="H9" i="2223"/>
  <c r="I9" i="2223"/>
  <c r="K9" i="2223"/>
  <c r="L9" i="2223"/>
  <c r="M9" i="2223"/>
  <c r="I11" i="2223"/>
  <c r="H11" i="2223"/>
  <c r="K11" i="2223"/>
  <c r="L11" i="2223"/>
  <c r="M11" i="2223"/>
  <c r="I13" i="2223"/>
  <c r="H13" i="2223"/>
  <c r="K13" i="2223"/>
  <c r="L13" i="2223"/>
  <c r="M13" i="2223"/>
  <c r="I15" i="2223"/>
  <c r="H15" i="2223"/>
  <c r="K15" i="2223"/>
  <c r="L15" i="2223"/>
  <c r="M15" i="2223"/>
  <c r="I17" i="2223"/>
  <c r="H17" i="2223"/>
  <c r="K17" i="2223"/>
  <c r="L17" i="2223"/>
  <c r="M17" i="2223"/>
  <c r="I19" i="2223"/>
  <c r="H19" i="2223"/>
  <c r="K19" i="2223"/>
  <c r="L19" i="2223"/>
  <c r="M19" i="2223"/>
  <c r="I21" i="2223"/>
  <c r="H21" i="2223"/>
  <c r="K21" i="2223"/>
  <c r="L21" i="2223"/>
  <c r="M21" i="2223"/>
  <c r="H23" i="2223"/>
  <c r="I23" i="2223"/>
  <c r="K23" i="2223"/>
  <c r="L23" i="2223"/>
  <c r="M23" i="2223"/>
  <c r="I25" i="2223"/>
  <c r="H25" i="2223"/>
  <c r="K25" i="2223"/>
  <c r="L25" i="2223"/>
  <c r="M25" i="2223"/>
  <c r="I3" i="2222"/>
  <c r="H3" i="2222"/>
  <c r="K3" i="2222"/>
  <c r="L3" i="2222"/>
  <c r="M3" i="2222"/>
  <c r="I5" i="2222"/>
  <c r="H5" i="2222"/>
  <c r="K5" i="2222"/>
  <c r="L5" i="2222"/>
  <c r="M5" i="2222"/>
  <c r="I7" i="2222"/>
  <c r="H7" i="2222"/>
  <c r="K7" i="2222"/>
  <c r="L7" i="2222"/>
  <c r="M7" i="2222"/>
  <c r="H9" i="2222"/>
  <c r="I9" i="2222"/>
  <c r="K9" i="2222"/>
  <c r="L9" i="2222"/>
  <c r="M9" i="2222"/>
  <c r="I11" i="2222"/>
  <c r="H11" i="2222"/>
  <c r="K11" i="2222"/>
  <c r="L11" i="2222"/>
  <c r="M11" i="2222"/>
  <c r="I13" i="2222"/>
  <c r="H13" i="2222"/>
  <c r="K13" i="2222"/>
  <c r="L13" i="2222"/>
  <c r="M13" i="2222"/>
  <c r="I15" i="2222"/>
  <c r="H15" i="2222"/>
  <c r="K15" i="2222"/>
  <c r="L15" i="2222"/>
  <c r="M15" i="2222"/>
  <c r="I17" i="2222"/>
  <c r="H17" i="2222"/>
  <c r="K17" i="2222"/>
  <c r="L17" i="2222"/>
  <c r="M17" i="2222"/>
  <c r="H19" i="2222"/>
  <c r="I19" i="2222"/>
  <c r="K19" i="2222"/>
  <c r="L19" i="2222"/>
  <c r="M19" i="2222"/>
  <c r="I21" i="2222"/>
  <c r="H21" i="2222"/>
  <c r="K21" i="2222"/>
  <c r="L21" i="2222"/>
  <c r="M21" i="2222"/>
  <c r="I23" i="2222"/>
  <c r="H23" i="2222"/>
  <c r="K23" i="2222"/>
  <c r="L23" i="2222"/>
  <c r="M23" i="2222"/>
  <c r="I25" i="2222"/>
  <c r="H25" i="2222"/>
  <c r="K25" i="2222"/>
  <c r="L25" i="2222"/>
  <c r="M25" i="2222"/>
  <c r="I3" i="2221"/>
  <c r="H3" i="2221"/>
  <c r="K3" i="2221"/>
  <c r="L3" i="2221"/>
  <c r="M3" i="2221"/>
  <c r="I7" i="2221"/>
  <c r="H7" i="2221"/>
  <c r="K7" i="2221"/>
  <c r="L7" i="2221"/>
  <c r="M7" i="2221"/>
  <c r="I9" i="2221"/>
  <c r="H9" i="2221"/>
  <c r="K9" i="2221"/>
  <c r="L9" i="2221"/>
  <c r="M9" i="2221"/>
  <c r="I11" i="2221"/>
  <c r="H11" i="2221"/>
  <c r="K11" i="2221"/>
  <c r="L11" i="2221"/>
  <c r="M11" i="2221"/>
  <c r="I21" i="2221"/>
  <c r="H21" i="2221"/>
  <c r="K21" i="2221"/>
  <c r="L21" i="2221"/>
  <c r="M21" i="2221"/>
  <c r="I25" i="2221"/>
  <c r="H25" i="2221"/>
  <c r="K25" i="2221"/>
  <c r="L25" i="2221"/>
  <c r="M25" i="2221"/>
  <c r="I27" i="2221"/>
  <c r="H27" i="2221"/>
  <c r="K27" i="2221"/>
  <c r="L27" i="2221"/>
  <c r="M27" i="2221"/>
  <c r="I29" i="2221"/>
  <c r="H29" i="2221"/>
  <c r="K29" i="2221"/>
  <c r="L29" i="2221"/>
  <c r="M29" i="2221"/>
  <c r="I33" i="2221"/>
  <c r="H33" i="2221"/>
  <c r="K33" i="2221"/>
  <c r="L33" i="2221"/>
  <c r="M33" i="2221"/>
  <c r="I3" i="2220"/>
  <c r="H3" i="2220"/>
  <c r="K3" i="2220"/>
  <c r="L3" i="2220"/>
  <c r="M3" i="2220"/>
  <c r="N3" i="2220"/>
  <c r="I5" i="2220"/>
  <c r="H5" i="2220"/>
  <c r="K5" i="2220"/>
  <c r="L5" i="2220"/>
  <c r="M5" i="2220"/>
  <c r="N5" i="2220"/>
  <c r="I7" i="2220"/>
  <c r="H7" i="2220"/>
  <c r="K7" i="2220"/>
  <c r="L7" i="2220"/>
  <c r="M7" i="2220"/>
  <c r="N7" i="2220"/>
  <c r="H9" i="2220"/>
  <c r="I9" i="2220"/>
  <c r="K9" i="2220"/>
  <c r="L9" i="2220"/>
  <c r="M9" i="2220"/>
  <c r="N9" i="2220"/>
  <c r="H11" i="2220"/>
  <c r="I11" i="2220"/>
  <c r="K11" i="2220"/>
  <c r="L11" i="2220"/>
  <c r="M11" i="2220"/>
  <c r="N11" i="2220"/>
  <c r="I13" i="2220"/>
  <c r="H13" i="2220"/>
  <c r="K13" i="2220"/>
  <c r="L13" i="2220"/>
  <c r="M13" i="2220"/>
  <c r="N13" i="2220"/>
  <c r="I15" i="2220"/>
  <c r="H15" i="2220"/>
  <c r="K15" i="2220"/>
  <c r="L15" i="2220"/>
  <c r="M15" i="2220"/>
  <c r="N15" i="2220"/>
  <c r="I17" i="2220"/>
  <c r="H17" i="2220"/>
  <c r="K17" i="2220"/>
  <c r="L17" i="2220"/>
  <c r="M17" i="2220"/>
  <c r="N17" i="2220"/>
  <c r="H19" i="2220"/>
  <c r="I19" i="2220"/>
  <c r="K19" i="2220"/>
  <c r="L19" i="2220"/>
  <c r="M19" i="2220"/>
  <c r="N19" i="2220"/>
  <c r="I21" i="2220"/>
  <c r="H21" i="2220"/>
  <c r="K21" i="2220"/>
  <c r="L21" i="2220"/>
  <c r="M21" i="2220"/>
  <c r="N21" i="2220"/>
  <c r="I23" i="2220"/>
  <c r="H23" i="2220"/>
  <c r="K23" i="2220"/>
  <c r="L23" i="2220"/>
  <c r="M23" i="2220"/>
  <c r="N23" i="2220"/>
  <c r="H25" i="2220"/>
  <c r="I25" i="2220"/>
  <c r="K25" i="2220"/>
  <c r="L25" i="2220"/>
  <c r="M25" i="2220"/>
  <c r="N25" i="2220"/>
  <c r="I3" i="2219"/>
  <c r="H3" i="2219"/>
  <c r="K3" i="2219"/>
  <c r="L3" i="2219"/>
  <c r="M3" i="2219"/>
  <c r="N3" i="2219"/>
  <c r="I7" i="2219"/>
  <c r="H7" i="2219"/>
  <c r="K7" i="2219"/>
  <c r="L7" i="2219"/>
  <c r="M7" i="2219"/>
  <c r="N7" i="2219"/>
  <c r="I9" i="2219"/>
  <c r="H9" i="2219"/>
  <c r="K9" i="2219"/>
  <c r="L9" i="2219"/>
  <c r="M9" i="2219"/>
  <c r="N9" i="2219"/>
  <c r="I11" i="2219"/>
  <c r="H11" i="2219"/>
  <c r="K11" i="2219"/>
  <c r="L11" i="2219"/>
  <c r="M11" i="2219"/>
  <c r="N11" i="2219"/>
  <c r="H15" i="2219"/>
  <c r="I15" i="2219"/>
  <c r="K15" i="2219"/>
  <c r="L15" i="2219"/>
  <c r="M15" i="2219"/>
  <c r="N15" i="2219"/>
  <c r="I17" i="2219"/>
  <c r="H17" i="2219"/>
  <c r="K17" i="2219"/>
  <c r="L17" i="2219"/>
  <c r="M17" i="2219"/>
  <c r="N17" i="2219"/>
  <c r="I19" i="2219"/>
  <c r="H19" i="2219"/>
  <c r="K19" i="2219"/>
  <c r="L19" i="2219"/>
  <c r="M19" i="2219"/>
  <c r="N19" i="2219"/>
  <c r="I23" i="2219"/>
  <c r="H23" i="2219"/>
  <c r="K23" i="2219"/>
  <c r="L23" i="2219"/>
  <c r="M23" i="2219"/>
  <c r="N23" i="2219"/>
  <c r="I25" i="2219"/>
  <c r="H25" i="2219"/>
  <c r="K25" i="2219"/>
  <c r="L25" i="2219"/>
  <c r="M25" i="2219"/>
  <c r="N25" i="2219"/>
  <c r="I27" i="2219"/>
  <c r="H27" i="2219"/>
  <c r="K27" i="2219"/>
  <c r="L27" i="2219"/>
  <c r="M27" i="2219"/>
  <c r="N27" i="2219"/>
  <c r="I29" i="2219"/>
  <c r="H29" i="2219"/>
  <c r="K29" i="2219"/>
  <c r="L29" i="2219"/>
  <c r="M29" i="2219"/>
  <c r="N29" i="2219"/>
  <c r="I31" i="2219"/>
  <c r="H31" i="2219"/>
  <c r="K31" i="2219"/>
  <c r="L31" i="2219"/>
  <c r="M31" i="2219"/>
  <c r="N31" i="2219"/>
  <c r="I3" i="2218"/>
  <c r="H3" i="2218"/>
  <c r="K3" i="2218"/>
  <c r="L3" i="2218"/>
  <c r="M3" i="2218"/>
  <c r="N3" i="2218"/>
  <c r="I5" i="2218"/>
  <c r="H5" i="2218"/>
  <c r="K5" i="2218"/>
  <c r="L5" i="2218"/>
  <c r="M5" i="2218"/>
  <c r="N5" i="2218"/>
  <c r="I7" i="2218"/>
  <c r="H7" i="2218"/>
  <c r="K7" i="2218"/>
  <c r="L7" i="2218"/>
  <c r="M7" i="2218"/>
  <c r="N7" i="2218"/>
  <c r="I9" i="2218"/>
  <c r="H9" i="2218"/>
  <c r="K9" i="2218"/>
  <c r="L9" i="2218"/>
  <c r="M9" i="2218"/>
  <c r="N9" i="2218"/>
  <c r="H11" i="2218"/>
  <c r="I11" i="2218"/>
  <c r="K11" i="2218"/>
  <c r="L11" i="2218"/>
  <c r="M11" i="2218"/>
  <c r="N11" i="2218"/>
  <c r="I13" i="2218"/>
  <c r="H13" i="2218"/>
  <c r="K13" i="2218"/>
  <c r="L13" i="2218"/>
  <c r="M13" i="2218"/>
  <c r="N13" i="2218"/>
  <c r="I15" i="2218"/>
  <c r="H15" i="2218"/>
  <c r="K15" i="2218"/>
  <c r="L15" i="2218"/>
  <c r="M15" i="2218"/>
  <c r="N15" i="2218"/>
  <c r="I17" i="2218"/>
  <c r="H17" i="2218"/>
  <c r="K17" i="2218"/>
  <c r="L17" i="2218"/>
  <c r="M17" i="2218"/>
  <c r="N17" i="2218"/>
  <c r="H19" i="2218"/>
  <c r="I19" i="2218"/>
  <c r="K19" i="2218"/>
  <c r="L19" i="2218"/>
  <c r="M19" i="2218"/>
  <c r="N19" i="2218"/>
  <c r="I21" i="2218"/>
  <c r="H21" i="2218"/>
  <c r="K21" i="2218"/>
  <c r="L21" i="2218"/>
  <c r="M21" i="2218"/>
  <c r="N21" i="2218"/>
  <c r="I23" i="2218"/>
  <c r="H23" i="2218"/>
  <c r="K23" i="2218"/>
  <c r="L23" i="2218"/>
  <c r="M23" i="2218"/>
  <c r="N23" i="2218"/>
  <c r="I25" i="2218"/>
  <c r="H25" i="2218"/>
  <c r="K25" i="2218"/>
  <c r="L25" i="2218"/>
  <c r="M25" i="2218"/>
  <c r="N25" i="2218"/>
  <c r="J3" i="2217"/>
  <c r="I3" i="2217"/>
  <c r="H3" i="2217"/>
  <c r="L3" i="2217"/>
  <c r="M3" i="2217"/>
  <c r="N3" i="2217"/>
  <c r="J5" i="2217"/>
  <c r="I5" i="2217"/>
  <c r="H5" i="2217"/>
  <c r="L5" i="2217"/>
  <c r="M5" i="2217"/>
  <c r="N5" i="2217"/>
  <c r="J7" i="2217"/>
  <c r="I7" i="2217"/>
  <c r="H7" i="2217"/>
  <c r="L7" i="2217"/>
  <c r="M7" i="2217"/>
  <c r="N7" i="2217"/>
  <c r="J9" i="2217"/>
  <c r="I9" i="2217"/>
  <c r="H9" i="2217"/>
  <c r="L9" i="2217"/>
  <c r="M9" i="2217"/>
  <c r="N9" i="2217"/>
  <c r="J11" i="2217"/>
  <c r="I11" i="2217"/>
  <c r="H11" i="2217"/>
  <c r="L11" i="2217"/>
  <c r="M11" i="2217"/>
  <c r="N11" i="2217"/>
  <c r="I13" i="2217"/>
  <c r="H13" i="2217"/>
  <c r="J13" i="2217"/>
  <c r="L13" i="2217"/>
  <c r="M13" i="2217"/>
  <c r="N13" i="2217"/>
  <c r="J15" i="2217"/>
  <c r="I15" i="2217"/>
  <c r="H15" i="2217"/>
  <c r="L15" i="2217"/>
  <c r="M15" i="2217"/>
  <c r="N15" i="2217"/>
  <c r="J17" i="2217"/>
  <c r="I17" i="2217"/>
  <c r="H17" i="2217"/>
  <c r="L17" i="2217"/>
  <c r="M17" i="2217"/>
  <c r="N17" i="2217"/>
  <c r="I19" i="2217"/>
  <c r="H19" i="2217"/>
  <c r="J19" i="2217"/>
  <c r="L19" i="2217"/>
  <c r="M19" i="2217"/>
  <c r="N19" i="2217"/>
  <c r="J21" i="2217"/>
  <c r="I21" i="2217"/>
  <c r="H21" i="2217"/>
  <c r="L21" i="2217"/>
  <c r="M21" i="2217"/>
  <c r="N21" i="2217"/>
  <c r="J23" i="2217"/>
  <c r="I23" i="2217"/>
  <c r="H23" i="2217"/>
  <c r="L23" i="2217"/>
  <c r="M23" i="2217"/>
  <c r="N23" i="2217"/>
  <c r="I3" i="2216"/>
  <c r="H3" i="2216"/>
  <c r="K3" i="2216"/>
  <c r="L3" i="2216"/>
  <c r="M3" i="2216"/>
  <c r="I5" i="2216"/>
  <c r="H5" i="2216"/>
  <c r="K5" i="2216"/>
  <c r="L5" i="2216"/>
  <c r="M5" i="2216"/>
  <c r="I7" i="2216"/>
  <c r="H7" i="2216"/>
  <c r="K7" i="2216"/>
  <c r="L7" i="2216"/>
  <c r="M7" i="2216"/>
  <c r="H9" i="2216"/>
  <c r="I9" i="2216"/>
  <c r="K9" i="2216"/>
  <c r="L9" i="2216"/>
  <c r="M9" i="2216"/>
  <c r="I11" i="2216"/>
  <c r="H11" i="2216"/>
  <c r="K11" i="2216"/>
  <c r="L11" i="2216"/>
  <c r="M11" i="2216"/>
  <c r="I13" i="2216"/>
  <c r="H13" i="2216"/>
  <c r="K13" i="2216"/>
  <c r="L13" i="2216"/>
  <c r="M13" i="2216"/>
  <c r="I15" i="2216"/>
  <c r="H15" i="2216"/>
  <c r="K15" i="2216"/>
  <c r="L15" i="2216"/>
  <c r="M15" i="2216"/>
  <c r="I17" i="2216"/>
  <c r="H17" i="2216"/>
  <c r="K17" i="2216"/>
  <c r="L17" i="2216"/>
  <c r="M17" i="2216"/>
  <c r="H19" i="2216"/>
  <c r="I19" i="2216"/>
  <c r="K19" i="2216"/>
  <c r="L19" i="2216"/>
  <c r="M19" i="2216"/>
  <c r="I21" i="2216"/>
  <c r="H21" i="2216"/>
  <c r="K21" i="2216"/>
  <c r="L21" i="2216"/>
  <c r="M21" i="2216"/>
  <c r="H23" i="2216"/>
  <c r="I23" i="2216"/>
  <c r="K23" i="2216"/>
  <c r="L23" i="2216"/>
  <c r="M23" i="2216"/>
  <c r="I25" i="2216"/>
  <c r="H25" i="2216"/>
  <c r="K25" i="2216"/>
  <c r="L25" i="2216"/>
  <c r="M25" i="2216"/>
  <c r="I3" i="2215"/>
  <c r="H3" i="2215"/>
  <c r="K3" i="2215"/>
  <c r="L3" i="2215"/>
  <c r="M3" i="2215"/>
  <c r="I5" i="2215"/>
  <c r="H5" i="2215"/>
  <c r="K5" i="2215"/>
  <c r="L5" i="2215"/>
  <c r="M5" i="2215"/>
  <c r="I7" i="2215"/>
  <c r="H7" i="2215"/>
  <c r="K7" i="2215"/>
  <c r="L7" i="2215"/>
  <c r="M7" i="2215"/>
  <c r="H9" i="2215"/>
  <c r="I9" i="2215"/>
  <c r="K9" i="2215"/>
  <c r="L9" i="2215"/>
  <c r="M9" i="2215"/>
  <c r="I11" i="2215"/>
  <c r="H11" i="2215"/>
  <c r="K11" i="2215"/>
  <c r="L11" i="2215"/>
  <c r="M11" i="2215"/>
  <c r="I13" i="2215"/>
  <c r="H13" i="2215"/>
  <c r="K13" i="2215"/>
  <c r="L13" i="2215"/>
  <c r="M13" i="2215"/>
  <c r="I15" i="2215"/>
  <c r="H15" i="2215"/>
  <c r="K15" i="2215"/>
  <c r="L15" i="2215"/>
  <c r="M15" i="2215"/>
  <c r="I17" i="2215"/>
  <c r="H17" i="2215"/>
  <c r="K17" i="2215"/>
  <c r="L17" i="2215"/>
  <c r="M17" i="2215"/>
  <c r="H19" i="2215"/>
  <c r="I19" i="2215"/>
  <c r="K19" i="2215"/>
  <c r="L19" i="2215"/>
  <c r="M19" i="2215"/>
  <c r="I21" i="2215"/>
  <c r="H21" i="2215"/>
  <c r="K21" i="2215"/>
  <c r="L21" i="2215"/>
  <c r="M21" i="2215"/>
  <c r="I23" i="2215"/>
  <c r="H23" i="2215"/>
  <c r="K23" i="2215"/>
  <c r="L23" i="2215"/>
  <c r="M23" i="2215"/>
  <c r="I25" i="2215"/>
  <c r="H25" i="2215"/>
  <c r="K25" i="2215"/>
  <c r="L25" i="2215"/>
  <c r="M25" i="2215"/>
  <c r="I3" i="2214"/>
  <c r="H3" i="2214"/>
  <c r="K3" i="2214"/>
  <c r="L3" i="2214"/>
  <c r="M3" i="2214"/>
  <c r="I5" i="2214"/>
  <c r="H5" i="2214"/>
  <c r="K5" i="2214"/>
  <c r="L5" i="2214"/>
  <c r="M5" i="2214"/>
  <c r="I7" i="2214"/>
  <c r="H7" i="2214"/>
  <c r="K7" i="2214"/>
  <c r="L7" i="2214"/>
  <c r="M7" i="2214"/>
  <c r="H9" i="2214"/>
  <c r="I9" i="2214"/>
  <c r="K9" i="2214"/>
  <c r="L9" i="2214"/>
  <c r="M9" i="2214"/>
  <c r="I11" i="2214"/>
  <c r="H11" i="2214"/>
  <c r="K11" i="2214"/>
  <c r="L11" i="2214"/>
  <c r="M11" i="2214"/>
  <c r="I13" i="2214"/>
  <c r="H13" i="2214"/>
  <c r="K13" i="2214"/>
  <c r="L13" i="2214"/>
  <c r="M13" i="2214"/>
  <c r="I15" i="2214"/>
  <c r="H15" i="2214"/>
  <c r="K15" i="2214"/>
  <c r="L15" i="2214"/>
  <c r="M15" i="2214"/>
  <c r="I3" i="2213"/>
  <c r="H3" i="2213"/>
  <c r="K3" i="2213"/>
  <c r="L3" i="2213"/>
  <c r="M3" i="2213"/>
  <c r="I5" i="2213"/>
  <c r="H5" i="2213"/>
  <c r="K5" i="2213"/>
  <c r="L5" i="2213"/>
  <c r="M5" i="2213"/>
  <c r="I7" i="2213"/>
  <c r="H7" i="2213"/>
  <c r="K7" i="2213"/>
  <c r="L7" i="2213"/>
  <c r="M7" i="2213"/>
  <c r="H9" i="2213"/>
  <c r="I9" i="2213"/>
  <c r="K9" i="2213"/>
  <c r="L9" i="2213"/>
  <c r="M9" i="2213"/>
  <c r="I11" i="2213"/>
  <c r="H11" i="2213"/>
  <c r="K11" i="2213"/>
  <c r="L11" i="2213"/>
  <c r="M11" i="2213"/>
  <c r="I13" i="2213"/>
  <c r="H13" i="2213"/>
  <c r="K13" i="2213"/>
  <c r="L13" i="2213"/>
  <c r="M13" i="2213"/>
  <c r="I15" i="2213"/>
  <c r="H15" i="2213"/>
  <c r="K15" i="2213"/>
  <c r="L15" i="2213"/>
  <c r="M15" i="2213"/>
  <c r="I17" i="2213"/>
  <c r="H17" i="2213"/>
  <c r="K17" i="2213"/>
  <c r="L17" i="2213"/>
  <c r="M17" i="2213"/>
  <c r="H19" i="2213"/>
  <c r="I19" i="2213"/>
  <c r="K19" i="2213"/>
  <c r="L19" i="2213"/>
  <c r="M19" i="2213"/>
  <c r="I21" i="2213"/>
  <c r="H21" i="2213"/>
  <c r="K21" i="2213"/>
  <c r="L21" i="2213"/>
  <c r="M21" i="2213"/>
  <c r="I23" i="2213"/>
  <c r="H23" i="2213"/>
  <c r="K23" i="2213"/>
  <c r="L23" i="2213"/>
  <c r="M23" i="2213"/>
  <c r="I25" i="2213"/>
  <c r="H25" i="2213"/>
  <c r="K25" i="2213"/>
  <c r="L25" i="2213"/>
  <c r="M25" i="2213"/>
  <c r="I27" i="2213"/>
  <c r="H27" i="2213"/>
  <c r="K27" i="2213"/>
  <c r="L27" i="2213"/>
  <c r="M27" i="2213"/>
  <c r="I29" i="2213"/>
  <c r="H29" i="2213"/>
  <c r="K29" i="2213"/>
  <c r="L29" i="2213"/>
  <c r="M29" i="2213"/>
  <c r="I31" i="2213"/>
  <c r="H31" i="2213"/>
  <c r="K31" i="2213"/>
  <c r="L31" i="2213"/>
  <c r="M31" i="2213"/>
  <c r="I33" i="2213"/>
  <c r="H33" i="2213"/>
  <c r="K33" i="2213"/>
  <c r="L33" i="2213"/>
  <c r="M33" i="2213"/>
  <c r="I35" i="2213"/>
  <c r="H35" i="2213"/>
  <c r="K35" i="2213"/>
  <c r="L35" i="2213"/>
  <c r="M35" i="2213"/>
  <c r="I37" i="2213"/>
  <c r="H37" i="2213"/>
  <c r="K37" i="2213"/>
  <c r="L37" i="2213"/>
  <c r="M37" i="2213"/>
  <c r="I39" i="2213"/>
  <c r="H39" i="2213"/>
  <c r="K39" i="2213"/>
  <c r="L39" i="2213"/>
  <c r="M39" i="2213"/>
  <c r="H41" i="2213"/>
  <c r="I41" i="2213"/>
  <c r="K41" i="2213"/>
  <c r="L41" i="2213"/>
  <c r="M41" i="2213"/>
  <c r="I3" i="2212"/>
  <c r="H3" i="2212"/>
  <c r="K3" i="2212"/>
  <c r="L3" i="2212"/>
  <c r="M3" i="2212"/>
  <c r="N3" i="2212"/>
  <c r="I7" i="2212"/>
  <c r="H7" i="2212"/>
  <c r="K7" i="2212"/>
  <c r="L7" i="2212"/>
  <c r="M7" i="2212"/>
  <c r="N7" i="2212"/>
  <c r="I9" i="2212"/>
  <c r="H9" i="2212"/>
  <c r="K9" i="2212"/>
  <c r="L9" i="2212"/>
  <c r="M9" i="2212"/>
  <c r="N9" i="2212"/>
  <c r="I11" i="2212"/>
  <c r="H11" i="2212"/>
  <c r="K11" i="2212"/>
  <c r="L11" i="2212"/>
  <c r="M11" i="2212"/>
  <c r="N11" i="2212"/>
  <c r="H15" i="2212"/>
  <c r="I15" i="2212"/>
  <c r="K15" i="2212"/>
  <c r="L15" i="2212"/>
  <c r="M15" i="2212"/>
  <c r="N15" i="2212"/>
  <c r="I17" i="2212"/>
  <c r="H17" i="2212"/>
  <c r="K17" i="2212"/>
  <c r="L17" i="2212"/>
  <c r="M17" i="2212"/>
  <c r="N17" i="2212"/>
  <c r="I19" i="2212"/>
  <c r="H19" i="2212"/>
  <c r="K19" i="2212"/>
  <c r="L19" i="2212"/>
  <c r="M19" i="2212"/>
  <c r="N19" i="2212"/>
  <c r="I23" i="2212"/>
  <c r="H23" i="2212"/>
  <c r="K23" i="2212"/>
  <c r="L23" i="2212"/>
  <c r="M23" i="2212"/>
  <c r="N23" i="2212"/>
  <c r="I25" i="2212"/>
  <c r="H25" i="2212"/>
  <c r="K25" i="2212"/>
  <c r="L25" i="2212"/>
  <c r="M25" i="2212"/>
  <c r="N25" i="2212"/>
  <c r="I27" i="2212"/>
  <c r="H27" i="2212"/>
  <c r="K27" i="2212"/>
  <c r="L27" i="2212"/>
  <c r="M27" i="2212"/>
  <c r="N27" i="2212"/>
  <c r="I29" i="2212"/>
  <c r="H29" i="2212"/>
  <c r="K29" i="2212"/>
  <c r="L29" i="2212"/>
  <c r="M29" i="2212"/>
  <c r="N29" i="2212"/>
  <c r="I3" i="2211"/>
  <c r="H3" i="2211"/>
  <c r="K3" i="2211"/>
  <c r="L3" i="2211"/>
  <c r="M3" i="2211"/>
  <c r="N3" i="2211"/>
  <c r="I5" i="2211"/>
  <c r="H5" i="2211"/>
  <c r="K5" i="2211"/>
  <c r="L5" i="2211"/>
  <c r="M5" i="2211"/>
  <c r="N5" i="2211"/>
  <c r="I7" i="2211"/>
  <c r="H7" i="2211"/>
  <c r="K7" i="2211"/>
  <c r="L7" i="2211"/>
  <c r="M7" i="2211"/>
  <c r="N7" i="2211"/>
  <c r="I9" i="2211"/>
  <c r="H9" i="2211"/>
  <c r="K9" i="2211"/>
  <c r="L9" i="2211"/>
  <c r="M9" i="2211"/>
  <c r="N9" i="2211"/>
  <c r="H11" i="2211"/>
  <c r="I11" i="2211"/>
  <c r="K11" i="2211"/>
  <c r="L11" i="2211"/>
  <c r="M11" i="2211"/>
  <c r="N11" i="2211"/>
  <c r="I13" i="2211"/>
  <c r="H13" i="2211"/>
  <c r="K13" i="2211"/>
  <c r="L13" i="2211"/>
  <c r="M13" i="2211"/>
  <c r="N13" i="2211"/>
  <c r="I15" i="2211"/>
  <c r="H15" i="2211"/>
  <c r="K15" i="2211"/>
  <c r="L15" i="2211"/>
  <c r="M15" i="2211"/>
  <c r="N15" i="2211"/>
  <c r="I17" i="2211"/>
  <c r="H17" i="2211"/>
  <c r="K17" i="2211"/>
  <c r="L17" i="2211"/>
  <c r="M17" i="2211"/>
  <c r="N17" i="2211"/>
  <c r="I19" i="2211"/>
  <c r="H19" i="2211"/>
  <c r="K19" i="2211"/>
  <c r="L19" i="2211"/>
  <c r="M19" i="2211"/>
  <c r="N19" i="2211"/>
  <c r="I21" i="2211"/>
  <c r="H21" i="2211"/>
  <c r="K21" i="2211"/>
  <c r="L21" i="2211"/>
  <c r="M21" i="2211"/>
  <c r="N21" i="2211"/>
  <c r="I23" i="2211"/>
  <c r="H23" i="2211"/>
  <c r="K23" i="2211"/>
  <c r="L23" i="2211"/>
  <c r="M23" i="2211"/>
  <c r="N23" i="2211"/>
  <c r="H25" i="2211"/>
  <c r="I25" i="2211"/>
  <c r="K25" i="2211"/>
  <c r="L25" i="2211"/>
  <c r="M25" i="2211"/>
  <c r="N25" i="2211"/>
  <c r="H27" i="2211"/>
  <c r="I27" i="2211"/>
  <c r="K27" i="2211"/>
  <c r="L27" i="2211"/>
  <c r="M27" i="2211"/>
  <c r="N27" i="2211"/>
  <c r="I29" i="2211"/>
  <c r="H29" i="2211"/>
  <c r="K29" i="2211"/>
  <c r="L29" i="2211"/>
  <c r="M29" i="2211"/>
  <c r="N29" i="2211"/>
  <c r="I31" i="2211"/>
  <c r="H31" i="2211"/>
  <c r="K31" i="2211"/>
  <c r="L31" i="2211"/>
  <c r="M31" i="2211"/>
  <c r="N31" i="2211"/>
  <c r="I33" i="2211"/>
  <c r="H33" i="2211"/>
  <c r="K33" i="2211"/>
  <c r="L33" i="2211"/>
  <c r="M33" i="2211"/>
  <c r="N33" i="2211"/>
  <c r="I35" i="2211"/>
  <c r="H35" i="2211"/>
  <c r="K35" i="2211"/>
  <c r="L35" i="2211"/>
  <c r="M35" i="2211"/>
  <c r="N35" i="2211"/>
  <c r="I3" i="2210"/>
  <c r="H3" i="2210"/>
  <c r="K3" i="2210"/>
  <c r="L3" i="2210"/>
  <c r="M3" i="2210"/>
  <c r="I5" i="2210"/>
  <c r="H5" i="2210"/>
  <c r="K5" i="2210"/>
  <c r="L5" i="2210"/>
  <c r="M5" i="2210"/>
  <c r="I7" i="2210"/>
  <c r="H7" i="2210"/>
  <c r="K7" i="2210"/>
  <c r="L7" i="2210"/>
  <c r="M7" i="2210"/>
  <c r="H9" i="2210"/>
  <c r="I9" i="2210"/>
  <c r="K9" i="2210"/>
  <c r="L9" i="2210"/>
  <c r="M9" i="2210"/>
  <c r="I11" i="2210"/>
  <c r="H11" i="2210"/>
  <c r="K11" i="2210"/>
  <c r="L11" i="2210"/>
  <c r="M11" i="2210"/>
  <c r="I13" i="2210"/>
  <c r="H13" i="2210"/>
  <c r="K13" i="2210"/>
  <c r="L13" i="2210"/>
  <c r="M13" i="2210"/>
  <c r="I15" i="2210"/>
  <c r="H15" i="2210"/>
  <c r="K15" i="2210"/>
  <c r="L15" i="2210"/>
  <c r="M15" i="2210"/>
  <c r="I17" i="2210"/>
  <c r="H17" i="2210"/>
  <c r="K17" i="2210"/>
  <c r="L17" i="2210"/>
  <c r="M17" i="2210"/>
  <c r="H19" i="2210"/>
  <c r="I19" i="2210"/>
  <c r="K19" i="2210"/>
  <c r="L19" i="2210"/>
  <c r="M19" i="2210"/>
  <c r="I21" i="2210"/>
  <c r="H21" i="2210"/>
  <c r="K21" i="2210"/>
  <c r="L21" i="2210"/>
  <c r="M21" i="2210"/>
  <c r="I23" i="2210"/>
  <c r="H23" i="2210"/>
  <c r="K23" i="2210"/>
  <c r="L23" i="2210"/>
  <c r="M23" i="2210"/>
  <c r="I25" i="2210"/>
  <c r="H25" i="2210"/>
  <c r="K25" i="2210"/>
  <c r="L25" i="2210"/>
  <c r="M25" i="2210"/>
  <c r="I3" i="2209"/>
  <c r="H3" i="2209"/>
  <c r="K3" i="2209"/>
  <c r="L3" i="2209"/>
  <c r="M3" i="2209"/>
  <c r="I5" i="2209"/>
  <c r="H5" i="2209"/>
  <c r="K5" i="2209"/>
  <c r="L5" i="2209"/>
  <c r="M5" i="2209"/>
  <c r="I7" i="2209"/>
  <c r="H7" i="2209"/>
  <c r="K7" i="2209"/>
  <c r="L7" i="2209"/>
  <c r="M7" i="2209"/>
  <c r="H9" i="2209"/>
  <c r="I9" i="2209"/>
  <c r="K9" i="2209"/>
  <c r="L9" i="2209"/>
  <c r="M9" i="2209"/>
  <c r="I11" i="2209"/>
  <c r="H11" i="2209"/>
  <c r="K11" i="2209"/>
  <c r="L11" i="2209"/>
  <c r="M11" i="2209"/>
  <c r="I13" i="2209"/>
  <c r="H13" i="2209"/>
  <c r="K13" i="2209"/>
  <c r="L13" i="2209"/>
  <c r="M13" i="2209"/>
  <c r="I15" i="2209"/>
  <c r="H15" i="2209"/>
  <c r="K15" i="2209"/>
  <c r="L15" i="2209"/>
  <c r="M15" i="2209"/>
  <c r="I17" i="2209"/>
  <c r="H17" i="2209"/>
  <c r="K17" i="2209"/>
  <c r="L17" i="2209"/>
  <c r="M17" i="2209"/>
  <c r="H19" i="2209"/>
  <c r="I19" i="2209"/>
  <c r="K19" i="2209"/>
  <c r="L19" i="2209"/>
  <c r="M19" i="2209"/>
  <c r="I21" i="2209"/>
  <c r="H21" i="2209"/>
  <c r="K21" i="2209"/>
  <c r="L21" i="2209"/>
  <c r="M21" i="2209"/>
  <c r="I25" i="2209"/>
  <c r="H25" i="2209"/>
  <c r="K25" i="2209"/>
  <c r="L25" i="2209"/>
  <c r="M25" i="2209"/>
  <c r="I27" i="2209"/>
  <c r="H27" i="2209"/>
  <c r="K27" i="2209"/>
  <c r="L27" i="2209"/>
  <c r="M27" i="2209"/>
  <c r="I29" i="2209"/>
  <c r="H29" i="2209"/>
  <c r="K29" i="2209"/>
  <c r="L29" i="2209"/>
  <c r="M29" i="2209"/>
  <c r="I3" i="2208"/>
  <c r="H3" i="2208"/>
  <c r="K3" i="2208"/>
  <c r="L3" i="2208"/>
  <c r="M3" i="2208"/>
  <c r="I5" i="2208"/>
  <c r="H5" i="2208"/>
  <c r="K5" i="2208"/>
  <c r="L5" i="2208"/>
  <c r="M5" i="2208"/>
  <c r="I7" i="2208"/>
  <c r="H7" i="2208"/>
  <c r="K7" i="2208"/>
  <c r="L7" i="2208"/>
  <c r="M7" i="2208"/>
  <c r="H9" i="2208"/>
  <c r="I9" i="2208"/>
  <c r="K9" i="2208"/>
  <c r="L9" i="2208"/>
  <c r="M9" i="2208"/>
  <c r="I11" i="2208"/>
  <c r="H11" i="2208"/>
  <c r="K11" i="2208"/>
  <c r="L11" i="2208"/>
  <c r="M11" i="2208"/>
  <c r="I13" i="2208"/>
  <c r="H13" i="2208"/>
  <c r="K13" i="2208"/>
  <c r="L13" i="2208"/>
  <c r="M13" i="2208"/>
  <c r="I15" i="2208"/>
  <c r="H15" i="2208"/>
  <c r="K15" i="2208"/>
  <c r="L15" i="2208"/>
  <c r="M15" i="2208"/>
  <c r="I17" i="2208"/>
  <c r="H17" i="2208"/>
  <c r="K17" i="2208"/>
  <c r="L17" i="2208"/>
  <c r="M17" i="2208"/>
  <c r="H19" i="2208"/>
  <c r="I19" i="2208"/>
  <c r="K19" i="2208"/>
  <c r="L19" i="2208"/>
  <c r="M19" i="2208"/>
  <c r="I21" i="2208"/>
  <c r="H21" i="2208"/>
  <c r="K21" i="2208"/>
  <c r="L21" i="2208"/>
  <c r="M21" i="2208"/>
  <c r="I23" i="2208"/>
  <c r="H23" i="2208"/>
  <c r="K23" i="2208"/>
  <c r="L23" i="2208"/>
  <c r="M23" i="2208"/>
  <c r="I25" i="2208"/>
  <c r="H25" i="2208"/>
  <c r="K25" i="2208"/>
  <c r="L25" i="2208"/>
  <c r="M25" i="2208"/>
  <c r="I3" i="2207"/>
  <c r="H3" i="2207"/>
  <c r="K3" i="2207"/>
  <c r="L3" i="2207"/>
  <c r="M3" i="2207"/>
  <c r="I7" i="2207"/>
  <c r="H7" i="2207"/>
  <c r="K7" i="2207"/>
  <c r="L7" i="2207"/>
  <c r="M7" i="2207"/>
  <c r="I9" i="2207"/>
  <c r="H9" i="2207"/>
  <c r="K9" i="2207"/>
  <c r="L9" i="2207"/>
  <c r="M9" i="2207"/>
  <c r="H11" i="2207"/>
  <c r="I11" i="2207"/>
  <c r="K11" i="2207"/>
  <c r="L11" i="2207"/>
  <c r="M11" i="2207"/>
  <c r="I15" i="2207"/>
  <c r="H15" i="2207"/>
  <c r="K15" i="2207"/>
  <c r="L15" i="2207"/>
  <c r="M15" i="2207"/>
  <c r="I17" i="2207"/>
  <c r="H17" i="2207"/>
  <c r="K17" i="2207"/>
  <c r="L17" i="2207"/>
  <c r="M17" i="2207"/>
  <c r="I19" i="2207"/>
  <c r="H19" i="2207"/>
  <c r="K19" i="2207"/>
  <c r="L19" i="2207"/>
  <c r="M19" i="2207"/>
  <c r="I23" i="2207"/>
  <c r="H23" i="2207"/>
  <c r="K23" i="2207"/>
  <c r="L23" i="2207"/>
  <c r="M23" i="2207"/>
  <c r="H25" i="2207"/>
  <c r="I25" i="2207"/>
  <c r="K25" i="2207"/>
  <c r="L25" i="2207"/>
  <c r="M25" i="2207"/>
  <c r="I27" i="2207"/>
  <c r="H27" i="2207"/>
  <c r="K27" i="2207"/>
  <c r="L27" i="2207"/>
  <c r="M27" i="2207"/>
  <c r="I3" i="2206"/>
  <c r="H3" i="2206"/>
  <c r="K3" i="2206"/>
  <c r="L3" i="2206"/>
  <c r="M3" i="2206"/>
  <c r="I5" i="2206"/>
  <c r="H5" i="2206"/>
  <c r="K5" i="2206"/>
  <c r="L5" i="2206"/>
  <c r="M5" i="2206"/>
  <c r="I7" i="2206"/>
  <c r="H7" i="2206"/>
  <c r="K7" i="2206"/>
  <c r="L7" i="2206"/>
  <c r="M7" i="2206"/>
  <c r="H9" i="2206"/>
  <c r="I9" i="2206"/>
  <c r="K9" i="2206"/>
  <c r="L9" i="2206"/>
  <c r="M9" i="2206"/>
  <c r="I11" i="2206"/>
  <c r="H11" i="2206"/>
  <c r="K11" i="2206"/>
  <c r="L11" i="2206"/>
  <c r="M11" i="2206"/>
  <c r="I13" i="2206"/>
  <c r="H13" i="2206"/>
  <c r="K13" i="2206"/>
  <c r="L13" i="2206"/>
  <c r="M13" i="2206"/>
  <c r="I15" i="2206"/>
  <c r="H15" i="2206"/>
  <c r="K15" i="2206"/>
  <c r="L15" i="2206"/>
  <c r="M15" i="2206"/>
  <c r="I17" i="2206"/>
  <c r="H17" i="2206"/>
  <c r="K17" i="2206"/>
  <c r="L17" i="2206"/>
  <c r="M17" i="2206"/>
  <c r="H19" i="2206"/>
  <c r="I19" i="2206"/>
  <c r="K19" i="2206"/>
  <c r="L19" i="2206"/>
  <c r="M19" i="2206"/>
  <c r="I21" i="2206"/>
  <c r="H21" i="2206"/>
  <c r="K21" i="2206"/>
  <c r="L21" i="2206"/>
  <c r="M21" i="2206"/>
  <c r="I23" i="2206"/>
  <c r="H23" i="2206"/>
  <c r="K23" i="2206"/>
  <c r="L23" i="2206"/>
  <c r="M23" i="2206"/>
  <c r="I25" i="2206"/>
  <c r="H25" i="2206"/>
  <c r="K25" i="2206"/>
  <c r="L25" i="2206"/>
  <c r="M25" i="2206"/>
  <c r="I27" i="2206"/>
  <c r="H27" i="2206"/>
  <c r="K27" i="2206"/>
  <c r="L27" i="2206"/>
  <c r="M27" i="2206"/>
  <c r="I29" i="2206"/>
  <c r="H29" i="2206"/>
  <c r="K29" i="2206"/>
  <c r="L29" i="2206"/>
  <c r="M29" i="2206"/>
  <c r="I4" i="2205"/>
  <c r="H4" i="2205"/>
  <c r="K4" i="2205"/>
  <c r="L4" i="2205"/>
  <c r="M4" i="2205"/>
  <c r="N4" i="2205"/>
  <c r="I6" i="2205"/>
  <c r="H6" i="2205"/>
  <c r="K6" i="2205"/>
  <c r="L6" i="2205"/>
  <c r="M6" i="2205"/>
  <c r="N6" i="2205"/>
  <c r="I8" i="2205"/>
  <c r="H8" i="2205"/>
  <c r="K8" i="2205"/>
  <c r="L8" i="2205"/>
  <c r="M8" i="2205"/>
  <c r="N8" i="2205"/>
  <c r="I10" i="2205"/>
  <c r="H10" i="2205"/>
  <c r="K10" i="2205"/>
  <c r="L10" i="2205"/>
  <c r="M10" i="2205"/>
  <c r="N10" i="2205"/>
  <c r="H12" i="2205"/>
  <c r="I12" i="2205"/>
  <c r="K12" i="2205"/>
  <c r="L12" i="2205"/>
  <c r="M12" i="2205"/>
  <c r="N12" i="2205"/>
  <c r="I14" i="2205"/>
  <c r="H14" i="2205"/>
  <c r="K14" i="2205"/>
  <c r="L14" i="2205"/>
  <c r="M14" i="2205"/>
  <c r="N14" i="2205"/>
  <c r="I16" i="2205"/>
  <c r="H16" i="2205"/>
  <c r="K16" i="2205"/>
  <c r="L16" i="2205"/>
  <c r="M16" i="2205"/>
  <c r="N16" i="2205"/>
  <c r="I18" i="2205"/>
  <c r="H18" i="2205"/>
  <c r="K18" i="2205"/>
  <c r="L18" i="2205"/>
  <c r="M18" i="2205"/>
  <c r="N18" i="2205"/>
  <c r="H20" i="2205"/>
  <c r="I20" i="2205"/>
  <c r="K20" i="2205"/>
  <c r="L20" i="2205"/>
  <c r="M20" i="2205"/>
  <c r="N20" i="2205"/>
  <c r="I22" i="2205"/>
  <c r="H22" i="2205"/>
  <c r="K22" i="2205"/>
  <c r="L22" i="2205"/>
  <c r="M22" i="2205"/>
  <c r="N22" i="2205"/>
  <c r="I24" i="2205"/>
  <c r="H24" i="2205"/>
  <c r="K24" i="2205"/>
  <c r="L24" i="2205"/>
  <c r="M24" i="2205"/>
  <c r="N24" i="2205"/>
  <c r="I27" i="2205"/>
  <c r="H27" i="2205"/>
  <c r="K27" i="2205"/>
  <c r="L27" i="2205"/>
  <c r="M27" i="2205"/>
  <c r="N27" i="2205"/>
  <c r="H29" i="2205"/>
  <c r="I29" i="2205"/>
  <c r="K29" i="2205"/>
  <c r="L29" i="2205"/>
  <c r="M29" i="2205"/>
  <c r="N29" i="2205"/>
  <c r="I31" i="2205"/>
  <c r="H31" i="2205"/>
  <c r="K31" i="2205"/>
  <c r="L31" i="2205"/>
  <c r="M31" i="2205"/>
  <c r="N31" i="2205"/>
  <c r="I33" i="2205"/>
  <c r="H33" i="2205"/>
  <c r="K33" i="2205"/>
  <c r="L33" i="2205"/>
  <c r="M33" i="2205"/>
  <c r="N33" i="2205"/>
  <c r="I35" i="2205"/>
  <c r="H35" i="2205"/>
  <c r="K35" i="2205"/>
  <c r="L35" i="2205"/>
  <c r="M35" i="2205"/>
  <c r="N35" i="2205"/>
  <c r="I37" i="2205"/>
  <c r="H37" i="2205"/>
  <c r="K37" i="2205"/>
  <c r="L37" i="2205"/>
  <c r="M37" i="2205"/>
  <c r="N37" i="2205"/>
  <c r="I39" i="2205"/>
  <c r="H39" i="2205"/>
  <c r="K39" i="2205"/>
  <c r="L39" i="2205"/>
  <c r="M39" i="2205"/>
  <c r="N39" i="2205"/>
  <c r="I3" i="2204"/>
  <c r="H3" i="2204"/>
  <c r="K3" i="2204"/>
  <c r="L3" i="2204"/>
  <c r="M3" i="2204"/>
  <c r="H5" i="2204"/>
  <c r="K5" i="2204"/>
  <c r="L5" i="2204"/>
  <c r="M5" i="2204"/>
  <c r="I7" i="2204"/>
  <c r="H7" i="2204"/>
  <c r="K7" i="2204"/>
  <c r="L7" i="2204"/>
  <c r="M7" i="2204"/>
  <c r="I11" i="2204"/>
  <c r="H11" i="2204"/>
  <c r="K11" i="2204"/>
  <c r="L11" i="2204"/>
  <c r="M11" i="2204"/>
  <c r="I13" i="2204"/>
  <c r="H13" i="2204"/>
  <c r="K13" i="2204"/>
  <c r="L13" i="2204"/>
  <c r="M13" i="2204"/>
  <c r="I15" i="2204"/>
  <c r="H15" i="2204"/>
  <c r="K15" i="2204"/>
  <c r="L15" i="2204"/>
  <c r="M15" i="2204"/>
  <c r="I17" i="2204"/>
  <c r="H17" i="2204"/>
  <c r="K17" i="2204"/>
  <c r="L17" i="2204"/>
  <c r="M17" i="2204"/>
  <c r="H19" i="2204"/>
  <c r="I19" i="2204"/>
  <c r="K19" i="2204"/>
  <c r="L19" i="2204"/>
  <c r="M19" i="2204"/>
  <c r="I21" i="2204"/>
  <c r="H21" i="2204"/>
  <c r="K21" i="2204"/>
  <c r="L21" i="2204"/>
  <c r="M21" i="2204"/>
  <c r="I23" i="2204"/>
  <c r="H23" i="2204"/>
  <c r="K23" i="2204"/>
  <c r="L23" i="2204"/>
  <c r="M23" i="2204"/>
  <c r="I25" i="2204"/>
  <c r="H25" i="2204"/>
  <c r="K25" i="2204"/>
  <c r="L25" i="2204"/>
  <c r="M25" i="2204"/>
  <c r="I27" i="2204"/>
  <c r="H27" i="2204"/>
  <c r="K27" i="2204"/>
  <c r="L27" i="2204"/>
  <c r="M27" i="2204"/>
  <c r="I3" i="2203"/>
  <c r="H3" i="2203"/>
  <c r="K3" i="2203"/>
  <c r="L3" i="2203"/>
  <c r="M3" i="2203"/>
  <c r="N3" i="2203"/>
  <c r="I5" i="2203"/>
  <c r="H5" i="2203"/>
  <c r="K5" i="2203"/>
  <c r="L5" i="2203"/>
  <c r="M5" i="2203"/>
  <c r="N5" i="2203"/>
  <c r="I7" i="2203"/>
  <c r="H7" i="2203"/>
  <c r="K7" i="2203"/>
  <c r="L7" i="2203"/>
  <c r="M7" i="2203"/>
  <c r="N7" i="2203"/>
  <c r="I9" i="2203"/>
  <c r="H9" i="2203"/>
  <c r="K9" i="2203"/>
  <c r="L9" i="2203"/>
  <c r="M9" i="2203"/>
  <c r="N9" i="2203"/>
  <c r="H11" i="2203"/>
  <c r="I11" i="2203"/>
  <c r="K11" i="2203"/>
  <c r="L11" i="2203"/>
  <c r="M11" i="2203"/>
  <c r="N11" i="2203"/>
  <c r="I13" i="2203"/>
  <c r="H13" i="2203"/>
  <c r="K13" i="2203"/>
  <c r="L13" i="2203"/>
  <c r="M13" i="2203"/>
  <c r="N13" i="2203"/>
  <c r="H15" i="2203"/>
  <c r="I15" i="2203"/>
  <c r="K15" i="2203"/>
  <c r="L15" i="2203"/>
  <c r="M15" i="2203"/>
  <c r="N15" i="2203"/>
  <c r="I17" i="2203"/>
  <c r="H17" i="2203"/>
  <c r="K17" i="2203"/>
  <c r="L17" i="2203"/>
  <c r="M17" i="2203"/>
  <c r="N17" i="2203"/>
  <c r="H19" i="2203"/>
  <c r="I19" i="2203"/>
  <c r="K19" i="2203"/>
  <c r="L19" i="2203"/>
  <c r="M19" i="2203"/>
  <c r="N19" i="2203"/>
  <c r="I21" i="2203"/>
  <c r="H21" i="2203"/>
  <c r="K21" i="2203"/>
  <c r="L21" i="2203"/>
  <c r="M21" i="2203"/>
  <c r="N21" i="2203"/>
  <c r="I23" i="2203"/>
  <c r="H23" i="2203"/>
  <c r="K23" i="2203"/>
  <c r="L23" i="2203"/>
  <c r="M23" i="2203"/>
  <c r="N23" i="2203"/>
  <c r="I25" i="2203"/>
  <c r="H25" i="2203"/>
  <c r="K25" i="2203"/>
  <c r="L25" i="2203"/>
  <c r="M25" i="2203"/>
  <c r="N25" i="2203"/>
  <c r="I3" i="2202"/>
  <c r="H3" i="2202"/>
  <c r="K3" i="2202"/>
  <c r="L3" i="2202"/>
  <c r="M3" i="2202"/>
  <c r="N3" i="2202"/>
  <c r="I7" i="2202"/>
  <c r="H7" i="2202"/>
  <c r="K7" i="2202"/>
  <c r="L7" i="2202"/>
  <c r="M7" i="2202"/>
  <c r="N7" i="2202"/>
  <c r="I9" i="2202"/>
  <c r="H9" i="2202"/>
  <c r="K9" i="2202"/>
  <c r="L9" i="2202"/>
  <c r="M9" i="2202"/>
  <c r="N9" i="2202"/>
  <c r="H11" i="2202"/>
  <c r="I11" i="2202"/>
  <c r="K11" i="2202"/>
  <c r="L11" i="2202"/>
  <c r="M11" i="2202"/>
  <c r="N11" i="2202"/>
  <c r="H15" i="2202"/>
  <c r="I15" i="2202"/>
  <c r="K15" i="2202"/>
  <c r="L15" i="2202"/>
  <c r="M15" i="2202"/>
  <c r="N15" i="2202"/>
  <c r="I17" i="2202"/>
  <c r="H17" i="2202"/>
  <c r="K17" i="2202"/>
  <c r="L17" i="2202"/>
  <c r="M17" i="2202"/>
  <c r="N17" i="2202"/>
  <c r="I19" i="2202"/>
  <c r="H19" i="2202"/>
  <c r="K19" i="2202"/>
  <c r="L19" i="2202"/>
  <c r="M19" i="2202"/>
  <c r="N19" i="2202"/>
  <c r="I23" i="2202"/>
  <c r="H23" i="2202"/>
  <c r="K23" i="2202"/>
  <c r="L23" i="2202"/>
  <c r="M23" i="2202"/>
  <c r="N23" i="2202"/>
  <c r="I25" i="2202"/>
  <c r="H25" i="2202"/>
  <c r="K25" i="2202"/>
  <c r="L25" i="2202"/>
  <c r="M25" i="2202"/>
  <c r="N25" i="2202"/>
  <c r="I27" i="2202"/>
  <c r="H27" i="2202"/>
  <c r="K27" i="2202"/>
  <c r="L27" i="2202"/>
  <c r="M27" i="2202"/>
  <c r="N27" i="2202"/>
  <c r="I3" i="2201"/>
  <c r="H3" i="2201"/>
  <c r="K3" i="2201"/>
  <c r="L3" i="2201"/>
  <c r="M3" i="2201"/>
  <c r="N3" i="2201"/>
  <c r="I5" i="2201"/>
  <c r="H5" i="2201"/>
  <c r="K5" i="2201"/>
  <c r="L5" i="2201"/>
  <c r="M5" i="2201"/>
  <c r="N5" i="2201"/>
  <c r="I7" i="2201"/>
  <c r="H7" i="2201"/>
  <c r="K7" i="2201"/>
  <c r="L7" i="2201"/>
  <c r="M7" i="2201"/>
  <c r="N7" i="2201"/>
  <c r="I9" i="2201"/>
  <c r="H9" i="2201"/>
  <c r="K9" i="2201"/>
  <c r="L9" i="2201"/>
  <c r="M9" i="2201"/>
  <c r="N9" i="2201"/>
  <c r="I11" i="2201"/>
  <c r="H11" i="2201"/>
  <c r="K11" i="2201"/>
  <c r="L11" i="2201"/>
  <c r="M11" i="2201"/>
  <c r="N11" i="2201"/>
  <c r="I13" i="2201"/>
  <c r="H13" i="2201"/>
  <c r="K13" i="2201"/>
  <c r="L13" i="2201"/>
  <c r="M13" i="2201"/>
  <c r="N13" i="2201"/>
  <c r="H15" i="2201"/>
  <c r="I15" i="2201"/>
  <c r="K15" i="2201"/>
  <c r="L15" i="2201"/>
  <c r="M15" i="2201"/>
  <c r="N15" i="2201"/>
  <c r="I17" i="2201"/>
  <c r="H17" i="2201"/>
  <c r="K17" i="2201"/>
  <c r="L17" i="2201"/>
  <c r="M17" i="2201"/>
  <c r="N17" i="2201"/>
  <c r="I19" i="2201"/>
  <c r="H19" i="2201"/>
  <c r="K19" i="2201"/>
  <c r="L19" i="2201"/>
  <c r="M19" i="2201"/>
  <c r="N19" i="2201"/>
  <c r="I21" i="2201"/>
  <c r="H21" i="2201"/>
  <c r="K21" i="2201"/>
  <c r="L21" i="2201"/>
  <c r="M21" i="2201"/>
  <c r="N21" i="2201"/>
  <c r="I23" i="2201"/>
  <c r="H23" i="2201"/>
  <c r="K23" i="2201"/>
  <c r="L23" i="2201"/>
  <c r="M23" i="2201"/>
  <c r="N23" i="2201"/>
  <c r="I25" i="2201"/>
  <c r="H25" i="2201"/>
  <c r="K25" i="2201"/>
  <c r="L25" i="2201"/>
  <c r="M25" i="2201"/>
  <c r="N25" i="2201"/>
  <c r="I3" i="2200"/>
  <c r="H3" i="2200"/>
  <c r="K3" i="2200"/>
  <c r="L3" i="2200"/>
  <c r="M3" i="2200"/>
  <c r="I5" i="2200"/>
  <c r="H5" i="2200"/>
  <c r="K5" i="2200"/>
  <c r="L5" i="2200"/>
  <c r="M5" i="2200"/>
  <c r="I7" i="2200"/>
  <c r="H7" i="2200"/>
  <c r="K7" i="2200"/>
  <c r="L7" i="2200"/>
  <c r="M7" i="2200"/>
  <c r="H9" i="2200"/>
  <c r="I9" i="2200"/>
  <c r="K9" i="2200"/>
  <c r="L9" i="2200"/>
  <c r="M9" i="2200"/>
  <c r="I11" i="2200"/>
  <c r="H11" i="2200"/>
  <c r="K11" i="2200"/>
  <c r="L11" i="2200"/>
  <c r="M11" i="2200"/>
  <c r="I13" i="2200"/>
  <c r="H13" i="2200"/>
  <c r="K13" i="2200"/>
  <c r="L13" i="2200"/>
  <c r="M13" i="2200"/>
  <c r="I15" i="2200"/>
  <c r="H15" i="2200"/>
  <c r="K15" i="2200"/>
  <c r="L15" i="2200"/>
  <c r="M15" i="2200"/>
  <c r="I17" i="2200"/>
  <c r="H17" i="2200"/>
  <c r="K17" i="2200"/>
  <c r="L17" i="2200"/>
  <c r="M17" i="2200"/>
  <c r="I19" i="2200"/>
  <c r="H19" i="2200"/>
  <c r="K19" i="2200"/>
  <c r="L19" i="2200"/>
  <c r="M19" i="2200"/>
  <c r="I21" i="2200"/>
  <c r="H21" i="2200"/>
  <c r="K21" i="2200"/>
  <c r="L21" i="2200"/>
  <c r="M21" i="2200"/>
  <c r="I23" i="2200"/>
  <c r="H23" i="2200"/>
  <c r="K23" i="2200"/>
  <c r="L23" i="2200"/>
  <c r="M23" i="2200"/>
  <c r="I25" i="2200"/>
  <c r="H25" i="2200"/>
  <c r="K25" i="2200"/>
  <c r="L25" i="2200"/>
  <c r="M25" i="2200"/>
  <c r="H27" i="2200"/>
  <c r="I27" i="2200"/>
  <c r="K27" i="2200"/>
  <c r="L27" i="2200"/>
  <c r="M27" i="2200"/>
  <c r="I3" i="2199"/>
  <c r="H3" i="2199"/>
  <c r="K3" i="2199"/>
  <c r="L3" i="2199"/>
  <c r="M3" i="2199"/>
  <c r="I5" i="2199"/>
  <c r="H5" i="2199"/>
  <c r="K5" i="2199"/>
  <c r="L5" i="2199"/>
  <c r="M5" i="2199"/>
  <c r="H7" i="2199"/>
  <c r="I7" i="2199"/>
  <c r="K7" i="2199"/>
  <c r="L7" i="2199"/>
  <c r="M7" i="2199"/>
  <c r="H9" i="2199"/>
  <c r="I9" i="2199"/>
  <c r="K9" i="2199"/>
  <c r="L9" i="2199"/>
  <c r="M9" i="2199"/>
  <c r="I11" i="2199"/>
  <c r="H11" i="2199"/>
  <c r="K11" i="2199"/>
  <c r="L11" i="2199"/>
  <c r="M11" i="2199"/>
  <c r="I13" i="2199"/>
  <c r="H13" i="2199"/>
  <c r="K13" i="2199"/>
  <c r="L13" i="2199"/>
  <c r="M13" i="2199"/>
  <c r="I15" i="2199"/>
  <c r="H15" i="2199"/>
  <c r="K15" i="2199"/>
  <c r="L15" i="2199"/>
  <c r="M15" i="2199"/>
  <c r="I17" i="2199"/>
  <c r="H17" i="2199"/>
  <c r="K17" i="2199"/>
  <c r="L17" i="2199"/>
  <c r="M17" i="2199"/>
  <c r="I19" i="2199"/>
  <c r="H19" i="2199"/>
  <c r="K19" i="2199"/>
  <c r="L19" i="2199"/>
  <c r="M19" i="2199"/>
  <c r="I21" i="2199"/>
  <c r="H21" i="2199"/>
  <c r="K21" i="2199"/>
  <c r="L21" i="2199"/>
  <c r="M21" i="2199"/>
  <c r="I23" i="2199"/>
  <c r="H23" i="2199"/>
  <c r="K23" i="2199"/>
  <c r="L23" i="2199"/>
  <c r="M23" i="2199"/>
  <c r="I3" i="2198"/>
  <c r="H3" i="2198"/>
  <c r="K3" i="2198"/>
  <c r="L3" i="2198"/>
  <c r="M3" i="2198"/>
  <c r="N3" i="2198"/>
  <c r="I5" i="2198"/>
  <c r="H5" i="2198"/>
  <c r="K5" i="2198"/>
  <c r="L5" i="2198"/>
  <c r="M5" i="2198"/>
  <c r="N5" i="2198"/>
  <c r="I7" i="2198"/>
  <c r="H7" i="2198"/>
  <c r="K7" i="2198"/>
  <c r="L7" i="2198"/>
  <c r="M7" i="2198"/>
  <c r="N7" i="2198"/>
  <c r="I9" i="2198"/>
  <c r="H9" i="2198"/>
  <c r="K9" i="2198"/>
  <c r="L9" i="2198"/>
  <c r="M9" i="2198"/>
  <c r="N9" i="2198"/>
  <c r="I11" i="2198"/>
  <c r="H11" i="2198"/>
  <c r="K11" i="2198"/>
  <c r="L11" i="2198"/>
  <c r="M11" i="2198"/>
  <c r="N11" i="2198"/>
  <c r="I13" i="2198"/>
  <c r="H13" i="2198"/>
  <c r="K13" i="2198"/>
  <c r="L13" i="2198"/>
  <c r="M13" i="2198"/>
  <c r="N13" i="2198"/>
  <c r="I15" i="2198"/>
  <c r="H15" i="2198"/>
  <c r="K15" i="2198"/>
  <c r="L15" i="2198"/>
  <c r="M15" i="2198"/>
  <c r="N15" i="2198"/>
  <c r="H17" i="2198"/>
  <c r="I17" i="2198"/>
  <c r="K17" i="2198"/>
  <c r="L17" i="2198"/>
  <c r="M17" i="2198"/>
  <c r="N17" i="2198"/>
  <c r="H19" i="2198"/>
  <c r="I19" i="2198"/>
  <c r="K19" i="2198"/>
  <c r="L19" i="2198"/>
  <c r="M19" i="2198"/>
  <c r="N19" i="2198"/>
  <c r="H21" i="2198"/>
  <c r="I21" i="2198"/>
  <c r="K21" i="2198"/>
  <c r="L21" i="2198"/>
  <c r="M21" i="2198"/>
  <c r="N21" i="2198"/>
  <c r="I23" i="2198"/>
  <c r="H23" i="2198"/>
  <c r="K23" i="2198"/>
  <c r="L23" i="2198"/>
  <c r="M23" i="2198"/>
  <c r="N23" i="2198"/>
  <c r="I25" i="2198"/>
  <c r="H25" i="2198"/>
  <c r="K25" i="2198"/>
  <c r="L25" i="2198"/>
  <c r="M25" i="2198"/>
  <c r="N25" i="2198"/>
  <c r="I27" i="2198"/>
  <c r="H27" i="2198"/>
  <c r="K27" i="2198"/>
  <c r="L27" i="2198"/>
  <c r="M27" i="2198"/>
  <c r="N27" i="2198"/>
  <c r="I3" i="2197"/>
  <c r="H3" i="2197"/>
  <c r="K3" i="2197"/>
  <c r="L3" i="2197"/>
  <c r="M3" i="2197"/>
  <c r="N3" i="2197"/>
  <c r="I5" i="2197"/>
  <c r="H5" i="2197"/>
  <c r="K5" i="2197"/>
  <c r="L5" i="2197"/>
  <c r="M5" i="2197"/>
  <c r="N5" i="2197"/>
  <c r="I7" i="2197"/>
  <c r="H7" i="2197"/>
  <c r="K7" i="2197"/>
  <c r="L7" i="2197"/>
  <c r="M7" i="2197"/>
  <c r="N7" i="2197"/>
  <c r="I9" i="2197"/>
  <c r="H9" i="2197"/>
  <c r="K9" i="2197"/>
  <c r="L9" i="2197"/>
  <c r="M9" i="2197"/>
  <c r="N9" i="2197"/>
  <c r="I11" i="2197"/>
  <c r="H11" i="2197"/>
  <c r="K11" i="2197"/>
  <c r="L11" i="2197"/>
  <c r="M11" i="2197"/>
  <c r="N11" i="2197"/>
  <c r="I13" i="2197"/>
  <c r="H13" i="2197"/>
  <c r="K13" i="2197"/>
  <c r="L13" i="2197"/>
  <c r="M13" i="2197"/>
  <c r="N13" i="2197"/>
  <c r="I15" i="2197"/>
  <c r="H15" i="2197"/>
  <c r="K15" i="2197"/>
  <c r="L15" i="2197"/>
  <c r="M15" i="2197"/>
  <c r="N15" i="2197"/>
  <c r="H17" i="2197"/>
  <c r="I17" i="2197"/>
  <c r="K17" i="2197"/>
  <c r="L17" i="2197"/>
  <c r="M17" i="2197"/>
  <c r="N17" i="2197"/>
  <c r="I19" i="2197"/>
  <c r="H19" i="2197"/>
  <c r="K19" i="2197"/>
  <c r="L19" i="2197"/>
  <c r="M19" i="2197"/>
  <c r="N19" i="2197"/>
  <c r="I21" i="2197"/>
  <c r="H21" i="2197"/>
  <c r="K21" i="2197"/>
  <c r="L21" i="2197"/>
  <c r="M21" i="2197"/>
  <c r="N21" i="2197"/>
  <c r="I23" i="2197"/>
  <c r="H23" i="2197"/>
  <c r="K23" i="2197"/>
  <c r="L23" i="2197"/>
  <c r="M23" i="2197"/>
  <c r="N23" i="2197"/>
  <c r="I25" i="2197"/>
  <c r="H25" i="2197"/>
  <c r="K25" i="2197"/>
  <c r="L25" i="2197"/>
  <c r="M25" i="2197"/>
  <c r="N25" i="2197"/>
  <c r="I3" i="2196"/>
  <c r="H3" i="2196"/>
  <c r="K3" i="2196"/>
  <c r="L3" i="2196"/>
  <c r="M3" i="2196"/>
  <c r="I7" i="2196"/>
  <c r="H7" i="2196"/>
  <c r="K7" i="2196"/>
  <c r="L7" i="2196"/>
  <c r="M7" i="2196"/>
  <c r="I9" i="2196"/>
  <c r="H9" i="2196"/>
  <c r="K9" i="2196"/>
  <c r="L9" i="2196"/>
  <c r="M9" i="2196"/>
  <c r="H11" i="2196"/>
  <c r="I11" i="2196"/>
  <c r="K11" i="2196"/>
  <c r="L11" i="2196"/>
  <c r="M11" i="2196"/>
  <c r="I15" i="2196"/>
  <c r="H15" i="2196"/>
  <c r="K15" i="2196"/>
  <c r="L15" i="2196"/>
  <c r="M15" i="2196"/>
  <c r="I17" i="2196"/>
  <c r="H17" i="2196"/>
  <c r="K17" i="2196"/>
  <c r="L17" i="2196"/>
  <c r="M17" i="2196"/>
  <c r="I19" i="2196"/>
  <c r="H19" i="2196"/>
  <c r="K19" i="2196"/>
  <c r="L19" i="2196"/>
  <c r="M19" i="2196"/>
  <c r="I23" i="2196"/>
  <c r="H23" i="2196"/>
  <c r="K23" i="2196"/>
  <c r="L23" i="2196"/>
  <c r="M23" i="2196"/>
  <c r="I25" i="2196"/>
  <c r="H25" i="2196"/>
  <c r="K25" i="2196"/>
  <c r="L25" i="2196"/>
  <c r="M25" i="2196"/>
  <c r="I27" i="2196"/>
  <c r="H27" i="2196"/>
  <c r="K27" i="2196"/>
  <c r="L27" i="2196"/>
  <c r="M27" i="2196"/>
  <c r="H29" i="2196"/>
  <c r="I29" i="2196"/>
  <c r="K29" i="2196"/>
  <c r="L29" i="2196"/>
  <c r="M29" i="2196"/>
  <c r="I3" i="2195"/>
  <c r="H3" i="2195"/>
  <c r="K3" i="2195"/>
  <c r="L3" i="2195"/>
  <c r="M3" i="2195"/>
  <c r="I5" i="2195"/>
  <c r="H5" i="2195"/>
  <c r="K5" i="2195"/>
  <c r="L5" i="2195"/>
  <c r="M5" i="2195"/>
  <c r="I7" i="2195"/>
  <c r="H7" i="2195"/>
  <c r="K7" i="2195"/>
  <c r="L7" i="2195"/>
  <c r="M7" i="2195"/>
  <c r="I3" i="2194"/>
  <c r="H3" i="2194"/>
  <c r="K3" i="2194"/>
  <c r="L3" i="2194"/>
  <c r="M3" i="2194"/>
  <c r="N3" i="2194"/>
  <c r="I5" i="2194"/>
  <c r="H5" i="2194"/>
  <c r="K5" i="2194"/>
  <c r="L5" i="2194"/>
  <c r="M5" i="2194"/>
  <c r="N5" i="2194"/>
  <c r="I7" i="2194"/>
  <c r="H7" i="2194"/>
  <c r="K7" i="2194"/>
  <c r="L7" i="2194"/>
  <c r="M7" i="2194"/>
  <c r="N7" i="2194"/>
  <c r="I9" i="2194"/>
  <c r="H9" i="2194"/>
  <c r="K9" i="2194"/>
  <c r="L9" i="2194"/>
  <c r="M9" i="2194"/>
  <c r="N9" i="2194"/>
  <c r="H11" i="2194"/>
  <c r="I11" i="2194"/>
  <c r="K11" i="2194"/>
  <c r="L11" i="2194"/>
  <c r="M11" i="2194"/>
  <c r="N11" i="2194"/>
  <c r="I13" i="2194"/>
  <c r="H13" i="2194"/>
  <c r="K13" i="2194"/>
  <c r="L13" i="2194"/>
  <c r="M13" i="2194"/>
  <c r="N13" i="2194"/>
  <c r="I15" i="2194"/>
  <c r="H15" i="2194"/>
  <c r="K15" i="2194"/>
  <c r="L15" i="2194"/>
  <c r="M15" i="2194"/>
  <c r="N15" i="2194"/>
  <c r="I3" i="2193"/>
  <c r="H3" i="2193"/>
  <c r="K3" i="2193"/>
  <c r="L3" i="2193"/>
  <c r="M3" i="2193"/>
  <c r="I11" i="2193"/>
  <c r="H11" i="2193"/>
  <c r="K11" i="2193"/>
  <c r="L11" i="2193"/>
  <c r="M11" i="2193"/>
  <c r="I13" i="2193"/>
  <c r="H13" i="2193"/>
  <c r="K13" i="2193"/>
  <c r="L13" i="2193"/>
  <c r="M13" i="2193"/>
  <c r="H15" i="2193"/>
  <c r="I15" i="2193"/>
  <c r="K15" i="2193"/>
  <c r="L15" i="2193"/>
  <c r="M15" i="2193"/>
  <c r="I17" i="2193"/>
  <c r="H17" i="2193"/>
  <c r="K17" i="2193"/>
  <c r="L17" i="2193"/>
  <c r="M17" i="2193"/>
  <c r="I19" i="2193"/>
  <c r="H19" i="2193"/>
  <c r="K19" i="2193"/>
  <c r="L19" i="2193"/>
  <c r="M19" i="2193"/>
  <c r="I21" i="2193"/>
  <c r="H21" i="2193"/>
  <c r="K21" i="2193"/>
  <c r="L21" i="2193"/>
  <c r="M21" i="2193"/>
  <c r="I23" i="2193"/>
  <c r="H23" i="2193"/>
  <c r="K23" i="2193"/>
  <c r="L23" i="2193"/>
  <c r="M23" i="2193"/>
  <c r="H25" i="2193"/>
  <c r="I25" i="2193"/>
  <c r="K25" i="2193"/>
  <c r="L25" i="2193"/>
  <c r="M25" i="2193"/>
  <c r="I27" i="2193"/>
  <c r="H27" i="2193"/>
  <c r="K27" i="2193"/>
  <c r="L27" i="2193"/>
  <c r="M27" i="2193"/>
  <c r="I3" i="2192"/>
  <c r="H3" i="2192"/>
  <c r="K3" i="2192"/>
  <c r="L3" i="2192"/>
  <c r="M3" i="2192"/>
  <c r="I5" i="2192"/>
  <c r="H5" i="2192"/>
  <c r="K5" i="2192"/>
  <c r="L5" i="2192"/>
  <c r="M5" i="2192"/>
  <c r="I7" i="2192"/>
  <c r="H7" i="2192"/>
  <c r="K7" i="2192"/>
  <c r="L7" i="2192"/>
  <c r="M7" i="2192"/>
  <c r="H9" i="2192"/>
  <c r="I9" i="2192"/>
  <c r="K9" i="2192"/>
  <c r="L9" i="2192"/>
  <c r="M9" i="2192"/>
  <c r="I11" i="2192"/>
  <c r="H11" i="2192"/>
  <c r="K11" i="2192"/>
  <c r="L11" i="2192"/>
  <c r="M11" i="2192"/>
  <c r="I13" i="2192"/>
  <c r="H13" i="2192"/>
  <c r="K13" i="2192"/>
  <c r="L13" i="2192"/>
  <c r="M13" i="2192"/>
  <c r="I15" i="2192"/>
  <c r="H15" i="2192"/>
  <c r="K15" i="2192"/>
  <c r="L15" i="2192"/>
  <c r="M15" i="2192"/>
  <c r="I3" i="2191"/>
  <c r="H3" i="2191"/>
  <c r="K3" i="2191"/>
  <c r="L3" i="2191"/>
  <c r="M3" i="2191"/>
  <c r="I11" i="2191"/>
  <c r="H11" i="2191"/>
  <c r="K11" i="2191"/>
  <c r="L11" i="2191"/>
  <c r="M11" i="2191"/>
  <c r="I13" i="2191"/>
  <c r="H13" i="2191"/>
  <c r="K13" i="2191"/>
  <c r="L13" i="2191"/>
  <c r="M13" i="2191"/>
  <c r="H15" i="2191"/>
  <c r="I15" i="2191"/>
  <c r="K15" i="2191"/>
  <c r="L15" i="2191"/>
  <c r="M15" i="2191"/>
  <c r="I17" i="2191"/>
  <c r="H17" i="2191"/>
  <c r="K17" i="2191"/>
  <c r="L17" i="2191"/>
  <c r="M17" i="2191"/>
  <c r="I19" i="2191"/>
  <c r="H19" i="2191"/>
  <c r="K19" i="2191"/>
  <c r="L19" i="2191"/>
  <c r="M19" i="2191"/>
  <c r="I21" i="2191"/>
  <c r="H21" i="2191"/>
  <c r="K21" i="2191"/>
  <c r="L21" i="2191"/>
  <c r="M21" i="2191"/>
  <c r="I23" i="2191"/>
  <c r="H23" i="2191"/>
  <c r="K23" i="2191"/>
  <c r="L23" i="2191"/>
  <c r="M23" i="2191"/>
  <c r="H25" i="2191"/>
  <c r="I25" i="2191"/>
  <c r="K25" i="2191"/>
  <c r="L25" i="2191"/>
  <c r="M25" i="2191"/>
  <c r="I27" i="2191"/>
  <c r="H27" i="2191"/>
  <c r="K27" i="2191"/>
  <c r="L27" i="2191"/>
  <c r="M27" i="2191"/>
  <c r="I29" i="2191"/>
  <c r="H29" i="2191"/>
  <c r="K29" i="2191"/>
  <c r="L29" i="2191"/>
  <c r="M29" i="2191"/>
  <c r="I3" i="2190"/>
  <c r="H3" i="2190"/>
  <c r="K3" i="2190"/>
  <c r="L3" i="2190"/>
  <c r="M3" i="2190"/>
  <c r="N3" i="2190"/>
  <c r="I11" i="2190"/>
  <c r="H11" i="2190"/>
  <c r="K11" i="2190"/>
  <c r="L11" i="2190"/>
  <c r="M11" i="2190"/>
  <c r="N11" i="2190"/>
  <c r="I13" i="2190"/>
  <c r="H13" i="2190"/>
  <c r="K13" i="2190"/>
  <c r="L13" i="2190"/>
  <c r="M13" i="2190"/>
  <c r="N13" i="2190"/>
  <c r="I15" i="2190"/>
  <c r="H15" i="2190"/>
  <c r="K15" i="2190"/>
  <c r="L15" i="2190"/>
  <c r="M15" i="2190"/>
  <c r="N15" i="2190"/>
  <c r="H17" i="2190"/>
  <c r="I17" i="2190"/>
  <c r="K17" i="2190"/>
  <c r="L17" i="2190"/>
  <c r="M17" i="2190"/>
  <c r="N17" i="2190"/>
  <c r="I19" i="2190"/>
  <c r="H19" i="2190"/>
  <c r="K19" i="2190"/>
  <c r="L19" i="2190"/>
  <c r="M19" i="2190"/>
  <c r="N19" i="2190"/>
  <c r="I21" i="2190"/>
  <c r="H21" i="2190"/>
  <c r="K21" i="2190"/>
  <c r="L21" i="2190"/>
  <c r="M21" i="2190"/>
  <c r="N21" i="2190"/>
  <c r="I23" i="2190"/>
  <c r="H23" i="2190"/>
  <c r="K23" i="2190"/>
  <c r="L23" i="2190"/>
  <c r="M23" i="2190"/>
  <c r="N23" i="2190"/>
  <c r="I25" i="2190"/>
  <c r="H25" i="2190"/>
  <c r="K25" i="2190"/>
  <c r="L25" i="2190"/>
  <c r="M25" i="2190"/>
  <c r="N25" i="2190"/>
  <c r="I3" i="2189"/>
  <c r="H3" i="2189"/>
  <c r="K3" i="2189"/>
  <c r="L3" i="2189"/>
  <c r="M3" i="2189"/>
  <c r="I11" i="2189"/>
  <c r="H11" i="2189"/>
  <c r="K11" i="2189"/>
  <c r="L11" i="2189"/>
  <c r="M11" i="2189"/>
  <c r="I13" i="2189"/>
  <c r="H13" i="2189"/>
  <c r="K13" i="2189"/>
  <c r="L13" i="2189"/>
  <c r="M13" i="2189"/>
  <c r="H15" i="2189"/>
  <c r="I15" i="2189"/>
  <c r="K15" i="2189"/>
  <c r="L15" i="2189"/>
  <c r="M15" i="2189"/>
  <c r="I17" i="2189"/>
  <c r="H17" i="2189"/>
  <c r="K17" i="2189"/>
  <c r="L17" i="2189"/>
  <c r="M17" i="2189"/>
  <c r="I19" i="2189"/>
  <c r="H19" i="2189"/>
  <c r="K19" i="2189"/>
  <c r="L19" i="2189"/>
  <c r="M19" i="2189"/>
  <c r="I21" i="2189"/>
  <c r="H21" i="2189"/>
  <c r="K21" i="2189"/>
  <c r="L21" i="2189"/>
  <c r="M21" i="2189"/>
  <c r="I23" i="2189"/>
  <c r="H23" i="2189"/>
  <c r="K23" i="2189"/>
  <c r="L23" i="2189"/>
  <c r="M23" i="2189"/>
  <c r="H25" i="2189"/>
  <c r="I25" i="2189"/>
  <c r="K25" i="2189"/>
  <c r="L25" i="2189"/>
  <c r="M25" i="2189"/>
  <c r="I27" i="2189"/>
  <c r="H27" i="2189"/>
  <c r="K27" i="2189"/>
  <c r="L27" i="2189"/>
  <c r="M27" i="2189"/>
  <c r="I3" i="2188"/>
  <c r="H3" i="2188"/>
  <c r="K3" i="2188"/>
  <c r="L3" i="2188"/>
  <c r="M3" i="2188"/>
  <c r="N3" i="2188"/>
  <c r="I5" i="2188"/>
  <c r="H5" i="2188"/>
  <c r="K5" i="2188"/>
  <c r="L5" i="2188"/>
  <c r="M5" i="2188"/>
  <c r="N5" i="2188"/>
  <c r="I7" i="2188"/>
  <c r="H7" i="2188"/>
  <c r="K7" i="2188"/>
  <c r="L7" i="2188"/>
  <c r="M7" i="2188"/>
  <c r="N7" i="2188"/>
  <c r="I9" i="2188"/>
  <c r="H9" i="2188"/>
  <c r="K9" i="2188"/>
  <c r="L9" i="2188"/>
  <c r="M9" i="2188"/>
  <c r="N9" i="2188"/>
  <c r="H11" i="2188"/>
  <c r="I11" i="2188"/>
  <c r="K11" i="2188"/>
  <c r="L11" i="2188"/>
  <c r="M11" i="2188"/>
  <c r="N11" i="2188"/>
  <c r="I13" i="2188"/>
  <c r="H13" i="2188"/>
  <c r="K13" i="2188"/>
  <c r="L13" i="2188"/>
  <c r="M13" i="2188"/>
  <c r="N13" i="2188"/>
  <c r="I15" i="2188"/>
  <c r="H15" i="2188"/>
  <c r="K15" i="2188"/>
  <c r="L15" i="2188"/>
  <c r="M15" i="2188"/>
  <c r="N15" i="2188"/>
  <c r="I17" i="2188"/>
  <c r="H17" i="2188"/>
  <c r="K17" i="2188"/>
  <c r="L17" i="2188"/>
  <c r="M17" i="2188"/>
  <c r="N17" i="2188"/>
  <c r="H19" i="2188"/>
  <c r="I19" i="2188"/>
  <c r="K19" i="2188"/>
  <c r="L19" i="2188"/>
  <c r="M19" i="2188"/>
  <c r="N19" i="2188"/>
  <c r="I21" i="2188"/>
  <c r="H21" i="2188"/>
  <c r="K21" i="2188"/>
  <c r="L21" i="2188"/>
  <c r="M21" i="2188"/>
  <c r="N21" i="2188"/>
  <c r="I23" i="2188"/>
  <c r="H23" i="2188"/>
  <c r="K23" i="2188"/>
  <c r="L23" i="2188"/>
  <c r="M23" i="2188"/>
  <c r="N23" i="2188"/>
  <c r="I25" i="2188"/>
  <c r="H25" i="2188"/>
  <c r="K25" i="2188"/>
  <c r="L25" i="2188"/>
  <c r="M25" i="2188"/>
  <c r="N25" i="2188"/>
  <c r="H27" i="2188"/>
  <c r="I27" i="2188"/>
  <c r="K27" i="2188"/>
  <c r="L27" i="2188"/>
  <c r="M27" i="2188"/>
  <c r="N27" i="2188"/>
  <c r="I3" i="2187"/>
  <c r="H3" i="2187"/>
  <c r="K3" i="2187"/>
  <c r="L3" i="2187"/>
  <c r="M3" i="2187"/>
  <c r="I5" i="2187"/>
  <c r="H5" i="2187"/>
  <c r="K5" i="2187"/>
  <c r="L5" i="2187"/>
  <c r="M5" i="2187"/>
  <c r="I7" i="2187"/>
  <c r="H7" i="2187"/>
  <c r="K7" i="2187"/>
  <c r="L7" i="2187"/>
  <c r="M7" i="2187"/>
  <c r="H9" i="2187"/>
  <c r="I9" i="2187"/>
  <c r="K9" i="2187"/>
  <c r="L9" i="2187"/>
  <c r="M9" i="2187"/>
  <c r="I11" i="2187"/>
  <c r="H11" i="2187"/>
  <c r="K11" i="2187"/>
  <c r="L11" i="2187"/>
  <c r="M11" i="2187"/>
  <c r="I13" i="2187"/>
  <c r="H13" i="2187"/>
  <c r="K13" i="2187"/>
  <c r="L13" i="2187"/>
  <c r="M13" i="2187"/>
  <c r="I15" i="2187"/>
  <c r="H15" i="2187"/>
  <c r="K15" i="2187"/>
  <c r="L15" i="2187"/>
  <c r="M15" i="2187"/>
  <c r="I17" i="2187"/>
  <c r="H17" i="2187"/>
  <c r="K17" i="2187"/>
  <c r="L17" i="2187"/>
  <c r="M17" i="2187"/>
  <c r="H19" i="2187"/>
  <c r="I19" i="2187"/>
  <c r="K19" i="2187"/>
  <c r="L19" i="2187"/>
  <c r="M19" i="2187"/>
  <c r="I21" i="2187"/>
  <c r="H21" i="2187"/>
  <c r="K21" i="2187"/>
  <c r="L21" i="2187"/>
  <c r="M21" i="2187"/>
  <c r="I23" i="2187"/>
  <c r="H23" i="2187"/>
  <c r="K23" i="2187"/>
  <c r="L23" i="2187"/>
  <c r="M23" i="2187"/>
  <c r="I25" i="2187"/>
  <c r="H25" i="2187"/>
  <c r="K25" i="2187"/>
  <c r="L25" i="2187"/>
  <c r="M25" i="2187"/>
  <c r="I27" i="2187"/>
  <c r="H27" i="2187"/>
  <c r="K27" i="2187"/>
  <c r="L27" i="2187"/>
  <c r="M27" i="2187"/>
  <c r="I29" i="2187"/>
  <c r="H29" i="2187"/>
  <c r="K29" i="2187"/>
  <c r="L29" i="2187"/>
  <c r="M29" i="2187"/>
  <c r="I31" i="2187"/>
  <c r="H31" i="2187"/>
  <c r="K31" i="2187"/>
  <c r="L31" i="2187"/>
  <c r="M31" i="2187"/>
  <c r="I33" i="2187"/>
  <c r="H33" i="2187"/>
  <c r="K33" i="2187"/>
  <c r="L33" i="2187"/>
  <c r="M33" i="2187"/>
  <c r="I35" i="2187"/>
  <c r="H35" i="2187"/>
  <c r="K35" i="2187"/>
  <c r="L35" i="2187"/>
  <c r="M35" i="2187"/>
  <c r="J3" i="2186"/>
  <c r="I3" i="2186"/>
  <c r="L3" i="2186"/>
  <c r="M3" i="2186"/>
  <c r="N3" i="2186"/>
  <c r="J5" i="2186"/>
  <c r="I5" i="2186"/>
  <c r="H5" i="2186"/>
  <c r="L5" i="2186"/>
  <c r="M5" i="2186"/>
  <c r="N5" i="2186"/>
  <c r="J7" i="2186"/>
  <c r="I7" i="2186"/>
  <c r="H7" i="2186"/>
  <c r="L7" i="2186"/>
  <c r="M7" i="2186"/>
  <c r="N7" i="2186"/>
  <c r="J9" i="2186"/>
  <c r="I9" i="2186"/>
  <c r="H9" i="2186"/>
  <c r="L9" i="2186"/>
  <c r="M9" i="2186"/>
  <c r="N9" i="2186"/>
  <c r="J11" i="2186"/>
  <c r="I11" i="2186"/>
  <c r="H11" i="2186"/>
  <c r="L11" i="2186"/>
  <c r="M11" i="2186"/>
  <c r="N11" i="2186"/>
  <c r="J13" i="2186"/>
  <c r="I13" i="2186"/>
  <c r="L13" i="2186"/>
  <c r="M13" i="2186"/>
  <c r="N13" i="2186"/>
  <c r="J15" i="2186"/>
  <c r="I15" i="2186"/>
  <c r="L15" i="2186"/>
  <c r="M15" i="2186"/>
  <c r="N15" i="2186"/>
  <c r="J19" i="2186"/>
  <c r="I19" i="2186"/>
  <c r="H19" i="2186"/>
  <c r="L19" i="2186"/>
  <c r="M19" i="2186"/>
  <c r="N19" i="2186"/>
  <c r="I21" i="2186"/>
  <c r="J21" i="2186"/>
  <c r="L21" i="2186"/>
  <c r="M21" i="2186"/>
  <c r="N21" i="2186"/>
  <c r="J23" i="2186"/>
  <c r="I23" i="2186"/>
  <c r="L23" i="2186"/>
  <c r="M23" i="2186"/>
  <c r="N23" i="2186"/>
  <c r="I3" i="2185"/>
  <c r="H3" i="2185"/>
  <c r="K3" i="2185"/>
  <c r="L3" i="2185"/>
  <c r="M3" i="2185"/>
  <c r="I5" i="2185"/>
  <c r="H5" i="2185"/>
  <c r="K5" i="2185"/>
  <c r="L5" i="2185"/>
  <c r="M5" i="2185"/>
  <c r="I7" i="2185"/>
  <c r="H7" i="2185"/>
  <c r="K7" i="2185"/>
  <c r="L7" i="2185"/>
  <c r="M7" i="2185"/>
  <c r="H9" i="2185"/>
  <c r="I9" i="2185"/>
  <c r="K9" i="2185"/>
  <c r="L9" i="2185"/>
  <c r="M9" i="2185"/>
  <c r="I11" i="2185"/>
  <c r="H11" i="2185"/>
  <c r="K11" i="2185"/>
  <c r="L11" i="2185"/>
  <c r="M11" i="2185"/>
  <c r="I13" i="2185"/>
  <c r="H13" i="2185"/>
  <c r="K13" i="2185"/>
  <c r="L13" i="2185"/>
  <c r="M13" i="2185"/>
  <c r="I3" i="2184"/>
  <c r="H3" i="2184"/>
  <c r="K3" i="2184"/>
  <c r="L3" i="2184"/>
  <c r="M3" i="2184"/>
  <c r="N3" i="2184"/>
  <c r="I9" i="2184"/>
  <c r="H9" i="2184"/>
  <c r="K9" i="2184"/>
  <c r="L9" i="2184"/>
  <c r="M9" i="2184"/>
  <c r="N9" i="2184"/>
  <c r="I11" i="2184"/>
  <c r="H11" i="2184"/>
  <c r="K11" i="2184"/>
  <c r="L11" i="2184"/>
  <c r="M11" i="2184"/>
  <c r="N11" i="2184"/>
  <c r="I15" i="2184"/>
  <c r="H15" i="2184"/>
  <c r="K15" i="2184"/>
  <c r="L15" i="2184"/>
  <c r="M15" i="2184"/>
  <c r="N15" i="2184"/>
  <c r="I17" i="2184"/>
  <c r="H17" i="2184"/>
  <c r="K17" i="2184"/>
  <c r="L17" i="2184"/>
  <c r="M17" i="2184"/>
  <c r="N17" i="2184"/>
  <c r="I19" i="2184"/>
  <c r="H19" i="2184"/>
  <c r="K19" i="2184"/>
  <c r="L19" i="2184"/>
  <c r="M19" i="2184"/>
  <c r="N19" i="2184"/>
  <c r="I23" i="2184"/>
  <c r="H23" i="2184"/>
  <c r="K23" i="2184"/>
  <c r="L23" i="2184"/>
  <c r="M23" i="2184"/>
  <c r="N23" i="2184"/>
  <c r="I25" i="2184"/>
  <c r="H25" i="2184"/>
  <c r="K25" i="2184"/>
  <c r="L25" i="2184"/>
  <c r="M25" i="2184"/>
  <c r="N25" i="2184"/>
  <c r="I27" i="2184"/>
  <c r="H27" i="2184"/>
  <c r="K27" i="2184"/>
  <c r="L27" i="2184"/>
  <c r="M27" i="2184"/>
  <c r="N27" i="2184"/>
  <c r="I29" i="2184"/>
  <c r="H29" i="2184"/>
  <c r="K29" i="2184"/>
  <c r="L29" i="2184"/>
  <c r="M29" i="2184"/>
  <c r="N29" i="2184"/>
  <c r="I33" i="2184"/>
  <c r="H33" i="2184"/>
  <c r="K33" i="2184"/>
  <c r="L33" i="2184"/>
  <c r="M33" i="2184"/>
  <c r="N33" i="2184"/>
  <c r="I35" i="2184"/>
  <c r="H35" i="2184"/>
  <c r="K35" i="2184"/>
  <c r="L35" i="2184"/>
  <c r="M35" i="2184"/>
  <c r="N35" i="2184"/>
  <c r="I3" i="2183"/>
  <c r="H3" i="2183"/>
  <c r="K3" i="2183"/>
  <c r="L3" i="2183"/>
  <c r="M3" i="2183"/>
  <c r="I5" i="2183"/>
  <c r="H5" i="2183"/>
  <c r="K5" i="2183"/>
  <c r="L5" i="2183"/>
  <c r="M5" i="2183"/>
  <c r="I7" i="2183"/>
  <c r="H7" i="2183"/>
  <c r="K7" i="2183"/>
  <c r="L7" i="2183"/>
  <c r="M7" i="2183"/>
  <c r="I9" i="2183"/>
  <c r="H9" i="2183"/>
  <c r="K9" i="2183"/>
  <c r="L9" i="2183"/>
  <c r="M9" i="2183"/>
  <c r="I11" i="2183"/>
  <c r="H11" i="2183"/>
  <c r="K11" i="2183"/>
  <c r="L11" i="2183"/>
  <c r="M11" i="2183"/>
  <c r="I13" i="2183"/>
  <c r="H13" i="2183"/>
  <c r="K13" i="2183"/>
  <c r="L13" i="2183"/>
  <c r="M13" i="2183"/>
  <c r="I25" i="2183"/>
  <c r="H25" i="2183"/>
  <c r="K25" i="2183"/>
  <c r="L25" i="2183"/>
  <c r="M25" i="2183"/>
  <c r="H27" i="2183"/>
  <c r="I27" i="2183"/>
  <c r="K27" i="2183"/>
  <c r="L27" i="2183"/>
  <c r="M27" i="2183"/>
  <c r="I3" i="2182"/>
  <c r="H3" i="2182"/>
  <c r="K3" i="2182"/>
  <c r="L3" i="2182"/>
  <c r="M3" i="2182"/>
  <c r="I5" i="2182"/>
  <c r="H5" i="2182"/>
  <c r="K5" i="2182"/>
  <c r="L5" i="2182"/>
  <c r="M5" i="2182"/>
  <c r="I7" i="2182"/>
  <c r="H7" i="2182"/>
  <c r="K7" i="2182"/>
  <c r="L7" i="2182"/>
  <c r="M7" i="2182"/>
  <c r="H9" i="2182"/>
  <c r="I9" i="2182"/>
  <c r="K9" i="2182"/>
  <c r="L9" i="2182"/>
  <c r="M9" i="2182"/>
  <c r="I11" i="2182"/>
  <c r="H11" i="2182"/>
  <c r="K11" i="2182"/>
  <c r="L11" i="2182"/>
  <c r="M11" i="2182"/>
  <c r="I13" i="2182"/>
  <c r="H13" i="2182"/>
  <c r="K13" i="2182"/>
  <c r="L13" i="2182"/>
  <c r="M13" i="2182"/>
  <c r="I15" i="2182"/>
  <c r="H15" i="2182"/>
  <c r="K15" i="2182"/>
  <c r="L15" i="2182"/>
  <c r="M15" i="2182"/>
  <c r="I17" i="2182"/>
  <c r="H17" i="2182"/>
  <c r="K17" i="2182"/>
  <c r="L17" i="2182"/>
  <c r="M17" i="2182"/>
  <c r="H19" i="2182"/>
  <c r="I19" i="2182"/>
  <c r="K19" i="2182"/>
  <c r="L19" i="2182"/>
  <c r="M19" i="2182"/>
  <c r="I21" i="2182"/>
  <c r="H21" i="2182"/>
  <c r="K21" i="2182"/>
  <c r="L21" i="2182"/>
  <c r="M21" i="2182"/>
  <c r="I23" i="2182"/>
  <c r="H23" i="2182"/>
  <c r="K23" i="2182"/>
  <c r="L23" i="2182"/>
  <c r="M23" i="2182"/>
  <c r="I25" i="2182"/>
  <c r="H25" i="2182"/>
  <c r="K25" i="2182"/>
  <c r="L25" i="2182"/>
  <c r="M25" i="2182"/>
  <c r="I27" i="2182"/>
  <c r="H27" i="2182"/>
  <c r="K27" i="2182"/>
  <c r="L27" i="2182"/>
  <c r="M27" i="2182"/>
  <c r="I3" i="2181"/>
  <c r="H3" i="2181"/>
  <c r="K3" i="2181"/>
  <c r="L3" i="2181"/>
  <c r="M3" i="2181"/>
  <c r="N3" i="2181"/>
  <c r="I5" i="2181"/>
  <c r="H5" i="2181"/>
  <c r="K5" i="2181"/>
  <c r="L5" i="2181"/>
  <c r="M5" i="2181"/>
  <c r="N5" i="2181"/>
  <c r="I7" i="2181"/>
  <c r="H7" i="2181"/>
  <c r="K7" i="2181"/>
  <c r="L7" i="2181"/>
  <c r="M7" i="2181"/>
  <c r="N7" i="2181"/>
  <c r="I9" i="2181"/>
  <c r="H9" i="2181"/>
  <c r="K9" i="2181"/>
  <c r="L9" i="2181"/>
  <c r="M9" i="2181"/>
  <c r="N9" i="2181"/>
  <c r="I11" i="2181"/>
  <c r="H11" i="2181"/>
  <c r="K11" i="2181"/>
  <c r="L11" i="2181"/>
  <c r="M11" i="2181"/>
  <c r="N11" i="2181"/>
  <c r="I13" i="2181"/>
  <c r="H13" i="2181"/>
  <c r="K13" i="2181"/>
  <c r="L13" i="2181"/>
  <c r="M13" i="2181"/>
  <c r="N13" i="2181"/>
  <c r="H15" i="2181"/>
  <c r="I15" i="2181"/>
  <c r="K15" i="2181"/>
  <c r="L15" i="2181"/>
  <c r="M15" i="2181"/>
  <c r="N15" i="2181"/>
  <c r="I17" i="2181"/>
  <c r="H17" i="2181"/>
  <c r="K17" i="2181"/>
  <c r="L17" i="2181"/>
  <c r="M17" i="2181"/>
  <c r="N17" i="2181"/>
  <c r="I19" i="2181"/>
  <c r="H19" i="2181"/>
  <c r="K19" i="2181"/>
  <c r="L19" i="2181"/>
  <c r="M19" i="2181"/>
  <c r="N19" i="2181"/>
  <c r="I21" i="2181"/>
  <c r="H21" i="2181"/>
  <c r="K21" i="2181"/>
  <c r="L21" i="2181"/>
  <c r="M21" i="2181"/>
  <c r="N21" i="2181"/>
  <c r="I23" i="2181"/>
  <c r="H23" i="2181"/>
  <c r="K23" i="2181"/>
  <c r="L23" i="2181"/>
  <c r="M23" i="2181"/>
  <c r="N23" i="2181"/>
  <c r="I25" i="2181"/>
  <c r="H25" i="2181"/>
  <c r="K25" i="2181"/>
  <c r="L25" i="2181"/>
  <c r="M25" i="2181"/>
  <c r="N25" i="2181"/>
  <c r="I27" i="2181"/>
  <c r="H27" i="2181"/>
  <c r="K27" i="2181"/>
  <c r="L27" i="2181"/>
  <c r="M27" i="2181"/>
  <c r="N27" i="2181"/>
  <c r="I29" i="2181"/>
  <c r="H29" i="2181"/>
  <c r="K29" i="2181"/>
  <c r="L29" i="2181"/>
  <c r="M29" i="2181"/>
  <c r="N29" i="2181"/>
  <c r="H31" i="2181"/>
  <c r="I31" i="2181"/>
  <c r="K31" i="2181"/>
  <c r="L31" i="2181"/>
  <c r="M31" i="2181"/>
  <c r="N31" i="2181"/>
  <c r="I33" i="2181"/>
  <c r="H33" i="2181"/>
  <c r="K33" i="2181"/>
  <c r="L33" i="2181"/>
  <c r="M33" i="2181"/>
  <c r="N33" i="2181"/>
  <c r="I35" i="2181"/>
  <c r="H35" i="2181"/>
  <c r="K35" i="2181"/>
  <c r="L35" i="2181"/>
  <c r="M35" i="2181"/>
  <c r="N35" i="2181"/>
  <c r="I37" i="2181"/>
  <c r="H37" i="2181"/>
  <c r="K37" i="2181"/>
  <c r="L37" i="2181"/>
  <c r="M37" i="2181"/>
  <c r="N37" i="2181"/>
  <c r="I39" i="2181"/>
  <c r="H39" i="2181"/>
  <c r="K39" i="2181"/>
  <c r="L39" i="2181"/>
  <c r="M39" i="2181"/>
  <c r="N39" i="2181"/>
  <c r="I3" i="2180"/>
  <c r="H3" i="2180"/>
  <c r="K3" i="2180"/>
  <c r="L3" i="2180"/>
  <c r="M3" i="2180"/>
  <c r="I5" i="2180"/>
  <c r="H5" i="2180"/>
  <c r="K5" i="2180"/>
  <c r="L5" i="2180"/>
  <c r="M5" i="2180"/>
  <c r="I7" i="2180"/>
  <c r="H7" i="2180"/>
  <c r="K7" i="2180"/>
  <c r="L7" i="2180"/>
  <c r="M7" i="2180"/>
  <c r="H9" i="2180"/>
  <c r="I9" i="2180"/>
  <c r="K9" i="2180"/>
  <c r="L9" i="2180"/>
  <c r="M9" i="2180"/>
  <c r="I11" i="2180"/>
  <c r="H11" i="2180"/>
  <c r="K11" i="2180"/>
  <c r="L11" i="2180"/>
  <c r="M11" i="2180"/>
  <c r="I13" i="2180"/>
  <c r="H13" i="2180"/>
  <c r="K13" i="2180"/>
  <c r="L13" i="2180"/>
  <c r="M13" i="2180"/>
  <c r="I15" i="2180"/>
  <c r="H15" i="2180"/>
  <c r="K15" i="2180"/>
  <c r="L15" i="2180"/>
  <c r="M15" i="2180"/>
  <c r="I17" i="2180"/>
  <c r="H17" i="2180"/>
  <c r="K17" i="2180"/>
  <c r="L17" i="2180"/>
  <c r="M17" i="2180"/>
  <c r="H19" i="2180"/>
  <c r="I19" i="2180"/>
  <c r="K19" i="2180"/>
  <c r="L19" i="2180"/>
  <c r="M19" i="2180"/>
  <c r="I21" i="2180"/>
  <c r="H21" i="2180"/>
  <c r="K21" i="2180"/>
  <c r="L21" i="2180"/>
  <c r="M21" i="2180"/>
  <c r="I23" i="2180"/>
  <c r="H23" i="2180"/>
  <c r="K23" i="2180"/>
  <c r="L23" i="2180"/>
  <c r="M23" i="2180"/>
  <c r="I25" i="2180"/>
  <c r="H25" i="2180"/>
  <c r="K25" i="2180"/>
  <c r="L25" i="2180"/>
  <c r="M25" i="2180"/>
  <c r="K27" i="2180"/>
  <c r="L27" i="2180"/>
  <c r="M27" i="2180"/>
  <c r="N27" i="2180"/>
  <c r="I29" i="2180"/>
  <c r="H29" i="2180"/>
  <c r="K29" i="2180"/>
  <c r="L29" i="2180"/>
  <c r="M29" i="2180"/>
  <c r="I31" i="2180"/>
  <c r="H31" i="2180"/>
  <c r="K31" i="2180"/>
  <c r="L31" i="2180"/>
  <c r="M31" i="2180"/>
  <c r="I33" i="2180"/>
  <c r="H33" i="2180"/>
  <c r="K33" i="2180"/>
  <c r="L33" i="2180"/>
  <c r="M33" i="2180"/>
  <c r="I35" i="2180"/>
  <c r="H35" i="2180"/>
  <c r="K35" i="2180"/>
  <c r="L35" i="2180"/>
  <c r="M35" i="2180"/>
  <c r="I37" i="2180"/>
  <c r="H37" i="2180"/>
  <c r="K37" i="2180"/>
  <c r="L37" i="2180"/>
  <c r="M37" i="2180"/>
  <c r="I39" i="2180"/>
  <c r="H39" i="2180"/>
  <c r="K39" i="2180"/>
  <c r="L39" i="2180"/>
  <c r="M39" i="2180"/>
  <c r="I3" i="2179"/>
  <c r="H3" i="2179"/>
  <c r="K3" i="2179"/>
  <c r="L3" i="2179"/>
  <c r="M3" i="2179"/>
  <c r="I5" i="2179"/>
  <c r="H5" i="2179"/>
  <c r="K5" i="2179"/>
  <c r="L5" i="2179"/>
  <c r="M5" i="2179"/>
  <c r="I7" i="2179"/>
  <c r="H7" i="2179"/>
  <c r="K7" i="2179"/>
  <c r="L7" i="2179"/>
  <c r="M7" i="2179"/>
  <c r="K9" i="2179"/>
  <c r="L9" i="2179"/>
  <c r="M9" i="2179"/>
  <c r="I11" i="2179"/>
  <c r="H11" i="2179"/>
  <c r="K11" i="2179"/>
  <c r="L11" i="2179"/>
  <c r="M11" i="2179"/>
  <c r="I13" i="2179"/>
  <c r="H13" i="2179"/>
  <c r="K13" i="2179"/>
  <c r="L13" i="2179"/>
  <c r="M13" i="2179"/>
  <c r="I15" i="2179"/>
  <c r="H15" i="2179"/>
  <c r="K15" i="2179"/>
  <c r="L15" i="2179"/>
  <c r="M15" i="2179"/>
  <c r="I17" i="2179"/>
  <c r="H17" i="2179"/>
  <c r="K17" i="2179"/>
  <c r="L17" i="2179"/>
  <c r="M17" i="2179"/>
  <c r="H19" i="2179"/>
  <c r="I19" i="2179"/>
  <c r="K19" i="2179"/>
  <c r="L19" i="2179"/>
  <c r="M19" i="2179"/>
  <c r="I21" i="2179"/>
  <c r="H21" i="2179"/>
  <c r="K21" i="2179"/>
  <c r="L21" i="2179"/>
  <c r="M21" i="2179"/>
  <c r="I23" i="2179"/>
  <c r="H23" i="2179"/>
  <c r="K23" i="2179"/>
  <c r="L23" i="2179"/>
  <c r="M23" i="2179"/>
  <c r="I25" i="2179"/>
  <c r="H25" i="2179"/>
  <c r="K25" i="2179"/>
  <c r="L25" i="2179"/>
  <c r="M25" i="2179"/>
  <c r="I27" i="2179"/>
  <c r="H27" i="2179"/>
  <c r="K27" i="2179"/>
  <c r="L27" i="2179"/>
  <c r="M27" i="2179"/>
  <c r="I29" i="2179"/>
  <c r="H29" i="2179"/>
  <c r="K29" i="2179"/>
  <c r="L29" i="2179"/>
  <c r="M29" i="2179"/>
  <c r="I31" i="2179"/>
  <c r="H31" i="2179"/>
  <c r="K31" i="2179"/>
  <c r="L31" i="2179"/>
  <c r="M31" i="2179"/>
  <c r="I33" i="2179"/>
  <c r="H33" i="2179"/>
  <c r="K33" i="2179"/>
  <c r="L33" i="2179"/>
  <c r="M33" i="2179"/>
  <c r="I35" i="2179"/>
  <c r="H35" i="2179"/>
  <c r="K35" i="2179"/>
  <c r="L35" i="2179"/>
  <c r="M35" i="2179"/>
  <c r="I39" i="2179"/>
  <c r="H39" i="2179"/>
  <c r="K39" i="2179"/>
  <c r="L39" i="2179"/>
  <c r="M39" i="2179"/>
  <c r="I41" i="2179"/>
  <c r="H41" i="2179"/>
  <c r="K41" i="2179"/>
  <c r="L41" i="2179"/>
  <c r="M41" i="2179"/>
  <c r="I3" i="2178"/>
  <c r="H3" i="2178"/>
  <c r="K3" i="2178"/>
  <c r="L3" i="2178"/>
  <c r="M3" i="2178"/>
  <c r="I5" i="2178"/>
  <c r="H5" i="2178"/>
  <c r="K5" i="2178"/>
  <c r="L5" i="2178"/>
  <c r="M5" i="2178"/>
  <c r="I7" i="2178"/>
  <c r="H7" i="2178"/>
  <c r="K7" i="2178"/>
  <c r="L7" i="2178"/>
  <c r="M7" i="2178"/>
  <c r="I9" i="2178"/>
  <c r="H9" i="2178"/>
  <c r="K9" i="2178"/>
  <c r="L9" i="2178"/>
  <c r="M9" i="2178"/>
  <c r="I11" i="2178"/>
  <c r="H11" i="2178"/>
  <c r="K11" i="2178"/>
  <c r="L11" i="2178"/>
  <c r="M11" i="2178"/>
  <c r="I13" i="2178"/>
  <c r="H13" i="2178"/>
  <c r="K13" i="2178"/>
  <c r="L13" i="2178"/>
  <c r="M13" i="2178"/>
  <c r="I15" i="2178"/>
  <c r="H15" i="2178"/>
  <c r="K15" i="2178"/>
  <c r="L15" i="2178"/>
  <c r="M15" i="2178"/>
  <c r="I17" i="2178"/>
  <c r="H17" i="2178"/>
  <c r="K17" i="2178"/>
  <c r="L17" i="2178"/>
  <c r="M17" i="2178"/>
  <c r="I19" i="2178"/>
  <c r="H19" i="2178"/>
  <c r="K19" i="2178"/>
  <c r="L19" i="2178"/>
  <c r="M19" i="2178"/>
  <c r="I21" i="2178"/>
  <c r="H21" i="2178"/>
  <c r="K21" i="2178"/>
  <c r="L21" i="2178"/>
  <c r="M21" i="2178"/>
  <c r="I23" i="2178"/>
  <c r="H23" i="2178"/>
  <c r="K23" i="2178"/>
  <c r="L23" i="2178"/>
  <c r="M23" i="2178"/>
  <c r="I25" i="2178"/>
  <c r="H25" i="2178"/>
  <c r="K25" i="2178"/>
  <c r="L25" i="2178"/>
  <c r="M25" i="2178"/>
  <c r="I27" i="2178"/>
  <c r="H27" i="2178"/>
  <c r="K27" i="2178"/>
  <c r="L27" i="2178"/>
  <c r="M27" i="2178"/>
  <c r="I31" i="2178"/>
  <c r="H31" i="2178"/>
  <c r="K31" i="2178"/>
  <c r="L31" i="2178"/>
  <c r="M31" i="2178"/>
  <c r="I33" i="2178"/>
  <c r="H33" i="2178"/>
  <c r="K33" i="2178"/>
  <c r="L33" i="2178"/>
  <c r="M33" i="2178"/>
  <c r="I35" i="2178"/>
  <c r="H35" i="2178"/>
  <c r="K35" i="2178"/>
  <c r="L35" i="2178"/>
  <c r="M35" i="2178"/>
  <c r="I37" i="2178"/>
  <c r="H37" i="2178"/>
  <c r="K37" i="2178"/>
  <c r="L37" i="2178"/>
  <c r="M37" i="2178"/>
  <c r="I39" i="2178"/>
  <c r="H39" i="2178"/>
  <c r="K39" i="2178"/>
  <c r="L39" i="2178"/>
  <c r="M39" i="2178"/>
  <c r="I3" i="2177"/>
  <c r="H3" i="2177"/>
  <c r="K3" i="2177"/>
  <c r="L3" i="2177"/>
  <c r="M3" i="2177"/>
  <c r="I5" i="2177"/>
  <c r="H5" i="2177"/>
  <c r="K5" i="2177"/>
  <c r="L5" i="2177"/>
  <c r="M5" i="2177"/>
  <c r="I7" i="2177"/>
  <c r="H7" i="2177"/>
  <c r="K7" i="2177"/>
  <c r="L7" i="2177"/>
  <c r="M7" i="2177"/>
  <c r="H9" i="2177"/>
  <c r="I9" i="2177"/>
  <c r="K9" i="2177"/>
  <c r="L9" i="2177"/>
  <c r="M9" i="2177"/>
  <c r="I11" i="2177"/>
  <c r="H11" i="2177"/>
  <c r="K11" i="2177"/>
  <c r="L11" i="2177"/>
  <c r="M11" i="2177"/>
  <c r="I13" i="2177"/>
  <c r="H13" i="2177"/>
  <c r="K13" i="2177"/>
  <c r="L13" i="2177"/>
  <c r="M13" i="2177"/>
  <c r="I15" i="2177"/>
  <c r="H15" i="2177"/>
  <c r="K15" i="2177"/>
  <c r="L15" i="2177"/>
  <c r="M15" i="2177"/>
  <c r="H17" i="2177"/>
  <c r="I17" i="2177"/>
  <c r="K17" i="2177"/>
  <c r="L17" i="2177"/>
  <c r="M17" i="2177"/>
  <c r="I19" i="2177"/>
  <c r="H19" i="2177"/>
  <c r="K19" i="2177"/>
  <c r="L19" i="2177"/>
  <c r="M19" i="2177"/>
  <c r="I3" i="2176"/>
  <c r="H3" i="2176"/>
  <c r="K3" i="2176"/>
  <c r="L3" i="2176"/>
  <c r="M3" i="2176"/>
  <c r="I5" i="2176"/>
  <c r="H5" i="2176"/>
  <c r="K5" i="2176"/>
  <c r="L5" i="2176"/>
  <c r="M5" i="2176"/>
  <c r="I7" i="2176"/>
  <c r="H7" i="2176"/>
  <c r="K7" i="2176"/>
  <c r="L7" i="2176"/>
  <c r="M7" i="2176"/>
  <c r="H9" i="2176"/>
  <c r="I9" i="2176"/>
  <c r="K9" i="2176"/>
  <c r="L9" i="2176"/>
  <c r="M9" i="2176"/>
  <c r="I11" i="2176"/>
  <c r="H11" i="2176"/>
  <c r="K11" i="2176"/>
  <c r="L11" i="2176"/>
  <c r="M11" i="2176"/>
  <c r="I13" i="2176"/>
  <c r="H13" i="2176"/>
  <c r="K13" i="2176"/>
  <c r="L13" i="2176"/>
  <c r="M13" i="2176"/>
  <c r="I15" i="2176"/>
  <c r="H15" i="2176"/>
  <c r="K15" i="2176"/>
  <c r="L15" i="2176"/>
  <c r="M15" i="2176"/>
  <c r="I17" i="2176"/>
  <c r="H17" i="2176"/>
  <c r="K17" i="2176"/>
  <c r="L17" i="2176"/>
  <c r="M17" i="2176"/>
  <c r="H19" i="2176"/>
  <c r="I19" i="2176"/>
  <c r="K19" i="2176"/>
  <c r="L19" i="2176"/>
  <c r="M19" i="2176"/>
  <c r="I21" i="2176"/>
  <c r="H21" i="2176"/>
  <c r="K21" i="2176"/>
  <c r="L21" i="2176"/>
  <c r="M21" i="2176"/>
  <c r="H23" i="2176"/>
  <c r="I23" i="2176"/>
  <c r="K23" i="2176"/>
  <c r="L23" i="2176"/>
  <c r="M23" i="2176"/>
  <c r="I25" i="2176"/>
  <c r="H25" i="2176"/>
  <c r="K25" i="2176"/>
  <c r="L25" i="2176"/>
  <c r="M25" i="2176"/>
  <c r="I27" i="2176"/>
  <c r="H27" i="2176"/>
  <c r="K27" i="2176"/>
  <c r="L27" i="2176"/>
  <c r="M27" i="2176"/>
  <c r="I29" i="2176"/>
  <c r="H29" i="2176"/>
  <c r="K29" i="2176"/>
  <c r="L29" i="2176"/>
  <c r="M29" i="2176"/>
  <c r="I31" i="2176"/>
  <c r="H31" i="2176"/>
  <c r="K31" i="2176"/>
  <c r="L31" i="2176"/>
  <c r="M31" i="2176"/>
  <c r="I3" i="2175"/>
  <c r="H3" i="2175"/>
  <c r="K3" i="2175"/>
  <c r="L3" i="2175"/>
  <c r="M3" i="2175"/>
  <c r="I5" i="2175"/>
  <c r="H5" i="2175"/>
  <c r="K5" i="2175"/>
  <c r="L5" i="2175"/>
  <c r="M5" i="2175"/>
  <c r="I7" i="2175"/>
  <c r="H7" i="2175"/>
  <c r="K7" i="2175"/>
  <c r="L7" i="2175"/>
  <c r="M7" i="2175"/>
  <c r="H9" i="2175"/>
  <c r="I9" i="2175"/>
  <c r="K9" i="2175"/>
  <c r="L9" i="2175"/>
  <c r="M9" i="2175"/>
  <c r="I11" i="2175"/>
  <c r="H11" i="2175"/>
  <c r="K11" i="2175"/>
  <c r="L11" i="2175"/>
  <c r="M11" i="2175"/>
  <c r="I13" i="2175"/>
  <c r="H13" i="2175"/>
  <c r="K13" i="2175"/>
  <c r="L13" i="2175"/>
  <c r="M13" i="2175"/>
  <c r="I15" i="2175"/>
  <c r="H15" i="2175"/>
  <c r="K15" i="2175"/>
  <c r="L15" i="2175"/>
  <c r="M15" i="2175"/>
  <c r="H19" i="2175"/>
  <c r="I19" i="2175"/>
  <c r="K19" i="2175"/>
  <c r="L19" i="2175"/>
  <c r="M19" i="2175"/>
  <c r="I21" i="2175"/>
  <c r="H21" i="2175"/>
  <c r="K21" i="2175"/>
  <c r="L21" i="2175"/>
  <c r="M21" i="2175"/>
  <c r="H23" i="2175"/>
  <c r="I23" i="2175"/>
  <c r="K23" i="2175"/>
  <c r="L23" i="2175"/>
  <c r="M23" i="2175"/>
  <c r="I25" i="2175"/>
  <c r="H25" i="2175"/>
  <c r="K25" i="2175"/>
  <c r="L25" i="2175"/>
  <c r="M25" i="2175"/>
  <c r="I27" i="2175"/>
  <c r="H27" i="2175"/>
  <c r="K27" i="2175"/>
  <c r="L27" i="2175"/>
  <c r="M27" i="2175"/>
  <c r="I3" i="2174"/>
  <c r="H3" i="2174"/>
  <c r="K3" i="2174"/>
  <c r="L3" i="2174"/>
  <c r="M3" i="2174"/>
  <c r="I5" i="2174"/>
  <c r="H5" i="2174"/>
  <c r="K5" i="2174"/>
  <c r="L5" i="2174"/>
  <c r="M5" i="2174"/>
  <c r="I7" i="2174"/>
  <c r="H7" i="2174"/>
  <c r="K7" i="2174"/>
  <c r="L7" i="2174"/>
  <c r="M7" i="2174"/>
  <c r="H9" i="2174"/>
  <c r="I9" i="2174"/>
  <c r="K9" i="2174"/>
  <c r="L9" i="2174"/>
  <c r="M9" i="2174"/>
  <c r="I11" i="2174"/>
  <c r="H11" i="2174"/>
  <c r="K11" i="2174"/>
  <c r="L11" i="2174"/>
  <c r="M11" i="2174"/>
  <c r="I13" i="2174"/>
  <c r="H13" i="2174"/>
  <c r="K13" i="2174"/>
  <c r="L13" i="2174"/>
  <c r="M13" i="2174"/>
  <c r="I15" i="2174"/>
  <c r="H15" i="2174"/>
  <c r="K15" i="2174"/>
  <c r="L15" i="2174"/>
  <c r="M15" i="2174"/>
  <c r="I17" i="2174"/>
  <c r="H17" i="2174"/>
  <c r="K17" i="2174"/>
  <c r="L17" i="2174"/>
  <c r="M17" i="2174"/>
  <c r="H19" i="2174"/>
  <c r="I19" i="2174"/>
  <c r="K19" i="2174"/>
  <c r="L19" i="2174"/>
  <c r="M19" i="2174"/>
  <c r="I21" i="2174"/>
  <c r="H21" i="2174"/>
  <c r="K21" i="2174"/>
  <c r="L21" i="2174"/>
  <c r="M21" i="2174"/>
  <c r="I23" i="2174"/>
  <c r="H23" i="2174"/>
  <c r="K23" i="2174"/>
  <c r="L23" i="2174"/>
  <c r="M23" i="2174"/>
  <c r="I25" i="2174"/>
  <c r="H25" i="2174"/>
  <c r="K25" i="2174"/>
  <c r="L25" i="2174"/>
  <c r="M25" i="2174"/>
  <c r="I27" i="2174"/>
  <c r="H27" i="2174"/>
  <c r="K27" i="2174"/>
  <c r="L27" i="2174"/>
  <c r="M27" i="2174"/>
  <c r="I29" i="2174"/>
  <c r="H29" i="2174"/>
  <c r="K29" i="2174"/>
  <c r="L29" i="2174"/>
  <c r="M29" i="2174"/>
  <c r="I31" i="2174"/>
  <c r="H31" i="2174"/>
  <c r="K31" i="2174"/>
  <c r="L31" i="2174"/>
  <c r="M31" i="2174"/>
  <c r="I33" i="2174"/>
  <c r="H33" i="2174"/>
  <c r="K33" i="2174"/>
  <c r="L33" i="2174"/>
  <c r="M33" i="2174"/>
  <c r="I3" i="2173"/>
  <c r="H3" i="2173"/>
  <c r="K3" i="2173"/>
  <c r="L3" i="2173"/>
  <c r="M3" i="2173"/>
  <c r="I5" i="2173"/>
  <c r="H5" i="2173"/>
  <c r="K5" i="2173"/>
  <c r="L5" i="2173"/>
  <c r="M5" i="2173"/>
  <c r="I7" i="2173"/>
  <c r="H7" i="2173"/>
  <c r="K7" i="2173"/>
  <c r="L7" i="2173"/>
  <c r="M7" i="2173"/>
  <c r="H9" i="2173"/>
  <c r="I9" i="2173"/>
  <c r="K9" i="2173"/>
  <c r="L9" i="2173"/>
  <c r="M9" i="2173"/>
  <c r="I11" i="2173"/>
  <c r="H11" i="2173"/>
  <c r="K11" i="2173"/>
  <c r="L11" i="2173"/>
  <c r="M11" i="2173"/>
  <c r="I13" i="2173"/>
  <c r="H13" i="2173"/>
  <c r="K13" i="2173"/>
  <c r="L13" i="2173"/>
  <c r="M13" i="2173"/>
  <c r="I15" i="2173"/>
  <c r="H15" i="2173"/>
  <c r="K15" i="2173"/>
  <c r="L15" i="2173"/>
  <c r="M15" i="2173"/>
  <c r="I17" i="2173"/>
  <c r="H17" i="2173"/>
  <c r="K17" i="2173"/>
  <c r="L17" i="2173"/>
  <c r="M17" i="2173"/>
  <c r="H19" i="2173"/>
  <c r="I19" i="2173"/>
  <c r="K19" i="2173"/>
  <c r="L19" i="2173"/>
  <c r="M19" i="2173"/>
  <c r="I21" i="2173"/>
  <c r="H21" i="2173"/>
  <c r="K21" i="2173"/>
  <c r="L21" i="2173"/>
  <c r="M21" i="2173"/>
  <c r="I23" i="2173"/>
  <c r="H23" i="2173"/>
  <c r="K23" i="2173"/>
  <c r="L23" i="2173"/>
  <c r="M23" i="2173"/>
  <c r="I25" i="2173"/>
  <c r="H25" i="2173"/>
  <c r="K25" i="2173"/>
  <c r="L25" i="2173"/>
  <c r="M25" i="2173"/>
  <c r="I27" i="2173"/>
  <c r="H27" i="2173"/>
  <c r="K27" i="2173"/>
  <c r="L27" i="2173"/>
  <c r="M27" i="2173"/>
  <c r="H29" i="2173"/>
  <c r="I29" i="2173"/>
  <c r="K29" i="2173"/>
  <c r="L29" i="2173"/>
  <c r="M29" i="2173"/>
  <c r="I31" i="2173"/>
  <c r="H31" i="2173"/>
  <c r="K31" i="2173"/>
  <c r="L31" i="2173"/>
  <c r="M31" i="2173"/>
  <c r="I33" i="2173"/>
  <c r="H33" i="2173"/>
  <c r="K33" i="2173"/>
  <c r="L33" i="2173"/>
  <c r="M33" i="2173"/>
  <c r="I35" i="2173"/>
  <c r="H35" i="2173"/>
  <c r="K35" i="2173"/>
  <c r="L35" i="2173"/>
  <c r="M35" i="2173"/>
  <c r="I3" i="2172"/>
  <c r="H3" i="2172"/>
  <c r="K3" i="2172"/>
  <c r="L3" i="2172"/>
  <c r="M3" i="2172"/>
  <c r="I5" i="2172"/>
  <c r="H5" i="2172"/>
  <c r="K5" i="2172"/>
  <c r="L5" i="2172"/>
  <c r="M5" i="2172"/>
  <c r="I7" i="2172"/>
  <c r="H7" i="2172"/>
  <c r="K7" i="2172"/>
  <c r="L7" i="2172"/>
  <c r="M7" i="2172"/>
  <c r="H9" i="2172"/>
  <c r="I9" i="2172"/>
  <c r="K9" i="2172"/>
  <c r="L9" i="2172"/>
  <c r="M9" i="2172"/>
  <c r="I11" i="2172"/>
  <c r="H11" i="2172"/>
  <c r="K11" i="2172"/>
  <c r="L11" i="2172"/>
  <c r="M11" i="2172"/>
  <c r="I13" i="2172"/>
  <c r="H13" i="2172"/>
  <c r="K13" i="2172"/>
  <c r="L13" i="2172"/>
  <c r="M13" i="2172"/>
  <c r="I15" i="2172"/>
  <c r="H15" i="2172"/>
  <c r="K15" i="2172"/>
  <c r="L15" i="2172"/>
  <c r="M15" i="2172"/>
  <c r="I17" i="2172"/>
  <c r="H17" i="2172"/>
  <c r="K17" i="2172"/>
  <c r="L17" i="2172"/>
  <c r="M17" i="2172"/>
  <c r="H25" i="2172"/>
  <c r="I25" i="2172"/>
  <c r="K25" i="2172"/>
  <c r="L25" i="2172"/>
  <c r="M25" i="2172"/>
  <c r="I27" i="2172"/>
  <c r="H27" i="2172"/>
  <c r="K27" i="2172"/>
  <c r="L27" i="2172"/>
  <c r="M27" i="2172"/>
  <c r="I29" i="2172"/>
  <c r="H29" i="2172"/>
  <c r="K29" i="2172"/>
  <c r="L29" i="2172"/>
  <c r="M29" i="2172"/>
  <c r="I3" i="2171"/>
  <c r="H3" i="2171"/>
  <c r="K3" i="2171"/>
  <c r="L3" i="2171"/>
  <c r="M3" i="2171"/>
  <c r="I5" i="2171"/>
  <c r="H5" i="2171"/>
  <c r="K5" i="2171"/>
  <c r="L5" i="2171"/>
  <c r="M5" i="2171"/>
  <c r="I7" i="2171"/>
  <c r="H7" i="2171"/>
  <c r="K7" i="2171"/>
  <c r="L7" i="2171"/>
  <c r="M7" i="2171"/>
  <c r="H9" i="2171"/>
  <c r="I9" i="2171"/>
  <c r="K9" i="2171"/>
  <c r="L9" i="2171"/>
  <c r="M9" i="2171"/>
  <c r="I11" i="2171"/>
  <c r="H11" i="2171"/>
  <c r="K11" i="2171"/>
  <c r="L11" i="2171"/>
  <c r="M11" i="2171"/>
  <c r="I19" i="2171"/>
  <c r="H19" i="2171"/>
  <c r="K19" i="2171"/>
  <c r="L19" i="2171"/>
  <c r="M19" i="2171"/>
  <c r="I21" i="2171"/>
  <c r="H21" i="2171"/>
  <c r="K21" i="2171"/>
  <c r="L21" i="2171"/>
  <c r="M21" i="2171"/>
  <c r="I23" i="2171"/>
  <c r="H23" i="2171"/>
  <c r="K23" i="2171"/>
  <c r="L23" i="2171"/>
  <c r="M23" i="2171"/>
  <c r="H25" i="2171"/>
  <c r="I25" i="2171"/>
  <c r="K25" i="2171"/>
  <c r="L25" i="2171"/>
  <c r="M25" i="2171"/>
  <c r="I27" i="2171"/>
  <c r="H27" i="2171"/>
  <c r="K27" i="2171"/>
  <c r="L27" i="2171"/>
  <c r="M27" i="2171"/>
  <c r="I29" i="2171"/>
  <c r="H29" i="2171"/>
  <c r="K29" i="2171"/>
  <c r="L29" i="2171"/>
  <c r="M29" i="2171"/>
  <c r="I31" i="2171"/>
  <c r="H31" i="2171"/>
  <c r="K31" i="2171"/>
  <c r="L31" i="2171"/>
  <c r="M31" i="2171"/>
  <c r="I3" i="2170"/>
  <c r="H3" i="2170"/>
  <c r="K3" i="2170"/>
  <c r="L3" i="2170"/>
  <c r="M3" i="2170"/>
  <c r="I5" i="2170"/>
  <c r="H5" i="2170"/>
  <c r="K5" i="2170"/>
  <c r="L5" i="2170"/>
  <c r="M5" i="2170"/>
  <c r="I7" i="2170"/>
  <c r="H7" i="2170"/>
  <c r="K7" i="2170"/>
  <c r="L7" i="2170"/>
  <c r="M7" i="2170"/>
  <c r="H9" i="2170"/>
  <c r="I9" i="2170"/>
  <c r="K9" i="2170"/>
  <c r="L9" i="2170"/>
  <c r="M9" i="2170"/>
  <c r="I11" i="2170"/>
  <c r="H11" i="2170"/>
  <c r="K11" i="2170"/>
  <c r="L11" i="2170"/>
  <c r="M11" i="2170"/>
  <c r="I13" i="2170"/>
  <c r="H13" i="2170"/>
  <c r="K13" i="2170"/>
  <c r="L13" i="2170"/>
  <c r="M13" i="2170"/>
  <c r="I15" i="2170"/>
  <c r="H15" i="2170"/>
  <c r="K15" i="2170"/>
  <c r="L15" i="2170"/>
  <c r="M15" i="2170"/>
  <c r="I17" i="2170"/>
  <c r="H17" i="2170"/>
  <c r="K17" i="2170"/>
  <c r="L17" i="2170"/>
  <c r="M17" i="2170"/>
  <c r="H19" i="2170"/>
  <c r="I19" i="2170"/>
  <c r="K19" i="2170"/>
  <c r="L19" i="2170"/>
  <c r="M19" i="2170"/>
  <c r="H21" i="2170"/>
  <c r="I21" i="2170"/>
  <c r="K21" i="2170"/>
  <c r="L21" i="2170"/>
  <c r="M21" i="2170"/>
  <c r="I23" i="2170"/>
  <c r="H23" i="2170"/>
  <c r="K23" i="2170"/>
  <c r="L23" i="2170"/>
  <c r="M23" i="2170"/>
  <c r="I25" i="2170"/>
  <c r="H25" i="2170"/>
  <c r="K25" i="2170"/>
  <c r="L25" i="2170"/>
  <c r="M25" i="2170"/>
  <c r="I27" i="2170"/>
  <c r="H27" i="2170"/>
  <c r="K27" i="2170"/>
  <c r="L27" i="2170"/>
  <c r="M27" i="2170"/>
  <c r="I29" i="2170"/>
  <c r="H29" i="2170"/>
  <c r="K29" i="2170"/>
  <c r="L29" i="2170"/>
  <c r="M29" i="2170"/>
  <c r="I31" i="2170"/>
  <c r="H31" i="2170"/>
  <c r="K31" i="2170"/>
  <c r="L31" i="2170"/>
  <c r="M31" i="2170"/>
  <c r="I33" i="2170"/>
  <c r="H33" i="2170"/>
  <c r="K33" i="2170"/>
  <c r="L33" i="2170"/>
  <c r="M33" i="2170"/>
  <c r="I35" i="2170"/>
  <c r="H35" i="2170"/>
  <c r="K35" i="2170"/>
  <c r="L35" i="2170"/>
  <c r="M35" i="2170"/>
  <c r="I37" i="2170"/>
  <c r="H37" i="2170"/>
  <c r="K37" i="2170"/>
  <c r="L37" i="2170"/>
  <c r="M37" i="2170"/>
  <c r="I39" i="2170"/>
  <c r="H39" i="2170"/>
  <c r="K39" i="2170"/>
  <c r="L39" i="2170"/>
  <c r="M39" i="2170"/>
  <c r="I3" i="2169"/>
  <c r="H3" i="2169"/>
  <c r="K3" i="2169"/>
  <c r="L3" i="2169"/>
  <c r="M3" i="2169"/>
  <c r="N3" i="2169"/>
  <c r="I5" i="2169"/>
  <c r="H5" i="2169"/>
  <c r="K5" i="2169"/>
  <c r="L5" i="2169"/>
  <c r="M5" i="2169"/>
  <c r="N5" i="2169"/>
  <c r="I7" i="2169"/>
  <c r="H7" i="2169"/>
  <c r="K7" i="2169"/>
  <c r="L7" i="2169"/>
  <c r="M7" i="2169"/>
  <c r="N7" i="2169"/>
  <c r="H9" i="2169"/>
  <c r="I9" i="2169"/>
  <c r="K9" i="2169"/>
  <c r="L9" i="2169"/>
  <c r="M9" i="2169"/>
  <c r="N9" i="2169"/>
  <c r="H11" i="2169"/>
  <c r="I11" i="2169"/>
  <c r="K11" i="2169"/>
  <c r="L11" i="2169"/>
  <c r="M11" i="2169"/>
  <c r="N11" i="2169"/>
  <c r="I13" i="2169"/>
  <c r="H13" i="2169"/>
  <c r="K13" i="2169"/>
  <c r="L13" i="2169"/>
  <c r="M13" i="2169"/>
  <c r="N13" i="2169"/>
  <c r="I15" i="2169"/>
  <c r="H15" i="2169"/>
  <c r="K15" i="2169"/>
  <c r="L15" i="2169"/>
  <c r="M15" i="2169"/>
  <c r="N15" i="2169"/>
  <c r="I17" i="2169"/>
  <c r="H17" i="2169"/>
  <c r="K17" i="2169"/>
  <c r="L17" i="2169"/>
  <c r="M17" i="2169"/>
  <c r="N17" i="2169"/>
  <c r="I19" i="2169"/>
  <c r="H19" i="2169"/>
  <c r="K19" i="2169"/>
  <c r="L19" i="2169"/>
  <c r="M19" i="2169"/>
  <c r="N19" i="2169"/>
  <c r="I21" i="2169"/>
  <c r="H21" i="2169"/>
  <c r="K21" i="2169"/>
  <c r="L21" i="2169"/>
  <c r="M21" i="2169"/>
  <c r="N21" i="2169"/>
  <c r="I23" i="2169"/>
  <c r="H23" i="2169"/>
  <c r="K23" i="2169"/>
  <c r="L23" i="2169"/>
  <c r="M23" i="2169"/>
  <c r="N23" i="2169"/>
  <c r="H25" i="2169"/>
  <c r="I25" i="2169"/>
  <c r="K25" i="2169"/>
  <c r="L25" i="2169"/>
  <c r="M25" i="2169"/>
  <c r="N25" i="2169"/>
  <c r="H27" i="2169"/>
  <c r="I27" i="2169"/>
  <c r="K27" i="2169"/>
  <c r="L27" i="2169"/>
  <c r="M27" i="2169"/>
  <c r="N27" i="2169"/>
  <c r="I37" i="2169"/>
  <c r="H37" i="2169"/>
  <c r="K37" i="2169"/>
  <c r="L37" i="2169"/>
  <c r="M37" i="2169"/>
  <c r="N37" i="2169"/>
  <c r="I39" i="2169"/>
  <c r="H39" i="2169"/>
  <c r="K39" i="2169"/>
  <c r="L39" i="2169"/>
  <c r="M39" i="2169"/>
  <c r="N39" i="2169"/>
  <c r="I41" i="2169"/>
  <c r="H41" i="2169"/>
  <c r="K41" i="2169"/>
  <c r="L41" i="2169"/>
  <c r="M41" i="2169"/>
  <c r="N41" i="2169"/>
  <c r="I3" i="2168"/>
  <c r="H3" i="2168"/>
  <c r="K3" i="2168"/>
  <c r="L3" i="2168"/>
  <c r="M3" i="2168"/>
  <c r="N3" i="2168"/>
  <c r="I9" i="2168"/>
  <c r="H9" i="2168"/>
  <c r="K9" i="2168"/>
  <c r="L9" i="2168"/>
  <c r="M9" i="2168"/>
  <c r="N9" i="2168"/>
  <c r="I11" i="2168"/>
  <c r="H11" i="2168"/>
  <c r="K11" i="2168"/>
  <c r="L11" i="2168"/>
  <c r="M11" i="2168"/>
  <c r="N11" i="2168"/>
  <c r="I13" i="2168"/>
  <c r="H13" i="2168"/>
  <c r="K13" i="2168"/>
  <c r="L13" i="2168"/>
  <c r="M13" i="2168"/>
  <c r="N13" i="2168"/>
  <c r="H15" i="2168"/>
  <c r="I15" i="2168"/>
  <c r="K15" i="2168"/>
  <c r="L15" i="2168"/>
  <c r="M15" i="2168"/>
  <c r="N15" i="2168"/>
  <c r="I17" i="2168"/>
  <c r="H17" i="2168"/>
  <c r="K17" i="2168"/>
  <c r="L17" i="2168"/>
  <c r="M17" i="2168"/>
  <c r="N17" i="2168"/>
  <c r="I19" i="2168"/>
  <c r="H19" i="2168"/>
  <c r="K19" i="2168"/>
  <c r="L19" i="2168"/>
  <c r="M19" i="2168"/>
  <c r="N19" i="2168"/>
  <c r="I21" i="2168"/>
  <c r="H21" i="2168"/>
  <c r="K21" i="2168"/>
  <c r="L21" i="2168"/>
  <c r="M21" i="2168"/>
  <c r="N21" i="2168"/>
  <c r="H23" i="2168"/>
  <c r="I23" i="2168"/>
  <c r="K23" i="2168"/>
  <c r="L23" i="2168"/>
  <c r="M23" i="2168"/>
  <c r="N23" i="2168"/>
  <c r="I25" i="2168"/>
  <c r="H25" i="2168"/>
  <c r="K25" i="2168"/>
  <c r="L25" i="2168"/>
  <c r="M25" i="2168"/>
  <c r="N25" i="2168"/>
  <c r="I27" i="2168"/>
  <c r="H27" i="2168"/>
  <c r="K27" i="2168"/>
  <c r="L27" i="2168"/>
  <c r="M27" i="2168"/>
  <c r="N27" i="2168"/>
  <c r="I37" i="2168"/>
  <c r="H37" i="2168"/>
  <c r="K37" i="2168"/>
  <c r="L37" i="2168"/>
  <c r="M37" i="2168"/>
  <c r="N37" i="2168"/>
  <c r="H39" i="2168"/>
  <c r="I39" i="2168"/>
  <c r="K39" i="2168"/>
  <c r="L39" i="2168"/>
  <c r="M39" i="2168"/>
  <c r="N39" i="2168"/>
  <c r="I41" i="2168"/>
  <c r="H41" i="2168"/>
  <c r="K41" i="2168"/>
  <c r="L41" i="2168"/>
  <c r="M41" i="2168"/>
  <c r="N41" i="2168"/>
  <c r="I43" i="2168"/>
  <c r="H43" i="2168"/>
  <c r="K43" i="2168"/>
  <c r="L43" i="2168"/>
  <c r="M43" i="2168"/>
  <c r="N43" i="2168"/>
  <c r="I3" i="2167"/>
  <c r="H3" i="2167"/>
  <c r="K3" i="2167"/>
  <c r="L3" i="2167"/>
  <c r="M3" i="2167"/>
  <c r="N3" i="2167"/>
  <c r="I9" i="2167"/>
  <c r="H9" i="2167"/>
  <c r="K9" i="2167"/>
  <c r="L9" i="2167"/>
  <c r="M9" i="2167"/>
  <c r="N9" i="2167"/>
  <c r="I11" i="2167"/>
  <c r="H11" i="2167"/>
  <c r="K11" i="2167"/>
  <c r="L11" i="2167"/>
  <c r="M11" i="2167"/>
  <c r="N11" i="2167"/>
  <c r="I13" i="2167"/>
  <c r="H13" i="2167"/>
  <c r="K13" i="2167"/>
  <c r="L13" i="2167"/>
  <c r="M13" i="2167"/>
  <c r="N13" i="2167"/>
  <c r="H15" i="2167"/>
  <c r="I15" i="2167"/>
  <c r="K15" i="2167"/>
  <c r="L15" i="2167"/>
  <c r="M15" i="2167"/>
  <c r="N15" i="2167"/>
  <c r="I17" i="2167"/>
  <c r="H17" i="2167"/>
  <c r="K17" i="2167"/>
  <c r="L17" i="2167"/>
  <c r="M17" i="2167"/>
  <c r="N17" i="2167"/>
  <c r="I19" i="2167"/>
  <c r="H19" i="2167"/>
  <c r="K19" i="2167"/>
  <c r="L19" i="2167"/>
  <c r="M19" i="2167"/>
  <c r="N19" i="2167"/>
  <c r="I21" i="2167"/>
  <c r="H21" i="2167"/>
  <c r="K21" i="2167"/>
  <c r="L21" i="2167"/>
  <c r="M21" i="2167"/>
  <c r="N21" i="2167"/>
  <c r="I23" i="2167"/>
  <c r="H23" i="2167"/>
  <c r="K23" i="2167"/>
  <c r="L23" i="2167"/>
  <c r="M23" i="2167"/>
  <c r="N23" i="2167"/>
  <c r="I25" i="2167"/>
  <c r="H25" i="2167"/>
  <c r="K25" i="2167"/>
  <c r="L25" i="2167"/>
  <c r="M25" i="2167"/>
  <c r="N25" i="2167"/>
  <c r="I27" i="2167"/>
  <c r="H27" i="2167"/>
  <c r="K27" i="2167"/>
  <c r="L27" i="2167"/>
  <c r="M27" i="2167"/>
  <c r="N27" i="2167"/>
  <c r="I37" i="2167"/>
  <c r="H37" i="2167"/>
  <c r="K37" i="2167"/>
  <c r="L37" i="2167"/>
  <c r="M37" i="2167"/>
  <c r="N37" i="2167"/>
  <c r="I39" i="2167"/>
  <c r="H39" i="2167"/>
  <c r="K39" i="2167"/>
  <c r="L39" i="2167"/>
  <c r="M39" i="2167"/>
  <c r="N39" i="2167"/>
  <c r="I41" i="2167"/>
  <c r="H41" i="2167"/>
  <c r="K41" i="2167"/>
  <c r="L41" i="2167"/>
  <c r="M41" i="2167"/>
  <c r="N41" i="2167"/>
  <c r="I43" i="2167"/>
  <c r="H43" i="2167"/>
  <c r="K43" i="2167"/>
  <c r="L43" i="2167"/>
  <c r="M43" i="2167"/>
  <c r="N43" i="2167"/>
  <c r="I3" i="2166"/>
  <c r="H3" i="2166"/>
  <c r="K3" i="2166"/>
  <c r="L3" i="2166"/>
  <c r="M3" i="2166"/>
  <c r="N3" i="2166"/>
  <c r="I5" i="2166"/>
  <c r="H5" i="2166"/>
  <c r="K5" i="2166"/>
  <c r="L5" i="2166"/>
  <c r="M5" i="2166"/>
  <c r="N5" i="2166"/>
  <c r="I7" i="2166"/>
  <c r="H7" i="2166"/>
  <c r="K7" i="2166"/>
  <c r="L7" i="2166"/>
  <c r="M7" i="2166"/>
  <c r="N7" i="2166"/>
  <c r="I9" i="2166"/>
  <c r="H9" i="2166"/>
  <c r="K9" i="2166"/>
  <c r="L9" i="2166"/>
  <c r="M9" i="2166"/>
  <c r="N9" i="2166"/>
  <c r="H11" i="2166"/>
  <c r="I11" i="2166"/>
  <c r="K11" i="2166"/>
  <c r="L11" i="2166"/>
  <c r="M11" i="2166"/>
  <c r="N11" i="2166"/>
  <c r="I13" i="2166"/>
  <c r="H13" i="2166"/>
  <c r="K13" i="2166"/>
  <c r="L13" i="2166"/>
  <c r="M13" i="2166"/>
  <c r="N13" i="2166"/>
  <c r="I15" i="2166"/>
  <c r="H15" i="2166"/>
  <c r="K15" i="2166"/>
  <c r="L15" i="2166"/>
  <c r="M15" i="2166"/>
  <c r="N15" i="2166"/>
  <c r="I17" i="2166"/>
  <c r="H17" i="2166"/>
  <c r="K17" i="2166"/>
  <c r="L17" i="2166"/>
  <c r="M17" i="2166"/>
  <c r="N17" i="2166"/>
  <c r="I19" i="2166"/>
  <c r="H19" i="2166"/>
  <c r="K19" i="2166"/>
  <c r="L19" i="2166"/>
  <c r="M19" i="2166"/>
  <c r="N19" i="2166"/>
  <c r="I21" i="2166"/>
  <c r="H21" i="2166"/>
  <c r="K21" i="2166"/>
  <c r="L21" i="2166"/>
  <c r="M21" i="2166"/>
  <c r="N21" i="2166"/>
  <c r="I23" i="2166"/>
  <c r="H23" i="2166"/>
  <c r="K23" i="2166"/>
  <c r="L23" i="2166"/>
  <c r="M23" i="2166"/>
  <c r="N23" i="2166"/>
  <c r="I25" i="2166"/>
  <c r="H25" i="2166"/>
  <c r="K25" i="2166"/>
  <c r="L25" i="2166"/>
  <c r="M25" i="2166"/>
  <c r="N25" i="2166"/>
  <c r="H27" i="2166"/>
  <c r="I27" i="2166"/>
  <c r="K27" i="2166"/>
  <c r="L27" i="2166"/>
  <c r="M27" i="2166"/>
  <c r="N27" i="2166"/>
  <c r="I37" i="2166"/>
  <c r="H37" i="2166"/>
  <c r="K37" i="2166"/>
  <c r="L37" i="2166"/>
  <c r="M37" i="2166"/>
  <c r="N37" i="2166"/>
  <c r="I39" i="2166"/>
  <c r="H39" i="2166"/>
  <c r="K39" i="2166"/>
  <c r="L39" i="2166"/>
  <c r="M39" i="2166"/>
  <c r="N39" i="2166"/>
  <c r="I41" i="2166"/>
  <c r="H41" i="2166"/>
  <c r="K41" i="2166"/>
  <c r="L41" i="2166"/>
  <c r="M41" i="2166"/>
  <c r="N41" i="2166"/>
  <c r="I43" i="2166"/>
  <c r="H43" i="2166"/>
  <c r="K43" i="2166"/>
  <c r="L43" i="2166"/>
  <c r="M43" i="2166"/>
  <c r="N43" i="2166"/>
  <c r="I3" i="2165"/>
  <c r="H3" i="2165"/>
  <c r="K3" i="2165"/>
  <c r="L3" i="2165"/>
  <c r="M3" i="2165"/>
  <c r="I11" i="2165"/>
  <c r="H11" i="2165"/>
  <c r="K11" i="2165"/>
  <c r="L11" i="2165"/>
  <c r="M11" i="2165"/>
  <c r="I13" i="2165"/>
  <c r="H13" i="2165"/>
  <c r="K13" i="2165"/>
  <c r="L13" i="2165"/>
  <c r="M13" i="2165"/>
  <c r="H15" i="2165"/>
  <c r="I15" i="2165"/>
  <c r="K15" i="2165"/>
  <c r="L15" i="2165"/>
  <c r="M15" i="2165"/>
  <c r="I21" i="2165"/>
  <c r="H21" i="2165"/>
  <c r="K21" i="2165"/>
  <c r="L21" i="2165"/>
  <c r="M21" i="2165"/>
  <c r="I23" i="2165"/>
  <c r="H23" i="2165"/>
  <c r="K23" i="2165"/>
  <c r="L23" i="2165"/>
  <c r="M23" i="2165"/>
  <c r="I25" i="2165"/>
  <c r="H25" i="2165"/>
  <c r="K25" i="2165"/>
  <c r="L25" i="2165"/>
  <c r="M25" i="2165"/>
  <c r="I27" i="2165"/>
  <c r="H27" i="2165"/>
  <c r="K27" i="2165"/>
  <c r="L27" i="2165"/>
  <c r="M27" i="2165"/>
  <c r="H29" i="2165"/>
  <c r="I29" i="2165"/>
  <c r="K29" i="2165"/>
  <c r="L29" i="2165"/>
  <c r="M29" i="2165"/>
  <c r="I31" i="2165"/>
  <c r="H31" i="2165"/>
  <c r="K31" i="2165"/>
  <c r="L31" i="2165"/>
  <c r="M31" i="2165"/>
  <c r="I33" i="2165"/>
  <c r="H33" i="2165"/>
  <c r="K33" i="2165"/>
  <c r="L33" i="2165"/>
  <c r="M33" i="2165"/>
  <c r="I35" i="2165"/>
  <c r="H35" i="2165"/>
  <c r="K35" i="2165"/>
  <c r="L35" i="2165"/>
  <c r="M35" i="2165"/>
  <c r="I37" i="2165"/>
  <c r="H37" i="2165"/>
  <c r="K37" i="2165"/>
  <c r="L37" i="2165"/>
  <c r="M37" i="2165"/>
  <c r="H39" i="2165"/>
  <c r="I39" i="2165"/>
  <c r="K39" i="2165"/>
  <c r="L39" i="2165"/>
  <c r="M39" i="2165"/>
  <c r="I41" i="2165"/>
  <c r="H41" i="2165"/>
  <c r="K41" i="2165"/>
  <c r="L41" i="2165"/>
  <c r="M41" i="2165"/>
  <c r="I43" i="2165"/>
  <c r="H43" i="2165"/>
  <c r="K43" i="2165"/>
  <c r="L43" i="2165"/>
  <c r="M43" i="2165"/>
  <c r="I47" i="2165"/>
  <c r="H47" i="2165"/>
  <c r="K47" i="2165"/>
  <c r="L47" i="2165"/>
  <c r="M47" i="2165"/>
  <c r="I51" i="2165"/>
  <c r="H51" i="2165"/>
  <c r="K51" i="2165"/>
  <c r="L51" i="2165"/>
  <c r="M51" i="2165"/>
  <c r="I3" i="2164"/>
  <c r="H3" i="2164"/>
  <c r="K3" i="2164"/>
  <c r="L3" i="2164"/>
  <c r="M3" i="2164"/>
  <c r="N3" i="2164"/>
  <c r="I11" i="2164"/>
  <c r="H11" i="2164"/>
  <c r="K11" i="2164"/>
  <c r="L11" i="2164"/>
  <c r="M11" i="2164"/>
  <c r="N11" i="2164"/>
  <c r="I13" i="2164"/>
  <c r="H13" i="2164"/>
  <c r="K13" i="2164"/>
  <c r="L13" i="2164"/>
  <c r="M13" i="2164"/>
  <c r="N13" i="2164"/>
  <c r="I15" i="2164"/>
  <c r="H15" i="2164"/>
  <c r="K15" i="2164"/>
  <c r="L15" i="2164"/>
  <c r="M15" i="2164"/>
  <c r="N15" i="2164"/>
  <c r="I19" i="2164"/>
  <c r="H19" i="2164"/>
  <c r="K19" i="2164"/>
  <c r="L19" i="2164"/>
  <c r="M19" i="2164"/>
  <c r="N19" i="2164"/>
  <c r="I21" i="2164"/>
  <c r="H21" i="2164"/>
  <c r="K21" i="2164"/>
  <c r="L21" i="2164"/>
  <c r="M21" i="2164"/>
  <c r="N21" i="2164"/>
  <c r="I23" i="2164"/>
  <c r="H23" i="2164"/>
  <c r="K23" i="2164"/>
  <c r="L23" i="2164"/>
  <c r="M23" i="2164"/>
  <c r="N23" i="2164"/>
  <c r="I25" i="2164"/>
  <c r="H25" i="2164"/>
  <c r="K25" i="2164"/>
  <c r="L25" i="2164"/>
  <c r="M25" i="2164"/>
  <c r="N25" i="2164"/>
  <c r="H27" i="2164"/>
  <c r="I27" i="2164"/>
  <c r="K27" i="2164"/>
  <c r="L27" i="2164"/>
  <c r="M27" i="2164"/>
  <c r="N27" i="2164"/>
  <c r="I29" i="2164"/>
  <c r="H29" i="2164"/>
  <c r="K29" i="2164"/>
  <c r="L29" i="2164"/>
  <c r="M29" i="2164"/>
  <c r="N29" i="2164"/>
  <c r="I35" i="2164"/>
  <c r="H35" i="2164"/>
  <c r="K35" i="2164"/>
  <c r="L35" i="2164"/>
  <c r="M35" i="2164"/>
  <c r="N35" i="2164"/>
  <c r="I37" i="2164"/>
  <c r="H37" i="2164"/>
  <c r="K37" i="2164"/>
  <c r="L37" i="2164"/>
  <c r="M37" i="2164"/>
  <c r="N37" i="2164"/>
  <c r="I39" i="2164"/>
  <c r="H39" i="2164"/>
  <c r="K39" i="2164"/>
  <c r="L39" i="2164"/>
  <c r="M39" i="2164"/>
  <c r="N39" i="2164"/>
  <c r="I41" i="2164"/>
  <c r="H41" i="2164"/>
  <c r="K41" i="2164"/>
  <c r="L41" i="2164"/>
  <c r="M41" i="2164"/>
  <c r="N41" i="2164"/>
  <c r="I3" i="2163"/>
  <c r="H3" i="2163"/>
  <c r="K3" i="2163"/>
  <c r="L3" i="2163"/>
  <c r="M3" i="2163"/>
  <c r="N3" i="2163"/>
  <c r="I9" i="2163"/>
  <c r="H9" i="2163"/>
  <c r="K9" i="2163"/>
  <c r="L9" i="2163"/>
  <c r="M9" i="2163"/>
  <c r="N9" i="2163"/>
  <c r="I11" i="2163"/>
  <c r="H11" i="2163"/>
  <c r="K11" i="2163"/>
  <c r="L11" i="2163"/>
  <c r="M11" i="2163"/>
  <c r="N11" i="2163"/>
  <c r="I13" i="2163"/>
  <c r="H13" i="2163"/>
  <c r="K13" i="2163"/>
  <c r="L13" i="2163"/>
  <c r="M13" i="2163"/>
  <c r="N13" i="2163"/>
  <c r="H15" i="2163"/>
  <c r="I15" i="2163"/>
  <c r="K15" i="2163"/>
  <c r="L15" i="2163"/>
  <c r="M15" i="2163"/>
  <c r="N15" i="2163"/>
  <c r="I17" i="2163"/>
  <c r="H17" i="2163"/>
  <c r="K17" i="2163"/>
  <c r="L17" i="2163"/>
  <c r="M17" i="2163"/>
  <c r="N17" i="2163"/>
  <c r="I19" i="2163"/>
  <c r="H19" i="2163"/>
  <c r="K19" i="2163"/>
  <c r="L19" i="2163"/>
  <c r="M19" i="2163"/>
  <c r="N19" i="2163"/>
  <c r="I21" i="2163"/>
  <c r="H21" i="2163"/>
  <c r="K21" i="2163"/>
  <c r="L21" i="2163"/>
  <c r="M21" i="2163"/>
  <c r="N21" i="2163"/>
  <c r="I23" i="2163"/>
  <c r="H23" i="2163"/>
  <c r="K23" i="2163"/>
  <c r="L23" i="2163"/>
  <c r="M23" i="2163"/>
  <c r="N23" i="2163"/>
  <c r="I25" i="2163"/>
  <c r="H25" i="2163"/>
  <c r="K25" i="2163"/>
  <c r="L25" i="2163"/>
  <c r="M25" i="2163"/>
  <c r="N25" i="2163"/>
  <c r="I27" i="2163"/>
  <c r="H27" i="2163"/>
  <c r="K27" i="2163"/>
  <c r="L27" i="2163"/>
  <c r="M27" i="2163"/>
  <c r="N27" i="2163"/>
  <c r="I37" i="2163"/>
  <c r="H37" i="2163"/>
  <c r="K37" i="2163"/>
  <c r="L37" i="2163"/>
  <c r="M37" i="2163"/>
  <c r="N37" i="2163"/>
  <c r="H39" i="2163"/>
  <c r="I39" i="2163"/>
  <c r="K39" i="2163"/>
  <c r="L39" i="2163"/>
  <c r="M39" i="2163"/>
  <c r="N39" i="2163"/>
  <c r="I41" i="2163"/>
  <c r="H41" i="2163"/>
  <c r="K41" i="2163"/>
  <c r="L41" i="2163"/>
  <c r="M41" i="2163"/>
  <c r="N41" i="2163"/>
  <c r="I43" i="2163"/>
  <c r="H43" i="2163"/>
  <c r="K43" i="2163"/>
  <c r="L43" i="2163"/>
  <c r="M43" i="2163"/>
  <c r="N43" i="2163"/>
  <c r="I3" i="2162"/>
  <c r="H3" i="2162"/>
  <c r="K3" i="2162"/>
  <c r="L3" i="2162"/>
  <c r="M3" i="2162"/>
  <c r="N3" i="2162"/>
  <c r="I9" i="2162"/>
  <c r="H9" i="2162"/>
  <c r="K9" i="2162"/>
  <c r="L9" i="2162"/>
  <c r="M9" i="2162"/>
  <c r="N9" i="2162"/>
  <c r="I11" i="2162"/>
  <c r="H11" i="2162"/>
  <c r="K11" i="2162"/>
  <c r="L11" i="2162"/>
  <c r="M11" i="2162"/>
  <c r="N11" i="2162"/>
  <c r="I13" i="2162"/>
  <c r="H13" i="2162"/>
  <c r="K13" i="2162"/>
  <c r="L13" i="2162"/>
  <c r="M13" i="2162"/>
  <c r="N13" i="2162"/>
  <c r="I15" i="2162"/>
  <c r="H15" i="2162"/>
  <c r="K15" i="2162"/>
  <c r="L15" i="2162"/>
  <c r="M15" i="2162"/>
  <c r="N15" i="2162"/>
  <c r="I17" i="2162"/>
  <c r="H17" i="2162"/>
  <c r="K17" i="2162"/>
  <c r="L17" i="2162"/>
  <c r="M17" i="2162"/>
  <c r="N17" i="2162"/>
  <c r="I19" i="2162"/>
  <c r="H19" i="2162"/>
  <c r="K19" i="2162"/>
  <c r="L19" i="2162"/>
  <c r="M19" i="2162"/>
  <c r="N19" i="2162"/>
  <c r="I21" i="2162"/>
  <c r="H21" i="2162"/>
  <c r="K21" i="2162"/>
  <c r="L21" i="2162"/>
  <c r="M21" i="2162"/>
  <c r="N21" i="2162"/>
  <c r="I23" i="2162"/>
  <c r="H23" i="2162"/>
  <c r="K23" i="2162"/>
  <c r="L23" i="2162"/>
  <c r="M23" i="2162"/>
  <c r="N23" i="2162"/>
  <c r="I41" i="2162"/>
  <c r="H41" i="2162"/>
  <c r="K41" i="2162"/>
  <c r="L41" i="2162"/>
  <c r="M41" i="2162"/>
  <c r="N41" i="2162"/>
  <c r="I43" i="2162"/>
  <c r="H43" i="2162"/>
  <c r="K43" i="2162"/>
  <c r="L43" i="2162"/>
  <c r="M43" i="2162"/>
  <c r="N43" i="2162"/>
  <c r="I45" i="2162"/>
  <c r="H45" i="2162"/>
  <c r="K45" i="2162"/>
  <c r="L45" i="2162"/>
  <c r="M45" i="2162"/>
  <c r="N45" i="2162"/>
  <c r="I47" i="2162"/>
  <c r="H47" i="2162"/>
  <c r="K47" i="2162"/>
  <c r="L47" i="2162"/>
  <c r="M47" i="2162"/>
  <c r="N47" i="2162"/>
  <c r="I3" i="2161"/>
  <c r="H3" i="2161"/>
  <c r="K3" i="2161"/>
  <c r="L3" i="2161"/>
  <c r="M3" i="2161"/>
  <c r="N3" i="2161"/>
  <c r="I9" i="2161"/>
  <c r="H9" i="2161"/>
  <c r="K9" i="2161"/>
  <c r="L9" i="2161"/>
  <c r="M9" i="2161"/>
  <c r="N9" i="2161"/>
  <c r="I13" i="2161"/>
  <c r="H13" i="2161"/>
  <c r="K13" i="2161"/>
  <c r="L13" i="2161"/>
  <c r="M13" i="2161"/>
  <c r="N13" i="2161"/>
  <c r="I15" i="2161"/>
  <c r="H15" i="2161"/>
  <c r="K15" i="2161"/>
  <c r="L15" i="2161"/>
  <c r="M15" i="2161"/>
  <c r="N15" i="2161"/>
  <c r="I17" i="2161"/>
  <c r="H17" i="2161"/>
  <c r="K17" i="2161"/>
  <c r="L17" i="2161"/>
  <c r="M17" i="2161"/>
  <c r="N17" i="2161"/>
  <c r="I19" i="2161"/>
  <c r="H19" i="2161"/>
  <c r="K19" i="2161"/>
  <c r="L19" i="2161"/>
  <c r="M19" i="2161"/>
  <c r="N19" i="2161"/>
  <c r="I21" i="2161"/>
  <c r="H21" i="2161"/>
  <c r="K21" i="2161"/>
  <c r="L21" i="2161"/>
  <c r="M21" i="2161"/>
  <c r="N21" i="2161"/>
  <c r="I23" i="2161"/>
  <c r="H23" i="2161"/>
  <c r="K23" i="2161"/>
  <c r="L23" i="2161"/>
  <c r="M23" i="2161"/>
  <c r="N23" i="2161"/>
  <c r="H25" i="2161"/>
  <c r="I25" i="2161"/>
  <c r="K25" i="2161"/>
  <c r="L25" i="2161"/>
  <c r="M25" i="2161"/>
  <c r="N25" i="2161"/>
  <c r="I27" i="2161"/>
  <c r="H27" i="2161"/>
  <c r="K27" i="2161"/>
  <c r="L27" i="2161"/>
  <c r="M27" i="2161"/>
  <c r="N27" i="2161"/>
  <c r="I29" i="2161"/>
  <c r="H29" i="2161"/>
  <c r="K29" i="2161"/>
  <c r="L29" i="2161"/>
  <c r="M29" i="2161"/>
  <c r="N29" i="2161"/>
  <c r="I39" i="2161"/>
  <c r="H39" i="2161"/>
  <c r="K39" i="2161"/>
  <c r="L39" i="2161"/>
  <c r="M39" i="2161"/>
  <c r="N39" i="2161"/>
  <c r="I41" i="2161"/>
  <c r="H41" i="2161"/>
  <c r="K41" i="2161"/>
  <c r="L41" i="2161"/>
  <c r="M41" i="2161"/>
  <c r="N41" i="2161"/>
  <c r="I43" i="2161"/>
  <c r="H43" i="2161"/>
  <c r="K43" i="2161"/>
  <c r="L43" i="2161"/>
  <c r="M43" i="2161"/>
  <c r="N43" i="2161"/>
  <c r="I45" i="2161"/>
  <c r="H45" i="2161"/>
  <c r="K45" i="2161"/>
  <c r="L45" i="2161"/>
  <c r="M45" i="2161"/>
  <c r="N45" i="2161"/>
  <c r="I3" i="2160"/>
  <c r="H3" i="2160"/>
  <c r="K3" i="2160"/>
  <c r="L3" i="2160"/>
  <c r="M3" i="2160"/>
  <c r="I11" i="2160"/>
  <c r="H11" i="2160"/>
  <c r="K11" i="2160"/>
  <c r="L11" i="2160"/>
  <c r="M11" i="2160"/>
  <c r="I13" i="2160"/>
  <c r="H13" i="2160"/>
  <c r="K13" i="2160"/>
  <c r="L13" i="2160"/>
  <c r="M13" i="2160"/>
  <c r="H15" i="2160"/>
  <c r="I15" i="2160"/>
  <c r="K15" i="2160"/>
  <c r="L15" i="2160"/>
  <c r="M15" i="2160"/>
  <c r="I19" i="2160"/>
  <c r="H19" i="2160"/>
  <c r="K19" i="2160"/>
  <c r="L19" i="2160"/>
  <c r="M19" i="2160"/>
  <c r="I21" i="2160"/>
  <c r="H21" i="2160"/>
  <c r="K21" i="2160"/>
  <c r="L21" i="2160"/>
  <c r="M21" i="2160"/>
  <c r="I23" i="2160"/>
  <c r="H23" i="2160"/>
  <c r="K23" i="2160"/>
  <c r="L23" i="2160"/>
  <c r="M23" i="2160"/>
  <c r="I25" i="2160"/>
  <c r="H25" i="2160"/>
  <c r="K25" i="2160"/>
  <c r="L25" i="2160"/>
  <c r="M25" i="2160"/>
  <c r="H27" i="2160"/>
  <c r="I27" i="2160"/>
  <c r="K27" i="2160"/>
  <c r="L27" i="2160"/>
  <c r="M27" i="2160"/>
  <c r="I29" i="2160"/>
  <c r="H29" i="2160"/>
  <c r="K29" i="2160"/>
  <c r="L29" i="2160"/>
  <c r="M29" i="2160"/>
  <c r="I35" i="2160"/>
  <c r="H35" i="2160"/>
  <c r="K35" i="2160"/>
  <c r="L35" i="2160"/>
  <c r="M35" i="2160"/>
  <c r="I37" i="2160"/>
  <c r="H37" i="2160"/>
  <c r="K37" i="2160"/>
  <c r="L37" i="2160"/>
  <c r="M37" i="2160"/>
  <c r="I39" i="2160"/>
  <c r="H39" i="2160"/>
  <c r="K39" i="2160"/>
  <c r="L39" i="2160"/>
  <c r="M39" i="2160"/>
  <c r="I41" i="2160"/>
  <c r="H41" i="2160"/>
  <c r="K41" i="2160"/>
  <c r="L41" i="2160"/>
  <c r="M41" i="2160"/>
  <c r="I3" i="2159"/>
  <c r="H3" i="2159"/>
  <c r="K3" i="2159"/>
  <c r="L3" i="2159"/>
  <c r="M3" i="2159"/>
  <c r="N3" i="2159"/>
  <c r="I11" i="2159"/>
  <c r="H11" i="2159"/>
  <c r="K11" i="2159"/>
  <c r="L11" i="2159"/>
  <c r="M11" i="2159"/>
  <c r="N11" i="2159"/>
  <c r="I13" i="2159"/>
  <c r="H13" i="2159"/>
  <c r="K13" i="2159"/>
  <c r="L13" i="2159"/>
  <c r="M13" i="2159"/>
  <c r="N13" i="2159"/>
  <c r="I15" i="2159"/>
  <c r="H15" i="2159"/>
  <c r="K15" i="2159"/>
  <c r="L15" i="2159"/>
  <c r="M15" i="2159"/>
  <c r="N15" i="2159"/>
  <c r="I19" i="2159"/>
  <c r="H19" i="2159"/>
  <c r="K19" i="2159"/>
  <c r="L19" i="2159"/>
  <c r="M19" i="2159"/>
  <c r="N19" i="2159"/>
  <c r="I21" i="2159"/>
  <c r="H21" i="2159"/>
  <c r="K21" i="2159"/>
  <c r="L21" i="2159"/>
  <c r="M21" i="2159"/>
  <c r="N21" i="2159"/>
  <c r="I23" i="2159"/>
  <c r="H23" i="2159"/>
  <c r="K23" i="2159"/>
  <c r="L23" i="2159"/>
  <c r="M23" i="2159"/>
  <c r="N23" i="2159"/>
  <c r="I25" i="2159"/>
  <c r="H25" i="2159"/>
  <c r="K25" i="2159"/>
  <c r="L25" i="2159"/>
  <c r="M25" i="2159"/>
  <c r="N25" i="2159"/>
  <c r="I27" i="2159"/>
  <c r="H27" i="2159"/>
  <c r="K27" i="2159"/>
  <c r="L27" i="2159"/>
  <c r="M27" i="2159"/>
  <c r="N27" i="2159"/>
  <c r="I29" i="2159"/>
  <c r="H29" i="2159"/>
  <c r="K29" i="2159"/>
  <c r="L29" i="2159"/>
  <c r="M29" i="2159"/>
  <c r="N29" i="2159"/>
  <c r="I31" i="2159"/>
  <c r="H31" i="2159"/>
  <c r="K31" i="2159"/>
  <c r="L31" i="2159"/>
  <c r="M31" i="2159"/>
  <c r="N31" i="2159"/>
  <c r="I37" i="2159"/>
  <c r="H37" i="2159"/>
  <c r="K37" i="2159"/>
  <c r="L37" i="2159"/>
  <c r="M37" i="2159"/>
  <c r="N37" i="2159"/>
  <c r="I39" i="2159"/>
  <c r="H39" i="2159"/>
  <c r="K39" i="2159"/>
  <c r="L39" i="2159"/>
  <c r="M39" i="2159"/>
  <c r="N39" i="2159"/>
  <c r="I41" i="2159"/>
  <c r="H41" i="2159"/>
  <c r="K41" i="2159"/>
  <c r="L41" i="2159"/>
  <c r="M41" i="2159"/>
  <c r="N41" i="2159"/>
  <c r="I43" i="2159"/>
  <c r="H43" i="2159"/>
  <c r="K43" i="2159"/>
  <c r="L43" i="2159"/>
  <c r="M43" i="2159"/>
  <c r="N43" i="2159"/>
  <c r="I45" i="2159"/>
  <c r="H45" i="2159"/>
  <c r="K45" i="2159"/>
  <c r="L45" i="2159"/>
  <c r="M45" i="2159"/>
  <c r="N45" i="2159"/>
  <c r="I47" i="2159"/>
  <c r="H47" i="2159"/>
  <c r="K47" i="2159"/>
  <c r="L47" i="2159"/>
  <c r="M47" i="2159"/>
  <c r="N47" i="2159"/>
  <c r="I49" i="2159"/>
  <c r="H49" i="2159"/>
  <c r="K49" i="2159"/>
  <c r="L49" i="2159"/>
  <c r="M49" i="2159"/>
  <c r="N49" i="2159"/>
  <c r="I3" i="2158"/>
  <c r="H3" i="2158"/>
  <c r="K3" i="2158"/>
  <c r="L3" i="2158"/>
  <c r="M3" i="2158"/>
  <c r="N3" i="2158"/>
  <c r="I11" i="2158"/>
  <c r="H11" i="2158"/>
  <c r="K11" i="2158"/>
  <c r="L11" i="2158"/>
  <c r="M11" i="2158"/>
  <c r="N11" i="2158"/>
  <c r="I13" i="2158"/>
  <c r="H13" i="2158"/>
  <c r="K13" i="2158"/>
  <c r="L13" i="2158"/>
  <c r="M13" i="2158"/>
  <c r="N13" i="2158"/>
  <c r="I15" i="2158"/>
  <c r="H15" i="2158"/>
  <c r="K15" i="2158"/>
  <c r="L15" i="2158"/>
  <c r="M15" i="2158"/>
  <c r="N15" i="2158"/>
  <c r="H19" i="2158"/>
  <c r="I19" i="2158"/>
  <c r="K19" i="2158"/>
  <c r="L19" i="2158"/>
  <c r="M19" i="2158"/>
  <c r="N19" i="2158"/>
  <c r="I21" i="2158"/>
  <c r="H21" i="2158"/>
  <c r="K21" i="2158"/>
  <c r="L21" i="2158"/>
  <c r="M21" i="2158"/>
  <c r="N21" i="2158"/>
  <c r="I23" i="2158"/>
  <c r="H23" i="2158"/>
  <c r="K23" i="2158"/>
  <c r="L23" i="2158"/>
  <c r="M23" i="2158"/>
  <c r="N23" i="2158"/>
  <c r="I25" i="2158"/>
  <c r="H25" i="2158"/>
  <c r="K25" i="2158"/>
  <c r="L25" i="2158"/>
  <c r="M25" i="2158"/>
  <c r="N25" i="2158"/>
  <c r="I27" i="2158"/>
  <c r="H27" i="2158"/>
  <c r="K27" i="2158"/>
  <c r="L27" i="2158"/>
  <c r="M27" i="2158"/>
  <c r="N27" i="2158"/>
  <c r="I29" i="2158"/>
  <c r="H29" i="2158"/>
  <c r="K29" i="2158"/>
  <c r="L29" i="2158"/>
  <c r="M29" i="2158"/>
  <c r="N29" i="2158"/>
  <c r="I31" i="2158"/>
  <c r="H31" i="2158"/>
  <c r="K31" i="2158"/>
  <c r="L31" i="2158"/>
  <c r="M31" i="2158"/>
  <c r="N31" i="2158"/>
  <c r="I33" i="2158"/>
  <c r="H33" i="2158"/>
  <c r="K33" i="2158"/>
  <c r="L33" i="2158"/>
  <c r="M33" i="2158"/>
  <c r="N33" i="2158"/>
  <c r="H45" i="2158"/>
  <c r="I45" i="2158"/>
  <c r="K45" i="2158"/>
  <c r="L45" i="2158"/>
  <c r="M45" i="2158"/>
  <c r="N45" i="2158"/>
  <c r="I3" i="2157"/>
  <c r="H3" i="2157"/>
  <c r="K3" i="2157"/>
  <c r="L3" i="2157"/>
  <c r="M3" i="2157"/>
  <c r="N3" i="2157"/>
  <c r="I7" i="2157"/>
  <c r="H7" i="2157"/>
  <c r="K7" i="2157"/>
  <c r="L7" i="2157"/>
  <c r="M7" i="2157"/>
  <c r="N7" i="2157"/>
  <c r="I9" i="2157"/>
  <c r="H9" i="2157"/>
  <c r="K9" i="2157"/>
  <c r="L9" i="2157"/>
  <c r="M9" i="2157"/>
  <c r="N9" i="2157"/>
  <c r="I11" i="2157"/>
  <c r="H11" i="2157"/>
  <c r="K11" i="2157"/>
  <c r="L11" i="2157"/>
  <c r="M11" i="2157"/>
  <c r="N11" i="2157"/>
  <c r="H13" i="2157"/>
  <c r="I13" i="2157"/>
  <c r="K13" i="2157"/>
  <c r="L13" i="2157"/>
  <c r="M13" i="2157"/>
  <c r="N13" i="2157"/>
  <c r="I15" i="2157"/>
  <c r="H15" i="2157"/>
  <c r="K15" i="2157"/>
  <c r="L15" i="2157"/>
  <c r="M15" i="2157"/>
  <c r="N15" i="2157"/>
  <c r="I17" i="2157"/>
  <c r="H17" i="2157"/>
  <c r="K17" i="2157"/>
  <c r="L17" i="2157"/>
  <c r="M17" i="2157"/>
  <c r="N17" i="2157"/>
  <c r="I19" i="2157"/>
  <c r="H19" i="2157"/>
  <c r="K19" i="2157"/>
  <c r="L19" i="2157"/>
  <c r="M19" i="2157"/>
  <c r="N19" i="2157"/>
  <c r="I23" i="2157"/>
  <c r="H23" i="2157"/>
  <c r="K23" i="2157"/>
  <c r="L23" i="2157"/>
  <c r="M23" i="2157"/>
  <c r="N23" i="2157"/>
  <c r="I25" i="2157"/>
  <c r="H25" i="2157"/>
  <c r="K25" i="2157"/>
  <c r="L25" i="2157"/>
  <c r="M25" i="2157"/>
  <c r="N25" i="2157"/>
  <c r="I27" i="2157"/>
  <c r="H27" i="2157"/>
  <c r="K27" i="2157"/>
  <c r="L27" i="2157"/>
  <c r="M27" i="2157"/>
  <c r="N27" i="2157"/>
  <c r="I29" i="2157"/>
  <c r="H29" i="2157"/>
  <c r="K29" i="2157"/>
  <c r="L29" i="2157"/>
  <c r="M29" i="2157"/>
  <c r="N29" i="2157"/>
  <c r="H31" i="2157"/>
  <c r="I31" i="2157"/>
  <c r="K31" i="2157"/>
  <c r="L31" i="2157"/>
  <c r="M31" i="2157"/>
  <c r="N31" i="2157"/>
  <c r="I33" i="2157"/>
  <c r="H33" i="2157"/>
  <c r="K33" i="2157"/>
  <c r="L33" i="2157"/>
  <c r="M33" i="2157"/>
  <c r="N33" i="2157"/>
  <c r="I35" i="2157"/>
  <c r="H35" i="2157"/>
  <c r="K35" i="2157"/>
  <c r="L35" i="2157"/>
  <c r="M35" i="2157"/>
  <c r="N35" i="2157"/>
  <c r="I37" i="2157"/>
  <c r="H37" i="2157"/>
  <c r="K37" i="2157"/>
  <c r="L37" i="2157"/>
  <c r="M37" i="2157"/>
  <c r="N37" i="2157"/>
  <c r="I39" i="2157"/>
  <c r="H39" i="2157"/>
  <c r="K39" i="2157"/>
  <c r="L39" i="2157"/>
  <c r="M39" i="2157"/>
  <c r="N39" i="2157"/>
  <c r="I41" i="2157"/>
  <c r="H41" i="2157"/>
  <c r="K41" i="2157"/>
  <c r="L41" i="2157"/>
  <c r="M41" i="2157"/>
  <c r="N41" i="2157"/>
  <c r="I43" i="2157"/>
  <c r="H43" i="2157"/>
  <c r="K43" i="2157"/>
  <c r="L43" i="2157"/>
  <c r="M43" i="2157"/>
  <c r="N43" i="2157"/>
  <c r="I45" i="2157"/>
  <c r="H45" i="2157"/>
  <c r="K45" i="2157"/>
  <c r="L45" i="2157"/>
  <c r="M45" i="2157"/>
  <c r="N45" i="2157"/>
  <c r="H47" i="2157"/>
  <c r="I47" i="2157"/>
  <c r="K47" i="2157"/>
  <c r="L47" i="2157"/>
  <c r="M47" i="2157"/>
  <c r="N47" i="2157"/>
  <c r="I49" i="2157"/>
  <c r="H49" i="2157"/>
  <c r="K49" i="2157"/>
  <c r="L49" i="2157"/>
  <c r="M49" i="2157"/>
  <c r="N49" i="2157"/>
  <c r="I51" i="2157"/>
  <c r="H51" i="2157"/>
  <c r="K51" i="2157"/>
  <c r="L51" i="2157"/>
  <c r="M51" i="2157"/>
  <c r="N51" i="2157"/>
  <c r="I53" i="2157"/>
  <c r="H53" i="2157"/>
  <c r="K53" i="2157"/>
  <c r="L53" i="2157"/>
  <c r="M53" i="2157"/>
  <c r="N53" i="2157"/>
  <c r="I55" i="2157"/>
  <c r="H55" i="2157"/>
  <c r="K55" i="2157"/>
  <c r="L55" i="2157"/>
  <c r="M55" i="2157"/>
  <c r="N55" i="2157"/>
  <c r="I57" i="2157"/>
  <c r="H57" i="2157"/>
  <c r="K57" i="2157"/>
  <c r="L57" i="2157"/>
  <c r="M57" i="2157"/>
  <c r="N57" i="2157"/>
  <c r="I59" i="2157"/>
  <c r="H59" i="2157"/>
  <c r="K59" i="2157"/>
  <c r="L59" i="2157"/>
  <c r="M59" i="2157"/>
  <c r="N59" i="2157"/>
  <c r="I61" i="2157"/>
  <c r="H61" i="2157"/>
  <c r="K61" i="2157"/>
  <c r="L61" i="2157"/>
  <c r="M61" i="2157"/>
  <c r="N61" i="2157"/>
  <c r="H63" i="2157"/>
  <c r="I63" i="2157"/>
  <c r="K63" i="2157"/>
  <c r="L63" i="2157"/>
  <c r="M63" i="2157"/>
  <c r="N63" i="2157"/>
  <c r="I65" i="2157"/>
  <c r="H65" i="2157"/>
  <c r="K65" i="2157"/>
  <c r="L65" i="2157"/>
  <c r="M65" i="2157"/>
  <c r="N65" i="2157"/>
  <c r="I67" i="2157"/>
  <c r="H67" i="2157"/>
  <c r="K67" i="2157"/>
  <c r="L67" i="2157"/>
  <c r="M67" i="2157"/>
  <c r="N67" i="2157"/>
  <c r="I69" i="2157"/>
  <c r="H69" i="2157"/>
  <c r="K69" i="2157"/>
  <c r="L69" i="2157"/>
  <c r="M69" i="2157"/>
  <c r="N69" i="2157"/>
  <c r="I71" i="2157"/>
  <c r="H71" i="2157"/>
  <c r="K71" i="2157"/>
  <c r="L71" i="2157"/>
  <c r="M71" i="2157"/>
  <c r="N71" i="2157"/>
  <c r="I73" i="2157"/>
  <c r="H73" i="2157"/>
  <c r="K73" i="2157"/>
  <c r="L73" i="2157"/>
  <c r="M73" i="2157"/>
  <c r="N73" i="2157"/>
  <c r="I75" i="2157"/>
  <c r="H75" i="2157"/>
  <c r="K75" i="2157"/>
  <c r="L75" i="2157"/>
  <c r="M75" i="2157"/>
  <c r="N75" i="2157"/>
  <c r="I77" i="2157"/>
  <c r="H77" i="2157"/>
  <c r="K77" i="2157"/>
  <c r="L77" i="2157"/>
  <c r="M77" i="2157"/>
  <c r="N77" i="2157"/>
  <c r="I3" i="2156"/>
  <c r="H3" i="2156"/>
  <c r="K3" i="2156"/>
  <c r="L3" i="2156"/>
  <c r="M3" i="2156"/>
  <c r="I5" i="2156"/>
  <c r="H5" i="2156"/>
  <c r="K5" i="2156"/>
  <c r="L5" i="2156"/>
  <c r="M5" i="2156"/>
  <c r="I7" i="2156"/>
  <c r="H7" i="2156"/>
  <c r="K7" i="2156"/>
  <c r="L7" i="2156"/>
  <c r="M7" i="2156"/>
  <c r="H9" i="2156"/>
  <c r="I9" i="2156"/>
  <c r="K9" i="2156"/>
  <c r="L9" i="2156"/>
  <c r="M9" i="2156"/>
  <c r="I11" i="2156"/>
  <c r="H11" i="2156"/>
  <c r="K11" i="2156"/>
  <c r="L11" i="2156"/>
  <c r="M11" i="2156"/>
  <c r="I13" i="2156"/>
  <c r="H13" i="2156"/>
  <c r="K13" i="2156"/>
  <c r="L13" i="2156"/>
  <c r="M13" i="2156"/>
  <c r="I15" i="2156"/>
  <c r="H15" i="2156"/>
  <c r="K15" i="2156"/>
  <c r="L15" i="2156"/>
  <c r="M15" i="2156"/>
  <c r="I17" i="2156"/>
  <c r="H17" i="2156"/>
  <c r="K17" i="2156"/>
  <c r="L17" i="2156"/>
  <c r="M17" i="2156"/>
  <c r="H19" i="2156"/>
  <c r="I19" i="2156"/>
  <c r="K19" i="2156"/>
  <c r="L19" i="2156"/>
  <c r="M19" i="2156"/>
  <c r="I21" i="2156"/>
  <c r="H21" i="2156"/>
  <c r="K21" i="2156"/>
  <c r="L21" i="2156"/>
  <c r="M21" i="2156"/>
  <c r="I23" i="2156"/>
  <c r="H23" i="2156"/>
  <c r="K23" i="2156"/>
  <c r="L23" i="2156"/>
  <c r="M23" i="2156"/>
  <c r="I25" i="2156"/>
  <c r="H25" i="2156"/>
  <c r="K25" i="2156"/>
  <c r="L25" i="2156"/>
  <c r="M25" i="2156"/>
  <c r="I27" i="2156"/>
  <c r="H27" i="2156"/>
  <c r="K27" i="2156"/>
  <c r="L27" i="2156"/>
  <c r="M27" i="2156"/>
  <c r="H29" i="2156"/>
  <c r="I29" i="2156"/>
  <c r="K29" i="2156"/>
  <c r="L29" i="2156"/>
  <c r="M29" i="2156"/>
  <c r="I31" i="2156"/>
  <c r="H31" i="2156"/>
  <c r="K31" i="2156"/>
  <c r="L31" i="2156"/>
  <c r="M31" i="2156"/>
  <c r="I33" i="2156"/>
  <c r="H33" i="2156"/>
  <c r="K33" i="2156"/>
  <c r="L33" i="2156"/>
  <c r="M33" i="2156"/>
  <c r="I39" i="2156"/>
  <c r="H39" i="2156"/>
  <c r="K39" i="2156"/>
  <c r="L39" i="2156"/>
  <c r="M39" i="2156"/>
  <c r="H41" i="2156"/>
  <c r="I41" i="2156"/>
  <c r="K41" i="2156"/>
  <c r="L41" i="2156"/>
  <c r="M41" i="2156"/>
  <c r="I3" i="2155"/>
  <c r="H3" i="2155"/>
  <c r="K3" i="2155"/>
  <c r="L3" i="2155"/>
  <c r="M3" i="2155"/>
  <c r="N3" i="2155"/>
  <c r="I5" i="2155"/>
  <c r="H5" i="2155"/>
  <c r="K5" i="2155"/>
  <c r="L5" i="2155"/>
  <c r="M5" i="2155"/>
  <c r="N5" i="2155"/>
  <c r="I7" i="2155"/>
  <c r="H7" i="2155"/>
  <c r="K7" i="2155"/>
  <c r="L7" i="2155"/>
  <c r="M7" i="2155"/>
  <c r="N7" i="2155"/>
  <c r="I9" i="2155"/>
  <c r="H9" i="2155"/>
  <c r="K9" i="2155"/>
  <c r="L9" i="2155"/>
  <c r="M9" i="2155"/>
  <c r="N9" i="2155"/>
  <c r="H11" i="2155"/>
  <c r="I11" i="2155"/>
  <c r="K11" i="2155"/>
  <c r="L11" i="2155"/>
  <c r="M11" i="2155"/>
  <c r="N11" i="2155"/>
  <c r="I13" i="2155"/>
  <c r="H13" i="2155"/>
  <c r="K13" i="2155"/>
  <c r="L13" i="2155"/>
  <c r="M13" i="2155"/>
  <c r="N13" i="2155"/>
  <c r="I15" i="2155"/>
  <c r="H15" i="2155"/>
  <c r="K15" i="2155"/>
  <c r="L15" i="2155"/>
  <c r="M15" i="2155"/>
  <c r="N15" i="2155"/>
  <c r="I17" i="2155"/>
  <c r="H17" i="2155"/>
  <c r="K17" i="2155"/>
  <c r="L17" i="2155"/>
  <c r="M17" i="2155"/>
  <c r="N17" i="2155"/>
  <c r="I19" i="2155"/>
  <c r="H19" i="2155"/>
  <c r="K19" i="2155"/>
  <c r="L19" i="2155"/>
  <c r="M19" i="2155"/>
  <c r="N19" i="2155"/>
  <c r="I21" i="2155"/>
  <c r="H21" i="2155"/>
  <c r="K21" i="2155"/>
  <c r="L21" i="2155"/>
  <c r="M21" i="2155"/>
  <c r="N21" i="2155"/>
  <c r="I23" i="2155"/>
  <c r="H23" i="2155"/>
  <c r="K23" i="2155"/>
  <c r="L23" i="2155"/>
  <c r="M23" i="2155"/>
  <c r="N23" i="2155"/>
  <c r="I25" i="2155"/>
  <c r="H25" i="2155"/>
  <c r="K25" i="2155"/>
  <c r="L25" i="2155"/>
  <c r="M25" i="2155"/>
  <c r="N25" i="2155"/>
  <c r="H27" i="2155"/>
  <c r="I27" i="2155"/>
  <c r="K27" i="2155"/>
  <c r="L27" i="2155"/>
  <c r="M27" i="2155"/>
  <c r="N27" i="2155"/>
  <c r="I35" i="2155"/>
  <c r="H35" i="2155"/>
  <c r="K35" i="2155"/>
  <c r="L35" i="2155"/>
  <c r="M35" i="2155"/>
  <c r="N35" i="2155"/>
  <c r="I37" i="2155"/>
  <c r="H37" i="2155"/>
  <c r="K37" i="2155"/>
  <c r="L37" i="2155"/>
  <c r="M37" i="2155"/>
  <c r="N37" i="2155"/>
  <c r="I39" i="2155"/>
  <c r="H39" i="2155"/>
  <c r="K39" i="2155"/>
  <c r="L39" i="2155"/>
  <c r="M39" i="2155"/>
  <c r="N39" i="2155"/>
  <c r="I45" i="2155"/>
  <c r="H45" i="2155"/>
  <c r="K45" i="2155"/>
  <c r="L45" i="2155"/>
  <c r="M45" i="2155"/>
  <c r="N45" i="2155"/>
  <c r="I47" i="2155"/>
  <c r="H47" i="2155"/>
  <c r="K47" i="2155"/>
  <c r="L47" i="2155"/>
  <c r="M47" i="2155"/>
  <c r="N47" i="2155"/>
  <c r="I49" i="2155"/>
  <c r="H49" i="2155"/>
  <c r="K49" i="2155"/>
  <c r="L49" i="2155"/>
  <c r="M49" i="2155"/>
  <c r="N49" i="2155"/>
  <c r="I51" i="2155"/>
  <c r="H51" i="2155"/>
  <c r="K51" i="2155"/>
  <c r="L51" i="2155"/>
  <c r="M51" i="2155"/>
  <c r="N51" i="2155"/>
  <c r="H53" i="2155"/>
  <c r="I53" i="2155"/>
  <c r="K53" i="2155"/>
  <c r="L53" i="2155"/>
  <c r="M53" i="2155"/>
  <c r="N53" i="2155"/>
  <c r="I55" i="2155"/>
  <c r="H55" i="2155"/>
  <c r="K55" i="2155"/>
  <c r="L55" i="2155"/>
  <c r="M55" i="2155"/>
  <c r="N55" i="2155"/>
  <c r="I57" i="2155"/>
  <c r="H57" i="2155"/>
  <c r="K57" i="2155"/>
  <c r="L57" i="2155"/>
  <c r="M57" i="2155"/>
  <c r="N57" i="2155"/>
  <c r="I59" i="2155"/>
  <c r="H59" i="2155"/>
  <c r="K59" i="2155"/>
  <c r="L59" i="2155"/>
  <c r="M59" i="2155"/>
  <c r="N59" i="2155"/>
  <c r="I61" i="2155"/>
  <c r="H61" i="2155"/>
  <c r="K61" i="2155"/>
  <c r="L61" i="2155"/>
  <c r="M61" i="2155"/>
  <c r="N61" i="2155"/>
  <c r="I63" i="2155"/>
  <c r="H63" i="2155"/>
  <c r="K63" i="2155"/>
  <c r="L63" i="2155"/>
  <c r="M63" i="2155"/>
  <c r="N63" i="2155"/>
  <c r="I65" i="2155"/>
  <c r="H65" i="2155"/>
  <c r="K65" i="2155"/>
  <c r="L65" i="2155"/>
  <c r="M65" i="2155"/>
  <c r="N65" i="2155"/>
  <c r="I67" i="2155"/>
  <c r="H67" i="2155"/>
  <c r="K67" i="2155"/>
  <c r="L67" i="2155"/>
  <c r="M67" i="2155"/>
  <c r="N67" i="2155"/>
  <c r="H69" i="2155"/>
  <c r="I69" i="2155"/>
  <c r="K69" i="2155"/>
  <c r="L69" i="2155"/>
  <c r="M69" i="2155"/>
  <c r="N69" i="2155"/>
  <c r="I71" i="2155"/>
  <c r="H71" i="2155"/>
  <c r="K71" i="2155"/>
  <c r="L71" i="2155"/>
  <c r="M71" i="2155"/>
  <c r="N71" i="2155"/>
  <c r="I3" i="2154"/>
  <c r="H3" i="2154"/>
  <c r="K3" i="2154"/>
  <c r="L3" i="2154"/>
  <c r="M3" i="2154"/>
  <c r="I5" i="2154"/>
  <c r="H5" i="2154"/>
  <c r="K5" i="2154"/>
  <c r="L5" i="2154"/>
  <c r="M5" i="2154"/>
  <c r="I7" i="2154"/>
  <c r="H7" i="2154"/>
  <c r="K7" i="2154"/>
  <c r="L7" i="2154"/>
  <c r="M7" i="2154"/>
  <c r="H9" i="2154"/>
  <c r="I9" i="2154"/>
  <c r="K9" i="2154"/>
  <c r="L9" i="2154"/>
  <c r="M9" i="2154"/>
  <c r="I11" i="2154"/>
  <c r="H11" i="2154"/>
  <c r="K11" i="2154"/>
  <c r="L11" i="2154"/>
  <c r="M11" i="2154"/>
  <c r="I13" i="2154"/>
  <c r="H13" i="2154"/>
  <c r="K13" i="2154"/>
  <c r="L13" i="2154"/>
  <c r="M13" i="2154"/>
  <c r="I15" i="2154"/>
  <c r="H15" i="2154"/>
  <c r="K15" i="2154"/>
  <c r="L15" i="2154"/>
  <c r="M15" i="2154"/>
  <c r="H17" i="2154"/>
  <c r="I17" i="2154"/>
  <c r="K17" i="2154"/>
  <c r="L17" i="2154"/>
  <c r="M17" i="2154"/>
  <c r="H19" i="2154"/>
  <c r="I19" i="2154"/>
  <c r="K19" i="2154"/>
  <c r="L19" i="2154"/>
  <c r="M19" i="2154"/>
  <c r="I21" i="2154"/>
  <c r="H21" i="2154"/>
  <c r="K21" i="2154"/>
  <c r="L21" i="2154"/>
  <c r="M21" i="2154"/>
  <c r="I23" i="2154"/>
  <c r="H23" i="2154"/>
  <c r="K23" i="2154"/>
  <c r="L23" i="2154"/>
  <c r="M23" i="2154"/>
  <c r="I25" i="2154"/>
  <c r="H25" i="2154"/>
  <c r="K25" i="2154"/>
  <c r="L25" i="2154"/>
  <c r="M25" i="2154"/>
  <c r="I27" i="2154"/>
  <c r="H27" i="2154"/>
  <c r="K27" i="2154"/>
  <c r="L27" i="2154"/>
  <c r="M27" i="2154"/>
  <c r="I29" i="2154"/>
  <c r="H29" i="2154"/>
  <c r="K29" i="2154"/>
  <c r="L29" i="2154"/>
  <c r="M29" i="2154"/>
  <c r="I35" i="2154"/>
  <c r="H35" i="2154"/>
  <c r="K35" i="2154"/>
  <c r="L35" i="2154"/>
  <c r="M35" i="2154"/>
  <c r="I37" i="2154"/>
  <c r="H37" i="2154"/>
  <c r="K37" i="2154"/>
  <c r="L37" i="2154"/>
  <c r="M37" i="2154"/>
  <c r="I39" i="2154"/>
  <c r="H39" i="2154"/>
  <c r="K39" i="2154"/>
  <c r="L39" i="2154"/>
  <c r="M39" i="2154"/>
  <c r="I41" i="2154"/>
  <c r="H41" i="2154"/>
  <c r="K41" i="2154"/>
  <c r="L41" i="2154"/>
  <c r="M41" i="2154"/>
  <c r="I43" i="2154"/>
  <c r="H43" i="2154"/>
  <c r="K43" i="2154"/>
  <c r="L43" i="2154"/>
  <c r="M43" i="2154"/>
  <c r="H45" i="2154"/>
  <c r="I45" i="2154"/>
  <c r="K45" i="2154"/>
  <c r="L45" i="2154"/>
  <c r="M45" i="2154"/>
  <c r="I47" i="2154"/>
  <c r="H47" i="2154"/>
  <c r="K47" i="2154"/>
  <c r="L47" i="2154"/>
  <c r="M47" i="2154"/>
  <c r="I49" i="2154"/>
  <c r="H49" i="2154"/>
  <c r="K49" i="2154"/>
  <c r="L49" i="2154"/>
  <c r="M49" i="2154"/>
  <c r="M29" i="2153"/>
  <c r="L29" i="2153"/>
  <c r="K29" i="2153"/>
  <c r="H29" i="2153"/>
  <c r="I29" i="2153"/>
  <c r="M27" i="2153"/>
  <c r="L27" i="2153"/>
  <c r="K27" i="2153"/>
  <c r="H27" i="2153"/>
  <c r="I27" i="2153"/>
  <c r="K21" i="2153"/>
  <c r="L21" i="2153"/>
  <c r="M21" i="2153"/>
  <c r="I21" i="2153"/>
  <c r="H21" i="2153"/>
  <c r="K19" i="2153"/>
  <c r="L19" i="2153"/>
  <c r="M19" i="2153"/>
  <c r="I19" i="2153"/>
  <c r="H19" i="2153"/>
  <c r="M11" i="2153"/>
  <c r="L11" i="2153"/>
  <c r="K11" i="2153"/>
  <c r="K9" i="2153"/>
  <c r="L9" i="2153"/>
  <c r="M9" i="2153"/>
  <c r="I9" i="2153"/>
  <c r="H9" i="2153"/>
  <c r="L7" i="2153"/>
  <c r="M7" i="2153"/>
  <c r="K7" i="2153"/>
  <c r="I7" i="2153"/>
  <c r="H7" i="2153"/>
  <c r="K5" i="2153"/>
  <c r="L5" i="2153"/>
  <c r="M5" i="2153"/>
  <c r="I5" i="2153"/>
  <c r="H5" i="2153"/>
  <c r="K25" i="2153"/>
  <c r="L25" i="2153"/>
  <c r="M25" i="2153"/>
  <c r="I25" i="2153"/>
  <c r="H25" i="2153"/>
  <c r="K23" i="2153"/>
  <c r="L23" i="2153"/>
  <c r="M23" i="2153"/>
  <c r="I23" i="2153"/>
  <c r="H23" i="2153"/>
  <c r="K17" i="2153"/>
  <c r="L17" i="2153"/>
  <c r="M17" i="2153"/>
  <c r="I17" i="2153"/>
  <c r="H17" i="2153"/>
  <c r="L15" i="2153"/>
  <c r="M15" i="2153"/>
  <c r="K15" i="2153"/>
  <c r="I15" i="2153"/>
  <c r="H15" i="2153"/>
  <c r="K13" i="2153"/>
  <c r="L13" i="2153"/>
  <c r="M13" i="2153"/>
  <c r="I13" i="2153"/>
  <c r="H13" i="2153"/>
  <c r="I11" i="2153"/>
  <c r="H11" i="2153"/>
  <c r="K3" i="2153"/>
  <c r="L3" i="2153"/>
  <c r="M3" i="2153"/>
  <c r="I3" i="2153"/>
  <c r="H3" i="2153"/>
  <c r="K9" i="2152"/>
  <c r="L9" i="2152"/>
  <c r="M9" i="2152"/>
  <c r="I9" i="2152"/>
  <c r="H9" i="2152"/>
  <c r="K11" i="2152"/>
  <c r="L11" i="2152"/>
  <c r="M11" i="2152"/>
  <c r="I11" i="2152"/>
  <c r="H11" i="2152"/>
  <c r="K5" i="2152"/>
  <c r="L5" i="2152"/>
  <c r="M5" i="2152"/>
  <c r="I5" i="2152"/>
  <c r="H5" i="2152"/>
  <c r="K13" i="2152"/>
  <c r="L13" i="2152"/>
  <c r="M13" i="2152"/>
  <c r="I13" i="2152"/>
  <c r="H13" i="2152"/>
  <c r="K7" i="2152"/>
  <c r="L7" i="2152"/>
  <c r="M7" i="2152"/>
  <c r="I7" i="2152"/>
  <c r="H7" i="2152"/>
  <c r="K27" i="2152"/>
  <c r="L27" i="2152"/>
  <c r="M27" i="2152"/>
  <c r="I27" i="2152"/>
  <c r="H27" i="2152"/>
  <c r="K25" i="2152"/>
  <c r="L25" i="2152"/>
  <c r="M25" i="2152"/>
  <c r="I25" i="2152"/>
  <c r="H25" i="2152"/>
  <c r="K23" i="2152"/>
  <c r="L23" i="2152"/>
  <c r="M23" i="2152"/>
  <c r="I23" i="2152"/>
  <c r="H23" i="2152"/>
  <c r="K21" i="2152"/>
  <c r="L21" i="2152"/>
  <c r="M21" i="2152"/>
  <c r="I21" i="2152"/>
  <c r="H21" i="2152"/>
  <c r="K19" i="2152"/>
  <c r="L19" i="2152"/>
  <c r="M19" i="2152"/>
  <c r="I19" i="2152"/>
  <c r="H19" i="2152"/>
  <c r="K17" i="2152"/>
  <c r="L17" i="2152"/>
  <c r="M17" i="2152"/>
  <c r="I17" i="2152"/>
  <c r="H17" i="2152"/>
  <c r="K3" i="2152"/>
  <c r="L3" i="2152"/>
  <c r="M3" i="2152"/>
  <c r="I3" i="2152"/>
  <c r="H3" i="2152"/>
  <c r="N49" i="2151"/>
  <c r="M49" i="2151"/>
  <c r="K57" i="2151"/>
  <c r="L57" i="2151"/>
  <c r="M57" i="2151"/>
  <c r="N57" i="2151"/>
  <c r="I57" i="2151"/>
  <c r="H57" i="2151"/>
  <c r="K53" i="2151"/>
  <c r="L53" i="2151"/>
  <c r="M53" i="2151"/>
  <c r="N53" i="2151"/>
  <c r="I53" i="2151"/>
  <c r="H53" i="2151"/>
  <c r="K51" i="2151"/>
  <c r="L51" i="2151"/>
  <c r="M51" i="2151"/>
  <c r="N51" i="2151"/>
  <c r="I51" i="2151"/>
  <c r="H51" i="2151"/>
  <c r="K49" i="2151"/>
  <c r="L49" i="2151"/>
  <c r="I49" i="2151"/>
  <c r="H49" i="2151"/>
  <c r="I45" i="2151"/>
  <c r="H45" i="2151"/>
  <c r="I25" i="2151"/>
  <c r="N23" i="2151"/>
  <c r="K9" i="2151"/>
  <c r="L9" i="2151"/>
  <c r="M9" i="2151"/>
  <c r="N9" i="2151"/>
  <c r="I9" i="2151"/>
  <c r="H9" i="2151"/>
  <c r="K21" i="2151"/>
  <c r="L21" i="2151"/>
  <c r="M21" i="2151"/>
  <c r="N21" i="2151"/>
  <c r="I21" i="2151"/>
  <c r="H21" i="2151"/>
  <c r="K19" i="2151"/>
  <c r="L19" i="2151"/>
  <c r="M19" i="2151"/>
  <c r="N19" i="2151"/>
  <c r="I19" i="2151"/>
  <c r="H19" i="2151"/>
  <c r="K11" i="2151"/>
  <c r="L11" i="2151"/>
  <c r="M11" i="2151"/>
  <c r="N11" i="2151"/>
  <c r="I11" i="2151"/>
  <c r="H11" i="2151"/>
  <c r="N47" i="2151"/>
  <c r="N29" i="2151"/>
  <c r="N13" i="2151"/>
  <c r="N3" i="2151"/>
  <c r="K5" i="2151"/>
  <c r="L5" i="2151"/>
  <c r="M5" i="2151"/>
  <c r="N5" i="2151"/>
  <c r="I5" i="2151"/>
  <c r="H5" i="2151"/>
  <c r="K55" i="2151"/>
  <c r="L55" i="2151"/>
  <c r="M55" i="2151"/>
  <c r="N55" i="2151"/>
  <c r="I55" i="2151"/>
  <c r="H55" i="2151"/>
  <c r="K47" i="2151"/>
  <c r="L47" i="2151"/>
  <c r="M47" i="2151"/>
  <c r="I47" i="2151"/>
  <c r="H47" i="2151"/>
  <c r="K45" i="2151"/>
  <c r="L45" i="2151"/>
  <c r="M45" i="2151"/>
  <c r="N45" i="2151"/>
  <c r="K43" i="2151"/>
  <c r="L43" i="2151"/>
  <c r="M43" i="2151"/>
  <c r="N43" i="2151"/>
  <c r="I43" i="2151"/>
  <c r="H43" i="2151"/>
  <c r="K41" i="2151"/>
  <c r="L41" i="2151"/>
  <c r="M41" i="2151"/>
  <c r="N41" i="2151"/>
  <c r="I41" i="2151"/>
  <c r="H41" i="2151"/>
  <c r="K39" i="2151"/>
  <c r="L39" i="2151"/>
  <c r="M39" i="2151"/>
  <c r="N39" i="2151"/>
  <c r="I39" i="2151"/>
  <c r="H39" i="2151"/>
  <c r="K37" i="2151"/>
  <c r="L37" i="2151"/>
  <c r="M37" i="2151"/>
  <c r="N37" i="2151"/>
  <c r="I37" i="2151"/>
  <c r="H37" i="2151"/>
  <c r="K35" i="2151"/>
  <c r="L35" i="2151"/>
  <c r="M35" i="2151"/>
  <c r="N35" i="2151"/>
  <c r="I35" i="2151"/>
  <c r="H35" i="2151"/>
  <c r="L33" i="2151"/>
  <c r="M33" i="2151"/>
  <c r="N33" i="2151"/>
  <c r="K33" i="2151"/>
  <c r="I33" i="2151"/>
  <c r="H33" i="2151"/>
  <c r="K31" i="2151"/>
  <c r="L31" i="2151"/>
  <c r="M31" i="2151"/>
  <c r="N31" i="2151"/>
  <c r="I31" i="2151"/>
  <c r="H31" i="2151"/>
  <c r="K29" i="2151"/>
  <c r="L29" i="2151"/>
  <c r="M29" i="2151"/>
  <c r="I29" i="2151"/>
  <c r="H29" i="2151"/>
  <c r="K25" i="2151"/>
  <c r="L25" i="2151"/>
  <c r="M25" i="2151"/>
  <c r="N25" i="2151"/>
  <c r="H25" i="2151"/>
  <c r="K23" i="2151"/>
  <c r="L23" i="2151"/>
  <c r="M23" i="2151"/>
  <c r="I23" i="2151"/>
  <c r="H23" i="2151"/>
  <c r="K17" i="2151"/>
  <c r="L17" i="2151"/>
  <c r="M17" i="2151"/>
  <c r="N17" i="2151"/>
  <c r="I17" i="2151"/>
  <c r="H17" i="2151"/>
  <c r="K15" i="2151"/>
  <c r="L15" i="2151"/>
  <c r="M15" i="2151"/>
  <c r="N15" i="2151"/>
  <c r="I15" i="2151"/>
  <c r="H15" i="2151"/>
  <c r="K13" i="2151"/>
  <c r="L13" i="2151"/>
  <c r="M13" i="2151"/>
  <c r="I13" i="2151"/>
  <c r="H13" i="2151"/>
  <c r="K7" i="2151"/>
  <c r="L7" i="2151"/>
  <c r="M7" i="2151"/>
  <c r="N7" i="2151"/>
  <c r="I7" i="2151"/>
  <c r="H7" i="2151"/>
  <c r="K3" i="2151"/>
  <c r="L3" i="2151"/>
  <c r="M3" i="2151"/>
  <c r="I3" i="2151"/>
  <c r="H3" i="2151"/>
  <c r="N33" i="2150"/>
  <c r="N31" i="2150"/>
  <c r="N29" i="2150"/>
  <c r="N27" i="2150"/>
  <c r="N25" i="2150"/>
  <c r="N23" i="2150"/>
  <c r="N21" i="2150"/>
  <c r="N19" i="2150"/>
  <c r="N17" i="2150"/>
  <c r="N15" i="2150"/>
  <c r="N13" i="2150"/>
  <c r="N11" i="2150"/>
  <c r="N9" i="2150"/>
  <c r="N7" i="2150"/>
  <c r="N5" i="2150"/>
  <c r="N3" i="2150"/>
  <c r="K33" i="2150"/>
  <c r="L33" i="2150"/>
  <c r="M33" i="2150"/>
  <c r="I33" i="2150"/>
  <c r="H33" i="2150"/>
  <c r="K31" i="2150"/>
  <c r="L31" i="2150"/>
  <c r="M31" i="2150"/>
  <c r="I31" i="2150"/>
  <c r="H31" i="2150"/>
  <c r="K25" i="2150"/>
  <c r="L25" i="2150"/>
  <c r="M25" i="2150"/>
  <c r="I25" i="2150"/>
  <c r="H25" i="2150"/>
  <c r="K21" i="2150"/>
  <c r="L21" i="2150"/>
  <c r="M21" i="2150"/>
  <c r="I21" i="2150"/>
  <c r="H21" i="2150"/>
  <c r="L11" i="2150"/>
  <c r="M11" i="2150"/>
  <c r="K9" i="2150"/>
  <c r="L9" i="2150"/>
  <c r="M9" i="2150"/>
  <c r="I9" i="2150"/>
  <c r="H9" i="2150"/>
  <c r="K7" i="2150"/>
  <c r="L7" i="2150"/>
  <c r="M7" i="2150"/>
  <c r="I7" i="2150"/>
  <c r="H7" i="2150"/>
  <c r="K5" i="2150"/>
  <c r="L5" i="2150"/>
  <c r="M5" i="2150"/>
  <c r="I5" i="2150"/>
  <c r="H5" i="2150"/>
  <c r="K29" i="2150"/>
  <c r="L29" i="2150"/>
  <c r="M29" i="2150"/>
  <c r="I29" i="2150"/>
  <c r="H29" i="2150"/>
  <c r="K27" i="2150"/>
  <c r="L27" i="2150"/>
  <c r="M27" i="2150"/>
  <c r="I27" i="2150"/>
  <c r="H27" i="2150"/>
  <c r="K23" i="2150"/>
  <c r="L23" i="2150"/>
  <c r="M23" i="2150"/>
  <c r="I23" i="2150"/>
  <c r="H23" i="2150"/>
  <c r="K19" i="2150"/>
  <c r="L19" i="2150"/>
  <c r="M19" i="2150"/>
  <c r="I19" i="2150"/>
  <c r="H19" i="2150"/>
  <c r="K17" i="2150"/>
  <c r="L17" i="2150"/>
  <c r="M17" i="2150"/>
  <c r="I17" i="2150"/>
  <c r="H17" i="2150"/>
  <c r="K15" i="2150"/>
  <c r="L15" i="2150"/>
  <c r="M15" i="2150"/>
  <c r="I15" i="2150"/>
  <c r="H15" i="2150"/>
  <c r="K13" i="2150"/>
  <c r="L13" i="2150"/>
  <c r="M13" i="2150"/>
  <c r="I13" i="2150"/>
  <c r="H13" i="2150"/>
  <c r="K11" i="2150"/>
  <c r="I11" i="2150"/>
  <c r="H11" i="2150"/>
  <c r="K3" i="2150"/>
  <c r="L3" i="2150"/>
  <c r="M3" i="2150"/>
  <c r="I3" i="2150"/>
  <c r="H3" i="2150"/>
  <c r="M23" i="2149"/>
  <c r="L23" i="2149"/>
  <c r="K23" i="2149"/>
  <c r="H23" i="2149"/>
  <c r="I23" i="2149"/>
  <c r="K21" i="2149"/>
  <c r="L21" i="2149"/>
  <c r="M21" i="2149"/>
  <c r="I21" i="2149"/>
  <c r="H21" i="2149"/>
  <c r="M19" i="2149"/>
  <c r="L19" i="2149"/>
  <c r="K19" i="2149"/>
  <c r="H19" i="2149"/>
  <c r="I19" i="2149"/>
  <c r="K11" i="2149"/>
  <c r="L11" i="2149"/>
  <c r="M11" i="2149"/>
  <c r="I11" i="2149"/>
  <c r="H11" i="2149"/>
  <c r="K9" i="2149"/>
  <c r="L9" i="2149"/>
  <c r="M9" i="2149"/>
  <c r="I9" i="2149"/>
  <c r="H9" i="2149"/>
  <c r="K7" i="2149"/>
  <c r="L7" i="2149"/>
  <c r="M7" i="2149"/>
  <c r="I7" i="2149"/>
  <c r="H7" i="2149"/>
  <c r="K5" i="2149"/>
  <c r="L5" i="2149"/>
  <c r="M5" i="2149"/>
  <c r="I5" i="2149"/>
  <c r="H5" i="2149"/>
  <c r="K3" i="2149"/>
  <c r="L3" i="2149"/>
  <c r="M3" i="2149"/>
  <c r="I3" i="2149"/>
  <c r="H3" i="2149"/>
  <c r="M25" i="2148"/>
  <c r="L25" i="2148"/>
  <c r="K25" i="2148"/>
  <c r="H25" i="2148"/>
  <c r="I25" i="2148"/>
  <c r="M23" i="2148"/>
  <c r="L23" i="2148"/>
  <c r="K23" i="2148"/>
  <c r="H23" i="2148"/>
  <c r="I23" i="2148"/>
  <c r="H21" i="2148"/>
  <c r="I21" i="2148"/>
  <c r="M21" i="2148"/>
  <c r="L21" i="2148"/>
  <c r="K21" i="2148"/>
  <c r="M19" i="2148"/>
  <c r="L19" i="2148"/>
  <c r="K19" i="2148"/>
  <c r="H19" i="2148"/>
  <c r="I19" i="2148"/>
  <c r="M9" i="2148"/>
  <c r="L9" i="2148"/>
  <c r="K9" i="2148"/>
  <c r="H9" i="2148"/>
  <c r="I9" i="2148"/>
  <c r="K5" i="2148"/>
  <c r="L5" i="2148"/>
  <c r="M5" i="2148"/>
  <c r="I5" i="2148"/>
  <c r="H5" i="2148"/>
  <c r="K17" i="2148"/>
  <c r="L17" i="2148"/>
  <c r="M17" i="2148"/>
  <c r="I17" i="2148"/>
  <c r="H17" i="2148"/>
  <c r="K15" i="2148"/>
  <c r="L15" i="2148"/>
  <c r="M15" i="2148"/>
  <c r="I15" i="2148"/>
  <c r="H15" i="2148"/>
  <c r="K13" i="2148"/>
  <c r="L13" i="2148"/>
  <c r="M13" i="2148"/>
  <c r="I13" i="2148"/>
  <c r="H13" i="2148"/>
  <c r="K11" i="2148"/>
  <c r="L11" i="2148"/>
  <c r="M11" i="2148"/>
  <c r="I11" i="2148"/>
  <c r="H11" i="2148"/>
  <c r="K7" i="2148"/>
  <c r="L7" i="2148"/>
  <c r="M7" i="2148"/>
  <c r="I7" i="2148"/>
  <c r="H7" i="2148"/>
  <c r="K3" i="2148"/>
  <c r="L3" i="2148"/>
  <c r="M3" i="2148"/>
  <c r="I3" i="2148"/>
  <c r="H3" i="2148"/>
  <c r="K31" i="2147"/>
  <c r="L31" i="2147"/>
  <c r="M31" i="2147"/>
  <c r="I31" i="2147"/>
  <c r="H31" i="2147"/>
  <c r="K29" i="2147"/>
  <c r="L29" i="2147"/>
  <c r="M29" i="2147"/>
  <c r="I29" i="2147"/>
  <c r="H29" i="2147"/>
  <c r="K23" i="2147"/>
  <c r="L23" i="2147"/>
  <c r="M23" i="2147"/>
  <c r="I23" i="2147"/>
  <c r="H23" i="2147"/>
  <c r="M21" i="2147"/>
  <c r="L21" i="2147"/>
  <c r="K21" i="2147"/>
  <c r="M11" i="2147"/>
  <c r="L11" i="2147"/>
  <c r="M9" i="2147"/>
  <c r="L9" i="2147"/>
  <c r="K9" i="2147"/>
  <c r="H9" i="2147"/>
  <c r="I9" i="2147"/>
  <c r="M7" i="2147"/>
  <c r="L7" i="2147"/>
  <c r="K7" i="2147"/>
  <c r="H7" i="2147"/>
  <c r="I7" i="2147"/>
  <c r="K5" i="2147"/>
  <c r="L5" i="2147"/>
  <c r="M5" i="2147"/>
  <c r="I5" i="2147"/>
  <c r="H5" i="2147"/>
  <c r="K27" i="2147"/>
  <c r="L27" i="2147"/>
  <c r="M27" i="2147"/>
  <c r="I27" i="2147"/>
  <c r="H27" i="2147"/>
  <c r="K25" i="2147"/>
  <c r="L25" i="2147"/>
  <c r="M25" i="2147"/>
  <c r="I25" i="2147"/>
  <c r="H25" i="2147"/>
  <c r="I21" i="2147"/>
  <c r="H21" i="2147"/>
  <c r="K19" i="2147"/>
  <c r="L19" i="2147"/>
  <c r="M19" i="2147"/>
  <c r="I19" i="2147"/>
  <c r="H19" i="2147"/>
  <c r="K17" i="2147"/>
  <c r="L17" i="2147"/>
  <c r="M17" i="2147"/>
  <c r="I17" i="2147"/>
  <c r="H17" i="2147"/>
  <c r="K15" i="2147"/>
  <c r="L15" i="2147"/>
  <c r="M15" i="2147"/>
  <c r="I15" i="2147"/>
  <c r="H15" i="2147"/>
  <c r="K13" i="2147"/>
  <c r="L13" i="2147"/>
  <c r="M13" i="2147"/>
  <c r="I13" i="2147"/>
  <c r="H13" i="2147"/>
  <c r="K11" i="2147"/>
  <c r="I11" i="2147"/>
  <c r="H11" i="2147"/>
  <c r="K3" i="2147"/>
  <c r="L3" i="2147"/>
  <c r="M3" i="2147"/>
  <c r="I3" i="2147"/>
  <c r="H3" i="2147"/>
  <c r="K27" i="2146"/>
  <c r="M3" i="2146"/>
  <c r="M37" i="2146"/>
  <c r="L37" i="2146"/>
  <c r="K37" i="2146"/>
  <c r="H37" i="2146"/>
  <c r="I37" i="2146"/>
  <c r="L35" i="2146"/>
  <c r="M35" i="2146"/>
  <c r="K35" i="2146"/>
  <c r="I35" i="2146"/>
  <c r="H35" i="2146"/>
  <c r="I27" i="2146"/>
  <c r="L27" i="2146"/>
  <c r="M27" i="2146"/>
  <c r="H27" i="2146"/>
  <c r="K25" i="2146"/>
  <c r="L25" i="2146"/>
  <c r="M25" i="2146"/>
  <c r="I25" i="2146"/>
  <c r="H25" i="2146"/>
  <c r="K23" i="2146"/>
  <c r="L23" i="2146"/>
  <c r="M23" i="2146"/>
  <c r="I23" i="2146"/>
  <c r="H23" i="2146"/>
  <c r="K21" i="2146"/>
  <c r="L21" i="2146"/>
  <c r="M21" i="2146"/>
  <c r="I21" i="2146"/>
  <c r="H21" i="2146"/>
  <c r="K11" i="2146"/>
  <c r="L11" i="2146"/>
  <c r="M11" i="2146"/>
  <c r="I11" i="2146"/>
  <c r="H11" i="2146"/>
  <c r="K13" i="2146"/>
  <c r="L13" i="2146"/>
  <c r="M13" i="2146"/>
  <c r="I13" i="2146"/>
  <c r="H13" i="2146"/>
  <c r="K9" i="2146"/>
  <c r="L9" i="2146"/>
  <c r="M9" i="2146"/>
  <c r="I9" i="2146"/>
  <c r="H9" i="2146"/>
  <c r="K3" i="2146"/>
  <c r="L3" i="2146"/>
  <c r="I3" i="2146"/>
  <c r="H3" i="2146"/>
  <c r="K33" i="2146"/>
  <c r="L33" i="2146"/>
  <c r="M33" i="2146"/>
  <c r="I33" i="2146"/>
  <c r="H33" i="2146"/>
  <c r="K29" i="2146"/>
  <c r="L29" i="2146"/>
  <c r="M29" i="2146"/>
  <c r="I29" i="2146"/>
  <c r="H29" i="2146"/>
  <c r="K19" i="2146"/>
  <c r="L19" i="2146"/>
  <c r="M19" i="2146"/>
  <c r="I19" i="2146"/>
  <c r="H19" i="2146"/>
  <c r="K17" i="2146"/>
  <c r="L17" i="2146"/>
  <c r="M17" i="2146"/>
  <c r="I17" i="2146"/>
  <c r="H17" i="2146"/>
  <c r="K15" i="2146"/>
  <c r="L15" i="2146"/>
  <c r="M15" i="2146"/>
  <c r="I15" i="2146"/>
  <c r="H15" i="2146"/>
  <c r="K7" i="2146"/>
  <c r="L7" i="2146"/>
  <c r="M7" i="2146"/>
  <c r="I7" i="2146"/>
  <c r="H7" i="2146"/>
  <c r="K5" i="2146"/>
  <c r="L5" i="2146"/>
  <c r="M5" i="2146"/>
  <c r="I5" i="2146"/>
  <c r="H5" i="2146"/>
  <c r="K29" i="2145"/>
  <c r="L29" i="2145"/>
  <c r="M29" i="2145"/>
  <c r="I29" i="2145"/>
  <c r="H29" i="2145"/>
  <c r="K19" i="2145"/>
  <c r="L19" i="2145"/>
  <c r="M19" i="2145"/>
  <c r="I19" i="2145"/>
  <c r="H19" i="2145"/>
  <c r="K27" i="2145"/>
  <c r="L27" i="2145"/>
  <c r="M27" i="2145"/>
  <c r="I27" i="2145"/>
  <c r="H27" i="2145"/>
  <c r="K21" i="2145"/>
  <c r="L21" i="2145"/>
  <c r="M21" i="2145"/>
  <c r="I21" i="2145"/>
  <c r="H21" i="2145"/>
  <c r="K11" i="2145"/>
  <c r="L11" i="2145"/>
  <c r="M11" i="2145"/>
  <c r="I11" i="2145"/>
  <c r="H11" i="2145"/>
  <c r="K9" i="2145"/>
  <c r="L9" i="2145"/>
  <c r="M9" i="2145"/>
  <c r="I9" i="2145"/>
  <c r="H9" i="2145"/>
  <c r="K5" i="2145"/>
  <c r="L5" i="2145"/>
  <c r="M5" i="2145"/>
  <c r="I5" i="2145"/>
  <c r="H5" i="2145"/>
  <c r="K25" i="2145"/>
  <c r="L25" i="2145"/>
  <c r="M25" i="2145"/>
  <c r="I25" i="2145"/>
  <c r="H25" i="2145"/>
  <c r="K17" i="2145"/>
  <c r="L17" i="2145"/>
  <c r="M17" i="2145"/>
  <c r="I17" i="2145"/>
  <c r="H17" i="2145"/>
  <c r="K15" i="2145"/>
  <c r="L15" i="2145"/>
  <c r="M15" i="2145"/>
  <c r="I15" i="2145"/>
  <c r="H15" i="2145"/>
  <c r="K13" i="2145"/>
  <c r="L13" i="2145"/>
  <c r="M13" i="2145"/>
  <c r="I13" i="2145"/>
  <c r="H13" i="2145"/>
  <c r="K7" i="2145"/>
  <c r="L7" i="2145"/>
  <c r="M7" i="2145"/>
  <c r="I7" i="2145"/>
  <c r="H7" i="2145"/>
  <c r="K3" i="2145"/>
  <c r="L3" i="2145"/>
  <c r="M3" i="2145"/>
  <c r="I3" i="2145"/>
  <c r="H3" i="2145"/>
  <c r="K43" i="2144"/>
  <c r="L43" i="2144"/>
  <c r="M43" i="2144"/>
  <c r="I43" i="2144"/>
  <c r="H43" i="2144"/>
  <c r="K27" i="2144"/>
  <c r="H33" i="2144"/>
  <c r="I33" i="2144"/>
  <c r="M33" i="2144"/>
  <c r="L33" i="2144"/>
  <c r="K33" i="2144"/>
  <c r="K31" i="2144"/>
  <c r="L31" i="2144"/>
  <c r="M31" i="2144"/>
  <c r="I31" i="2144"/>
  <c r="H31" i="2144"/>
  <c r="L27" i="2144"/>
  <c r="M27" i="2144"/>
  <c r="I27" i="2144"/>
  <c r="H27" i="2144"/>
  <c r="K21" i="2144"/>
  <c r="L21" i="2144"/>
  <c r="M21" i="2144"/>
  <c r="I21" i="2144"/>
  <c r="H21" i="2144"/>
  <c r="K41" i="2144"/>
  <c r="L41" i="2144"/>
  <c r="M41" i="2144"/>
  <c r="I41" i="2144"/>
  <c r="H41" i="2144"/>
  <c r="K39" i="2144"/>
  <c r="L39" i="2144"/>
  <c r="M39" i="2144"/>
  <c r="I39" i="2144"/>
  <c r="H39" i="2144"/>
  <c r="K37" i="2144"/>
  <c r="L37" i="2144"/>
  <c r="M37" i="2144"/>
  <c r="I37" i="2144"/>
  <c r="H37" i="2144"/>
  <c r="K35" i="2144"/>
  <c r="L35" i="2144"/>
  <c r="M35" i="2144"/>
  <c r="I35" i="2144"/>
  <c r="H35" i="2144"/>
  <c r="K29" i="2144"/>
  <c r="L29" i="2144"/>
  <c r="M29" i="2144"/>
  <c r="I29" i="2144"/>
  <c r="H29" i="2144"/>
  <c r="K25" i="2144"/>
  <c r="L25" i="2144"/>
  <c r="M25" i="2144"/>
  <c r="I25" i="2144"/>
  <c r="H25" i="2144"/>
  <c r="K23" i="2144"/>
  <c r="L23" i="2144"/>
  <c r="M23" i="2144"/>
  <c r="I23" i="2144"/>
  <c r="H23" i="2144"/>
  <c r="K19" i="2144"/>
  <c r="L19" i="2144"/>
  <c r="M19" i="2144"/>
  <c r="I19" i="2144"/>
  <c r="H19" i="2144"/>
  <c r="K15" i="2144"/>
  <c r="L15" i="2144"/>
  <c r="M15" i="2144"/>
  <c r="I15" i="2144"/>
  <c r="H15" i="2144"/>
  <c r="K13" i="2144"/>
  <c r="L13" i="2144"/>
  <c r="M13" i="2144"/>
  <c r="I13" i="2144"/>
  <c r="H13" i="2144"/>
  <c r="K11" i="2144"/>
  <c r="L11" i="2144"/>
  <c r="M11" i="2144"/>
  <c r="I11" i="2144"/>
  <c r="H11" i="2144"/>
  <c r="K3" i="2144"/>
  <c r="L3" i="2144"/>
  <c r="M3" i="2144"/>
  <c r="I3" i="2144"/>
  <c r="H3" i="2144"/>
  <c r="K33" i="2143"/>
  <c r="L33" i="2143"/>
  <c r="M33" i="2143"/>
  <c r="I33" i="2143"/>
  <c r="H33" i="2143"/>
  <c r="K31" i="2143"/>
  <c r="L31" i="2143"/>
  <c r="M31" i="2143"/>
  <c r="I31" i="2143"/>
  <c r="H31" i="2143"/>
  <c r="K27" i="2143"/>
  <c r="L27" i="2143"/>
  <c r="M27" i="2143"/>
  <c r="I27" i="2143"/>
  <c r="H27" i="2143"/>
  <c r="L41" i="2143"/>
  <c r="M41" i="2143"/>
  <c r="K41" i="2143"/>
  <c r="I41" i="2143"/>
  <c r="H41" i="2143"/>
  <c r="K39" i="2143"/>
  <c r="L39" i="2143"/>
  <c r="M39" i="2143"/>
  <c r="I39" i="2143"/>
  <c r="H39" i="2143"/>
  <c r="K37" i="2143"/>
  <c r="L37" i="2143"/>
  <c r="M37" i="2143"/>
  <c r="I37" i="2143"/>
  <c r="H37" i="2143"/>
  <c r="K35" i="2143"/>
  <c r="L35" i="2143"/>
  <c r="M35" i="2143"/>
  <c r="I35" i="2143"/>
  <c r="H35" i="2143"/>
  <c r="K29" i="2143"/>
  <c r="L29" i="2143"/>
  <c r="M29" i="2143"/>
  <c r="I29" i="2143"/>
  <c r="H29" i="2143"/>
  <c r="K25" i="2143"/>
  <c r="L25" i="2143"/>
  <c r="M25" i="2143"/>
  <c r="I25" i="2143"/>
  <c r="H25" i="2143"/>
  <c r="K23" i="2143"/>
  <c r="L23" i="2143"/>
  <c r="M23" i="2143"/>
  <c r="I23" i="2143"/>
  <c r="H23" i="2143"/>
  <c r="K21" i="2143"/>
  <c r="L21" i="2143"/>
  <c r="M21" i="2143"/>
  <c r="I21" i="2143"/>
  <c r="H21" i="2143"/>
  <c r="K19" i="2143"/>
  <c r="L19" i="2143"/>
  <c r="M19" i="2143"/>
  <c r="I19" i="2143"/>
  <c r="H19" i="2143"/>
  <c r="K15" i="2143"/>
  <c r="L15" i="2143"/>
  <c r="M15" i="2143"/>
  <c r="I15" i="2143"/>
  <c r="H15" i="2143"/>
  <c r="K13" i="2143"/>
  <c r="L13" i="2143"/>
  <c r="M13" i="2143"/>
  <c r="I13" i="2143"/>
  <c r="H13" i="2143"/>
  <c r="K11" i="2143"/>
  <c r="L11" i="2143"/>
  <c r="M11" i="2143"/>
  <c r="I11" i="2143"/>
  <c r="H11" i="2143"/>
  <c r="K3" i="2143"/>
  <c r="L3" i="2143"/>
  <c r="M3" i="2143"/>
  <c r="I3" i="2143"/>
  <c r="H3" i="2143"/>
  <c r="N31" i="2142"/>
  <c r="N29" i="2142"/>
  <c r="N27" i="2142"/>
  <c r="N23" i="2142"/>
  <c r="N21" i="2142"/>
  <c r="N19" i="2142"/>
  <c r="N17" i="2142"/>
  <c r="N15" i="2142"/>
  <c r="N13" i="2142"/>
  <c r="N11" i="2142"/>
  <c r="N9" i="2142"/>
  <c r="N5" i="2142"/>
  <c r="N3" i="2142"/>
  <c r="K31" i="2142"/>
  <c r="L31" i="2142"/>
  <c r="M31" i="2142"/>
  <c r="I31" i="2142"/>
  <c r="H31" i="2142"/>
  <c r="K29" i="2142"/>
  <c r="L29" i="2142"/>
  <c r="M29" i="2142"/>
  <c r="H29" i="2142"/>
  <c r="I29" i="2142"/>
  <c r="M23" i="2142"/>
  <c r="L23" i="2142"/>
  <c r="K23" i="2142"/>
  <c r="H23" i="2142"/>
  <c r="I23" i="2142"/>
  <c r="M21" i="2142"/>
  <c r="L21" i="2142"/>
  <c r="K21" i="2142"/>
  <c r="H21" i="2142"/>
  <c r="I21" i="2142"/>
  <c r="K27" i="2142"/>
  <c r="L27" i="2142"/>
  <c r="M27" i="2142"/>
  <c r="I27" i="2142"/>
  <c r="H27" i="2142"/>
  <c r="K19" i="2142"/>
  <c r="L19" i="2142"/>
  <c r="M19" i="2142"/>
  <c r="I19" i="2142"/>
  <c r="H19" i="2142"/>
  <c r="K11" i="2142"/>
  <c r="L11" i="2142"/>
  <c r="M11" i="2142"/>
  <c r="I11" i="2142"/>
  <c r="H11" i="2142"/>
  <c r="K9" i="2142"/>
  <c r="L9" i="2142"/>
  <c r="M9" i="2142"/>
  <c r="I9" i="2142"/>
  <c r="H9" i="2142"/>
  <c r="K5" i="2142"/>
  <c r="L5" i="2142"/>
  <c r="M5" i="2142"/>
  <c r="I5" i="2142"/>
  <c r="H5" i="2142"/>
  <c r="K17" i="2142"/>
  <c r="L17" i="2142"/>
  <c r="M17" i="2142"/>
  <c r="I17" i="2142"/>
  <c r="H17" i="2142"/>
  <c r="K15" i="2142"/>
  <c r="L15" i="2142"/>
  <c r="M15" i="2142"/>
  <c r="I15" i="2142"/>
  <c r="H15" i="2142"/>
  <c r="K13" i="2142"/>
  <c r="L13" i="2142"/>
  <c r="M13" i="2142"/>
  <c r="I13" i="2142"/>
  <c r="H13" i="2142"/>
  <c r="K3" i="2142"/>
  <c r="L3" i="2142"/>
  <c r="M3" i="2142"/>
  <c r="I3" i="2142"/>
  <c r="H3" i="2142"/>
  <c r="H23" i="2141"/>
  <c r="K27" i="2141"/>
  <c r="L27" i="2141"/>
  <c r="M27" i="2141"/>
  <c r="I27" i="2141"/>
  <c r="H27" i="2141"/>
  <c r="K25" i="2141"/>
  <c r="L25" i="2141"/>
  <c r="M25" i="2141"/>
  <c r="I25" i="2141"/>
  <c r="H25" i="2141"/>
  <c r="K23" i="2141"/>
  <c r="L23" i="2141"/>
  <c r="M23" i="2141"/>
  <c r="I23" i="2141"/>
  <c r="K9" i="2141"/>
  <c r="L9" i="2141"/>
  <c r="M9" i="2141"/>
  <c r="I9" i="2141"/>
  <c r="H9" i="2141"/>
  <c r="K5" i="2141"/>
  <c r="L5" i="2141"/>
  <c r="M5" i="2141"/>
  <c r="I5" i="2141"/>
  <c r="H5" i="2141"/>
  <c r="K3" i="2141"/>
  <c r="L3" i="2141"/>
  <c r="M3" i="2141"/>
  <c r="I3" i="2141"/>
  <c r="H3" i="2141"/>
  <c r="K21" i="2141"/>
  <c r="L21" i="2141"/>
  <c r="M21" i="2141"/>
  <c r="I21" i="2141"/>
  <c r="H21" i="2141"/>
  <c r="K17" i="2141"/>
  <c r="L17" i="2141"/>
  <c r="M17" i="2141"/>
  <c r="I17" i="2141"/>
  <c r="H17" i="2141"/>
  <c r="K15" i="2141"/>
  <c r="L15" i="2141"/>
  <c r="M15" i="2141"/>
  <c r="I15" i="2141"/>
  <c r="H15" i="2141"/>
  <c r="K13" i="2141"/>
  <c r="L13" i="2141"/>
  <c r="M13" i="2141"/>
  <c r="I13" i="2141"/>
  <c r="H13" i="2141"/>
  <c r="K7" i="2141"/>
  <c r="L7" i="2141"/>
  <c r="M7" i="2141"/>
  <c r="I7" i="2141"/>
  <c r="H7" i="2141"/>
  <c r="K27" i="2140"/>
  <c r="L27" i="2140"/>
  <c r="M27" i="2140"/>
  <c r="I27" i="2140"/>
  <c r="H27" i="2140"/>
  <c r="K25" i="2140"/>
  <c r="L25" i="2140"/>
  <c r="M25" i="2140"/>
  <c r="I25" i="2140"/>
  <c r="H25" i="2140"/>
  <c r="M9" i="2140"/>
  <c r="L9" i="2140"/>
  <c r="K9" i="2140"/>
  <c r="H9" i="2140"/>
  <c r="I9" i="2140"/>
  <c r="K23" i="2140"/>
  <c r="L23" i="2140"/>
  <c r="M23" i="2140"/>
  <c r="I23" i="2140"/>
  <c r="H23" i="2140"/>
  <c r="K21" i="2140"/>
  <c r="L21" i="2140"/>
  <c r="M21" i="2140"/>
  <c r="I21" i="2140"/>
  <c r="H21" i="2140"/>
  <c r="K19" i="2140"/>
  <c r="L19" i="2140"/>
  <c r="M19" i="2140"/>
  <c r="I19" i="2140"/>
  <c r="H19" i="2140"/>
  <c r="K17" i="2140"/>
  <c r="L17" i="2140"/>
  <c r="M17" i="2140"/>
  <c r="I17" i="2140"/>
  <c r="H17" i="2140"/>
  <c r="K15" i="2140"/>
  <c r="L15" i="2140"/>
  <c r="M15" i="2140"/>
  <c r="I15" i="2140"/>
  <c r="H15" i="2140"/>
  <c r="K13" i="2140"/>
  <c r="L13" i="2140"/>
  <c r="M13" i="2140"/>
  <c r="I13" i="2140"/>
  <c r="H13" i="2140"/>
  <c r="K11" i="2140"/>
  <c r="L11" i="2140"/>
  <c r="M11" i="2140"/>
  <c r="I11" i="2140"/>
  <c r="H11" i="2140"/>
  <c r="K7" i="2140"/>
  <c r="L7" i="2140"/>
  <c r="M7" i="2140"/>
  <c r="I7" i="2140"/>
  <c r="H7" i="2140"/>
  <c r="L5" i="2140"/>
  <c r="M5" i="2140"/>
  <c r="K5" i="2140"/>
  <c r="I5" i="2140"/>
  <c r="H5" i="2140"/>
  <c r="K3" i="2140"/>
  <c r="L3" i="2140"/>
  <c r="M3" i="2140"/>
  <c r="I3" i="2140"/>
  <c r="H3" i="2140"/>
  <c r="K25" i="2139"/>
  <c r="L25" i="2139"/>
  <c r="M25" i="2139"/>
  <c r="N25" i="2139"/>
  <c r="I25" i="2139"/>
  <c r="H25" i="2139"/>
  <c r="K27" i="2139"/>
  <c r="L27" i="2139"/>
  <c r="M27" i="2139"/>
  <c r="N27" i="2139"/>
  <c r="I27" i="2139"/>
  <c r="H27" i="2139"/>
  <c r="K21" i="2139"/>
  <c r="L21" i="2139"/>
  <c r="M21" i="2139"/>
  <c r="N21" i="2139"/>
  <c r="I21" i="2139"/>
  <c r="H21" i="2139"/>
  <c r="N19" i="2139"/>
  <c r="M19" i="2139"/>
  <c r="L19" i="2139"/>
  <c r="K19" i="2139"/>
  <c r="H19" i="2139"/>
  <c r="I19" i="2139"/>
  <c r="N9" i="2139"/>
  <c r="M9" i="2139"/>
  <c r="L9" i="2139"/>
  <c r="K9" i="2139"/>
  <c r="H9" i="2139"/>
  <c r="I9" i="2139"/>
  <c r="K5" i="2139"/>
  <c r="L5" i="2139"/>
  <c r="M5" i="2139"/>
  <c r="N5" i="2139"/>
  <c r="I5" i="2139"/>
  <c r="H5" i="2139"/>
  <c r="K3" i="2139"/>
  <c r="L3" i="2139"/>
  <c r="M3" i="2139"/>
  <c r="N3" i="2139"/>
  <c r="I3" i="2139"/>
  <c r="H3" i="2139"/>
  <c r="K23" i="2139"/>
  <c r="L23" i="2139"/>
  <c r="M23" i="2139"/>
  <c r="N23" i="2139"/>
  <c r="I23" i="2139"/>
  <c r="H23" i="2139"/>
  <c r="K17" i="2139"/>
  <c r="L17" i="2139"/>
  <c r="M17" i="2139"/>
  <c r="N17" i="2139"/>
  <c r="I17" i="2139"/>
  <c r="H17" i="2139"/>
  <c r="K15" i="2139"/>
  <c r="L15" i="2139"/>
  <c r="M15" i="2139"/>
  <c r="N15" i="2139"/>
  <c r="I15" i="2139"/>
  <c r="H15" i="2139"/>
  <c r="K13" i="2139"/>
  <c r="L13" i="2139"/>
  <c r="M13" i="2139"/>
  <c r="N13" i="2139"/>
  <c r="I13" i="2139"/>
  <c r="H13" i="2139"/>
  <c r="K11" i="2139"/>
  <c r="L11" i="2139"/>
  <c r="M11" i="2139"/>
  <c r="N11" i="2139"/>
  <c r="I11" i="2139"/>
  <c r="H11" i="2139"/>
  <c r="K7" i="2139"/>
  <c r="L7" i="2139"/>
  <c r="M7" i="2139"/>
  <c r="N7" i="2139"/>
  <c r="I7" i="2139"/>
  <c r="H7" i="2139"/>
  <c r="H25" i="2138"/>
  <c r="N27" i="2138"/>
  <c r="M27" i="2138"/>
  <c r="L27" i="2138"/>
  <c r="H27" i="2138"/>
  <c r="I27" i="2138"/>
  <c r="J27" i="2138"/>
  <c r="L25" i="2138"/>
  <c r="M25" i="2138"/>
  <c r="N25" i="2138"/>
  <c r="J25" i="2138"/>
  <c r="I25" i="2138"/>
  <c r="L23" i="2138"/>
  <c r="M23" i="2138"/>
  <c r="N23" i="2138"/>
  <c r="J23" i="2138"/>
  <c r="I23" i="2138"/>
  <c r="H23" i="2138"/>
  <c r="L21" i="2138"/>
  <c r="M21" i="2138"/>
  <c r="N21" i="2138"/>
  <c r="J21" i="2138"/>
  <c r="I21" i="2138"/>
  <c r="H21" i="2138"/>
  <c r="M19" i="2138"/>
  <c r="N19" i="2138"/>
  <c r="L19" i="2138"/>
  <c r="J19" i="2138"/>
  <c r="I19" i="2138"/>
  <c r="H19" i="2138"/>
  <c r="L9" i="2138"/>
  <c r="M9" i="2138"/>
  <c r="N9" i="2138"/>
  <c r="J9" i="2138"/>
  <c r="I9" i="2138"/>
  <c r="H9" i="2138"/>
  <c r="L5" i="2138"/>
  <c r="M5" i="2138"/>
  <c r="N5" i="2138"/>
  <c r="J5" i="2138"/>
  <c r="I5" i="2138"/>
  <c r="H5" i="2138"/>
  <c r="H3" i="2138"/>
  <c r="L17" i="2138"/>
  <c r="M17" i="2138"/>
  <c r="N17" i="2138"/>
  <c r="J17" i="2138"/>
  <c r="I17" i="2138"/>
  <c r="H17" i="2138"/>
  <c r="L15" i="2138"/>
  <c r="M15" i="2138"/>
  <c r="N15" i="2138"/>
  <c r="J15" i="2138"/>
  <c r="I15" i="2138"/>
  <c r="H15" i="2138"/>
  <c r="L13" i="2138"/>
  <c r="M13" i="2138"/>
  <c r="N13" i="2138"/>
  <c r="J13" i="2138"/>
  <c r="I13" i="2138"/>
  <c r="H13" i="2138"/>
  <c r="L11" i="2138"/>
  <c r="M11" i="2138"/>
  <c r="N11" i="2138"/>
  <c r="J11" i="2138"/>
  <c r="I11" i="2138"/>
  <c r="H11" i="2138"/>
  <c r="L7" i="2138"/>
  <c r="M7" i="2138"/>
  <c r="N7" i="2138"/>
  <c r="J7" i="2138"/>
  <c r="I7" i="2138"/>
  <c r="H7" i="2138"/>
  <c r="L3" i="2138"/>
  <c r="M3" i="2138"/>
  <c r="N3" i="2138"/>
  <c r="J3" i="2138"/>
  <c r="I3" i="2138"/>
  <c r="K27" i="2137"/>
  <c r="L27" i="2137"/>
  <c r="M27" i="2137"/>
  <c r="I27" i="2137"/>
  <c r="H27" i="2137"/>
  <c r="K25" i="2137"/>
  <c r="L25" i="2137"/>
  <c r="M25" i="2137"/>
  <c r="I25" i="2137"/>
  <c r="H25" i="2137"/>
  <c r="M23" i="2137"/>
  <c r="L23" i="2137"/>
  <c r="K23" i="2137"/>
  <c r="H23" i="2137"/>
  <c r="I23" i="2137"/>
  <c r="K21" i="2137"/>
  <c r="L21" i="2137"/>
  <c r="M21" i="2137"/>
  <c r="I21" i="2137"/>
  <c r="H21" i="2137"/>
  <c r="K13" i="2137"/>
  <c r="K19" i="2137"/>
  <c r="L19" i="2137"/>
  <c r="M19" i="2137"/>
  <c r="I19" i="2137"/>
  <c r="H19" i="2137"/>
  <c r="K17" i="2137"/>
  <c r="L17" i="2137"/>
  <c r="M17" i="2137"/>
  <c r="I17" i="2137"/>
  <c r="H17" i="2137"/>
  <c r="K15" i="2137"/>
  <c r="L15" i="2137"/>
  <c r="M15" i="2137"/>
  <c r="I15" i="2137"/>
  <c r="H15" i="2137"/>
  <c r="L13" i="2137"/>
  <c r="M13" i="2137"/>
  <c r="I13" i="2137"/>
  <c r="H13" i="2137"/>
  <c r="K11" i="2137"/>
  <c r="L11" i="2137"/>
  <c r="M11" i="2137"/>
  <c r="I11" i="2137"/>
  <c r="H11" i="2137"/>
  <c r="K9" i="2137"/>
  <c r="L9" i="2137"/>
  <c r="M9" i="2137"/>
  <c r="I9" i="2137"/>
  <c r="H9" i="2137"/>
  <c r="K7" i="2137"/>
  <c r="L7" i="2137"/>
  <c r="M7" i="2137"/>
  <c r="I7" i="2137"/>
  <c r="H7" i="2137"/>
  <c r="K5" i="2137"/>
  <c r="L5" i="2137"/>
  <c r="M5" i="2137"/>
  <c r="I5" i="2137"/>
  <c r="H5" i="2137"/>
  <c r="K3" i="2137"/>
  <c r="L3" i="2137"/>
  <c r="M3" i="2137"/>
  <c r="I3" i="2137"/>
  <c r="H3" i="2137"/>
  <c r="K37" i="2136"/>
  <c r="L37" i="2136"/>
  <c r="M37" i="2136"/>
  <c r="I37" i="2136"/>
  <c r="H37" i="2136"/>
  <c r="K35" i="2136"/>
  <c r="L35" i="2136"/>
  <c r="M35" i="2136"/>
  <c r="I35" i="2136"/>
  <c r="H35" i="2136"/>
  <c r="K39" i="2136"/>
  <c r="L39" i="2136"/>
  <c r="M39" i="2136"/>
  <c r="I39" i="2136"/>
  <c r="H39" i="2136"/>
  <c r="K41" i="2136"/>
  <c r="L41" i="2136"/>
  <c r="M41" i="2136"/>
  <c r="I41" i="2136"/>
  <c r="H41" i="2136"/>
  <c r="K33" i="2136"/>
  <c r="L33" i="2136"/>
  <c r="M33" i="2136"/>
  <c r="I33" i="2136"/>
  <c r="H33" i="2136"/>
  <c r="M31" i="2136"/>
  <c r="L31" i="2136"/>
  <c r="K31" i="2136"/>
  <c r="I31" i="2136"/>
  <c r="H31" i="2136"/>
  <c r="K21" i="2136"/>
  <c r="L21" i="2136"/>
  <c r="M21" i="2136"/>
  <c r="I21" i="2136"/>
  <c r="H21" i="2136"/>
  <c r="K29" i="2136"/>
  <c r="L29" i="2136"/>
  <c r="M29" i="2136"/>
  <c r="I29" i="2136"/>
  <c r="H29" i="2136"/>
  <c r="K27" i="2136"/>
  <c r="L27" i="2136"/>
  <c r="M27" i="2136"/>
  <c r="I27" i="2136"/>
  <c r="H27" i="2136"/>
  <c r="K25" i="2136"/>
  <c r="L25" i="2136"/>
  <c r="M25" i="2136"/>
  <c r="I25" i="2136"/>
  <c r="H25" i="2136"/>
  <c r="K23" i="2136"/>
  <c r="L23" i="2136"/>
  <c r="M23" i="2136"/>
  <c r="I23" i="2136"/>
  <c r="H23" i="2136"/>
  <c r="K19" i="2136"/>
  <c r="L19" i="2136"/>
  <c r="M19" i="2136"/>
  <c r="I19" i="2136"/>
  <c r="H19" i="2136"/>
  <c r="K15" i="2136"/>
  <c r="L15" i="2136"/>
  <c r="M15" i="2136"/>
  <c r="I15" i="2136"/>
  <c r="H15" i="2136"/>
  <c r="K13" i="2136"/>
  <c r="L13" i="2136"/>
  <c r="M13" i="2136"/>
  <c r="I13" i="2136"/>
  <c r="H13" i="2136"/>
  <c r="K11" i="2136"/>
  <c r="L11" i="2136"/>
  <c r="M11" i="2136"/>
  <c r="I11" i="2136"/>
  <c r="H11" i="2136"/>
  <c r="K3" i="2136"/>
  <c r="L3" i="2136"/>
  <c r="M3" i="2136"/>
  <c r="I3" i="2136"/>
  <c r="H3" i="2136"/>
  <c r="K33" i="2135"/>
  <c r="L33" i="2135"/>
  <c r="M33" i="2135"/>
  <c r="I33" i="2135"/>
  <c r="H33" i="2135"/>
  <c r="K31" i="2135"/>
  <c r="L31" i="2135"/>
  <c r="M31" i="2135"/>
  <c r="I31" i="2135"/>
  <c r="H31" i="2135"/>
  <c r="M29" i="2135"/>
  <c r="L29" i="2135"/>
  <c r="K29" i="2135"/>
  <c r="H29" i="2135"/>
  <c r="I29" i="2135"/>
  <c r="K27" i="2135"/>
  <c r="L27" i="2135"/>
  <c r="M27" i="2135"/>
  <c r="I27" i="2135"/>
  <c r="H27" i="2135"/>
  <c r="K25" i="2135"/>
  <c r="L25" i="2135"/>
  <c r="M25" i="2135"/>
  <c r="I25" i="2135"/>
  <c r="H25" i="2135"/>
  <c r="K21" i="2135"/>
  <c r="L21" i="2135"/>
  <c r="M21" i="2135"/>
  <c r="I21" i="2135"/>
  <c r="H21" i="2135"/>
  <c r="K9" i="2135"/>
  <c r="L9" i="2135"/>
  <c r="M9" i="2135"/>
  <c r="I9" i="2135"/>
  <c r="H9" i="2135"/>
  <c r="K7" i="2135"/>
  <c r="L7" i="2135"/>
  <c r="M7" i="2135"/>
  <c r="I7" i="2135"/>
  <c r="H7" i="2135"/>
  <c r="K5" i="2135"/>
  <c r="L5" i="2135"/>
  <c r="M5" i="2135"/>
  <c r="I5" i="2135"/>
  <c r="H5" i="2135"/>
  <c r="K23" i="2135"/>
  <c r="L23" i="2135"/>
  <c r="M23" i="2135"/>
  <c r="I23" i="2135"/>
  <c r="H23" i="2135"/>
  <c r="K19" i="2135"/>
  <c r="L19" i="2135"/>
  <c r="M19" i="2135"/>
  <c r="I19" i="2135"/>
  <c r="H19" i="2135"/>
  <c r="K17" i="2135"/>
  <c r="L17" i="2135"/>
  <c r="M17" i="2135"/>
  <c r="I17" i="2135"/>
  <c r="H17" i="2135"/>
  <c r="K15" i="2135"/>
  <c r="L15" i="2135"/>
  <c r="M15" i="2135"/>
  <c r="I15" i="2135"/>
  <c r="H15" i="2135"/>
  <c r="K13" i="2135"/>
  <c r="L13" i="2135"/>
  <c r="M13" i="2135"/>
  <c r="I13" i="2135"/>
  <c r="H13" i="2135"/>
  <c r="K11" i="2135"/>
  <c r="L11" i="2135"/>
  <c r="M11" i="2135"/>
  <c r="I11" i="2135"/>
  <c r="H11" i="2135"/>
  <c r="K3" i="2135"/>
  <c r="L3" i="2135"/>
  <c r="M3" i="2135"/>
  <c r="I3" i="2135"/>
  <c r="H3" i="2135"/>
  <c r="M15" i="2134"/>
  <c r="L15" i="2134"/>
  <c r="K15" i="2134"/>
  <c r="H15" i="2134"/>
  <c r="I15" i="2134"/>
  <c r="K31" i="2134"/>
  <c r="L31" i="2134"/>
  <c r="M31" i="2134"/>
  <c r="I31" i="2134"/>
  <c r="H31" i="2134"/>
  <c r="K29" i="2134"/>
  <c r="L29" i="2134"/>
  <c r="M29" i="2134"/>
  <c r="I29" i="2134"/>
  <c r="H29" i="2134"/>
  <c r="K27" i="2134"/>
  <c r="L27" i="2134"/>
  <c r="M27" i="2134"/>
  <c r="H27" i="2134"/>
  <c r="I27" i="2134"/>
  <c r="K25" i="2134"/>
  <c r="L25" i="2134"/>
  <c r="M25" i="2134"/>
  <c r="I25" i="2134"/>
  <c r="H25" i="2134"/>
  <c r="K19" i="2134"/>
  <c r="L19" i="2134"/>
  <c r="M19" i="2134"/>
  <c r="H19" i="2134"/>
  <c r="I19" i="2134"/>
  <c r="M11" i="2134"/>
  <c r="L11" i="2134"/>
  <c r="K11" i="2134"/>
  <c r="H11" i="2134"/>
  <c r="I11" i="2134"/>
  <c r="K9" i="2134"/>
  <c r="L9" i="2134"/>
  <c r="M9" i="2134"/>
  <c r="I9" i="2134"/>
  <c r="H9" i="2134"/>
  <c r="M5" i="2134"/>
  <c r="L5" i="2134"/>
  <c r="K5" i="2134"/>
  <c r="H5" i="2134"/>
  <c r="I5" i="2134"/>
  <c r="K23" i="2134"/>
  <c r="L23" i="2134"/>
  <c r="M23" i="2134"/>
  <c r="I23" i="2134"/>
  <c r="H23" i="2134"/>
  <c r="K17" i="2134"/>
  <c r="L17" i="2134"/>
  <c r="M17" i="2134"/>
  <c r="I17" i="2134"/>
  <c r="H17" i="2134"/>
  <c r="K13" i="2134"/>
  <c r="L13" i="2134"/>
  <c r="M13" i="2134"/>
  <c r="I13" i="2134"/>
  <c r="H13" i="2134"/>
  <c r="K7" i="2134"/>
  <c r="L7" i="2134"/>
  <c r="M7" i="2134"/>
  <c r="I7" i="2134"/>
  <c r="H7" i="2134"/>
  <c r="K3" i="2134"/>
  <c r="L3" i="2134"/>
  <c r="M3" i="2134"/>
  <c r="I3" i="2134"/>
  <c r="H3" i="2134"/>
  <c r="N45" i="2133"/>
  <c r="N43" i="2133"/>
  <c r="N41" i="2133"/>
  <c r="N39" i="2133"/>
  <c r="N37" i="2133"/>
  <c r="N35" i="2133"/>
  <c r="N33" i="2133"/>
  <c r="N31" i="2133"/>
  <c r="N29" i="2133"/>
  <c r="N27" i="2133"/>
  <c r="N25" i="2133"/>
  <c r="N23" i="2133"/>
  <c r="N21" i="2133"/>
  <c r="N19" i="2133"/>
  <c r="N15" i="2133"/>
  <c r="N13" i="2133"/>
  <c r="N11" i="2133"/>
  <c r="N3" i="2133"/>
  <c r="K45" i="2133"/>
  <c r="L45" i="2133"/>
  <c r="M45" i="2133"/>
  <c r="I45" i="2133"/>
  <c r="H45" i="2133"/>
  <c r="K43" i="2133"/>
  <c r="L43" i="2133"/>
  <c r="M43" i="2133"/>
  <c r="I43" i="2133"/>
  <c r="H43" i="2133"/>
  <c r="M33" i="2133"/>
  <c r="L33" i="2133"/>
  <c r="K33" i="2133"/>
  <c r="H33" i="2133"/>
  <c r="I33" i="2133"/>
  <c r="K31" i="2133"/>
  <c r="L31" i="2133"/>
  <c r="M31" i="2133"/>
  <c r="I31" i="2133"/>
  <c r="H31" i="2133"/>
  <c r="M27" i="2133"/>
  <c r="L27" i="2133"/>
  <c r="K27" i="2133"/>
  <c r="H27" i="2133"/>
  <c r="I27" i="2133"/>
  <c r="K21" i="2133"/>
  <c r="L21" i="2133"/>
  <c r="M21" i="2133"/>
  <c r="I21" i="2133"/>
  <c r="H21" i="2133"/>
  <c r="K13" i="2133"/>
  <c r="L13" i="2133"/>
  <c r="M13" i="2133"/>
  <c r="I13" i="2133"/>
  <c r="H13" i="2133"/>
  <c r="K11" i="2133"/>
  <c r="L11" i="2133"/>
  <c r="M11" i="2133"/>
  <c r="I11" i="2133"/>
  <c r="H11" i="2133"/>
  <c r="K41" i="2133"/>
  <c r="L41" i="2133"/>
  <c r="M41" i="2133"/>
  <c r="I41" i="2133"/>
  <c r="H41" i="2133"/>
  <c r="K39" i="2133"/>
  <c r="L39" i="2133"/>
  <c r="M39" i="2133"/>
  <c r="I39" i="2133"/>
  <c r="H39" i="2133"/>
  <c r="K37" i="2133"/>
  <c r="L37" i="2133"/>
  <c r="M37" i="2133"/>
  <c r="I37" i="2133"/>
  <c r="H37" i="2133"/>
  <c r="K35" i="2133"/>
  <c r="L35" i="2133"/>
  <c r="M35" i="2133"/>
  <c r="I35" i="2133"/>
  <c r="H35" i="2133"/>
  <c r="K29" i="2133"/>
  <c r="L29" i="2133"/>
  <c r="M29" i="2133"/>
  <c r="I29" i="2133"/>
  <c r="H29" i="2133"/>
  <c r="K25" i="2133"/>
  <c r="L25" i="2133"/>
  <c r="M25" i="2133"/>
  <c r="I25" i="2133"/>
  <c r="H25" i="2133"/>
  <c r="K23" i="2133"/>
  <c r="L23" i="2133"/>
  <c r="M23" i="2133"/>
  <c r="I23" i="2133"/>
  <c r="H23" i="2133"/>
  <c r="K19" i="2133"/>
  <c r="L19" i="2133"/>
  <c r="M19" i="2133"/>
  <c r="I19" i="2133"/>
  <c r="H19" i="2133"/>
  <c r="K15" i="2133"/>
  <c r="L15" i="2133"/>
  <c r="M15" i="2133"/>
  <c r="I15" i="2133"/>
  <c r="H15" i="2133"/>
  <c r="K3" i="2133"/>
  <c r="L3" i="2133"/>
  <c r="M3" i="2133"/>
  <c r="I3" i="2133"/>
  <c r="H3" i="2133"/>
  <c r="N35" i="2132"/>
  <c r="M35" i="2132"/>
  <c r="L35" i="2132"/>
  <c r="K35" i="2132"/>
  <c r="H35" i="2132"/>
  <c r="I35" i="2132"/>
  <c r="K31" i="2132"/>
  <c r="L31" i="2132"/>
  <c r="M31" i="2132"/>
  <c r="N31" i="2132"/>
  <c r="I31" i="2132"/>
  <c r="H31" i="2132"/>
  <c r="N33" i="2132"/>
  <c r="N27" i="2132"/>
  <c r="N25" i="2132"/>
  <c r="N23" i="2132"/>
  <c r="N21" i="2132"/>
  <c r="N19" i="2132"/>
  <c r="N17" i="2132"/>
  <c r="N15" i="2132"/>
  <c r="N13" i="2132"/>
  <c r="N11" i="2132"/>
  <c r="N9" i="2132"/>
  <c r="N7" i="2132"/>
  <c r="N5" i="2132"/>
  <c r="N3" i="2132"/>
  <c r="M27" i="2132"/>
  <c r="L27" i="2132"/>
  <c r="K27" i="2132"/>
  <c r="I27" i="2132"/>
  <c r="H27" i="2132"/>
  <c r="M19" i="2132"/>
  <c r="L19" i="2132"/>
  <c r="K19" i="2132"/>
  <c r="H19" i="2132"/>
  <c r="I19" i="2132"/>
  <c r="M9" i="2132"/>
  <c r="L9" i="2132"/>
  <c r="K9" i="2132"/>
  <c r="H9" i="2132"/>
  <c r="I9" i="2132"/>
  <c r="K33" i="2132"/>
  <c r="L33" i="2132"/>
  <c r="M33" i="2132"/>
  <c r="I33" i="2132"/>
  <c r="H33" i="2132"/>
  <c r="K25" i="2132"/>
  <c r="L25" i="2132"/>
  <c r="M25" i="2132"/>
  <c r="I25" i="2132"/>
  <c r="H25" i="2132"/>
  <c r="K23" i="2132"/>
  <c r="L23" i="2132"/>
  <c r="M23" i="2132"/>
  <c r="I23" i="2132"/>
  <c r="H23" i="2132"/>
  <c r="K21" i="2132"/>
  <c r="L21" i="2132"/>
  <c r="M21" i="2132"/>
  <c r="I21" i="2132"/>
  <c r="H21" i="2132"/>
  <c r="K17" i="2132"/>
  <c r="L17" i="2132"/>
  <c r="M17" i="2132"/>
  <c r="I17" i="2132"/>
  <c r="H17" i="2132"/>
  <c r="K15" i="2132"/>
  <c r="L15" i="2132"/>
  <c r="M15" i="2132"/>
  <c r="I15" i="2132"/>
  <c r="H15" i="2132"/>
  <c r="K13" i="2132"/>
  <c r="L13" i="2132"/>
  <c r="M13" i="2132"/>
  <c r="I13" i="2132"/>
  <c r="H13" i="2132"/>
  <c r="K11" i="2132"/>
  <c r="L11" i="2132"/>
  <c r="M11" i="2132"/>
  <c r="I11" i="2132"/>
  <c r="H11" i="2132"/>
  <c r="K7" i="2132"/>
  <c r="L7" i="2132"/>
  <c r="M7" i="2132"/>
  <c r="I7" i="2132"/>
  <c r="H7" i="2132"/>
  <c r="K5" i="2132"/>
  <c r="L5" i="2132"/>
  <c r="M5" i="2132"/>
  <c r="I5" i="2132"/>
  <c r="H5" i="2132"/>
  <c r="K3" i="2132"/>
  <c r="L3" i="2132"/>
  <c r="M3" i="2132"/>
  <c r="I3" i="2132"/>
  <c r="H3" i="2132"/>
  <c r="M15" i="2131"/>
  <c r="N15" i="2131"/>
  <c r="L13" i="2131"/>
  <c r="M13" i="2131"/>
  <c r="N13" i="2131"/>
  <c r="L27" i="2131"/>
  <c r="M27" i="2131"/>
  <c r="N27" i="2131"/>
  <c r="J27" i="2131"/>
  <c r="I27" i="2131"/>
  <c r="H27" i="2131"/>
  <c r="L25" i="2131"/>
  <c r="M25" i="2131"/>
  <c r="N25" i="2131"/>
  <c r="J25" i="2131"/>
  <c r="I25" i="2131"/>
  <c r="H25" i="2131"/>
  <c r="L23" i="2131"/>
  <c r="M23" i="2131"/>
  <c r="N23" i="2131"/>
  <c r="J23" i="2131"/>
  <c r="I23" i="2131"/>
  <c r="H23" i="2131"/>
  <c r="L21" i="2131"/>
  <c r="M21" i="2131"/>
  <c r="N21" i="2131"/>
  <c r="L17" i="2131"/>
  <c r="M17" i="2131"/>
  <c r="N17" i="2131"/>
  <c r="J15" i="2131"/>
  <c r="I15" i="2131"/>
  <c r="I13" i="2131"/>
  <c r="H13" i="2131"/>
  <c r="L11" i="2131"/>
  <c r="M11" i="2131"/>
  <c r="N11" i="2131"/>
  <c r="J11" i="2131"/>
  <c r="I11" i="2131"/>
  <c r="H11" i="2131"/>
  <c r="L19" i="2131"/>
  <c r="M19" i="2131"/>
  <c r="N19" i="2131"/>
  <c r="J19" i="2131"/>
  <c r="I19" i="2131"/>
  <c r="J17" i="2131"/>
  <c r="I17" i="2131"/>
  <c r="L15" i="2131"/>
  <c r="J13" i="2131"/>
  <c r="L9" i="2131"/>
  <c r="M9" i="2131"/>
  <c r="N9" i="2131"/>
  <c r="J9" i="2131"/>
  <c r="I9" i="2131"/>
  <c r="H9" i="2131"/>
  <c r="L7" i="2131"/>
  <c r="M7" i="2131"/>
  <c r="N7" i="2131"/>
  <c r="J7" i="2131"/>
  <c r="I7" i="2131"/>
  <c r="H7" i="2131"/>
  <c r="L5" i="2131"/>
  <c r="M5" i="2131"/>
  <c r="N5" i="2131"/>
  <c r="J5" i="2131"/>
  <c r="I5" i="2131"/>
  <c r="L3" i="2131"/>
  <c r="M3" i="2131"/>
  <c r="N3" i="2131"/>
  <c r="J3" i="2131"/>
  <c r="I3" i="2131"/>
  <c r="K37" i="2130"/>
  <c r="L37" i="2130"/>
  <c r="M37" i="2130"/>
  <c r="I37" i="2130"/>
  <c r="H37" i="2130"/>
  <c r="K35" i="2130"/>
  <c r="L35" i="2130"/>
  <c r="M35" i="2130"/>
  <c r="I35" i="2130"/>
  <c r="H35" i="2130"/>
  <c r="L31" i="2130"/>
  <c r="M31" i="2130"/>
  <c r="K31" i="2130"/>
  <c r="I31" i="2130"/>
  <c r="H31" i="2130"/>
  <c r="M27" i="2130"/>
  <c r="L27" i="2130"/>
  <c r="K27" i="2130"/>
  <c r="H27" i="2130"/>
  <c r="I27" i="2130"/>
  <c r="M21" i="2130"/>
  <c r="L21" i="2130"/>
  <c r="K21" i="2130"/>
  <c r="H21" i="2130"/>
  <c r="I21" i="2130"/>
  <c r="K13" i="2130"/>
  <c r="L13" i="2130"/>
  <c r="M13" i="2130"/>
  <c r="I13" i="2130"/>
  <c r="H13" i="2130"/>
  <c r="M11" i="2130"/>
  <c r="L11" i="2130"/>
  <c r="K11" i="2130"/>
  <c r="H11" i="2130"/>
  <c r="I11" i="2130"/>
  <c r="K39" i="2130"/>
  <c r="L39" i="2130"/>
  <c r="M39" i="2130"/>
  <c r="I39" i="2130"/>
  <c r="H39" i="2130"/>
  <c r="K33" i="2130"/>
  <c r="L33" i="2130"/>
  <c r="M33" i="2130"/>
  <c r="I33" i="2130"/>
  <c r="H33" i="2130"/>
  <c r="K29" i="2130"/>
  <c r="L29" i="2130"/>
  <c r="M29" i="2130"/>
  <c r="I29" i="2130"/>
  <c r="H29" i="2130"/>
  <c r="K25" i="2130"/>
  <c r="L25" i="2130"/>
  <c r="M25" i="2130"/>
  <c r="I25" i="2130"/>
  <c r="H25" i="2130"/>
  <c r="K23" i="2130"/>
  <c r="L23" i="2130"/>
  <c r="M23" i="2130"/>
  <c r="I23" i="2130"/>
  <c r="H23" i="2130"/>
  <c r="K19" i="2130"/>
  <c r="L19" i="2130"/>
  <c r="M19" i="2130"/>
  <c r="I19" i="2130"/>
  <c r="H19" i="2130"/>
  <c r="K15" i="2130"/>
  <c r="L15" i="2130"/>
  <c r="M15" i="2130"/>
  <c r="I15" i="2130"/>
  <c r="H15" i="2130"/>
  <c r="K3" i="2130"/>
  <c r="L3" i="2130"/>
  <c r="M3" i="2130"/>
  <c r="I3" i="2130"/>
  <c r="H3" i="2130"/>
  <c r="H11" i="2129"/>
  <c r="K11" i="2129"/>
  <c r="L11" i="2129"/>
  <c r="M11" i="2129"/>
  <c r="I11" i="2129"/>
  <c r="K21" i="2129"/>
  <c r="L21" i="2129"/>
  <c r="M21" i="2129"/>
  <c r="I21" i="2129"/>
  <c r="H21" i="2129"/>
  <c r="K9" i="2129"/>
  <c r="L9" i="2129"/>
  <c r="M9" i="2129"/>
  <c r="I9" i="2129"/>
  <c r="H9" i="2129"/>
  <c r="K25" i="2129"/>
  <c r="L25" i="2129"/>
  <c r="M25" i="2129"/>
  <c r="I25" i="2129"/>
  <c r="H25" i="2129"/>
  <c r="K23" i="2129"/>
  <c r="L23" i="2129"/>
  <c r="M23" i="2129"/>
  <c r="I23" i="2129"/>
  <c r="H23" i="2129"/>
  <c r="K19" i="2129"/>
  <c r="L19" i="2129"/>
  <c r="M19" i="2129"/>
  <c r="I19" i="2129"/>
  <c r="H19" i="2129"/>
  <c r="K17" i="2129"/>
  <c r="L17" i="2129"/>
  <c r="M17" i="2129"/>
  <c r="I17" i="2129"/>
  <c r="H17" i="2129"/>
  <c r="K15" i="2129"/>
  <c r="L15" i="2129"/>
  <c r="M15" i="2129"/>
  <c r="I15" i="2129"/>
  <c r="H15" i="2129"/>
  <c r="K7" i="2129"/>
  <c r="L7" i="2129"/>
  <c r="M7" i="2129"/>
  <c r="I7" i="2129"/>
  <c r="H7" i="2129"/>
  <c r="K5" i="2129"/>
  <c r="L5" i="2129"/>
  <c r="M5" i="2129"/>
  <c r="I5" i="2129"/>
  <c r="H5" i="2129"/>
  <c r="K3" i="2129"/>
  <c r="L3" i="2129"/>
  <c r="M3" i="2129"/>
  <c r="I3" i="2129"/>
  <c r="H3" i="2129"/>
  <c r="K23" i="2128"/>
  <c r="L23" i="2128"/>
  <c r="M23" i="2128"/>
  <c r="I23" i="2128"/>
  <c r="H23" i="2128"/>
  <c r="I21" i="2128"/>
  <c r="H21" i="2128"/>
  <c r="K11" i="2128"/>
  <c r="L11" i="2128"/>
  <c r="M11" i="2128"/>
  <c r="K9" i="2128"/>
  <c r="L9" i="2128"/>
  <c r="M9" i="2128"/>
  <c r="I9" i="2128"/>
  <c r="H9" i="2128"/>
  <c r="K7" i="2128"/>
  <c r="L7" i="2128"/>
  <c r="M7" i="2128"/>
  <c r="I7" i="2128"/>
  <c r="H7" i="2128"/>
  <c r="M5" i="2128"/>
  <c r="L5" i="2128"/>
  <c r="K5" i="2128"/>
  <c r="H5" i="2128"/>
  <c r="I5" i="2128"/>
  <c r="K27" i="2128"/>
  <c r="L27" i="2128"/>
  <c r="M27" i="2128"/>
  <c r="I27" i="2128"/>
  <c r="H27" i="2128"/>
  <c r="K25" i="2128"/>
  <c r="L25" i="2128"/>
  <c r="M25" i="2128"/>
  <c r="I25" i="2128"/>
  <c r="H25" i="2128"/>
  <c r="K21" i="2128"/>
  <c r="L21" i="2128"/>
  <c r="M21" i="2128"/>
  <c r="K19" i="2128"/>
  <c r="L19" i="2128"/>
  <c r="M19" i="2128"/>
  <c r="I19" i="2128"/>
  <c r="H19" i="2128"/>
  <c r="K17" i="2128"/>
  <c r="L17" i="2128"/>
  <c r="M17" i="2128"/>
  <c r="I17" i="2128"/>
  <c r="H17" i="2128"/>
  <c r="K15" i="2128"/>
  <c r="L15" i="2128"/>
  <c r="M15" i="2128"/>
  <c r="I15" i="2128"/>
  <c r="H15" i="2128"/>
  <c r="L13" i="2128"/>
  <c r="M13" i="2128"/>
  <c r="K13" i="2128"/>
  <c r="I13" i="2128"/>
  <c r="H13" i="2128"/>
  <c r="I11" i="2128"/>
  <c r="H11" i="2128"/>
  <c r="K3" i="2128"/>
  <c r="L3" i="2128"/>
  <c r="M3" i="2128"/>
  <c r="I3" i="2128"/>
  <c r="H3" i="2128"/>
  <c r="K25" i="2127"/>
  <c r="L25" i="2127"/>
  <c r="M25" i="2127"/>
  <c r="I25" i="2127"/>
  <c r="H25" i="2127"/>
  <c r="K19" i="2127"/>
  <c r="L19" i="2127"/>
  <c r="M19" i="2127"/>
  <c r="I19" i="2127"/>
  <c r="H19" i="2127"/>
  <c r="K5" i="2127"/>
  <c r="L5" i="2127"/>
  <c r="M5" i="2127"/>
  <c r="I5" i="2127"/>
  <c r="H5" i="2127"/>
  <c r="K23" i="2127"/>
  <c r="L23" i="2127"/>
  <c r="M23" i="2127"/>
  <c r="I23" i="2127"/>
  <c r="H23" i="2127"/>
  <c r="K21" i="2127"/>
  <c r="L21" i="2127"/>
  <c r="M21" i="2127"/>
  <c r="I21" i="2127"/>
  <c r="H21" i="2127"/>
  <c r="K17" i="2127"/>
  <c r="L17" i="2127"/>
  <c r="M17" i="2127"/>
  <c r="I17" i="2127"/>
  <c r="H17" i="2127"/>
  <c r="K15" i="2127"/>
  <c r="L15" i="2127"/>
  <c r="M15" i="2127"/>
  <c r="I15" i="2127"/>
  <c r="H15" i="2127"/>
  <c r="K13" i="2127"/>
  <c r="L13" i="2127"/>
  <c r="M13" i="2127"/>
  <c r="I13" i="2127"/>
  <c r="H13" i="2127"/>
  <c r="K11" i="2127"/>
  <c r="L11" i="2127"/>
  <c r="M11" i="2127"/>
  <c r="I11" i="2127"/>
  <c r="H11" i="2127"/>
  <c r="K9" i="2127"/>
  <c r="L9" i="2127"/>
  <c r="M9" i="2127"/>
  <c r="I9" i="2127"/>
  <c r="H9" i="2127"/>
  <c r="K7" i="2127"/>
  <c r="L7" i="2127"/>
  <c r="M7" i="2127"/>
  <c r="I7" i="2127"/>
  <c r="H7" i="2127"/>
  <c r="K3" i="2127"/>
  <c r="L3" i="2127"/>
  <c r="M3" i="2127"/>
  <c r="I3" i="2127"/>
  <c r="H3" i="2127"/>
  <c r="K25" i="2126"/>
  <c r="L25" i="2126"/>
  <c r="M25" i="2126"/>
  <c r="I25" i="2126"/>
  <c r="H25" i="2126"/>
  <c r="K23" i="2126"/>
  <c r="L23" i="2126"/>
  <c r="M23" i="2126"/>
  <c r="I23" i="2126"/>
  <c r="H23" i="2126"/>
  <c r="K21" i="2126"/>
  <c r="L21" i="2126"/>
  <c r="M21" i="2126"/>
  <c r="I21" i="2126"/>
  <c r="H21" i="2126"/>
  <c r="K19" i="2126"/>
  <c r="L19" i="2126"/>
  <c r="M19" i="2126"/>
  <c r="I19" i="2126"/>
  <c r="H19" i="2126"/>
  <c r="K5" i="2126"/>
  <c r="L5" i="2126"/>
  <c r="M5" i="2126"/>
  <c r="I5" i="2126"/>
  <c r="H5" i="2126"/>
  <c r="K17" i="2126"/>
  <c r="L17" i="2126"/>
  <c r="M17" i="2126"/>
  <c r="I17" i="2126"/>
  <c r="H17" i="2126"/>
  <c r="K15" i="2126"/>
  <c r="L15" i="2126"/>
  <c r="M15" i="2126"/>
  <c r="I15" i="2126"/>
  <c r="H15" i="2126"/>
  <c r="K13" i="2126"/>
  <c r="L13" i="2126"/>
  <c r="M13" i="2126"/>
  <c r="I13" i="2126"/>
  <c r="H13" i="2126"/>
  <c r="K11" i="2126"/>
  <c r="L11" i="2126"/>
  <c r="M11" i="2126"/>
  <c r="I11" i="2126"/>
  <c r="H11" i="2126"/>
  <c r="K9" i="2126"/>
  <c r="L9" i="2126"/>
  <c r="M9" i="2126"/>
  <c r="I9" i="2126"/>
  <c r="H9" i="2126"/>
  <c r="K7" i="2126"/>
  <c r="L7" i="2126"/>
  <c r="M7" i="2126"/>
  <c r="I7" i="2126"/>
  <c r="H7" i="2126"/>
  <c r="K3" i="2126"/>
  <c r="L3" i="2126"/>
  <c r="M3" i="2126"/>
  <c r="I3" i="2126"/>
  <c r="H3" i="2126"/>
  <c r="K41" i="2125"/>
  <c r="L41" i="2125"/>
  <c r="M41" i="2125"/>
  <c r="I41" i="2125"/>
  <c r="H41" i="2125"/>
  <c r="K39" i="2125"/>
  <c r="L39" i="2125"/>
  <c r="M39" i="2125"/>
  <c r="I39" i="2125"/>
  <c r="H39" i="2125"/>
  <c r="K37" i="2125"/>
  <c r="L37" i="2125"/>
  <c r="M37" i="2125"/>
  <c r="I37" i="2125"/>
  <c r="H37" i="2125"/>
  <c r="K35" i="2125"/>
  <c r="L35" i="2125"/>
  <c r="M35" i="2125"/>
  <c r="I35" i="2125"/>
  <c r="H35" i="2125"/>
  <c r="M33" i="2125"/>
  <c r="L33" i="2125"/>
  <c r="K33" i="2125"/>
  <c r="H33" i="2125"/>
  <c r="I33" i="2125"/>
  <c r="K31" i="2125"/>
  <c r="L31" i="2125"/>
  <c r="M31" i="2125"/>
  <c r="I31" i="2125"/>
  <c r="H31" i="2125"/>
  <c r="M29" i="2125"/>
  <c r="L29" i="2125"/>
  <c r="K29" i="2125"/>
  <c r="H29" i="2125"/>
  <c r="I29" i="2125"/>
  <c r="K27" i="2125"/>
  <c r="L27" i="2125"/>
  <c r="M27" i="2125"/>
  <c r="I27" i="2125"/>
  <c r="H27" i="2125"/>
  <c r="K21" i="2125"/>
  <c r="L21" i="2125"/>
  <c r="M21" i="2125"/>
  <c r="I21" i="2125"/>
  <c r="H21" i="2125"/>
  <c r="K19" i="2125"/>
  <c r="L19" i="2125"/>
  <c r="M19" i="2125"/>
  <c r="I19" i="2125"/>
  <c r="H19" i="2125"/>
  <c r="K25" i="2125"/>
  <c r="L25" i="2125"/>
  <c r="M25" i="2125"/>
  <c r="I25" i="2125"/>
  <c r="H25" i="2125"/>
  <c r="K23" i="2125"/>
  <c r="L23" i="2125"/>
  <c r="M23" i="2125"/>
  <c r="I23" i="2125"/>
  <c r="H23" i="2125"/>
  <c r="K15" i="2125"/>
  <c r="L15" i="2125"/>
  <c r="M15" i="2125"/>
  <c r="I15" i="2125"/>
  <c r="H15" i="2125"/>
  <c r="K13" i="2125"/>
  <c r="L13" i="2125"/>
  <c r="M13" i="2125"/>
  <c r="I13" i="2125"/>
  <c r="H13" i="2125"/>
  <c r="K11" i="2125"/>
  <c r="L11" i="2125"/>
  <c r="M11" i="2125"/>
  <c r="I11" i="2125"/>
  <c r="H11" i="2125"/>
  <c r="K3" i="2125"/>
  <c r="L3" i="2125"/>
  <c r="M3" i="2125"/>
  <c r="I3" i="2125"/>
  <c r="H3" i="2125"/>
  <c r="L63" i="2124"/>
  <c r="M63" i="2124"/>
  <c r="N63" i="2124"/>
  <c r="O63" i="2124"/>
  <c r="J63" i="2124"/>
  <c r="I63" i="2124"/>
  <c r="H63" i="2124"/>
  <c r="L67" i="2124"/>
  <c r="M67" i="2124"/>
  <c r="N67" i="2124"/>
  <c r="O67" i="2124"/>
  <c r="J67" i="2124"/>
  <c r="I67" i="2124"/>
  <c r="H67" i="2124"/>
  <c r="L61" i="2124"/>
  <c r="M61" i="2124"/>
  <c r="N61" i="2124"/>
  <c r="O61" i="2124"/>
  <c r="J61" i="2124"/>
  <c r="I61" i="2124"/>
  <c r="H61" i="2124"/>
  <c r="L59" i="2124"/>
  <c r="M59" i="2124"/>
  <c r="N59" i="2124"/>
  <c r="O59" i="2124"/>
  <c r="J59" i="2124"/>
  <c r="I59" i="2124"/>
  <c r="H59" i="2124"/>
  <c r="L57" i="2124"/>
  <c r="M57" i="2124"/>
  <c r="N57" i="2124"/>
  <c r="O57" i="2124"/>
  <c r="J57" i="2124"/>
  <c r="I57" i="2124"/>
  <c r="H57" i="2124"/>
  <c r="L55" i="2124"/>
  <c r="M55" i="2124"/>
  <c r="N55" i="2124"/>
  <c r="O55" i="2124"/>
  <c r="J55" i="2124"/>
  <c r="I55" i="2124"/>
  <c r="H55" i="2124"/>
  <c r="L53" i="2124"/>
  <c r="M53" i="2124"/>
  <c r="N53" i="2124"/>
  <c r="O53" i="2124"/>
  <c r="J53" i="2124"/>
  <c r="I53" i="2124"/>
  <c r="H53" i="2124"/>
  <c r="L43" i="2124"/>
  <c r="M43" i="2124"/>
  <c r="N43" i="2124"/>
  <c r="O43" i="2124"/>
  <c r="J43" i="2124"/>
  <c r="I43" i="2124"/>
  <c r="H43" i="2124"/>
  <c r="L21" i="2124"/>
  <c r="M21" i="2124"/>
  <c r="N21" i="2124"/>
  <c r="O21" i="2124"/>
  <c r="J21" i="2124"/>
  <c r="I21" i="2124"/>
  <c r="H21" i="2124"/>
  <c r="L19" i="2124"/>
  <c r="M19" i="2124"/>
  <c r="N19" i="2124"/>
  <c r="O19" i="2124"/>
  <c r="J19" i="2124"/>
  <c r="I19" i="2124"/>
  <c r="H19" i="2124"/>
  <c r="L25" i="2124"/>
  <c r="M25" i="2124"/>
  <c r="N25" i="2124"/>
  <c r="O25" i="2124"/>
  <c r="J25" i="2124"/>
  <c r="I25" i="2124"/>
  <c r="H25" i="2124"/>
  <c r="L23" i="2124"/>
  <c r="M23" i="2124"/>
  <c r="N23" i="2124"/>
  <c r="O23" i="2124"/>
  <c r="J23" i="2124"/>
  <c r="I23" i="2124"/>
  <c r="H23" i="2124"/>
  <c r="L11" i="2124"/>
  <c r="M11" i="2124"/>
  <c r="N11" i="2124"/>
  <c r="O11" i="2124"/>
  <c r="J11" i="2124"/>
  <c r="I11" i="2124"/>
  <c r="H11" i="2124"/>
  <c r="L9" i="2124"/>
  <c r="M9" i="2124"/>
  <c r="N9" i="2124"/>
  <c r="O9" i="2124"/>
  <c r="J9" i="2124"/>
  <c r="I9" i="2124"/>
  <c r="H9" i="2124"/>
  <c r="L5" i="2124"/>
  <c r="M5" i="2124"/>
  <c r="N5" i="2124"/>
  <c r="O5" i="2124"/>
  <c r="J5" i="2124"/>
  <c r="I5" i="2124"/>
  <c r="H5" i="2124"/>
  <c r="L51" i="2124"/>
  <c r="M51" i="2124"/>
  <c r="N51" i="2124"/>
  <c r="O51" i="2124"/>
  <c r="J51" i="2124"/>
  <c r="I51" i="2124"/>
  <c r="H51" i="2124"/>
  <c r="L49" i="2124"/>
  <c r="M49" i="2124"/>
  <c r="N49" i="2124"/>
  <c r="O49" i="2124"/>
  <c r="J49" i="2124"/>
  <c r="I49" i="2124"/>
  <c r="H49" i="2124"/>
  <c r="L47" i="2124"/>
  <c r="M47" i="2124"/>
  <c r="N47" i="2124"/>
  <c r="O47" i="2124"/>
  <c r="J47" i="2124"/>
  <c r="I47" i="2124"/>
  <c r="H47" i="2124"/>
  <c r="L45" i="2124"/>
  <c r="M45" i="2124"/>
  <c r="N45" i="2124"/>
  <c r="O45" i="2124"/>
  <c r="J45" i="2124"/>
  <c r="I45" i="2124"/>
  <c r="H45" i="2124"/>
  <c r="L41" i="2124"/>
  <c r="M41" i="2124"/>
  <c r="N41" i="2124"/>
  <c r="O41" i="2124"/>
  <c r="J41" i="2124"/>
  <c r="I41" i="2124"/>
  <c r="H41" i="2124"/>
  <c r="L39" i="2124"/>
  <c r="M39" i="2124"/>
  <c r="N39" i="2124"/>
  <c r="O39" i="2124"/>
  <c r="J39" i="2124"/>
  <c r="I39" i="2124"/>
  <c r="H39" i="2124"/>
  <c r="L37" i="2124"/>
  <c r="M37" i="2124"/>
  <c r="N37" i="2124"/>
  <c r="O37" i="2124"/>
  <c r="J37" i="2124"/>
  <c r="I37" i="2124"/>
  <c r="H37" i="2124"/>
  <c r="L35" i="2124"/>
  <c r="M35" i="2124"/>
  <c r="N35" i="2124"/>
  <c r="O35" i="2124"/>
  <c r="J35" i="2124"/>
  <c r="I35" i="2124"/>
  <c r="H35" i="2124"/>
  <c r="L33" i="2124"/>
  <c r="M33" i="2124"/>
  <c r="N33" i="2124"/>
  <c r="O33" i="2124"/>
  <c r="J33" i="2124"/>
  <c r="I33" i="2124"/>
  <c r="H33" i="2124"/>
  <c r="L27" i="2124"/>
  <c r="M27" i="2124"/>
  <c r="N27" i="2124"/>
  <c r="O27" i="2124"/>
  <c r="J27" i="2124"/>
  <c r="I27" i="2124"/>
  <c r="H27" i="2124"/>
  <c r="L17" i="2124"/>
  <c r="M17" i="2124"/>
  <c r="N17" i="2124"/>
  <c r="O17" i="2124"/>
  <c r="J17" i="2124"/>
  <c r="I17" i="2124"/>
  <c r="H17" i="2124"/>
  <c r="L15" i="2124"/>
  <c r="M15" i="2124"/>
  <c r="N15" i="2124"/>
  <c r="O15" i="2124"/>
  <c r="J15" i="2124"/>
  <c r="I15" i="2124"/>
  <c r="H15" i="2124"/>
  <c r="L13" i="2124"/>
  <c r="M13" i="2124"/>
  <c r="N13" i="2124"/>
  <c r="O13" i="2124"/>
  <c r="J13" i="2124"/>
  <c r="I13" i="2124"/>
  <c r="H13" i="2124"/>
  <c r="L7" i="2124"/>
  <c r="M7" i="2124"/>
  <c r="N7" i="2124"/>
  <c r="O7" i="2124"/>
  <c r="J7" i="2124"/>
  <c r="I7" i="2124"/>
  <c r="H7" i="2124"/>
  <c r="L3" i="2124"/>
  <c r="M3" i="2124"/>
  <c r="N3" i="2124"/>
  <c r="O3" i="2124"/>
  <c r="J3" i="2124"/>
  <c r="I3" i="2124"/>
  <c r="H3" i="2124"/>
  <c r="K51" i="2123"/>
  <c r="L51" i="2123"/>
  <c r="M51" i="2123"/>
  <c r="I51" i="2123"/>
  <c r="H51" i="2123"/>
  <c r="K49" i="2123"/>
  <c r="L49" i="2123"/>
  <c r="M49" i="2123"/>
  <c r="I49" i="2123"/>
  <c r="H49" i="2123"/>
  <c r="I45" i="2123"/>
  <c r="H45" i="2123"/>
  <c r="K39" i="2123"/>
  <c r="L39" i="2123"/>
  <c r="M39" i="2123"/>
  <c r="I39" i="2123"/>
  <c r="H39" i="2123"/>
  <c r="K21" i="2123"/>
  <c r="L21" i="2123"/>
  <c r="M21" i="2123"/>
  <c r="I21" i="2123"/>
  <c r="H21" i="2123"/>
  <c r="K9" i="2123"/>
  <c r="L9" i="2123"/>
  <c r="M9" i="2123"/>
  <c r="I9" i="2123"/>
  <c r="H9" i="2123"/>
  <c r="K5" i="2123"/>
  <c r="L5" i="2123"/>
  <c r="M5" i="2123"/>
  <c r="I5" i="2123"/>
  <c r="H5" i="2123"/>
  <c r="K55" i="2123"/>
  <c r="L55" i="2123"/>
  <c r="M55" i="2123"/>
  <c r="I55" i="2123"/>
  <c r="H55" i="2123"/>
  <c r="K53" i="2123"/>
  <c r="L53" i="2123"/>
  <c r="M53" i="2123"/>
  <c r="I53" i="2123"/>
  <c r="H53" i="2123"/>
  <c r="K47" i="2123"/>
  <c r="L47" i="2123"/>
  <c r="M47" i="2123"/>
  <c r="I47" i="2123"/>
  <c r="H47" i="2123"/>
  <c r="K45" i="2123"/>
  <c r="L45" i="2123"/>
  <c r="M45" i="2123"/>
  <c r="K43" i="2123"/>
  <c r="L43" i="2123"/>
  <c r="M43" i="2123"/>
  <c r="I43" i="2123"/>
  <c r="H43" i="2123"/>
  <c r="K41" i="2123"/>
  <c r="L41" i="2123"/>
  <c r="M41" i="2123"/>
  <c r="I41" i="2123"/>
  <c r="H41" i="2123"/>
  <c r="K37" i="2123"/>
  <c r="L37" i="2123"/>
  <c r="M37" i="2123"/>
  <c r="I37" i="2123"/>
  <c r="H37" i="2123"/>
  <c r="K35" i="2123"/>
  <c r="L35" i="2123"/>
  <c r="M35" i="2123"/>
  <c r="I35" i="2123"/>
  <c r="H35" i="2123"/>
  <c r="K33" i="2123"/>
  <c r="L33" i="2123"/>
  <c r="M33" i="2123"/>
  <c r="I33" i="2123"/>
  <c r="H33" i="2123"/>
  <c r="K31" i="2123"/>
  <c r="L31" i="2123"/>
  <c r="M31" i="2123"/>
  <c r="I31" i="2123"/>
  <c r="H31" i="2123"/>
  <c r="K29" i="2123"/>
  <c r="L29" i="2123"/>
  <c r="M29" i="2123"/>
  <c r="I29" i="2123"/>
  <c r="H29" i="2123"/>
  <c r="K25" i="2123"/>
  <c r="L25" i="2123"/>
  <c r="M25" i="2123"/>
  <c r="I25" i="2123"/>
  <c r="H25" i="2123"/>
  <c r="K23" i="2123"/>
  <c r="L23" i="2123"/>
  <c r="M23" i="2123"/>
  <c r="I23" i="2123"/>
  <c r="H23" i="2123"/>
  <c r="K17" i="2123"/>
  <c r="L17" i="2123"/>
  <c r="M17" i="2123"/>
  <c r="I17" i="2123"/>
  <c r="H17" i="2123"/>
  <c r="K15" i="2123"/>
  <c r="L15" i="2123"/>
  <c r="M15" i="2123"/>
  <c r="I15" i="2123"/>
  <c r="H15" i="2123"/>
  <c r="K13" i="2123"/>
  <c r="L13" i="2123"/>
  <c r="M13" i="2123"/>
  <c r="I13" i="2123"/>
  <c r="H13" i="2123"/>
  <c r="K7" i="2123"/>
  <c r="L7" i="2123"/>
  <c r="M7" i="2123"/>
  <c r="I7" i="2123"/>
  <c r="H7" i="2123"/>
  <c r="K3" i="2123"/>
  <c r="L3" i="2123"/>
  <c r="M3" i="2123"/>
  <c r="I3" i="2123"/>
  <c r="H3" i="2123"/>
  <c r="K33" i="2122"/>
  <c r="L33" i="2122"/>
  <c r="M33" i="2122"/>
  <c r="I33" i="2122"/>
  <c r="H33" i="2122"/>
  <c r="K31" i="2122"/>
  <c r="L31" i="2122"/>
  <c r="M31" i="2122"/>
  <c r="I31" i="2122"/>
  <c r="H31" i="2122"/>
  <c r="H27" i="2122"/>
  <c r="I27" i="2122"/>
  <c r="K23" i="2122"/>
  <c r="L23" i="2122"/>
  <c r="M23" i="2122"/>
  <c r="I23" i="2122"/>
  <c r="H23" i="2122"/>
  <c r="K19" i="2122"/>
  <c r="L19" i="2122"/>
  <c r="M19" i="2122"/>
  <c r="I19" i="2122"/>
  <c r="H19" i="2122"/>
  <c r="K9" i="2122"/>
  <c r="L9" i="2122"/>
  <c r="M9" i="2122"/>
  <c r="H9" i="2122"/>
  <c r="I9" i="2122"/>
  <c r="K3" i="2122"/>
  <c r="L3" i="2122"/>
  <c r="M3" i="2122"/>
  <c r="I3" i="2122"/>
  <c r="H3" i="2122"/>
  <c r="K27" i="2122"/>
  <c r="L27" i="2122"/>
  <c r="M27" i="2122"/>
  <c r="K25" i="2122"/>
  <c r="L25" i="2122"/>
  <c r="M25" i="2122"/>
  <c r="I25" i="2122"/>
  <c r="H25" i="2122"/>
  <c r="K21" i="2122"/>
  <c r="L21" i="2122"/>
  <c r="M21" i="2122"/>
  <c r="I21" i="2122"/>
  <c r="H21" i="2122"/>
  <c r="K17" i="2122"/>
  <c r="L17" i="2122"/>
  <c r="M17" i="2122"/>
  <c r="I17" i="2122"/>
  <c r="H17" i="2122"/>
  <c r="K15" i="2122"/>
  <c r="L15" i="2122"/>
  <c r="M15" i="2122"/>
  <c r="I15" i="2122"/>
  <c r="H15" i="2122"/>
  <c r="K13" i="2122"/>
  <c r="L13" i="2122"/>
  <c r="M13" i="2122"/>
  <c r="I13" i="2122"/>
  <c r="H13" i="2122"/>
  <c r="K11" i="2122"/>
  <c r="L11" i="2122"/>
  <c r="M11" i="2122"/>
  <c r="I11" i="2122"/>
  <c r="H11" i="2122"/>
  <c r="K7" i="2122"/>
  <c r="L7" i="2122"/>
  <c r="M7" i="2122"/>
  <c r="I7" i="2122"/>
  <c r="H7" i="2122"/>
  <c r="K5" i="2122"/>
  <c r="L5" i="2122"/>
  <c r="M5" i="2122"/>
  <c r="I5" i="2122"/>
  <c r="H5" i="2122"/>
  <c r="K25" i="2121"/>
  <c r="L25" i="2121"/>
  <c r="M25" i="2121"/>
  <c r="I25" i="2121"/>
  <c r="H25" i="2121"/>
  <c r="K23" i="2121"/>
  <c r="L23" i="2121"/>
  <c r="M23" i="2121"/>
  <c r="I23" i="2121"/>
  <c r="H23" i="2121"/>
  <c r="K21" i="2121"/>
  <c r="L21" i="2121"/>
  <c r="M21" i="2121"/>
  <c r="I21" i="2121"/>
  <c r="H21" i="2121"/>
  <c r="K19" i="2121"/>
  <c r="L19" i="2121"/>
  <c r="M19" i="2121"/>
  <c r="I19" i="2121"/>
  <c r="H19" i="2121"/>
  <c r="K9" i="2121"/>
  <c r="L9" i="2121"/>
  <c r="M9" i="2121"/>
  <c r="I9" i="2121"/>
  <c r="H9" i="2121"/>
  <c r="K7" i="2121"/>
  <c r="L7" i="2121"/>
  <c r="M7" i="2121"/>
  <c r="I7" i="2121"/>
  <c r="H7" i="2121"/>
  <c r="K5" i="2121"/>
  <c r="L5" i="2121"/>
  <c r="M5" i="2121"/>
  <c r="I5" i="2121"/>
  <c r="H5" i="2121"/>
  <c r="K17" i="2121"/>
  <c r="L17" i="2121"/>
  <c r="M17" i="2121"/>
  <c r="I17" i="2121"/>
  <c r="H17" i="2121"/>
  <c r="K15" i="2121"/>
  <c r="L15" i="2121"/>
  <c r="M15" i="2121"/>
  <c r="I15" i="2121"/>
  <c r="H15" i="2121"/>
  <c r="K13" i="2121"/>
  <c r="L13" i="2121"/>
  <c r="M13" i="2121"/>
  <c r="I13" i="2121"/>
  <c r="H13" i="2121"/>
  <c r="K11" i="2121"/>
  <c r="L11" i="2121"/>
  <c r="M11" i="2121"/>
  <c r="I11" i="2121"/>
  <c r="H11" i="2121"/>
  <c r="K3" i="2121"/>
  <c r="L3" i="2121"/>
  <c r="M3" i="2121"/>
  <c r="I3" i="2121"/>
  <c r="H3" i="2121"/>
  <c r="N21" i="2120"/>
  <c r="M21" i="2120"/>
  <c r="L21" i="2120"/>
  <c r="K21" i="2120"/>
  <c r="H21" i="2120"/>
  <c r="I21" i="2120"/>
  <c r="K19" i="2120"/>
  <c r="L19" i="2120"/>
  <c r="M19" i="2120"/>
  <c r="N19" i="2120"/>
  <c r="I19" i="2120"/>
  <c r="H19" i="2120"/>
  <c r="K9" i="2120"/>
  <c r="L9" i="2120"/>
  <c r="M9" i="2120"/>
  <c r="N9" i="2120"/>
  <c r="I9" i="2120"/>
  <c r="H9" i="2120"/>
  <c r="K5" i="2120"/>
  <c r="L5" i="2120"/>
  <c r="M5" i="2120"/>
  <c r="N5" i="2120"/>
  <c r="I5" i="2120"/>
  <c r="H5" i="2120"/>
  <c r="N23" i="2120"/>
  <c r="N17" i="2120"/>
  <c r="N15" i="2120"/>
  <c r="K25" i="2120"/>
  <c r="L25" i="2120"/>
  <c r="M25" i="2120"/>
  <c r="N25" i="2120"/>
  <c r="I25" i="2120"/>
  <c r="H25" i="2120"/>
  <c r="K23" i="2120"/>
  <c r="L23" i="2120"/>
  <c r="M23" i="2120"/>
  <c r="I23" i="2120"/>
  <c r="H23" i="2120"/>
  <c r="K17" i="2120"/>
  <c r="L17" i="2120"/>
  <c r="M17" i="2120"/>
  <c r="I17" i="2120"/>
  <c r="H17" i="2120"/>
  <c r="K15" i="2120"/>
  <c r="L15" i="2120"/>
  <c r="M15" i="2120"/>
  <c r="I15" i="2120"/>
  <c r="H15" i="2120"/>
  <c r="K13" i="2120"/>
  <c r="L13" i="2120"/>
  <c r="M13" i="2120"/>
  <c r="N13" i="2120"/>
  <c r="I13" i="2120"/>
  <c r="H13" i="2120"/>
  <c r="K11" i="2120"/>
  <c r="L11" i="2120"/>
  <c r="M11" i="2120"/>
  <c r="N11" i="2120"/>
  <c r="I11" i="2120"/>
  <c r="H11" i="2120"/>
  <c r="K7" i="2120"/>
  <c r="L7" i="2120"/>
  <c r="M7" i="2120"/>
  <c r="N7" i="2120"/>
  <c r="I7" i="2120"/>
  <c r="H7" i="2120"/>
  <c r="K3" i="2120"/>
  <c r="L3" i="2120"/>
  <c r="M3" i="2120"/>
  <c r="N3" i="2120"/>
  <c r="I3" i="2120"/>
  <c r="H3" i="2120"/>
</calcChain>
</file>

<file path=xl/sharedStrings.xml><?xml version="1.0" encoding="utf-8"?>
<sst xmlns="http://schemas.openxmlformats.org/spreadsheetml/2006/main" count="8079" uniqueCount="803">
  <si>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</si>
  <si>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</si>
  <si>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</si>
  <si>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</si>
  <si>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</si>
  <si>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</si>
  <si>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</si>
  <si>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</si>
  <si>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</si>
  <si>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</si>
  <si>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</si>
  <si>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</si>
  <si>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AT CENTER BACK HIGHT WITHOUT NECK BAND </t>
  </si>
  <si>
    <t xml:space="preserve">COLLAR WIDTH AT EDGE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</si>
  <si>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</si>
  <si>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</si>
  <si>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</si>
  <si>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</si>
  <si>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</si>
  <si>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</si>
  <si>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</si>
  <si>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</si>
  <si>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</si>
  <si>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</si>
  <si>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</si>
  <si>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</si>
  <si>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</si>
  <si>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</si>
  <si>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</si>
  <si>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</si>
  <si>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</si>
  <si>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</si>
  <si>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</si>
  <si>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</si>
  <si>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</si>
  <si>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후드장(모자길이)</t>
  </si>
  <si>
    <t>후드폭(모자폭)</t>
  </si>
  <si>
    <t>총기장(뒷목)</t>
  </si>
  <si>
    <t>목둘레</t>
  </si>
  <si>
    <t>고시폭</t>
  </si>
  <si>
    <t>카라폭</t>
  </si>
  <si>
    <t>카라포인트길이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</si>
  <si>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</si>
  <si>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</si>
  <si>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</si>
  <si>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</si>
  <si>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</si>
  <si>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</si>
  <si>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</si>
  <si>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</si>
  <si>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</si>
  <si>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</si>
  <si>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</si>
  <si>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</si>
  <si>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</si>
  <si>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</si>
  <si>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</si>
  <si>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</si>
  <si>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</si>
  <si>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</si>
  <si>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</si>
  <si>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</si>
  <si>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</si>
  <si>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</si>
  <si>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</si>
  <si>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>목라인(NECK LINE)을 따라 잰 곡선의 둘레길이</t>
  </si>
  <si>
    <t>뒷목 중심에서 고시 수직으로 잰 길이</t>
  </si>
  <si>
    <t>뒷목 중심에서 고시 분량을 빼고 수직으로 잰 길이</t>
  </si>
  <si>
    <t>앞목쪽 카라 길이</t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</si>
  <si>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</si>
  <si>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</si>
  <si>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</si>
  <si>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</si>
  <si>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</si>
  <si>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</si>
  <si>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</si>
  <si>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</si>
  <si>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</si>
  <si>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</si>
  <si>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</si>
  <si>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</si>
  <si>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</si>
  <si>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</si>
  <si>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</si>
  <si>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</si>
  <si>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 xml:space="preserve">INCLUDE WAIST BAND TO EDGE </t>
    <phoneticPr fontId="1" type="noConversion"/>
  </si>
  <si>
    <t>NECK</t>
    <phoneticPr fontId="2" type="noConversion"/>
  </si>
  <si>
    <t xml:space="preserve">ROUND ,@ NECK SEWING  LINE </t>
    <phoneticPr fontId="1" type="noConversion"/>
  </si>
  <si>
    <t xml:space="preserve">NECK BAND CENTER HIGHT </t>
    <phoneticPr fontId="2" type="noConversion"/>
  </si>
  <si>
    <t xml:space="preserve">AT CENTER BACK HIGHT </t>
    <phoneticPr fontId="1" type="noConversion"/>
  </si>
  <si>
    <t>COLLAR WIDTH</t>
    <phoneticPr fontId="2" type="noConversion"/>
  </si>
  <si>
    <t>COLLAR POINT</t>
    <phoneticPr fontId="2" type="noConversion"/>
  </si>
  <si>
    <t>FRONT YOKE LENGTH</t>
    <phoneticPr fontId="2" type="noConversion"/>
  </si>
  <si>
    <t xml:space="preserve">FROM FRONT NECT TO CUTTING LINE </t>
    <phoneticPr fontId="1" type="noConversion"/>
  </si>
  <si>
    <t>앞요크 기장</t>
    <phoneticPr fontId="1" type="noConversion"/>
  </si>
  <si>
    <t>앞목점에서 절개까지 직선으로 잰 길이</t>
    <phoneticPr fontId="1" type="noConversion"/>
  </si>
  <si>
    <t>BACK YOKE LENGTH</t>
    <phoneticPr fontId="2" type="noConversion"/>
  </si>
  <si>
    <t>뒷목점에서 절개까지 직선으로 잰 길이</t>
    <phoneticPr fontId="1" type="noConversion"/>
  </si>
  <si>
    <t>HOOD LENGTH</t>
    <phoneticPr fontId="2" type="noConversion"/>
  </si>
  <si>
    <t xml:space="preserve">FROM CENTER LENGTH TO EDGE </t>
    <phoneticPr fontId="2" type="noConversion"/>
  </si>
  <si>
    <t>모자 앞 중심을 기준으로 양 끝점을 수직으로 잰 길이</t>
    <phoneticPr fontId="1" type="noConversion"/>
  </si>
  <si>
    <t xml:space="preserve">HOOD WIDTH </t>
    <phoneticPr fontId="2" type="noConversion"/>
  </si>
  <si>
    <t xml:space="preserve">HALF FOLDING ,MAXIMUM DEEP POINT </t>
    <phoneticPr fontId="2" type="noConversion"/>
  </si>
  <si>
    <t>모자의 가장 돌출된 부위를 수평으로 잰 길이</t>
    <phoneticPr fontId="1" type="noConversion"/>
  </si>
  <si>
    <t>화장</t>
    <phoneticPr fontId="2" type="noConversion"/>
  </si>
  <si>
    <t>뒷목중심점에서 소매부리(밑단)까지 잰 길이</t>
    <phoneticPr fontId="1" type="noConversion"/>
  </si>
  <si>
    <t xml:space="preserve">CENTER BACK SLEEVE LENGTH </t>
    <phoneticPr fontId="1" type="noConversion"/>
  </si>
  <si>
    <t>FROM CENTER BACK BODY TO EDGE TO SLEEVE CUFFS</t>
    <phoneticPr fontId="1" type="noConversion"/>
  </si>
  <si>
    <t>FROM FRONT NECK CENTER TO VERTICAL</t>
    <phoneticPr fontId="1" type="noConversion"/>
  </si>
  <si>
    <t>앞목중심에서 수직으로</t>
    <phoneticPr fontId="1" type="noConversion"/>
  </si>
  <si>
    <t xml:space="preserve"> GRAPHIC POINT B</t>
    <phoneticPr fontId="1" type="noConversion"/>
  </si>
  <si>
    <t>나염위치 B</t>
    <phoneticPr fontId="1" type="noConversion"/>
  </si>
  <si>
    <t>앞중심에서 수평으로</t>
    <phoneticPr fontId="1" type="noConversion"/>
  </si>
  <si>
    <t>FROM FRONT CENTER TO HORIZONTALLY</t>
    <phoneticPr fontId="1" type="noConversion"/>
  </si>
  <si>
    <t>목라인(NECK LINE)을 따라 잰 곡선의 둘레길이</t>
    <phoneticPr fontId="1" type="noConversion"/>
  </si>
  <si>
    <t>허리완성사이즈</t>
    <phoneticPr fontId="1" type="noConversion"/>
  </si>
  <si>
    <t xml:space="preserve">허리에서 수직으로 </t>
    <phoneticPr fontId="1" type="noConversion"/>
  </si>
  <si>
    <t>무릎위치</t>
    <phoneticPr fontId="1" type="noConversion"/>
  </si>
  <si>
    <t>VERTICALLY AT THE WAIST</t>
    <phoneticPr fontId="1" type="noConversion"/>
  </si>
  <si>
    <t>KNEE POINT</t>
    <phoneticPr fontId="1" type="noConversion"/>
  </si>
  <si>
    <t xml:space="preserve"> </t>
    <phoneticPr fontId="1" type="noConversion"/>
  </si>
  <si>
    <t>무릎둘레</t>
    <phoneticPr fontId="1" type="noConversion"/>
  </si>
  <si>
    <t>KNEE</t>
    <phoneticPr fontId="1" type="noConversion"/>
  </si>
  <si>
    <t>바지 안 쪽에서 봉제선을 따라 바지밑단 끝까지의 길이</t>
    <phoneticPr fontId="1" type="noConversion"/>
  </si>
  <si>
    <t>인심 시작점에서 3cm 밑을 기준점으로 양쪽 수평 길이</t>
    <phoneticPr fontId="1" type="noConversion"/>
  </si>
  <si>
    <t>오비끝에서 인심 시작점까지의 길이(오비 포함)</t>
    <phoneticPr fontId="1" type="noConversion"/>
  </si>
  <si>
    <t>바지 밑단의 둘레길이</t>
    <phoneticPr fontId="2" type="noConversion"/>
  </si>
  <si>
    <t>와끼선을 기준으로 오비끝에서 바지 밑단 끝까지의 길이</t>
    <phoneticPr fontId="1" type="noConversion"/>
  </si>
  <si>
    <t>앞 댕고 스테치를 기준점으로 하여 양쪽 수평선의 길이</t>
    <phoneticPr fontId="1" type="noConversion"/>
  </si>
  <si>
    <t>뒷목중심에서 수직으로</t>
    <phoneticPr fontId="1" type="noConversion"/>
  </si>
  <si>
    <t>나염위치 C</t>
    <phoneticPr fontId="1" type="noConversion"/>
  </si>
  <si>
    <t>FROM BACK NECK CENTER TO VERTICAL</t>
    <phoneticPr fontId="1" type="noConversion"/>
  </si>
  <si>
    <t xml:space="preserve"> GRAPHIC POINT C</t>
    <phoneticPr fontId="1" type="noConversion"/>
  </si>
  <si>
    <t xml:space="preserve">CUFFS OPENING </t>
    <phoneticPr fontId="2" type="noConversion"/>
  </si>
  <si>
    <t>START ARM HOLE JOINING POINT TO POINT(1/2)</t>
    <phoneticPr fontId="1" type="noConversion"/>
  </si>
  <si>
    <t>옆목점에서 밑단까지의 직선길이</t>
    <phoneticPr fontId="1" type="noConversion"/>
  </si>
  <si>
    <t>뒤요크 기장</t>
  </si>
  <si>
    <t xml:space="preserve">FROM BACK NECK TO CUTTING LINE </t>
    <phoneticPr fontId="1" type="noConversion"/>
  </si>
  <si>
    <t>뒷목 중심에서 수직으로 잰 길이</t>
    <phoneticPr fontId="1" type="noConversion"/>
  </si>
  <si>
    <t>AT CENTER BACK HIGHT</t>
    <phoneticPr fontId="1" type="noConversion"/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</si>
  <si>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</si>
  <si>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</si>
  <si>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</si>
  <si>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POCKET WIDTH</t>
    <phoneticPr fontId="2" type="noConversion"/>
  </si>
  <si>
    <t>뒷목 중심에서 밑단끝까지 직선길이</t>
    <phoneticPr fontId="1" type="noConversion"/>
  </si>
  <si>
    <t>FROM CENTER BACK TO BOTTOM STRIGHT</t>
    <phoneticPr fontId="2" type="noConversion"/>
  </si>
  <si>
    <t>TOTAL LENGTH (C/B)</t>
    <phoneticPr fontId="2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</si>
  <si>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</si>
  <si>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</si>
  <si>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</si>
  <si>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</si>
  <si>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>오비 와끼끝에서 주머니입구 까지의 세로길이</t>
    <phoneticPr fontId="1" type="noConversion"/>
  </si>
  <si>
    <t xml:space="preserve">FRONT POCKET VERTICAL </t>
    <phoneticPr fontId="1" type="noConversion"/>
  </si>
  <si>
    <t>오비 와끼끝에서 주머니입구 까지의 가로길이</t>
    <phoneticPr fontId="1" type="noConversion"/>
  </si>
  <si>
    <t xml:space="preserve">FRONT POCKET WIDE </t>
    <phoneticPr fontId="1" type="noConversion"/>
  </si>
  <si>
    <t>엉덩이 위치</t>
    <phoneticPr fontId="1" type="noConversion"/>
  </si>
  <si>
    <t>HIP POINT</t>
    <phoneticPr fontId="1" type="noConversion"/>
  </si>
  <si>
    <t>뒤 허리 고무줄 완성</t>
    <phoneticPr fontId="1" type="noConversion"/>
  </si>
  <si>
    <t>BACK WAIST E-BAND</t>
    <phoneticPr fontId="1" type="noConversion"/>
  </si>
  <si>
    <t>TOTAL WAIST</t>
    <phoneticPr fontId="1" type="noConversion"/>
  </si>
  <si>
    <t>와끼선을 기준으로 오비끝에서 밑단 끝까지의 길이</t>
    <phoneticPr fontId="1" type="noConversion"/>
  </si>
  <si>
    <t>치마기장</t>
    <phoneticPr fontId="1" type="noConversion"/>
  </si>
  <si>
    <t xml:space="preserve">SKIRT LENGTH 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</si>
  <si>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</si>
  <si>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</si>
  <si>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</si>
  <si>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</si>
  <si>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</si>
  <si>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</si>
  <si>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</si>
  <si>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WAIST SIZE</t>
    <phoneticPr fontId="1" type="noConversion"/>
  </si>
  <si>
    <t>몸판 허리 둘레</t>
    <phoneticPr fontId="1" type="noConversion"/>
  </si>
  <si>
    <t>오비포함, 와끼기준</t>
    <phoneticPr fontId="1" type="noConversion"/>
  </si>
  <si>
    <t>허리에서 수직으로 (오비포함)</t>
    <phoneticPr fontId="1" type="noConversion"/>
  </si>
  <si>
    <t>오비포함 와끼 기준</t>
    <phoneticPr fontId="1" type="noConversion"/>
  </si>
  <si>
    <t>나나밴드</t>
    <phoneticPr fontId="1" type="noConversion"/>
  </si>
  <si>
    <t>ADIJUSTABLE BAND</t>
    <phoneticPr fontId="1" type="noConversion"/>
  </si>
  <si>
    <t xml:space="preserve">BASED ON ZIPPER FLY OUT LINE ,STRIGHT </t>
    <phoneticPr fontId="1" type="noConversion"/>
  </si>
  <si>
    <t>앞허리완성</t>
    <phoneticPr fontId="1" type="noConversion"/>
  </si>
  <si>
    <t>FRONT WAIST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</si>
  <si>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</si>
  <si>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</si>
  <si>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</si>
  <si>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</si>
  <si>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</si>
  <si>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</si>
  <si>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FRONT PLACKET LENGTH</t>
    <phoneticPr fontId="2" type="noConversion"/>
  </si>
  <si>
    <t xml:space="preserve">LEGGINGS HIP </t>
    <phoneticPr fontId="1" type="noConversion"/>
  </si>
  <si>
    <t>레깅스 엉덩이둘레</t>
    <phoneticPr fontId="1" type="noConversion"/>
  </si>
  <si>
    <t>오비포함, 와끼기준 (오비프릴포함)</t>
    <phoneticPr fontId="1" type="noConversion"/>
  </si>
  <si>
    <r>
      <t xml:space="preserve">INCLUDE WAIST BAND TO EDGE </t>
    </r>
    <r>
      <rPr>
        <sz val="7.5"/>
        <color indexed="10"/>
        <rFont val="맑은 고딕"/>
        <family val="3"/>
        <charset val="129"/>
      </rPr>
      <t>(오비프릴포함)</t>
    </r>
    <phoneticPr fontId="1" type="noConversion"/>
  </si>
  <si>
    <t>카라폭</t>
    <phoneticPr fontId="5" type="noConversion"/>
  </si>
  <si>
    <t>TOTAL SKIRT LENGTH</t>
    <phoneticPr fontId="2" type="noConversion"/>
  </si>
  <si>
    <t>전체치마기장</t>
    <phoneticPr fontId="6" type="noConversion"/>
  </si>
  <si>
    <t>1ST SKIRT LENGTH</t>
    <phoneticPr fontId="2" type="noConversion"/>
  </si>
  <si>
    <t>1단 치마기장</t>
    <phoneticPr fontId="6" type="noConversion"/>
  </si>
  <si>
    <t>2ND SKIRT LENGTH</t>
    <phoneticPr fontId="2" type="noConversion"/>
  </si>
  <si>
    <t>2단 치마기장</t>
    <phoneticPr fontId="6" type="noConversion"/>
  </si>
  <si>
    <t>WAIST PATTERN SIZE</t>
    <phoneticPr fontId="1" type="noConversion"/>
  </si>
  <si>
    <t>패턴 허리사이즈</t>
    <phoneticPr fontId="1" type="noConversion"/>
  </si>
  <si>
    <t>오비포함 와끼기준</t>
    <phoneticPr fontId="1" type="noConversion"/>
  </si>
  <si>
    <t>허리둘레(반품)</t>
    <phoneticPr fontId="1" type="noConversion"/>
  </si>
  <si>
    <t>WAIST SWEEP (1/2)</t>
    <phoneticPr fontId="2" type="noConversion"/>
  </si>
  <si>
    <t>위치 B</t>
    <phoneticPr fontId="1" type="noConversion"/>
  </si>
  <si>
    <t>POINT B</t>
    <phoneticPr fontId="1" type="noConversion"/>
  </si>
  <si>
    <t>위치 A</t>
    <phoneticPr fontId="1" type="noConversion"/>
  </si>
  <si>
    <t>POINT A</t>
    <phoneticPr fontId="1" type="noConversion"/>
  </si>
  <si>
    <t xml:space="preserve">뒷목 중심 </t>
    <phoneticPr fontId="1" type="noConversion"/>
  </si>
  <si>
    <t xml:space="preserve">AT CENTER BACK </t>
    <phoneticPr fontId="1" type="noConversion"/>
  </si>
  <si>
    <t>YKK 발주용</t>
    <phoneticPr fontId="1" type="noConversion"/>
  </si>
  <si>
    <t>앞지퍼길이</t>
    <phoneticPr fontId="1" type="noConversion"/>
  </si>
  <si>
    <t>FRONT ZIPPER</t>
    <phoneticPr fontId="2" type="noConversion"/>
  </si>
  <si>
    <t>구찌길이</t>
    <phoneticPr fontId="1" type="noConversion"/>
  </si>
  <si>
    <t>SINGLE WELT POCKET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</si>
  <si>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</si>
  <si>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r>
      <t xml:space="preserve">앞중심에서 수평으로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</si>
  <si>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앞주머니입구세로</t>
    <phoneticPr fontId="1" type="noConversion"/>
  </si>
  <si>
    <t xml:space="preserve">FRONT POCKET OPENING VERTICAL </t>
    <phoneticPr fontId="1" type="noConversion"/>
  </si>
  <si>
    <t>앞주머니입구가로</t>
    <phoneticPr fontId="1" type="noConversion"/>
  </si>
  <si>
    <t xml:space="preserve">FRONT POCKET OPENING WIDE </t>
    <phoneticPr fontId="1" type="noConversion"/>
  </si>
  <si>
    <t>STYLE NO: JXFTO05-K#R02</t>
    <phoneticPr fontId="1" type="noConversion"/>
  </si>
  <si>
    <t>STYLE NO: JXFTO10-K#A01</t>
    <phoneticPr fontId="1" type="noConversion"/>
  </si>
  <si>
    <t>OUTSIDE TOP LENGTH</t>
    <phoneticPr fontId="8" type="noConversion"/>
  </si>
  <si>
    <t>겉티셔츠 기장</t>
    <phoneticPr fontId="8" type="noConversion"/>
  </si>
  <si>
    <t>STYLE NO: JXFOU07-W#G13</t>
    <phoneticPr fontId="1" type="noConversion"/>
  </si>
  <si>
    <t>BOTTOM 30mm BAND</t>
    <phoneticPr fontId="2" type="noConversion"/>
  </si>
  <si>
    <t>밑단30mm고무줄</t>
    <phoneticPr fontId="9" type="noConversion"/>
  </si>
  <si>
    <t>소매부리(단추채웠을때)</t>
    <phoneticPr fontId="9" type="noConversion"/>
  </si>
  <si>
    <t>(지퍼제외)</t>
    <phoneticPr fontId="1" type="noConversion"/>
  </si>
  <si>
    <t>옆목</t>
    <phoneticPr fontId="9" type="noConversion"/>
  </si>
  <si>
    <t>STYLE NO : JXFSE01-K#Y05</t>
    <phoneticPr fontId="1" type="noConversion"/>
  </si>
  <si>
    <t>STYLE NO : JXFSE02-K#A04</t>
    <phoneticPr fontId="1" type="noConversion"/>
  </si>
  <si>
    <t xml:space="preserve">옆목점을 수평으로 잰 길이 </t>
    <phoneticPr fontId="1" type="noConversion"/>
  </si>
  <si>
    <t xml:space="preserve">옆목점에서 앞목중심의 수직 길이 </t>
    <phoneticPr fontId="1" type="noConversion"/>
  </si>
  <si>
    <t>앞단작길이</t>
    <phoneticPr fontId="5" type="noConversion"/>
  </si>
  <si>
    <t>FRONT POCKET LENGTH</t>
    <phoneticPr fontId="1" type="noConversion"/>
  </si>
  <si>
    <t>앞주머니입구</t>
    <phoneticPr fontId="10" type="noConversion"/>
  </si>
  <si>
    <t>WAIST STRING LENGTH</t>
    <phoneticPr fontId="2" type="noConversion"/>
  </si>
  <si>
    <t>허리스트링길이</t>
    <phoneticPr fontId="1" type="noConversion"/>
  </si>
  <si>
    <t>STYLE NO : JXFPT07-W#H15</t>
    <phoneticPr fontId="1" type="noConversion"/>
  </si>
  <si>
    <t>바지기장(프릴제외)</t>
    <phoneticPr fontId="10" type="noConversion"/>
  </si>
  <si>
    <t>앞밑위(프릴제외)</t>
    <phoneticPr fontId="10" type="noConversion"/>
  </si>
  <si>
    <t>뒤밑위(프릴제외)</t>
    <phoneticPr fontId="10" type="noConversion"/>
  </si>
  <si>
    <t>STYLE NO: JXFTO25-K#C02</t>
    <phoneticPr fontId="1" type="noConversion"/>
  </si>
  <si>
    <t>STYLE NO: JXFTO21-K#A05</t>
    <phoneticPr fontId="1" type="noConversion"/>
  </si>
  <si>
    <t>BACK SLIT LENGTH</t>
    <phoneticPr fontId="2" type="noConversion"/>
  </si>
  <si>
    <t>뒤트임길이</t>
    <phoneticPr fontId="5" type="noConversion"/>
  </si>
  <si>
    <t>SLEEVE 4G BAND</t>
    <phoneticPr fontId="2" type="noConversion"/>
  </si>
  <si>
    <t>소매4골고무줄</t>
    <phoneticPr fontId="12" type="noConversion"/>
  </si>
  <si>
    <t>옆목</t>
    <phoneticPr fontId="12" type="noConversion"/>
  </si>
  <si>
    <t>STYLE NO : JXFSK08-W#A09</t>
    <phoneticPr fontId="1" type="noConversion"/>
  </si>
  <si>
    <t>BOTTOM 4G BAND</t>
    <phoneticPr fontId="2" type="noConversion"/>
  </si>
  <si>
    <t>밑단4골고무줄</t>
    <phoneticPr fontId="12" type="noConversion"/>
  </si>
  <si>
    <t>YOKE LENGTH</t>
    <phoneticPr fontId="2" type="noConversion"/>
  </si>
  <si>
    <t>요크기장(와끼)</t>
    <phoneticPr fontId="12" type="noConversion"/>
  </si>
  <si>
    <t>와끼,오비제외</t>
    <phoneticPr fontId="12" type="noConversion"/>
  </si>
  <si>
    <t>STYLE NO : JXFPT10-K#Y17</t>
    <phoneticPr fontId="1" type="noConversion"/>
  </si>
  <si>
    <t>바지기장</t>
    <phoneticPr fontId="10" type="noConversion"/>
  </si>
  <si>
    <t>앞밑위</t>
    <phoneticPr fontId="10" type="noConversion"/>
  </si>
  <si>
    <t>뒤밑위</t>
    <phoneticPr fontId="10" type="noConversion"/>
  </si>
  <si>
    <t>FRONT POCKET OPENING LENGTH</t>
    <phoneticPr fontId="1" type="noConversion"/>
  </si>
  <si>
    <t>앞주머니입구</t>
    <phoneticPr fontId="1" type="noConversion"/>
  </si>
  <si>
    <t>STYLE NO : JXFLE02-K#R21</t>
    <phoneticPr fontId="1" type="noConversion"/>
  </si>
  <si>
    <t>STYLE NO: JXFTO22-K#A08</t>
    <phoneticPr fontId="1" type="noConversion"/>
  </si>
  <si>
    <t>STYLE NO: JXFOU01-K#H03</t>
    <phoneticPr fontId="1" type="noConversion"/>
  </si>
  <si>
    <t>BOTTOM 35mm BAND</t>
    <phoneticPr fontId="2" type="noConversion"/>
  </si>
  <si>
    <t>밑단30mm고무줄</t>
    <phoneticPr fontId="14" type="noConversion"/>
  </si>
  <si>
    <t>SLEEVE 20mm BAND</t>
    <phoneticPr fontId="2" type="noConversion"/>
  </si>
  <si>
    <t>소매20mm고무줄</t>
    <phoneticPr fontId="14" type="noConversion"/>
  </si>
  <si>
    <t>카라폭(파이핑제외)</t>
    <phoneticPr fontId="14" type="noConversion"/>
  </si>
  <si>
    <t>STYLE NO : JXFPT02-K#H04</t>
    <phoneticPr fontId="1" type="noConversion"/>
  </si>
  <si>
    <t>WAIST STRING LENGTH</t>
    <phoneticPr fontId="14" type="noConversion"/>
  </si>
  <si>
    <t>허리스트링길이</t>
    <phoneticPr fontId="14" type="noConversion"/>
  </si>
  <si>
    <t>STYLE NO : JXFOP05-W#R23</t>
    <phoneticPr fontId="1" type="noConversion"/>
  </si>
  <si>
    <t>소매4골밴드</t>
    <phoneticPr fontId="15" type="noConversion"/>
  </si>
  <si>
    <t>BACK ZIPPER LENGTH</t>
    <phoneticPr fontId="15" type="noConversion"/>
  </si>
  <si>
    <t>뒤지퍼길이</t>
    <phoneticPr fontId="15" type="noConversion"/>
  </si>
  <si>
    <t>STYLE NO: JXFTO30-K#Y19</t>
    <phoneticPr fontId="1" type="noConversion"/>
  </si>
  <si>
    <t>OUTSIDE COLLAR WIDTH</t>
    <phoneticPr fontId="2" type="noConversion"/>
  </si>
  <si>
    <t>INSIDE COLLAR WIDTH</t>
    <phoneticPr fontId="2" type="noConversion"/>
  </si>
  <si>
    <t>겉카라폭</t>
    <phoneticPr fontId="5" type="noConversion"/>
  </si>
  <si>
    <t>속카라폭</t>
    <phoneticPr fontId="5" type="noConversion"/>
  </si>
  <si>
    <t>옆목</t>
    <phoneticPr fontId="15" type="noConversion"/>
  </si>
  <si>
    <t>앞중심</t>
    <phoneticPr fontId="15" type="noConversion"/>
  </si>
  <si>
    <t>STYLE NO : JXFPT09-K#A13</t>
    <phoneticPr fontId="1" type="noConversion"/>
  </si>
  <si>
    <t>STYLE NO: JXFTO34-K#G17</t>
    <phoneticPr fontId="1" type="noConversion"/>
  </si>
  <si>
    <t>밑단프릴기장</t>
    <phoneticPr fontId="1" type="noConversion"/>
  </si>
  <si>
    <t>BOTTOM FRILL LENGTH</t>
    <phoneticPr fontId="1" type="noConversion"/>
  </si>
  <si>
    <t>허리둘레(반품)</t>
    <phoneticPr fontId="17" type="noConversion"/>
  </si>
  <si>
    <t>STYLE NO: JXFTO31-K#H21</t>
    <phoneticPr fontId="1" type="noConversion"/>
  </si>
  <si>
    <t>XS</t>
    <phoneticPr fontId="1" type="noConversion"/>
  </si>
  <si>
    <t>STYLE NO: JXFTO39-K#R27</t>
    <phoneticPr fontId="1" type="noConversion"/>
  </si>
  <si>
    <t>옆목점에서 밑단까지의 직선길이(중심)</t>
    <phoneticPr fontId="1" type="noConversion"/>
  </si>
  <si>
    <t>SIDESEAM 4G BAND</t>
    <phoneticPr fontId="1" type="noConversion"/>
  </si>
  <si>
    <t>와끼4골밴드</t>
    <phoneticPr fontId="1" type="noConversion"/>
  </si>
  <si>
    <t>STYLE NO: JXFTO35-K#A20</t>
    <phoneticPr fontId="1" type="noConversion"/>
  </si>
  <si>
    <t>FRONT YOKE LENGTH</t>
    <phoneticPr fontId="1" type="noConversion"/>
  </si>
  <si>
    <t>앞요크기장</t>
    <phoneticPr fontId="1" type="noConversion"/>
  </si>
  <si>
    <t>앞목중심</t>
    <phoneticPr fontId="1" type="noConversion"/>
  </si>
  <si>
    <t>STYLE NO: JXFTO37-K#Y29</t>
    <phoneticPr fontId="1" type="noConversion"/>
  </si>
  <si>
    <t>STYLE NO: JXFTO26-W#Y16</t>
    <phoneticPr fontId="1" type="noConversion"/>
  </si>
  <si>
    <t>앞단작길이</t>
    <phoneticPr fontId="18" type="noConversion"/>
  </si>
  <si>
    <t>소매4골고무줄</t>
    <phoneticPr fontId="18" type="noConversion"/>
  </si>
  <si>
    <t>STYLE NO : JXFPT16-K#R29</t>
    <phoneticPr fontId="1" type="noConversion"/>
  </si>
  <si>
    <t>STYLE NO : JXFPT17-K#H28</t>
    <phoneticPr fontId="1" type="noConversion"/>
  </si>
  <si>
    <t>YOKE FRILL LENGTH</t>
    <phoneticPr fontId="20" type="noConversion"/>
  </si>
  <si>
    <t>요크프릴기장</t>
    <phoneticPr fontId="20" type="noConversion"/>
  </si>
  <si>
    <t>겉프릴</t>
    <phoneticPr fontId="20" type="noConversion"/>
  </si>
  <si>
    <t>속프릴</t>
    <phoneticPr fontId="20" type="noConversion"/>
  </si>
  <si>
    <t>WAIST STRING</t>
    <phoneticPr fontId="20" type="noConversion"/>
  </si>
  <si>
    <t>허리스트링길이</t>
    <phoneticPr fontId="20" type="noConversion"/>
  </si>
  <si>
    <t>노출길이 : 16cm</t>
    <phoneticPr fontId="20" type="noConversion"/>
  </si>
  <si>
    <t>STYLE NO : JXFOP04-K#Y21</t>
    <phoneticPr fontId="1" type="noConversion"/>
  </si>
  <si>
    <t>SKIRT LENGTH</t>
    <phoneticPr fontId="2" type="noConversion"/>
  </si>
  <si>
    <t>치마기장</t>
    <phoneticPr fontId="6" type="noConversion"/>
  </si>
  <si>
    <t>위프릴제외</t>
    <phoneticPr fontId="20" type="noConversion"/>
  </si>
  <si>
    <t>카라폭</t>
    <phoneticPr fontId="20" type="noConversion"/>
  </si>
  <si>
    <t>COLLARS WIDTH</t>
    <phoneticPr fontId="2" type="noConversion"/>
  </si>
  <si>
    <t>BACK SLIT LENGTH</t>
    <phoneticPr fontId="20" type="noConversion"/>
  </si>
  <si>
    <t>뒤트임길이</t>
    <phoneticPr fontId="20" type="noConversion"/>
  </si>
  <si>
    <t>STYLE NO : JXFOP07-W#A19</t>
    <phoneticPr fontId="1" type="noConversion"/>
  </si>
  <si>
    <t xml:space="preserve">WAIST SWEEP </t>
    <phoneticPr fontId="2" type="noConversion"/>
  </si>
  <si>
    <t>허리둘레(완성)</t>
    <phoneticPr fontId="1" type="noConversion"/>
  </si>
  <si>
    <t>WAIST 4G BAND</t>
    <phoneticPr fontId="21" type="noConversion"/>
  </si>
  <si>
    <t>허리4골고무줄</t>
    <phoneticPr fontId="21" type="noConversion"/>
  </si>
  <si>
    <t>FRONT COLLARS LENGTH</t>
    <phoneticPr fontId="2" type="noConversion"/>
  </si>
  <si>
    <t xml:space="preserve"> 앞카라기장</t>
    <phoneticPr fontId="20" type="noConversion"/>
  </si>
  <si>
    <t>뒤카라기장</t>
    <phoneticPr fontId="20" type="noConversion"/>
  </si>
  <si>
    <t>BACK COLLARS LENGTH</t>
    <phoneticPr fontId="2" type="noConversion"/>
  </si>
  <si>
    <t>FRONT COLLARS WIDTH</t>
    <phoneticPr fontId="2" type="noConversion"/>
  </si>
  <si>
    <t xml:space="preserve"> 앞카라폭</t>
    <phoneticPr fontId="20" type="noConversion"/>
  </si>
  <si>
    <t>BACK COLLARS WIDTH</t>
    <phoneticPr fontId="2" type="noConversion"/>
  </si>
  <si>
    <t>뒤카라폭</t>
    <phoneticPr fontId="20" type="noConversion"/>
  </si>
  <si>
    <t>오비제외, 레이스포함</t>
    <phoneticPr fontId="20" type="noConversion"/>
  </si>
  <si>
    <t>BACK ZIPPER LENGTH</t>
    <phoneticPr fontId="20" type="noConversion"/>
  </si>
  <si>
    <t>뒤지퍼길이</t>
    <phoneticPr fontId="20" type="noConversion"/>
  </si>
  <si>
    <t>레이스제외</t>
    <phoneticPr fontId="21" type="noConversion"/>
  </si>
  <si>
    <t>앞중심, 레이스제외</t>
    <phoneticPr fontId="21" type="noConversion"/>
  </si>
  <si>
    <t>뒤중심, 레이스제외</t>
    <phoneticPr fontId="21" type="noConversion"/>
  </si>
  <si>
    <t>뒷목 중심에서 밑단끝까지 직선길이(레이스포함)</t>
    <phoneticPr fontId="1" type="noConversion"/>
  </si>
  <si>
    <t>STYLE NO: JXFTO46-K#R38</t>
    <phoneticPr fontId="1" type="noConversion"/>
  </si>
  <si>
    <t>목둘레(지퍼제외)</t>
    <phoneticPr fontId="22" type="noConversion"/>
  </si>
  <si>
    <t>뒤중심</t>
    <phoneticPr fontId="12" type="noConversion"/>
  </si>
  <si>
    <t>FRONT ZIPPER LENGTH</t>
    <phoneticPr fontId="2" type="noConversion"/>
  </si>
  <si>
    <t>앞지퍼길이</t>
    <phoneticPr fontId="5" type="noConversion"/>
  </si>
  <si>
    <t>패턴-0.5cm</t>
    <phoneticPr fontId="22" type="noConversion"/>
  </si>
  <si>
    <t>STYLE NO: JXFTO38-K#Y30</t>
    <phoneticPr fontId="1" type="noConversion"/>
  </si>
  <si>
    <t>STYLE NO: JXFTO36-K#Y28</t>
    <phoneticPr fontId="1" type="noConversion"/>
  </si>
  <si>
    <t>STYLE NO: JXFTO47-K#H40</t>
    <phoneticPr fontId="1" type="noConversion"/>
  </si>
  <si>
    <t>뒷목</t>
    <phoneticPr fontId="12" type="noConversion"/>
  </si>
  <si>
    <t>POINT COLLAR WIDTH</t>
    <phoneticPr fontId="2" type="noConversion"/>
  </si>
  <si>
    <t>포인트카라폭</t>
    <phoneticPr fontId="5" type="noConversion"/>
  </si>
  <si>
    <t>STYLE NO : JXFSE07-K#R17</t>
    <phoneticPr fontId="1" type="noConversion"/>
  </si>
  <si>
    <t>BOTTOM RIB</t>
    <phoneticPr fontId="2" type="noConversion"/>
  </si>
  <si>
    <t>밑단시보리길이</t>
    <phoneticPr fontId="24" type="noConversion"/>
  </si>
  <si>
    <t>시접 제외</t>
    <phoneticPr fontId="24" type="noConversion"/>
  </si>
  <si>
    <t>SLEEVE RIB</t>
    <phoneticPr fontId="2" type="noConversion"/>
  </si>
  <si>
    <t>소매시보리길이</t>
    <phoneticPr fontId="24" type="noConversion"/>
  </si>
  <si>
    <t>앞주머니입구</t>
    <phoneticPr fontId="24" type="noConversion"/>
  </si>
  <si>
    <t>WAIST STRING LENGTH</t>
    <phoneticPr fontId="24" type="noConversion"/>
  </si>
  <si>
    <t>허리스트링길이</t>
    <phoneticPr fontId="24" type="noConversion"/>
  </si>
  <si>
    <t>노출길이 S~4XL = 16cm</t>
    <phoneticPr fontId="24" type="noConversion"/>
  </si>
  <si>
    <t>STYLE NO : JXFSK06-W#H14</t>
    <phoneticPr fontId="1" type="noConversion"/>
  </si>
  <si>
    <t>BACK WAIST 30mm BAND</t>
    <phoneticPr fontId="1" type="noConversion"/>
  </si>
  <si>
    <t>뒤허리30mm고무줄</t>
    <phoneticPr fontId="1" type="noConversion"/>
  </si>
  <si>
    <t>STYLE NO : JXFOP12-K#Y32</t>
    <phoneticPr fontId="1" type="noConversion"/>
  </si>
  <si>
    <t>WAIST 6G BAND</t>
    <phoneticPr fontId="2" type="noConversion"/>
  </si>
  <si>
    <t>허리6골 고무줄</t>
    <phoneticPr fontId="1" type="noConversion"/>
  </si>
  <si>
    <t>보이는부분</t>
    <phoneticPr fontId="27" type="noConversion"/>
  </si>
  <si>
    <t>뎅고스티치 폭</t>
    <phoneticPr fontId="1" type="noConversion"/>
  </si>
  <si>
    <t>J STITCH WIDTH</t>
    <phoneticPr fontId="1" type="noConversion"/>
  </si>
  <si>
    <t>뒤지퍼길이</t>
    <phoneticPr fontId="1" type="noConversion"/>
  </si>
  <si>
    <t>BACK ZIPPER</t>
    <phoneticPr fontId="1" type="noConversion"/>
  </si>
  <si>
    <t>어깨끈길이</t>
    <phoneticPr fontId="1" type="noConversion"/>
  </si>
  <si>
    <t>SHOULDER STRAP</t>
    <phoneticPr fontId="1" type="noConversion"/>
  </si>
  <si>
    <t>뒷중심</t>
    <phoneticPr fontId="1" type="noConversion"/>
  </si>
  <si>
    <t>뒷기장 (중심)</t>
    <phoneticPr fontId="2" type="noConversion"/>
  </si>
  <si>
    <t>BACK LEBGTH (CENTER)</t>
    <phoneticPr fontId="2" type="noConversion"/>
  </si>
  <si>
    <t>앞중심</t>
    <phoneticPr fontId="1" type="noConversion"/>
  </si>
  <si>
    <t>앞기장 (중심)</t>
    <phoneticPr fontId="2" type="noConversion"/>
  </si>
  <si>
    <t>FRONT LEBGTH (CENTER)</t>
    <phoneticPr fontId="2" type="noConversion"/>
  </si>
  <si>
    <t>STYLE NO: JXFSE03-W#R14</t>
    <phoneticPr fontId="1" type="noConversion"/>
  </si>
  <si>
    <t>허리 스트링</t>
    <phoneticPr fontId="1" type="noConversion"/>
  </si>
  <si>
    <t>WAIST STRING</t>
    <phoneticPr fontId="1" type="noConversion"/>
  </si>
  <si>
    <t>앞주머니끝에서 수직으로</t>
    <phoneticPr fontId="1" type="noConversion"/>
  </si>
  <si>
    <t>WITHOUT NECK BAND</t>
    <phoneticPr fontId="2" type="noConversion"/>
  </si>
  <si>
    <t>STYLE NO: JXFSE04-K#G12</t>
    <phoneticPr fontId="1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</si>
  <si>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</si>
  <si>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</si>
  <si>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</si>
  <si>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</si>
  <si>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JXFSE05-W#H18</t>
    <phoneticPr fontId="1" type="noConversion"/>
  </si>
  <si>
    <t>후다높이</t>
    <phoneticPr fontId="1" type="noConversion"/>
  </si>
  <si>
    <t>FLAT POCKET HEIGHT</t>
    <phoneticPr fontId="2" type="noConversion"/>
  </si>
  <si>
    <t>후다너비</t>
    <phoneticPr fontId="1" type="noConversion"/>
  </si>
  <si>
    <t>FLAT POCKET WIDTH</t>
    <phoneticPr fontId="2" type="noConversion"/>
  </si>
  <si>
    <t>FRONT POCKET OPENING</t>
    <phoneticPr fontId="1" type="noConversion"/>
  </si>
  <si>
    <t>바지부리 엘라스트링</t>
    <phoneticPr fontId="1" type="noConversion"/>
  </si>
  <si>
    <t>BOTTOM OPENING E-STRING</t>
    <phoneticPr fontId="1" type="noConversion"/>
  </si>
  <si>
    <t>요크절개선에서 수직으로</t>
    <phoneticPr fontId="1" type="noConversion"/>
  </si>
  <si>
    <t>위치 C</t>
    <phoneticPr fontId="1" type="noConversion"/>
  </si>
  <si>
    <t>POINT C</t>
    <phoneticPr fontId="1" type="noConversion"/>
  </si>
  <si>
    <r>
      <t>앞중심에서 수평으로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</si>
  <si>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YKK</t>
    <phoneticPr fontId="1" type="noConversion"/>
  </si>
  <si>
    <t>소매중심폭</t>
    <phoneticPr fontId="1" type="noConversion"/>
  </si>
  <si>
    <t>SLEEVE CENTER</t>
    <phoneticPr fontId="2" type="noConversion"/>
  </si>
  <si>
    <t>소매부리 고무줄 완성</t>
    <phoneticPr fontId="1" type="noConversion"/>
  </si>
  <si>
    <t xml:space="preserve">CUFFS OPENING E-BAND </t>
    <phoneticPr fontId="2" type="noConversion"/>
  </si>
  <si>
    <t>밑단 고무줄 완성</t>
    <phoneticPr fontId="1" type="noConversion"/>
  </si>
  <si>
    <t>BOTTOM E-BAND</t>
    <phoneticPr fontId="2" type="noConversion"/>
  </si>
  <si>
    <t>STYLE NO: JXFSE06-W#H22</t>
    <phoneticPr fontId="1" type="noConversion"/>
  </si>
  <si>
    <t>완성사이즈</t>
    <phoneticPr fontId="1" type="noConversion"/>
  </si>
  <si>
    <t>허리레이스 (긴것)</t>
    <phoneticPr fontId="1" type="noConversion"/>
  </si>
  <si>
    <t>WAIST LACE (LONG)</t>
    <phoneticPr fontId="2" type="noConversion"/>
  </si>
  <si>
    <t>허리레이스 (짧은것)</t>
    <phoneticPr fontId="1" type="noConversion"/>
  </si>
  <si>
    <t>WAIST LACE (SHORT)</t>
    <phoneticPr fontId="2" type="noConversion"/>
  </si>
  <si>
    <t>바지부리 고무줄 완성</t>
    <phoneticPr fontId="1" type="noConversion"/>
  </si>
  <si>
    <t>BOTTOM OPENING E-BAND</t>
    <phoneticPr fontId="1" type="noConversion"/>
  </si>
  <si>
    <t>STYLE NO: JXFPT01-K#R05</t>
    <phoneticPr fontId="1" type="noConversion"/>
  </si>
  <si>
    <t>허리스트링</t>
    <phoneticPr fontId="1" type="noConversion"/>
  </si>
  <si>
    <t>뒤주머니높이 (아래주머니)</t>
    <phoneticPr fontId="1" type="noConversion"/>
  </si>
  <si>
    <t>BACK POCKET HEIGHT (DOWN)</t>
    <phoneticPr fontId="2" type="noConversion"/>
  </si>
  <si>
    <t>뒤주머니너비 (아래주머니)</t>
    <phoneticPr fontId="1" type="noConversion"/>
  </si>
  <si>
    <t>BACK  POCKET WIDTH (DOWN)</t>
    <phoneticPr fontId="2" type="noConversion"/>
  </si>
  <si>
    <t>STYLE NO: JXFPT03-K#G07</t>
    <phoneticPr fontId="1" type="noConversion"/>
  </si>
  <si>
    <t xml:space="preserve">밑단에서 자수까지 </t>
    <phoneticPr fontId="1" type="noConversion"/>
  </si>
  <si>
    <t xml:space="preserve">FROM CROCH  3cm BELOW . WIDE STRIGHT </t>
    <phoneticPr fontId="1" type="noConversion"/>
  </si>
  <si>
    <r>
      <t>오비끝에서 인심 시작점까지의 길이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</si>
  <si>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</si>
  <si>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t>오비포함 와끼 기준 (오비프릴제외)</t>
    <phoneticPr fontId="1" type="noConversion"/>
  </si>
  <si>
    <t>STYLE NO: JXFPT05-K#G08</t>
    <phoneticPr fontId="1" type="noConversion"/>
  </si>
  <si>
    <t>긴쪽기준</t>
    <phoneticPr fontId="1" type="noConversion"/>
  </si>
  <si>
    <t>앞주머니높이</t>
    <phoneticPr fontId="1" type="noConversion"/>
  </si>
  <si>
    <t>FRONT POCKET HEIGHT</t>
    <phoneticPr fontId="1" type="noConversion"/>
  </si>
  <si>
    <t>앞주머니너비</t>
    <phoneticPr fontId="1" type="noConversion"/>
  </si>
  <si>
    <t>FRONT POCKET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</si>
  <si>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</si>
  <si>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</si>
  <si>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STYLE NO: JXFPT04-D#G09</t>
    <phoneticPr fontId="1" type="noConversion"/>
  </si>
  <si>
    <t>STYLE NO: JXFPT06-D#Y15</t>
    <phoneticPr fontId="1" type="noConversion"/>
  </si>
  <si>
    <t>STYLE NO: JXFPT08-D#R13</t>
    <phoneticPr fontId="1" type="noConversion"/>
  </si>
  <si>
    <t>오비끝에서 인심 시작점까지의 길이</t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</si>
  <si>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</si>
  <si>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r>
      <t xml:space="preserve">BASED ON ZIPPER FLY OUT LINE ,STRIGHT </t>
    </r>
    <r>
      <rPr>
        <sz val="7.5"/>
        <color indexed="10"/>
        <rFont val="맑은 고딕"/>
        <family val="3"/>
        <charset val="129"/>
      </rPr>
      <t>(주름펼쳐서)</t>
    </r>
    <phoneticPr fontId="1" type="noConversion"/>
  </si>
  <si>
    <t>STYLE NO: JXFPT11-K#C04</t>
    <phoneticPr fontId="1" type="noConversion"/>
  </si>
  <si>
    <t>와끼에서 수평</t>
    <phoneticPr fontId="1" type="noConversion"/>
  </si>
  <si>
    <t>위치 D</t>
    <phoneticPr fontId="1" type="noConversion"/>
  </si>
  <si>
    <t>POINT D</t>
    <phoneticPr fontId="1" type="noConversion"/>
  </si>
  <si>
    <t>주머니끝에서 수직</t>
    <phoneticPr fontId="1" type="noConversion"/>
  </si>
  <si>
    <t>STYLE NO: JXFPT13-W#Y20</t>
    <phoneticPr fontId="1" type="noConversion"/>
  </si>
  <si>
    <t>STYLE NO: JXFPT14-D#H20</t>
    <phoneticPr fontId="1" type="noConversion"/>
  </si>
  <si>
    <t>STYLE NO: JXFPT15-D#A18</t>
    <phoneticPr fontId="1" type="noConversion"/>
  </si>
  <si>
    <t>엉덩이둘레</t>
    <phoneticPr fontId="1" type="noConversion"/>
  </si>
  <si>
    <t>STYLE NO: JXFPT18-W#G19</t>
    <phoneticPr fontId="1" type="noConversion"/>
  </si>
  <si>
    <r>
      <t>엉덩이둘레</t>
    </r>
    <r>
      <rPr>
        <sz val="7.5"/>
        <color indexed="10"/>
        <rFont val="맑은 고딕"/>
        <family val="3"/>
        <charset val="129"/>
      </rPr>
      <t xml:space="preserve"> (주름펼쳐서)</t>
    </r>
    <phoneticPr fontId="1" type="noConversion"/>
  </si>
  <si>
    <t>STYLE NO: JXFPT19-W#H35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</si>
  <si>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</si>
  <si>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</si>
  <si>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</si>
  <si>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</si>
  <si>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어깨끈 완성</t>
    <phoneticPr fontId="2" type="noConversion"/>
  </si>
  <si>
    <t>TOTAP SHOULER STRAP</t>
    <phoneticPr fontId="2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</si>
  <si>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</si>
  <si>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</si>
  <si>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</si>
  <si>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</si>
  <si>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앞뒤요크중심</t>
    <phoneticPr fontId="1" type="noConversion"/>
  </si>
  <si>
    <t>망사요크 기장</t>
    <phoneticPr fontId="1" type="noConversion"/>
  </si>
  <si>
    <t>MESH YOKE LENGTH</t>
    <phoneticPr fontId="2" type="noConversion"/>
  </si>
  <si>
    <t>앞뒤요크중심에서 밑단까지</t>
    <phoneticPr fontId="1" type="noConversion"/>
  </si>
  <si>
    <t>망사원피스기장</t>
    <phoneticPr fontId="1" type="noConversion"/>
  </si>
  <si>
    <t>MESH OP LENGTH</t>
    <phoneticPr fontId="2" type="noConversion"/>
  </si>
  <si>
    <t>이너원피스 허리</t>
    <phoneticPr fontId="1" type="noConversion"/>
  </si>
  <si>
    <t>WAIST (1/2)</t>
    <phoneticPr fontId="2" type="noConversion"/>
  </si>
  <si>
    <t xml:space="preserve">CALL </t>
    <phoneticPr fontId="1" type="noConversion"/>
  </si>
  <si>
    <r>
      <t xml:space="preserve">옆목점에서 </t>
    </r>
    <r>
      <rPr>
        <sz val="7.5"/>
        <color indexed="10"/>
        <rFont val="맑은 고딕"/>
        <family val="3"/>
        <charset val="129"/>
      </rPr>
      <t>샤밑단까지</t>
    </r>
    <r>
      <rPr>
        <sz val="7.5"/>
        <rFont val="맑은 고딕"/>
        <family val="3"/>
        <charset val="129"/>
      </rPr>
      <t xml:space="preserve">의 직선길이 </t>
    </r>
    <phoneticPr fontId="1" type="noConversion"/>
  </si>
  <si>
    <t>STYLE NO: JXFOP01-K#C01</t>
    <phoneticPr fontId="1" type="noConversion"/>
  </si>
  <si>
    <t>와끼 기준 허리프릴 포함</t>
    <phoneticPr fontId="1" type="noConversion"/>
  </si>
  <si>
    <t>망사치마 총장</t>
    <phoneticPr fontId="1" type="noConversion"/>
  </si>
  <si>
    <t>TOTAL MESH SKIRT LENGTH</t>
    <phoneticPr fontId="2" type="noConversion"/>
  </si>
  <si>
    <t>QC OK 후 작성</t>
    <phoneticPr fontId="1" type="noConversion"/>
  </si>
  <si>
    <r>
      <t xml:space="preserve">와끼선의 밑단 양끝점을 수평으로 잰 길이 </t>
    </r>
    <r>
      <rPr>
        <sz val="7.5"/>
        <color indexed="10"/>
        <rFont val="맑은 고딕"/>
        <family val="3"/>
        <charset val="129"/>
      </rPr>
      <t>(주원단원피스)</t>
    </r>
    <phoneticPr fontId="1" type="noConversion"/>
  </si>
  <si>
    <t>STYLE NO: JXFOP02-K#G04</t>
    <phoneticPr fontId="1" type="noConversion"/>
  </si>
  <si>
    <t>BACK ZIPPER LENGTH</t>
    <phoneticPr fontId="1" type="noConversion"/>
  </si>
  <si>
    <t xml:space="preserve">HPS TO BOTTOM EDGE </t>
    <phoneticPr fontId="2" type="noConversion"/>
  </si>
  <si>
    <t>STYLE NO: JXFOP03-W#R17</t>
    <phoneticPr fontId="1" type="noConversion"/>
  </si>
  <si>
    <t>치마밑단프릴폭</t>
    <phoneticPr fontId="1" type="noConversion"/>
  </si>
  <si>
    <t xml:space="preserve">SKIRT FRILL </t>
    <phoneticPr fontId="1" type="noConversion"/>
  </si>
  <si>
    <t>2단치마기장</t>
    <phoneticPr fontId="1" type="noConversion"/>
  </si>
  <si>
    <t>SKIRT&lt;2&gt; LENGTH</t>
    <phoneticPr fontId="2" type="noConversion"/>
  </si>
  <si>
    <t>1단치마기장</t>
    <phoneticPr fontId="1" type="noConversion"/>
  </si>
  <si>
    <t>SKIRT&lt;1&gt; LENGTH</t>
    <phoneticPr fontId="2" type="noConversion"/>
  </si>
  <si>
    <t>치마총장</t>
    <phoneticPr fontId="1" type="noConversion"/>
  </si>
  <si>
    <t>허리절개선</t>
    <phoneticPr fontId="1" type="noConversion"/>
  </si>
  <si>
    <t>STYLE NO: JXFOP06-K#R24</t>
    <phoneticPr fontId="1" type="noConversion"/>
  </si>
  <si>
    <t>BACK ZIPPER</t>
    <phoneticPr fontId="2" type="noConversion"/>
  </si>
  <si>
    <t>와끼 허리 고무줄 완성</t>
    <phoneticPr fontId="1" type="noConversion"/>
  </si>
  <si>
    <t>SIDE WAIST E-BAND</t>
    <phoneticPr fontId="1" type="noConversion"/>
  </si>
  <si>
    <t>BACK WAIST</t>
    <phoneticPr fontId="1" type="noConversion"/>
  </si>
  <si>
    <t xml:space="preserve">옆목점에서 뒷목중심의 수직 길이 </t>
    <phoneticPr fontId="1" type="noConversion"/>
  </si>
  <si>
    <t>상의 뒷기장 (뒤중심)</t>
    <phoneticPr fontId="1" type="noConversion"/>
  </si>
  <si>
    <t>&lt;TOP&gt;BACK LENGTH (C.B)</t>
    <phoneticPr fontId="2" type="noConversion"/>
  </si>
  <si>
    <t>상의 앞기장 (앞중심)</t>
    <phoneticPr fontId="1" type="noConversion"/>
  </si>
  <si>
    <t>&lt;TOP&gt;FRONT LENGTH (C.F)</t>
    <phoneticPr fontId="2" type="noConversion"/>
  </si>
  <si>
    <t>STYLE NO: JXFOP08-W#Y31</t>
    <phoneticPr fontId="1" type="noConversion"/>
  </si>
  <si>
    <t>STYLE NO: JXFOP09-K#A16</t>
    <phoneticPr fontId="1" type="noConversion"/>
  </si>
  <si>
    <t>속치마기장</t>
    <phoneticPr fontId="1" type="noConversion"/>
  </si>
  <si>
    <t xml:space="preserve">INNER SKIRT LENGTH </t>
    <phoneticPr fontId="1" type="noConversion"/>
  </si>
  <si>
    <t>망사치마기장</t>
    <phoneticPr fontId="1" type="noConversion"/>
  </si>
  <si>
    <t xml:space="preserve">MESH SKIRT LENGTH </t>
    <phoneticPr fontId="1" type="noConversion"/>
  </si>
  <si>
    <t>절개선 양끝점을 수평으로 잰 길이</t>
    <phoneticPr fontId="1" type="noConversion"/>
  </si>
  <si>
    <t>허리둘레 (반품)</t>
    <phoneticPr fontId="1" type="noConversion"/>
  </si>
  <si>
    <t>STYLE NO: JXFOP11-K#G20</t>
    <phoneticPr fontId="1" type="noConversion"/>
  </si>
  <si>
    <t>와끼기준</t>
    <phoneticPr fontId="1" type="noConversion"/>
  </si>
  <si>
    <t>허리절개선 양끝점을 수평으로 잰 길이</t>
    <phoneticPr fontId="1" type="noConversion"/>
  </si>
  <si>
    <t>상단측정</t>
    <phoneticPr fontId="1" type="noConversion"/>
  </si>
  <si>
    <t>앞바대폭</t>
    <phoneticPr fontId="1" type="noConversion"/>
  </si>
  <si>
    <t>FRONT UPPER CHEST WIDTH</t>
    <phoneticPr fontId="2" type="noConversion"/>
  </si>
  <si>
    <t>여유분 없이 최대한 푼 길이</t>
    <phoneticPr fontId="1" type="noConversion"/>
  </si>
  <si>
    <t>어깨끈</t>
    <phoneticPr fontId="1" type="noConversion"/>
  </si>
  <si>
    <t xml:space="preserve">SHOULDER STRAP </t>
    <phoneticPr fontId="2" type="noConversion"/>
  </si>
  <si>
    <t>뒤바대끝에서 밑단까지 길이</t>
    <phoneticPr fontId="1" type="noConversion"/>
  </si>
  <si>
    <t>뒷기장</t>
    <phoneticPr fontId="1" type="noConversion"/>
  </si>
  <si>
    <t>BACK LENGTH</t>
    <phoneticPr fontId="2" type="noConversion"/>
  </si>
  <si>
    <t>앞바대끝에서 밑단까지 길이</t>
    <phoneticPr fontId="1" type="noConversion"/>
  </si>
  <si>
    <t>앞기장</t>
    <phoneticPr fontId="1" type="noConversion"/>
  </si>
  <si>
    <t>FRONT LENGTH</t>
    <phoneticPr fontId="2" type="noConversion"/>
  </si>
  <si>
    <t>STYLE NO: JXFOP13-W#R36</t>
    <phoneticPr fontId="1" type="noConversion"/>
  </si>
  <si>
    <t>치마밑단라인을 따라 잰 길이</t>
    <phoneticPr fontId="1" type="noConversion"/>
  </si>
  <si>
    <t>오비폭</t>
    <phoneticPr fontId="1" type="noConversion"/>
  </si>
  <si>
    <t>WAIST WIDTH</t>
    <phoneticPr fontId="1" type="noConversion"/>
  </si>
  <si>
    <t>뒤허리완성</t>
    <phoneticPr fontId="1" type="noConversion"/>
  </si>
  <si>
    <t>앞주머니 높이</t>
    <phoneticPr fontId="1" type="noConversion"/>
  </si>
  <si>
    <t>FRONT POCKET HEIGHT</t>
    <phoneticPr fontId="2" type="noConversion"/>
  </si>
  <si>
    <t>앞주머니 너비</t>
    <phoneticPr fontId="1" type="noConversion"/>
  </si>
  <si>
    <t>FRONT POCKET WIDTH</t>
    <phoneticPr fontId="2" type="noConversion"/>
  </si>
  <si>
    <t>뒤바대폭</t>
    <phoneticPr fontId="1" type="noConversion"/>
  </si>
  <si>
    <t>BACK UPPER CHEST WIDTH</t>
    <phoneticPr fontId="2" type="noConversion"/>
  </si>
  <si>
    <t>뒤바대 길이</t>
    <phoneticPr fontId="1" type="noConversion"/>
  </si>
  <si>
    <t>BACK UPPER CHEST LENGTH</t>
    <phoneticPr fontId="2" type="noConversion"/>
  </si>
  <si>
    <t>앞바대 길이</t>
    <phoneticPr fontId="1" type="noConversion"/>
  </si>
  <si>
    <t>FRONT UPPER CHEST LENGTH</t>
    <phoneticPr fontId="2" type="noConversion"/>
  </si>
  <si>
    <t>조절깡으로 조절한 사이즈</t>
    <phoneticPr fontId="1" type="noConversion"/>
  </si>
  <si>
    <t>어깨끈 입고 사이즈</t>
    <phoneticPr fontId="1" type="noConversion"/>
  </si>
  <si>
    <t xml:space="preserve">SHOULDER STRAP ACTUAL </t>
    <phoneticPr fontId="2" type="noConversion"/>
  </si>
  <si>
    <t>STYLE NO: JXFOP14-D#H36</t>
    <phoneticPr fontId="1" type="noConversion"/>
  </si>
  <si>
    <t>앞중심에서 와펜까지 수평으로 (지퍼제외)</t>
    <phoneticPr fontId="1" type="noConversion"/>
  </si>
  <si>
    <t>요크절개선에서 나염까지 수직으로</t>
    <phoneticPr fontId="1" type="noConversion"/>
  </si>
  <si>
    <t xml:space="preserve">앞지퍼길이 </t>
    <phoneticPr fontId="1" type="noConversion"/>
  </si>
  <si>
    <t>FRONT ZIPPER</t>
    <phoneticPr fontId="1" type="noConversion"/>
  </si>
  <si>
    <t>카라프릴폭</t>
    <phoneticPr fontId="1" type="noConversion"/>
  </si>
  <si>
    <t>COLLAR FRILL WIDTH</t>
    <phoneticPr fontId="1" type="noConversion"/>
  </si>
  <si>
    <t>CUFFS OPENING E-BAND</t>
    <phoneticPr fontId="2" type="noConversion"/>
  </si>
  <si>
    <t>STYLE NO: JXFOU02-W#Y07</t>
    <phoneticPr fontId="1" type="noConversion"/>
  </si>
  <si>
    <t>소매중심에서</t>
    <phoneticPr fontId="1" type="noConversion"/>
  </si>
  <si>
    <t>위치 F</t>
    <phoneticPr fontId="1" type="noConversion"/>
  </si>
  <si>
    <t>POINT F</t>
    <phoneticPr fontId="1" type="noConversion"/>
  </si>
  <si>
    <t>소매밑 절개선 에서 자수까지 (소매립제외)</t>
    <phoneticPr fontId="1" type="noConversion"/>
  </si>
  <si>
    <t>위치 E</t>
    <phoneticPr fontId="1" type="noConversion"/>
  </si>
  <si>
    <t>POINT E</t>
    <phoneticPr fontId="1" type="noConversion"/>
  </si>
  <si>
    <t>앞단작완성에서 나염까지</t>
    <phoneticPr fontId="1" type="noConversion"/>
  </si>
  <si>
    <t>POINT  D</t>
    <phoneticPr fontId="1" type="noConversion"/>
  </si>
  <si>
    <t>앞옆목에서 나염까지</t>
    <phoneticPr fontId="1" type="noConversion"/>
  </si>
  <si>
    <t>STYLE NO: JXFOU03-W#R07</t>
    <phoneticPr fontId="1" type="noConversion"/>
  </si>
  <si>
    <t>가슴 주머니 높이</t>
    <phoneticPr fontId="1" type="noConversion"/>
  </si>
  <si>
    <t>CHEST POCKET HEIGHT</t>
    <phoneticPr fontId="2" type="noConversion"/>
  </si>
  <si>
    <t>가슴 주머니 너비</t>
    <phoneticPr fontId="1" type="noConversion"/>
  </si>
  <si>
    <t>CHEST POCKET WIDTH</t>
    <phoneticPr fontId="2" type="noConversion"/>
  </si>
  <si>
    <t>커프스 높이</t>
    <phoneticPr fontId="1" type="noConversion"/>
  </si>
  <si>
    <t>CUFFS HIGHT</t>
    <phoneticPr fontId="2" type="noConversion"/>
  </si>
  <si>
    <t>단추채운 완성 상태</t>
    <phoneticPr fontId="1" type="noConversion"/>
  </si>
  <si>
    <t xml:space="preserve">목라인(NECK LINE)을 따라 잰 곡선의 둘레길이 </t>
    <phoneticPr fontId="1" type="noConversion"/>
  </si>
  <si>
    <t>밑단높이</t>
    <phoneticPr fontId="1" type="noConversion"/>
  </si>
  <si>
    <t>BOTTM HEM HIGHT</t>
    <phoneticPr fontId="2" type="noConversion"/>
  </si>
  <si>
    <t>STYLE NO: JXFOU04-D#A06</t>
    <phoneticPr fontId="1" type="noConversion"/>
  </si>
  <si>
    <t>STYLE NO: JXFOU05-W#Y09</t>
    <phoneticPr fontId="1" type="noConversion"/>
  </si>
  <si>
    <t>스칼럽제외</t>
    <phoneticPr fontId="1" type="noConversion"/>
  </si>
  <si>
    <t>옆목점에서 첫단추 중심까지 수직길이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</si>
  <si>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(스칼럽제외)</t>
    </r>
    <phoneticPr fontId="1" type="noConversion"/>
  </si>
  <si>
    <t xml:space="preserve">어깨 양끝점을 수평으로 잰 길이 </t>
    <phoneticPr fontId="1" type="noConversion"/>
  </si>
  <si>
    <t>STYLE NO: JXFOU06-S#R11</t>
    <phoneticPr fontId="1" type="noConversion"/>
  </si>
  <si>
    <t>앞옆목에서 와펜까지 수직으로</t>
    <phoneticPr fontId="1" type="noConversion"/>
  </si>
  <si>
    <t xml:space="preserve"> POINT A</t>
    <phoneticPr fontId="1" type="noConversion"/>
  </si>
  <si>
    <t>주머니입구</t>
    <phoneticPr fontId="1" type="noConversion"/>
  </si>
  <si>
    <t>POCKET OPENING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</si>
  <si>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</si>
  <si>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밑단고무줄 완성</t>
    <phoneticPr fontId="1" type="noConversion"/>
  </si>
  <si>
    <t>STYLE NO: JXFOU09-S#H19</t>
    <phoneticPr fontId="1" type="noConversion"/>
  </si>
  <si>
    <t>STYLE NO: JXFOU10-S#G18</t>
    <phoneticPr fontId="1" type="noConversion"/>
  </si>
  <si>
    <t>치마&lt;3&gt;프릴기장</t>
    <phoneticPr fontId="1" type="noConversion"/>
  </si>
  <si>
    <t xml:space="preserve">SKIRT&lt;3&gt; FRILL LENGTH </t>
    <phoneticPr fontId="1" type="noConversion"/>
  </si>
  <si>
    <t>치마&lt;3&gt;기장</t>
    <phoneticPr fontId="1" type="noConversion"/>
  </si>
  <si>
    <t xml:space="preserve">SKIRT&lt;3&gt; LENGTH </t>
    <phoneticPr fontId="1" type="noConversion"/>
  </si>
  <si>
    <t>치마&lt;2&gt;기장</t>
    <phoneticPr fontId="1" type="noConversion"/>
  </si>
  <si>
    <t xml:space="preserve">SKIRT&lt;2&gt; LENGTH </t>
    <phoneticPr fontId="1" type="noConversion"/>
  </si>
  <si>
    <t>치마&lt;1&gt;기장</t>
    <phoneticPr fontId="1" type="noConversion"/>
  </si>
  <si>
    <t xml:space="preserve">SKIRT&lt;1&gt; LENGTH 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</si>
  <si>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</si>
  <si>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</si>
  <si>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JXFLE01-K#H08</t>
    <phoneticPr fontId="1" type="noConversion"/>
  </si>
  <si>
    <t>STYLE NO: JXFSK01-W#R08</t>
    <phoneticPr fontId="1" type="noConversion"/>
  </si>
  <si>
    <t>INCLUDE WAIST BAND TO EDGE</t>
    <phoneticPr fontId="1" type="noConversion"/>
  </si>
  <si>
    <t>오비제외 와끼기준</t>
    <phoneticPr fontId="1" type="noConversion"/>
  </si>
  <si>
    <t>요크기장</t>
    <phoneticPr fontId="1" type="noConversion"/>
  </si>
  <si>
    <t xml:space="preserve">YOKE LENGTH </t>
    <phoneticPr fontId="1" type="noConversion"/>
  </si>
  <si>
    <t xml:space="preserve">TOTAL SKIRT LENGTH </t>
    <phoneticPr fontId="1" type="noConversion"/>
  </si>
  <si>
    <t>STYLE NO: JXFSK02-K#H09</t>
    <phoneticPr fontId="1" type="noConversion"/>
  </si>
  <si>
    <t>STYLE NO: JXFSK03-W#A07</t>
    <phoneticPr fontId="1" type="noConversion"/>
  </si>
  <si>
    <t>요크 2골 밴드완성</t>
    <phoneticPr fontId="1" type="noConversion"/>
  </si>
  <si>
    <t>YOKE 2G E-BAND</t>
    <phoneticPr fontId="1" type="noConversion"/>
  </si>
  <si>
    <t>STYLE NO: JXFSK04-W#Y04</t>
    <phoneticPr fontId="1" type="noConversion"/>
  </si>
  <si>
    <t>STYLE NO: JXFSK05-W#Y14</t>
    <phoneticPr fontId="1" type="noConversion"/>
  </si>
  <si>
    <t xml:space="preserve">오비포함, 와끼기준 </t>
    <phoneticPr fontId="1" type="noConversion"/>
  </si>
  <si>
    <t>STYLE NO: JXFSK07-W#R15</t>
    <phoneticPr fontId="1" type="noConversion"/>
  </si>
  <si>
    <t>STYLE NO: JXFSK09-D#A12</t>
    <phoneticPr fontId="1" type="noConversion"/>
  </si>
  <si>
    <t>STYLE NO: JXFSK10-W#G14</t>
    <phoneticPr fontId="1" type="noConversion"/>
  </si>
  <si>
    <t>소매 밑단 절개선에서 리본 중심까지 (소매립제외)</t>
    <phoneticPr fontId="1" type="noConversion"/>
  </si>
  <si>
    <t>리본위치</t>
    <phoneticPr fontId="1" type="noConversion"/>
  </si>
  <si>
    <t>RIBBON POINT</t>
    <phoneticPr fontId="1" type="noConversion"/>
  </si>
  <si>
    <t>STYLE NO: JXFTO01-K#Y01</t>
    <phoneticPr fontId="1" type="noConversion"/>
  </si>
  <si>
    <t>STYLE NO: JXFTO02-K#Y02</t>
    <phoneticPr fontId="1" type="noConversion"/>
  </si>
  <si>
    <t>STYLE NO: JXFTO03-K#Y03</t>
    <phoneticPr fontId="1" type="noConversion"/>
  </si>
  <si>
    <t>STYLE NO: JXFTO04-K#r01</t>
    <phoneticPr fontId="1" type="noConversion"/>
  </si>
  <si>
    <t>STYLE NO: JXFTO06-K#G01</t>
    <phoneticPr fontId="1" type="noConversion"/>
  </si>
  <si>
    <t>STYLE NO: JXFTO07-K#G02</t>
    <phoneticPr fontId="1" type="noConversion"/>
  </si>
  <si>
    <t>STYLE NO: JXFTO08-K#H01</t>
    <phoneticPr fontId="1" type="noConversion"/>
  </si>
  <si>
    <t>STYLE NO: JXFTO09-K#H02</t>
    <phoneticPr fontId="1" type="noConversion"/>
  </si>
  <si>
    <t>프릴길이</t>
    <phoneticPr fontId="1" type="noConversion"/>
  </si>
  <si>
    <t>FRILL LENGTH</t>
    <phoneticPr fontId="2" type="noConversion"/>
  </si>
  <si>
    <t>절개선 잰 길이</t>
    <phoneticPr fontId="1" type="noConversion"/>
  </si>
  <si>
    <t>STYLE NO: JXFTO11-K#G03</t>
    <phoneticPr fontId="1" type="noConversion"/>
  </si>
  <si>
    <t>가슴 2골 고무줄 완성 (반품)</t>
    <phoneticPr fontId="2" type="noConversion"/>
  </si>
  <si>
    <t>CHEST 2G E-BAND (1/2)</t>
    <phoneticPr fontId="2" type="noConversion"/>
  </si>
  <si>
    <t>앞상단,뒤상단 고무줄 완성 동일</t>
    <phoneticPr fontId="1" type="noConversion"/>
  </si>
  <si>
    <t>상단바대 6골 고무줄 완성</t>
    <phoneticPr fontId="2" type="noConversion"/>
  </si>
  <si>
    <t>UPPER CHEST 6G E-BAND</t>
    <phoneticPr fontId="2" type="noConversion"/>
  </si>
  <si>
    <t>가슴뷔스티에 중심에서 밑단까지 (어깨끈제외)</t>
    <phoneticPr fontId="1" type="noConversion"/>
  </si>
  <si>
    <t>뒷기장</t>
    <phoneticPr fontId="2" type="noConversion"/>
  </si>
  <si>
    <t>앞기장</t>
    <phoneticPr fontId="2" type="noConversion"/>
  </si>
  <si>
    <t>BUSTIER</t>
    <phoneticPr fontId="1" type="noConversion"/>
  </si>
  <si>
    <t>INNER</t>
    <phoneticPr fontId="1" type="noConversion"/>
  </si>
  <si>
    <t>STYLE NO: JXFTO12-K#Y04</t>
    <phoneticPr fontId="1" type="noConversion"/>
  </si>
  <si>
    <t>앞 6골 밴드 완성</t>
    <phoneticPr fontId="1" type="noConversion"/>
  </si>
  <si>
    <t>FRONT 6G E-BAND</t>
    <phoneticPr fontId="1" type="noConversion"/>
  </si>
  <si>
    <t>겉 티 기장 (뒤)</t>
    <phoneticPr fontId="2" type="noConversion"/>
  </si>
  <si>
    <t>OUT TOP LENGTH (BACK)</t>
    <phoneticPr fontId="2" type="noConversion"/>
  </si>
  <si>
    <t>겉 티 기장 (앞)</t>
    <phoneticPr fontId="2" type="noConversion"/>
  </si>
  <si>
    <t>OUT TOP LENGTH (FRONT)</t>
    <phoneticPr fontId="2" type="noConversion"/>
  </si>
  <si>
    <t>STYLE NO: JXFTO13-K#R03</t>
    <phoneticPr fontId="1" type="noConversion"/>
  </si>
  <si>
    <t>STYLE NO: JXFTO14-K#R04</t>
    <phoneticPr fontId="1" type="noConversion"/>
  </si>
  <si>
    <t>STYLE NO: JXFTO15-K#H05</t>
    <phoneticPr fontId="1" type="noConversion"/>
  </si>
  <si>
    <t>뒷목카라에서 잰 길이</t>
    <phoneticPr fontId="1" type="noConversion"/>
  </si>
  <si>
    <t>뒤트임</t>
    <phoneticPr fontId="1" type="noConversion"/>
  </si>
  <si>
    <t>BACK SLIT</t>
    <phoneticPr fontId="2" type="noConversion"/>
  </si>
  <si>
    <t>단추채운 완성상태</t>
    <phoneticPr fontId="1" type="noConversion"/>
  </si>
  <si>
    <t>HPS TO BOTTOM EDGE</t>
    <phoneticPr fontId="2" type="noConversion"/>
  </si>
  <si>
    <t>STYLE NO: JXFTO16-K#G05</t>
    <phoneticPr fontId="1" type="noConversion"/>
  </si>
  <si>
    <t>옆목점에서 절개선까지</t>
    <phoneticPr fontId="1" type="noConversion"/>
  </si>
  <si>
    <t>STYLE NO: JXFTO17-K#G06</t>
    <phoneticPr fontId="1" type="noConversion"/>
  </si>
  <si>
    <t>밑단프릴길이</t>
    <phoneticPr fontId="1" type="noConversion"/>
  </si>
  <si>
    <t>BOTTOM FRILL LENGTH</t>
    <phoneticPr fontId="2" type="noConversion"/>
  </si>
  <si>
    <t>단추채운완성상태</t>
    <phoneticPr fontId="1" type="noConversion"/>
  </si>
  <si>
    <t>윗카라 합복둘레</t>
    <phoneticPr fontId="1" type="noConversion"/>
  </si>
  <si>
    <t xml:space="preserve">STYLE NO: JXFTO18-W#R06 </t>
    <phoneticPr fontId="1" type="noConversion"/>
  </si>
  <si>
    <t>&lt;MG&gt; 위치 A</t>
    <phoneticPr fontId="1" type="noConversion"/>
  </si>
  <si>
    <t>&lt;MG&gt; POINT A</t>
    <phoneticPr fontId="1" type="noConversion"/>
  </si>
  <si>
    <t>STYLE NO: JXFTO19-K#H07</t>
    <phoneticPr fontId="1" type="noConversion"/>
  </si>
  <si>
    <t>뒤 어깨끈 길이</t>
    <phoneticPr fontId="1" type="noConversion"/>
  </si>
  <si>
    <t>BACK SHOULDER STRAP</t>
    <phoneticPr fontId="2" type="noConversion"/>
  </si>
  <si>
    <t>앞 어깨끈 길이</t>
    <phoneticPr fontId="1" type="noConversion"/>
  </si>
  <si>
    <t>FRONT SHOULDER STRAP</t>
    <phoneticPr fontId="2" type="noConversion"/>
  </si>
  <si>
    <t>어깨끈 길이</t>
    <phoneticPr fontId="1" type="noConversion"/>
  </si>
  <si>
    <t>TOTAL SHOULDER STRAP</t>
    <phoneticPr fontId="2" type="noConversion"/>
  </si>
  <si>
    <t>밑단 프릴</t>
    <phoneticPr fontId="1" type="noConversion"/>
  </si>
  <si>
    <t>뷔스티에 프릴 기장</t>
    <phoneticPr fontId="1" type="noConversion"/>
  </si>
  <si>
    <t xml:space="preserve">BUSTIER FRILL LENGTH </t>
    <phoneticPr fontId="1" type="noConversion"/>
  </si>
  <si>
    <t>앞뒤중심애서 허리 절개선까지</t>
    <phoneticPr fontId="1" type="noConversion"/>
  </si>
  <si>
    <t>뷔스티에 요크 기장</t>
    <phoneticPr fontId="1" type="noConversion"/>
  </si>
  <si>
    <t>BUSTIER YOKE LENGTH</t>
    <phoneticPr fontId="1" type="noConversion"/>
  </si>
  <si>
    <t>앞뒤중심에서 밑단까지</t>
    <phoneticPr fontId="1" type="noConversion"/>
  </si>
  <si>
    <t>뷔스티에기장 (중심)</t>
    <phoneticPr fontId="1" type="noConversion"/>
  </si>
  <si>
    <t>BUSTIER LENGTH (CENTER)</t>
    <phoneticPr fontId="2" type="noConversion"/>
  </si>
  <si>
    <t>BACK SLIT</t>
    <phoneticPr fontId="1" type="noConversion"/>
  </si>
  <si>
    <t>이너티 기장 (뒷목)</t>
    <phoneticPr fontId="1" type="noConversion"/>
  </si>
  <si>
    <t>INNER T-LENGTH (C/B)</t>
    <phoneticPr fontId="2" type="noConversion"/>
  </si>
  <si>
    <r>
      <t>뒷목 중심에서 밑단끝까지 직선길이</t>
    </r>
    <r>
      <rPr>
        <sz val="7.5"/>
        <color indexed="10"/>
        <rFont val="맑은 고딕"/>
        <family val="3"/>
        <charset val="129"/>
      </rPr>
      <t xml:space="preserve"> (뷔스띠에 밑단까지)</t>
    </r>
    <phoneticPr fontId="1" type="noConversion"/>
  </si>
  <si>
    <t>총기장 (뒷목)</t>
    <phoneticPr fontId="1" type="noConversion"/>
  </si>
  <si>
    <t>STYLE NO: JXFTO20-K#H10</t>
    <phoneticPr fontId="1" type="noConversion"/>
  </si>
  <si>
    <t>STYLE NO: JXFTO23-S#R12</t>
    <phoneticPr fontId="1" type="noConversion"/>
  </si>
  <si>
    <t>STYLE NO: JXFTO24-K#R16</t>
    <phoneticPr fontId="1" type="noConversion"/>
  </si>
  <si>
    <t>STYLE NO: JXFTO27-K#C03</t>
    <phoneticPr fontId="1" type="noConversion"/>
  </si>
  <si>
    <t>STYLE NO: JXFTO28-K#A17</t>
    <phoneticPr fontId="1" type="noConversion"/>
  </si>
  <si>
    <t>STYLE NO: JXFTO32-K#H25</t>
    <phoneticPr fontId="1" type="noConversion"/>
  </si>
  <si>
    <t>&lt;BK&gt; 위치 A</t>
    <phoneticPr fontId="1" type="noConversion"/>
  </si>
  <si>
    <t>&lt;BK&gt; POINT A</t>
    <phoneticPr fontId="1" type="noConversion"/>
  </si>
  <si>
    <t>STYLE NO: JXFTO33-K#H26</t>
    <phoneticPr fontId="1" type="noConversion"/>
  </si>
  <si>
    <t>STYLE NO: JXFTO40-K#R28</t>
    <phoneticPr fontId="1" type="noConversion"/>
  </si>
  <si>
    <t>전사이즈 동일</t>
    <phoneticPr fontId="1" type="noConversion"/>
  </si>
  <si>
    <t>패턴사이즈기재</t>
    <phoneticPr fontId="1" type="noConversion"/>
  </si>
  <si>
    <t>목둘레 레이스</t>
    <phoneticPr fontId="1" type="noConversion"/>
  </si>
  <si>
    <t>NECK LACE</t>
    <phoneticPr fontId="2" type="noConversion"/>
  </si>
  <si>
    <t>STYLE NO: JXFTO41-K#H29</t>
    <phoneticPr fontId="1" type="noConversion"/>
  </si>
  <si>
    <t>STYLE NO: JXFTO42-K#H30</t>
    <phoneticPr fontId="1" type="noConversion"/>
  </si>
  <si>
    <t>STYLE NO: JXFTO43-K#H31</t>
    <phoneticPr fontId="1" type="noConversion"/>
  </si>
  <si>
    <t>뒤단작</t>
    <phoneticPr fontId="1" type="noConversion"/>
  </si>
  <si>
    <t>리본과 리본사이 트임길이 (리본제외)</t>
    <phoneticPr fontId="1" type="noConversion"/>
  </si>
  <si>
    <t>앞트임</t>
    <phoneticPr fontId="1" type="noConversion"/>
  </si>
  <si>
    <t>FRONT SLIT</t>
    <phoneticPr fontId="1" type="noConversion"/>
  </si>
  <si>
    <t>STYLE NO: JXFTO44-K#H32</t>
    <phoneticPr fontId="1" type="noConversion"/>
  </si>
  <si>
    <t>뷔스띠에 완성에서 수직으로</t>
    <phoneticPr fontId="1" type="noConversion"/>
  </si>
  <si>
    <t>뒤중심</t>
    <phoneticPr fontId="1" type="noConversion"/>
  </si>
  <si>
    <t>에리포함</t>
    <phoneticPr fontId="1" type="noConversion"/>
  </si>
  <si>
    <t>STYLE NO: JXFTO45-K#R37</t>
    <phoneticPr fontId="1" type="noConversion"/>
  </si>
  <si>
    <t>STYLE NO: JXFOP15-W#H39</t>
    <phoneticPr fontId="1" type="noConversion"/>
  </si>
  <si>
    <t>WAIST E-BAND</t>
    <phoneticPr fontId="2" type="noConversion"/>
  </si>
  <si>
    <t>허리둘레 고무줄 완성</t>
    <phoneticPr fontId="1" type="noConversion"/>
  </si>
  <si>
    <t>TOP LENGTH</t>
    <phoneticPr fontId="1" type="noConversion"/>
  </si>
  <si>
    <t>상의장 (C.B)</t>
    <phoneticPr fontId="1" type="noConversion"/>
  </si>
  <si>
    <t>뒷중심</t>
    <phoneticPr fontId="29" type="noConversion"/>
  </si>
  <si>
    <t>앞뷔스띠에 기장</t>
    <phoneticPr fontId="1" type="noConversion"/>
  </si>
  <si>
    <t>FRONT BUSTIER LENGTH</t>
    <phoneticPr fontId="2" type="noConversion"/>
  </si>
  <si>
    <t>와끼기준</t>
    <phoneticPr fontId="29" type="noConversion"/>
  </si>
  <si>
    <t>에리포함</t>
    <phoneticPr fontId="29" type="noConversion"/>
  </si>
  <si>
    <t>STYLE NO: JXFTO48-W#H40</t>
    <phoneticPr fontId="1" type="noConversion"/>
  </si>
  <si>
    <t>STYLE NO: JXFSK13-W#H39</t>
    <phoneticPr fontId="1" type="noConversion"/>
  </si>
  <si>
    <t>STYLE NO: JXFOU11-S#C05</t>
    <phoneticPr fontId="1" type="noConversion"/>
  </si>
  <si>
    <t>STYLE NO: JXFPT12-K#A15</t>
    <phoneticPr fontId="1" type="noConversion"/>
  </si>
  <si>
    <t>SINGLE WELT POCKET</t>
    <phoneticPr fontId="1" type="noConversion"/>
  </si>
  <si>
    <t xml:space="preserve">BOTTOM OPENING </t>
    <phoneticPr fontId="33" type="noConversion"/>
  </si>
  <si>
    <t>BOTTOM OPENING E-STRING</t>
    <phoneticPr fontId="33" type="noConversion"/>
  </si>
  <si>
    <t>바지부리 엘라스트링</t>
    <phoneticPr fontId="33" type="noConversion"/>
  </si>
  <si>
    <t>STYLE NO: JXFTO29-K#A14</t>
    <phoneticPr fontId="1" type="noConversion"/>
  </si>
  <si>
    <t>앞옆목에서 수직으로</t>
    <phoneticPr fontId="10" type="noConversion"/>
  </si>
  <si>
    <t>단작완성에서 수평으로</t>
    <phoneticPr fontId="10" type="noConversion"/>
  </si>
  <si>
    <t>STYLE NO: JXFOP16-W#H38</t>
    <phoneticPr fontId="1" type="noConversion"/>
  </si>
  <si>
    <t>MESH SLEEVE LENGTH</t>
    <phoneticPr fontId="2" type="noConversion"/>
  </si>
  <si>
    <t>망사소매기장</t>
    <phoneticPr fontId="35" type="noConversion"/>
  </si>
  <si>
    <t>&lt;INNER&gt; SLEEVE LENGTH</t>
    <phoneticPr fontId="2" type="noConversion"/>
  </si>
  <si>
    <t>&lt;INNER&gt; BICEP</t>
    <phoneticPr fontId="2" type="noConversion"/>
  </si>
  <si>
    <t xml:space="preserve">&lt;INNER&gt; CUFFS OPENING </t>
    <phoneticPr fontId="2" type="noConversion"/>
  </si>
  <si>
    <t xml:space="preserve">MESH CUFFS OPENING </t>
    <phoneticPr fontId="2" type="noConversion"/>
  </si>
  <si>
    <t>망사소매부리 고무줄 완성</t>
    <phoneticPr fontId="35" type="noConversion"/>
  </si>
  <si>
    <t>SKIRT FRILL &lt;1&gt; LENGTH</t>
    <phoneticPr fontId="2" type="noConversion"/>
  </si>
  <si>
    <t>치마프릴&lt;1&gt; 기장</t>
    <phoneticPr fontId="1" type="noConversion"/>
  </si>
  <si>
    <t>SKIRT FRILL &lt;2&gt; LENGTH</t>
    <phoneticPr fontId="2" type="noConversion"/>
  </si>
  <si>
    <t>치마프릴&lt;2&gt; 기장</t>
    <phoneticPr fontId="1" type="noConversion"/>
  </si>
  <si>
    <t>SKIRT FRILL &lt;3&gt; LENGTH</t>
    <phoneticPr fontId="2" type="noConversion"/>
  </si>
  <si>
    <t>치마프릴&lt;3&gt; 기장</t>
    <phoneticPr fontId="1" type="noConversion"/>
  </si>
  <si>
    <t>프릴포함</t>
    <phoneticPr fontId="35" type="noConversion"/>
  </si>
  <si>
    <t>STYLE NO: JXFOP10-W#A23</t>
    <phoneticPr fontId="1" type="noConversion"/>
  </si>
  <si>
    <t>주머니완성선에서 수직으로</t>
    <phoneticPr fontId="1" type="noConversion"/>
  </si>
  <si>
    <t>STYLE NO: JXFSK11-W#Y33</t>
    <phoneticPr fontId="1" type="noConversion"/>
  </si>
  <si>
    <t>접밴드부터 밑단레이스 끝까지</t>
    <phoneticPr fontId="37" type="noConversion"/>
  </si>
  <si>
    <t>접밴드부터 겉치마 밑단레이스 끝까지</t>
    <phoneticPr fontId="37" type="noConversion"/>
  </si>
  <si>
    <t>INSEAM PATTERN WIDTH</t>
    <phoneticPr fontId="28" type="noConversion"/>
  </si>
  <si>
    <t>인심절개패턴 폭</t>
    <phoneticPr fontId="28" type="noConversion"/>
  </si>
  <si>
    <t xml:space="preserve">  </t>
    <phoneticPr fontId="28" type="noConversion"/>
  </si>
  <si>
    <t>바지부리쪽</t>
    <phoneticPr fontId="28" type="noConversion"/>
  </si>
  <si>
    <t>밑위쪽</t>
    <phoneticPr fontId="28" type="noConversion"/>
  </si>
  <si>
    <t>STYLE NO: JXFOU12-W#Y35 (패턴사이즈)</t>
    <phoneticPr fontId="1" type="noConversion"/>
  </si>
  <si>
    <t>STYLE NO: JXFOU12-W#Y35 (제품사이즈)</t>
    <phoneticPr fontId="1" type="noConversion"/>
  </si>
  <si>
    <t>BOTTOM 10G E-BAND</t>
    <phoneticPr fontId="2" type="noConversion"/>
  </si>
  <si>
    <t xml:space="preserve">밑단 10골 밴드 </t>
    <phoneticPr fontId="39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</si>
  <si>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(지퍼포함)</t>
    </r>
    <phoneticPr fontId="1" type="noConversion"/>
  </si>
  <si>
    <t>FRONT E-BAND (WEAR RIGHT)</t>
    <phoneticPr fontId="1" type="noConversion"/>
  </si>
  <si>
    <t>앞판고무줄완성(입어오른쪽)</t>
    <phoneticPr fontId="1" type="noConversion"/>
  </si>
  <si>
    <t>FRONT E-BAND (WEAR LEFT)</t>
    <phoneticPr fontId="1" type="noConversion"/>
  </si>
  <si>
    <t>앞판고무줄완성(입어왼쪽)</t>
    <phoneticPr fontId="1" type="noConversion"/>
  </si>
  <si>
    <t>BACK 10G E-BAND</t>
    <phoneticPr fontId="2" type="noConversion"/>
  </si>
  <si>
    <t>뒤판 고무줄 완성</t>
    <phoneticPr fontId="39" type="noConversion"/>
  </si>
  <si>
    <t>COLLAR 10G E-BAND</t>
    <phoneticPr fontId="2" type="noConversion"/>
  </si>
  <si>
    <t>카라 10골 밴드 완성</t>
    <phoneticPr fontId="39" type="noConversion"/>
  </si>
  <si>
    <t>FRONT PL;ACKET WIDTH</t>
    <phoneticPr fontId="2" type="noConversion"/>
  </si>
  <si>
    <t>앞 플라켓 폭</t>
    <phoneticPr fontId="39" type="noConversion"/>
  </si>
  <si>
    <t>앞지퍼길이</t>
    <phoneticPr fontId="39" type="noConversion"/>
  </si>
  <si>
    <t>YKK</t>
    <phoneticPr fontId="39" type="noConversion"/>
  </si>
  <si>
    <t>BOTTOM MESH LENGTH</t>
    <phoneticPr fontId="2" type="noConversion"/>
  </si>
  <si>
    <t>전사이즈 동일, 레이스테이프 포함길이</t>
    <phoneticPr fontId="1" type="noConversion"/>
  </si>
  <si>
    <t>BOTTOM MESH&lt;1&gt;</t>
    <phoneticPr fontId="2" type="noConversion"/>
  </si>
  <si>
    <t>밑단망사 노출</t>
    <phoneticPr fontId="1" type="noConversion"/>
  </si>
  <si>
    <t>밑단망사 1단 노출</t>
    <phoneticPr fontId="1" type="noConversion"/>
  </si>
  <si>
    <t>STYLE NO: JXFSK12-W#Y34</t>
    <phoneticPr fontId="1" type="noConversion"/>
  </si>
  <si>
    <t>접밴드부터 절개선까지</t>
    <phoneticPr fontId="37" type="noConversion"/>
  </si>
  <si>
    <t>절개선부터 밑단까지</t>
    <phoneticPr fontId="37" type="noConversion"/>
  </si>
  <si>
    <t>STYLE NO: JXFOU14-K#G22</t>
    <phoneticPr fontId="1" type="noConversion"/>
  </si>
  <si>
    <t>BOTTOM E-STRING</t>
    <phoneticPr fontId="2" type="noConversion"/>
  </si>
  <si>
    <t>밑단엘라스트링</t>
    <phoneticPr fontId="4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</si>
  <si>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</si>
  <si>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CUFFS E-BAND</t>
    <phoneticPr fontId="2" type="noConversion"/>
  </si>
  <si>
    <t>소매부리 고무줄 완성</t>
    <phoneticPr fontId="42" type="noConversion"/>
  </si>
  <si>
    <t>FRONT SINGLE WELT POCKET</t>
    <phoneticPr fontId="1" type="noConversion"/>
  </si>
  <si>
    <t>앞구찌길이</t>
    <phoneticPr fontId="1" type="noConversion"/>
  </si>
  <si>
    <t>앞옆목에서 수직으로</t>
    <phoneticPr fontId="1" type="noConversion"/>
  </si>
  <si>
    <t>앞중심에서 수평으로 (지퍼제외)</t>
    <phoneticPr fontId="1" type="noConversion"/>
  </si>
  <si>
    <t>YOKE CIRCUMFERENCE (1/2)</t>
    <phoneticPr fontId="1" type="noConversion"/>
  </si>
  <si>
    <t>요크 둘레 (반품)</t>
    <phoneticPr fontId="1" type="noConversion"/>
  </si>
  <si>
    <t>STYLE NO: JXFTO49-K#A24</t>
    <phoneticPr fontId="1" type="noConversion"/>
  </si>
  <si>
    <r>
      <t xml:space="preserve">FROM SHOULDER POINT TO EDGE </t>
    </r>
    <r>
      <rPr>
        <sz val="7.5"/>
        <color indexed="10"/>
        <rFont val="맑은 고딕"/>
        <family val="3"/>
        <charset val="129"/>
      </rPr>
      <t>(레이스포함)</t>
    </r>
    <phoneticPr fontId="2" type="noConversion"/>
  </si>
  <si>
    <t xml:space="preserve">ds </t>
    <phoneticPr fontId="28" type="noConversion"/>
  </si>
  <si>
    <t>허리단 폭</t>
    <phoneticPr fontId="1" type="noConversion"/>
  </si>
  <si>
    <t>STYLE NO: JXFOU08-W#R22 (패턴사이즈)</t>
    <phoneticPr fontId="1" type="noConversion"/>
  </si>
  <si>
    <t>STYLE NO: JXFOU08-W#R22 (제품사이즈)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</si>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</sst>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inor"/>
    </font>
    <font>
      <sz val="7.5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6.5"/>
      <name val="맑은 고딕"/>
      <family val="3"/>
      <charset val="129"/>
      <scheme val="minor"/>
    </font>
    <font>
      <sz val="7.5"/>
      <color theme="0" tint="-4.9989318521683403E-2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7"/>
      <name val="맑은 고딕"/>
      <family val="3"/>
      <charset val="129"/>
      <scheme val="major"/>
    </font>
    <font>
      <sz val="6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7" fillId="0" borderId="0">
      <alignment vertical="center"/>
    </xf>
  </cellStyleXfs>
  <cellXfs count="397">
    <xf numFmtId="0" fontId="0" fillId="0" borderId="0" xfId="0">
      <alignment vertical="center"/>
    </xf>
    <xf numFmtId="0" fontId="48" fillId="0" borderId="0" xfId="0" applyFont="1">
      <alignment vertical="center"/>
    </xf>
    <xf numFmtId="0" fontId="48" fillId="0" borderId="0" xfId="0" applyFont="1" applyBorder="1">
      <alignment vertical="center"/>
    </xf>
    <xf numFmtId="0" fontId="4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/>
    <xf numFmtId="0" fontId="52" fillId="0" borderId="1" xfId="0" applyFont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0" xfId="0" applyFont="1" applyBorder="1" applyAlignme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0" xfId="0" applyFo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37" xfId="0" applyFont="1" applyBorder="1" applyAlignment="1">
      <alignment horizontal="center" vertical="center"/>
    </xf>
    <xf numFmtId="0" fontId="57" fillId="0" borderId="19" xfId="0" applyFont="1" applyBorder="1" applyAlignment="1">
      <alignment horizontal="center" vertical="center"/>
    </xf>
    <xf numFmtId="0" fontId="57" fillId="0" borderId="38" xfId="0" applyFont="1" applyBorder="1" applyAlignment="1">
      <alignment horizontal="center" vertical="center"/>
    </xf>
    <xf numFmtId="0" fontId="48" fillId="0" borderId="39" xfId="0" applyFont="1" applyBorder="1" applyAlignment="1">
      <alignment horizontal="center" vertical="center"/>
    </xf>
    <xf numFmtId="0" fontId="48" fillId="0" borderId="40" xfId="0" applyFont="1" applyBorder="1" applyAlignment="1">
      <alignment horizontal="center" vertical="center"/>
    </xf>
    <xf numFmtId="0" fontId="60" fillId="0" borderId="39" xfId="0" applyFont="1" applyBorder="1" applyAlignment="1">
      <alignment horizontal="left" vertical="center"/>
    </xf>
    <xf numFmtId="0" fontId="60" fillId="0" borderId="41" xfId="0" applyFont="1" applyBorder="1" applyAlignment="1">
      <alignment horizontal="left" vertical="center"/>
    </xf>
    <xf numFmtId="0" fontId="60" fillId="0" borderId="40" xfId="0" applyFont="1" applyBorder="1" applyAlignment="1">
      <alignment horizontal="left" vertical="center"/>
    </xf>
    <xf numFmtId="0" fontId="57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0" fontId="60" fillId="0" borderId="12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/>
    </xf>
    <xf numFmtId="0" fontId="48" fillId="0" borderId="3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36" xfId="0" applyFont="1" applyBorder="1" applyAlignment="1">
      <alignment horizontal="center" vertical="center"/>
    </xf>
    <xf numFmtId="0" fontId="56" fillId="0" borderId="16" xfId="0" applyFont="1" applyBorder="1" applyAlignment="1">
      <alignment horizontal="center" vertical="center"/>
    </xf>
    <xf numFmtId="0" fontId="56" fillId="0" borderId="17" xfId="0" applyFont="1" applyBorder="1" applyAlignment="1">
      <alignment horizontal="center" vertical="center"/>
    </xf>
    <xf numFmtId="0" fontId="59" fillId="0" borderId="16" xfId="0" applyFont="1" applyBorder="1" applyAlignment="1">
      <alignment horizontal="left" vertical="center"/>
    </xf>
    <xf numFmtId="0" fontId="59" fillId="0" borderId="18" xfId="0" applyFont="1" applyBorder="1" applyAlignment="1">
      <alignment horizontal="left" vertical="center"/>
    </xf>
    <xf numFmtId="0" fontId="59" fillId="0" borderId="17" xfId="0" applyFont="1" applyBorder="1" applyAlignment="1">
      <alignment horizontal="left" vertical="center"/>
    </xf>
    <xf numFmtId="0" fontId="48" fillId="2" borderId="2" xfId="0" applyFont="1" applyFill="1" applyBorder="1" applyAlignment="1">
      <alignment horizontal="center" vertical="center"/>
    </xf>
    <xf numFmtId="0" fontId="48" fillId="2" borderId="37" xfId="0" applyFont="1" applyFill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2" borderId="3" xfId="0" applyFont="1" applyFill="1" applyBorder="1" applyAlignment="1">
      <alignment horizontal="center" vertical="center"/>
    </xf>
    <xf numFmtId="0" fontId="53" fillId="0" borderId="33" xfId="0" applyFont="1" applyBorder="1" applyAlignment="1">
      <alignment horizontal="left" vertical="center"/>
    </xf>
    <xf numFmtId="0" fontId="53" fillId="0" borderId="34" xfId="0" applyFont="1" applyBorder="1" applyAlignment="1">
      <alignment horizontal="left" vertical="center"/>
    </xf>
    <xf numFmtId="0" fontId="53" fillId="0" borderId="35" xfId="0" applyFont="1" applyBorder="1" applyAlignment="1">
      <alignment horizontal="left" vertical="center"/>
    </xf>
    <xf numFmtId="0" fontId="48" fillId="2" borderId="31" xfId="0" applyFont="1" applyFill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57" fillId="0" borderId="32" xfId="0" applyFont="1" applyBorder="1" applyAlignment="1">
      <alignment horizontal="center" vertical="center"/>
    </xf>
    <xf numFmtId="0" fontId="48" fillId="0" borderId="12" xfId="0" applyFont="1" applyBorder="1" applyAlignment="1">
      <alignment horizontal="left" vertical="center"/>
    </xf>
    <xf numFmtId="0" fontId="48" fillId="0" borderId="14" xfId="0" applyFont="1" applyBorder="1" applyAlignment="1">
      <alignment horizontal="left" vertical="center"/>
    </xf>
    <xf numFmtId="0" fontId="48" fillId="0" borderId="13" xfId="0" applyFont="1" applyBorder="1" applyAlignment="1">
      <alignment horizontal="left" vertical="center"/>
    </xf>
    <xf numFmtId="0" fontId="56" fillId="0" borderId="29" xfId="0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6" fillId="0" borderId="30" xfId="0" applyFont="1" applyBorder="1" applyAlignment="1">
      <alignment horizontal="left" vertical="center"/>
    </xf>
    <xf numFmtId="0" fontId="56" fillId="0" borderId="2" xfId="0" applyFont="1" applyBorder="1" applyAlignment="1">
      <alignment horizontal="center" vertical="center"/>
    </xf>
    <xf numFmtId="0" fontId="56" fillId="0" borderId="3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0" fontId="56" fillId="0" borderId="30" xfId="0" applyFont="1" applyBorder="1" applyAlignment="1">
      <alignment horizontal="center" vertical="center"/>
    </xf>
    <xf numFmtId="0" fontId="59" fillId="0" borderId="29" xfId="0" applyFont="1" applyBorder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59" fillId="0" borderId="30" xfId="0" applyFont="1" applyBorder="1" applyAlignment="1">
      <alignment horizontal="left" vertical="center"/>
    </xf>
    <xf numFmtId="0" fontId="48" fillId="2" borderId="24" xfId="0" applyFont="1" applyFill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57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0" fontId="48" fillId="0" borderId="26" xfId="0" applyFont="1" applyBorder="1" applyAlignment="1">
      <alignment horizontal="left" vertical="center"/>
    </xf>
    <xf numFmtId="0" fontId="48" fillId="0" borderId="28" xfId="0" applyFont="1" applyBorder="1" applyAlignment="1">
      <alignment horizontal="left" vertical="center"/>
    </xf>
    <xf numFmtId="0" fontId="48" fillId="0" borderId="27" xfId="0" applyFont="1" applyBorder="1" applyAlignment="1">
      <alignment horizontal="left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56" fillId="0" borderId="16" xfId="0" applyFont="1" applyBorder="1" applyAlignment="1">
      <alignment horizontal="left" vertical="center"/>
    </xf>
    <xf numFmtId="0" fontId="56" fillId="0" borderId="18" xfId="0" applyFont="1" applyBorder="1" applyAlignment="1">
      <alignment horizontal="left" vertical="center"/>
    </xf>
    <xf numFmtId="0" fontId="56" fillId="0" borderId="17" xfId="0" applyFont="1" applyBorder="1" applyAlignment="1">
      <alignment horizontal="left" vertical="center"/>
    </xf>
    <xf numFmtId="0" fontId="48" fillId="2" borderId="20" xfId="0" applyFont="1" applyFill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57" fillId="0" borderId="21" xfId="0" applyFont="1" applyBorder="1" applyAlignment="1">
      <alignment horizontal="center" vertical="center"/>
    </xf>
    <xf numFmtId="0" fontId="56" fillId="0" borderId="12" xfId="0" applyFont="1" applyBorder="1" applyAlignment="1">
      <alignment horizontal="left" vertical="center"/>
    </xf>
    <xf numFmtId="0" fontId="56" fillId="0" borderId="14" xfId="0" applyFont="1" applyBorder="1" applyAlignment="1">
      <alignment horizontal="left" vertical="center"/>
    </xf>
    <xf numFmtId="0" fontId="56" fillId="0" borderId="13" xfId="0" applyFont="1" applyBorder="1" applyAlignment="1">
      <alignment horizontal="left" vertical="center"/>
    </xf>
    <xf numFmtId="0" fontId="58" fillId="0" borderId="12" xfId="0" applyFont="1" applyBorder="1" applyAlignment="1">
      <alignment horizontal="left" vertical="center"/>
    </xf>
    <xf numFmtId="0" fontId="58" fillId="0" borderId="14" xfId="0" applyFont="1" applyBorder="1" applyAlignment="1">
      <alignment horizontal="left" vertical="center"/>
    </xf>
    <xf numFmtId="0" fontId="58" fillId="0" borderId="13" xfId="0" applyFont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48" fillId="2" borderId="4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56" fillId="0" borderId="7" xfId="0" applyFont="1" applyBorder="1" applyAlignment="1">
      <alignment horizontal="center" vertical="center"/>
    </xf>
    <xf numFmtId="0" fontId="56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horizontal="left" vertical="center"/>
    </xf>
    <xf numFmtId="0" fontId="56" fillId="0" borderId="9" xfId="0" applyFont="1" applyBorder="1" applyAlignment="1">
      <alignment horizontal="left" vertical="center"/>
    </xf>
    <xf numFmtId="0" fontId="56" fillId="0" borderId="8" xfId="0" applyFont="1" applyBorder="1" applyAlignment="1">
      <alignment horizontal="left" vertical="center"/>
    </xf>
    <xf numFmtId="0" fontId="48" fillId="0" borderId="39" xfId="0" applyFont="1" applyBorder="1" applyAlignment="1">
      <alignment horizontal="left" vertical="center"/>
    </xf>
    <xf numFmtId="0" fontId="48" fillId="0" borderId="41" xfId="0" applyFont="1" applyBorder="1" applyAlignment="1">
      <alignment horizontal="left" vertical="center"/>
    </xf>
    <xf numFmtId="0" fontId="48" fillId="0" borderId="40" xfId="0" applyFont="1" applyBorder="1" applyAlignment="1">
      <alignment horizontal="left" vertical="center"/>
    </xf>
    <xf numFmtId="0" fontId="56" fillId="0" borderId="12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48" fillId="0" borderId="30" xfId="0" applyFont="1" applyBorder="1" applyAlignment="1">
      <alignment horizontal="center" vertical="center"/>
    </xf>
    <xf numFmtId="0" fontId="48" fillId="0" borderId="29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8" fillId="0" borderId="30" xfId="0" applyFont="1" applyBorder="1" applyAlignment="1">
      <alignment horizontal="left" vertical="center"/>
    </xf>
    <xf numFmtId="0" fontId="48" fillId="0" borderId="44" xfId="0" applyFont="1" applyFill="1" applyBorder="1" applyAlignment="1">
      <alignment horizontal="center" vertical="center"/>
    </xf>
    <xf numFmtId="0" fontId="48" fillId="0" borderId="45" xfId="0" applyFont="1" applyFill="1" applyBorder="1" applyAlignment="1">
      <alignment horizontal="center" vertical="center"/>
    </xf>
    <xf numFmtId="0" fontId="48" fillId="0" borderId="43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60" fillId="0" borderId="43" xfId="0" applyFont="1" applyBorder="1" applyAlignment="1">
      <alignment horizontal="center" vertical="center"/>
    </xf>
    <xf numFmtId="0" fontId="48" fillId="0" borderId="44" xfId="0" applyFont="1" applyBorder="1" applyAlignment="1">
      <alignment horizontal="center" vertical="center"/>
    </xf>
    <xf numFmtId="0" fontId="56" fillId="0" borderId="2" xfId="0" applyFont="1" applyBorder="1" applyAlignment="1">
      <alignment horizontal="left" vertical="center"/>
    </xf>
    <xf numFmtId="0" fontId="61" fillId="0" borderId="16" xfId="0" applyFont="1" applyBorder="1" applyAlignment="1">
      <alignment horizontal="center" vertical="center"/>
    </xf>
    <xf numFmtId="0" fontId="61" fillId="0" borderId="17" xfId="0" applyFont="1" applyBorder="1" applyAlignment="1">
      <alignment horizontal="center" vertical="center"/>
    </xf>
    <xf numFmtId="0" fontId="61" fillId="0" borderId="29" xfId="0" applyFont="1" applyBorder="1" applyAlignment="1">
      <alignment horizontal="center" vertical="center"/>
    </xf>
    <xf numFmtId="0" fontId="61" fillId="0" borderId="30" xfId="0" applyFont="1" applyBorder="1" applyAlignment="1">
      <alignment horizontal="center" vertical="center"/>
    </xf>
    <xf numFmtId="0" fontId="48" fillId="2" borderId="47" xfId="0" applyFont="1" applyFill="1" applyBorder="1" applyAlignment="1">
      <alignment horizontal="center" vertical="center"/>
    </xf>
    <xf numFmtId="0" fontId="48" fillId="0" borderId="47" xfId="0" applyFont="1" applyBorder="1" applyAlignment="1">
      <alignment horizontal="center" vertical="center"/>
    </xf>
    <xf numFmtId="0" fontId="57" fillId="0" borderId="48" xfId="0" applyFont="1" applyBorder="1" applyAlignment="1">
      <alignment horizontal="center" vertical="center"/>
    </xf>
    <xf numFmtId="0" fontId="56" fillId="0" borderId="39" xfId="0" applyFont="1" applyBorder="1" applyAlignment="1">
      <alignment horizontal="center" vertical="center"/>
    </xf>
    <xf numFmtId="0" fontId="56" fillId="0" borderId="40" xfId="0" applyFont="1" applyBorder="1" applyAlignment="1">
      <alignment horizontal="center" vertical="center"/>
    </xf>
    <xf numFmtId="0" fontId="56" fillId="0" borderId="39" xfId="0" applyFont="1" applyBorder="1" applyAlignment="1">
      <alignment horizontal="left" vertical="center"/>
    </xf>
    <xf numFmtId="0" fontId="56" fillId="0" borderId="41" xfId="0" applyFont="1" applyBorder="1" applyAlignment="1">
      <alignment horizontal="left" vertical="center"/>
    </xf>
    <xf numFmtId="0" fontId="56" fillId="0" borderId="40" xfId="0" applyFont="1" applyBorder="1" applyAlignment="1">
      <alignment horizontal="left" vertical="center"/>
    </xf>
    <xf numFmtId="0" fontId="48" fillId="0" borderId="46" xfId="0" applyFont="1" applyBorder="1" applyAlignment="1">
      <alignment horizontal="center" vertical="center"/>
    </xf>
    <xf numFmtId="0" fontId="56" fillId="0" borderId="31" xfId="0" applyFont="1" applyBorder="1" applyAlignment="1">
      <alignment horizontal="center" vertical="center"/>
    </xf>
    <xf numFmtId="0" fontId="56" fillId="0" borderId="31" xfId="0" applyFont="1" applyBorder="1" applyAlignment="1">
      <alignment horizontal="left" vertical="center"/>
    </xf>
    <xf numFmtId="0" fontId="56" fillId="0" borderId="16" xfId="0" applyFont="1" applyBorder="1" applyAlignment="1">
      <alignment horizontal="left" vertical="center" wrapText="1"/>
    </xf>
    <xf numFmtId="0" fontId="56" fillId="0" borderId="18" xfId="0" applyFont="1" applyBorder="1" applyAlignment="1">
      <alignment horizontal="left" vertical="center" wrapText="1"/>
    </xf>
    <xf numFmtId="0" fontId="56" fillId="0" borderId="17" xfId="0" applyFont="1" applyBorder="1" applyAlignment="1">
      <alignment horizontal="left" vertical="center" wrapText="1"/>
    </xf>
    <xf numFmtId="0" fontId="48" fillId="0" borderId="42" xfId="0" applyFont="1" applyBorder="1" applyAlignment="1">
      <alignment horizontal="center" vertical="center"/>
    </xf>
    <xf numFmtId="0" fontId="48" fillId="0" borderId="43" xfId="0" applyFont="1" applyBorder="1" applyAlignment="1">
      <alignment horizontal="center" vertical="center"/>
    </xf>
    <xf numFmtId="0" fontId="56" fillId="0" borderId="37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49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8" fillId="0" borderId="51" xfId="0" applyFont="1" applyBorder="1" applyAlignment="1">
      <alignment horizontal="center" vertical="center"/>
    </xf>
    <xf numFmtId="0" fontId="56" fillId="0" borderId="29" xfId="0" applyFont="1" applyBorder="1" applyAlignment="1">
      <alignment horizontal="left" vertical="center" wrapText="1"/>
    </xf>
    <xf numFmtId="0" fontId="56" fillId="0" borderId="0" xfId="0" applyFont="1" applyAlignment="1">
      <alignment horizontal="left" vertical="center" wrapText="1"/>
    </xf>
    <xf numFmtId="0" fontId="56" fillId="0" borderId="30" xfId="0" applyFont="1" applyBorder="1" applyAlignment="1">
      <alignment horizontal="left" vertical="center" wrapText="1"/>
    </xf>
    <xf numFmtId="0" fontId="57" fillId="0" borderId="21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56" fillId="0" borderId="12" xfId="0" applyFont="1" applyFill="1" applyBorder="1" applyAlignment="1">
      <alignment horizontal="left" vertical="center"/>
    </xf>
    <xf numFmtId="0" fontId="56" fillId="0" borderId="14" xfId="0" applyFont="1" applyFill="1" applyBorder="1" applyAlignment="1">
      <alignment horizontal="left" vertical="center"/>
    </xf>
    <xf numFmtId="0" fontId="56" fillId="0" borderId="13" xfId="0" applyFont="1" applyFill="1" applyBorder="1" applyAlignment="1">
      <alignment horizontal="left" vertical="center"/>
    </xf>
    <xf numFmtId="0" fontId="56" fillId="0" borderId="16" xfId="0" applyFont="1" applyFill="1" applyBorder="1" applyAlignment="1">
      <alignment horizontal="center" vertical="center"/>
    </xf>
    <xf numFmtId="0" fontId="56" fillId="0" borderId="17" xfId="0" applyFont="1" applyFill="1" applyBorder="1" applyAlignment="1">
      <alignment horizontal="center" vertical="center"/>
    </xf>
    <xf numFmtId="0" fontId="48" fillId="0" borderId="20" xfId="0" applyFont="1" applyFill="1" applyBorder="1" applyAlignment="1">
      <alignment horizontal="center" vertical="center"/>
    </xf>
    <xf numFmtId="0" fontId="56" fillId="0" borderId="39" xfId="0" applyFont="1" applyFill="1" applyBorder="1" applyAlignment="1">
      <alignment horizontal="left" vertical="center"/>
    </xf>
    <xf numFmtId="0" fontId="56" fillId="0" borderId="41" xfId="0" applyFont="1" applyFill="1" applyBorder="1" applyAlignment="1">
      <alignment horizontal="left" vertical="center"/>
    </xf>
    <xf numFmtId="0" fontId="56" fillId="0" borderId="40" xfId="0" applyFont="1" applyFill="1" applyBorder="1" applyAlignment="1">
      <alignment horizontal="left" vertical="center"/>
    </xf>
    <xf numFmtId="0" fontId="48" fillId="0" borderId="3" xfId="0" applyFont="1" applyFill="1" applyBorder="1" applyAlignment="1">
      <alignment horizontal="center" vertical="center"/>
    </xf>
    <xf numFmtId="0" fontId="48" fillId="0" borderId="47" xfId="0" applyFont="1" applyFill="1" applyBorder="1" applyAlignment="1">
      <alignment horizontal="center" vertical="center"/>
    </xf>
    <xf numFmtId="0" fontId="56" fillId="0" borderId="16" xfId="0" applyFont="1" applyFill="1" applyBorder="1" applyAlignment="1">
      <alignment horizontal="left" vertical="center" wrapText="1"/>
    </xf>
    <xf numFmtId="0" fontId="56" fillId="0" borderId="18" xfId="0" applyFont="1" applyFill="1" applyBorder="1" applyAlignment="1">
      <alignment horizontal="left" vertical="center" wrapText="1"/>
    </xf>
    <xf numFmtId="0" fontId="56" fillId="0" borderId="17" xfId="0" applyFont="1" applyFill="1" applyBorder="1" applyAlignment="1">
      <alignment horizontal="left" vertical="center" wrapText="1"/>
    </xf>
    <xf numFmtId="0" fontId="56" fillId="0" borderId="12" xfId="0" applyFont="1" applyFill="1" applyBorder="1" applyAlignment="1">
      <alignment horizontal="center" vertical="center"/>
    </xf>
    <xf numFmtId="0" fontId="56" fillId="0" borderId="13" xfId="0" applyFont="1" applyFill="1" applyBorder="1" applyAlignment="1">
      <alignment horizontal="center" vertical="center"/>
    </xf>
    <xf numFmtId="0" fontId="48" fillId="0" borderId="46" xfId="0" applyFont="1" applyFill="1" applyBorder="1" applyAlignment="1">
      <alignment horizontal="center" vertical="center"/>
    </xf>
    <xf numFmtId="0" fontId="57" fillId="0" borderId="11" xfId="0" applyFont="1" applyFill="1" applyBorder="1" applyAlignment="1">
      <alignment horizontal="center" vertical="center"/>
    </xf>
    <xf numFmtId="0" fontId="57" fillId="0" borderId="48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16" xfId="0" applyFont="1" applyFill="1" applyBorder="1" applyAlignment="1">
      <alignment horizontal="left" vertical="center"/>
    </xf>
    <xf numFmtId="0" fontId="56" fillId="0" borderId="18" xfId="0" applyFont="1" applyFill="1" applyBorder="1" applyAlignment="1">
      <alignment horizontal="left" vertical="center"/>
    </xf>
    <xf numFmtId="0" fontId="56" fillId="0" borderId="17" xfId="0" applyFont="1" applyFill="1" applyBorder="1" applyAlignment="1">
      <alignment horizontal="left" vertical="center"/>
    </xf>
    <xf numFmtId="0" fontId="56" fillId="0" borderId="2" xfId="0" applyFont="1" applyFill="1" applyBorder="1" applyAlignment="1">
      <alignment horizontal="left" vertical="center"/>
    </xf>
    <xf numFmtId="0" fontId="48" fillId="0" borderId="52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/>
    </xf>
    <xf numFmtId="0" fontId="57" fillId="0" borderId="53" xfId="0" applyFont="1" applyFill="1" applyBorder="1" applyAlignment="1">
      <alignment horizontal="center" vertical="center"/>
    </xf>
    <xf numFmtId="0" fontId="57" fillId="0" borderId="19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left" vertical="center"/>
    </xf>
    <xf numFmtId="0" fontId="56" fillId="0" borderId="7" xfId="0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left" vertical="center" wrapText="1"/>
    </xf>
    <xf numFmtId="0" fontId="56" fillId="0" borderId="0" xfId="0" applyFont="1" applyFill="1" applyBorder="1" applyAlignment="1">
      <alignment horizontal="left" vertical="center" wrapText="1"/>
    </xf>
    <xf numFmtId="0" fontId="56" fillId="0" borderId="30" xfId="0" applyFont="1" applyFill="1" applyBorder="1" applyAlignment="1">
      <alignment horizontal="left" vertical="center" wrapText="1"/>
    </xf>
    <xf numFmtId="0" fontId="48" fillId="0" borderId="21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6" fillId="0" borderId="19" xfId="0" applyFont="1" applyBorder="1" applyAlignment="1">
      <alignment horizontal="center" vertical="center"/>
    </xf>
    <xf numFmtId="0" fontId="56" fillId="0" borderId="0" xfId="0" applyFont="1" applyBorder="1" applyAlignment="1">
      <alignment horizontal="left" vertical="center"/>
    </xf>
    <xf numFmtId="0" fontId="48" fillId="0" borderId="32" xfId="0" applyFont="1" applyBorder="1" applyAlignment="1">
      <alignment horizontal="center" vertical="center"/>
    </xf>
    <xf numFmtId="0" fontId="48" fillId="0" borderId="38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20" xfId="0" applyFont="1" applyBorder="1" applyAlignment="1">
      <alignment horizontal="center" vertical="center"/>
    </xf>
    <xf numFmtId="0" fontId="57" fillId="0" borderId="47" xfId="0" applyFont="1" applyBorder="1" applyAlignment="1">
      <alignment horizontal="center" vertical="center"/>
    </xf>
    <xf numFmtId="0" fontId="53" fillId="0" borderId="5" xfId="0" applyFont="1" applyBorder="1" applyAlignment="1">
      <alignment horizontal="left" vertical="center"/>
    </xf>
    <xf numFmtId="0" fontId="53" fillId="0" borderId="9" xfId="0" applyFont="1" applyBorder="1" applyAlignment="1">
      <alignment horizontal="left" vertical="center"/>
    </xf>
    <xf numFmtId="0" fontId="53" fillId="0" borderId="54" xfId="0" applyFont="1" applyBorder="1" applyAlignment="1">
      <alignment horizontal="left" vertical="center"/>
    </xf>
    <xf numFmtId="0" fontId="48" fillId="0" borderId="55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32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0" fontId="48" fillId="0" borderId="45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56" fillId="0" borderId="56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 vertical="center"/>
    </xf>
    <xf numFmtId="0" fontId="56" fillId="0" borderId="0" xfId="0" applyFont="1" applyBorder="1" applyAlignment="1">
      <alignment horizontal="left" vertical="center" wrapText="1"/>
    </xf>
    <xf numFmtId="0" fontId="48" fillId="0" borderId="58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56" fillId="0" borderId="4" xfId="0" applyFont="1" applyBorder="1" applyAlignment="1">
      <alignment horizontal="left" vertical="center"/>
    </xf>
    <xf numFmtId="0" fontId="58" fillId="0" borderId="39" xfId="0" applyFont="1" applyBorder="1" applyAlignment="1">
      <alignment horizontal="left" vertical="center"/>
    </xf>
    <xf numFmtId="0" fontId="58" fillId="0" borderId="41" xfId="0" applyFont="1" applyBorder="1" applyAlignment="1">
      <alignment horizontal="left" vertical="center"/>
    </xf>
    <xf numFmtId="0" fontId="58" fillId="0" borderId="4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8" fillId="0" borderId="52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0" fontId="63" fillId="0" borderId="30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64" fillId="0" borderId="16" xfId="0" applyFont="1" applyBorder="1" applyAlignment="1">
      <alignment horizontal="left" vertical="center"/>
    </xf>
    <xf numFmtId="0" fontId="64" fillId="0" borderId="18" xfId="0" applyFont="1" applyBorder="1" applyAlignment="1">
      <alignment horizontal="left" vertical="center"/>
    </xf>
    <xf numFmtId="0" fontId="64" fillId="0" borderId="17" xfId="0" applyFont="1" applyBorder="1" applyAlignment="1">
      <alignment horizontal="left" vertical="center"/>
    </xf>
    <xf numFmtId="0" fontId="56" fillId="0" borderId="49" xfId="0" applyFont="1" applyBorder="1" applyAlignment="1">
      <alignment horizontal="center" vertical="center"/>
    </xf>
    <xf numFmtId="0" fontId="56" fillId="0" borderId="51" xfId="0" applyFont="1" applyBorder="1" applyAlignment="1">
      <alignment horizontal="center" vertical="center"/>
    </xf>
    <xf numFmtId="0" fontId="56" fillId="0" borderId="49" xfId="0" applyFont="1" applyFill="1" applyBorder="1" applyAlignment="1">
      <alignment horizontal="center" vertical="center"/>
    </xf>
    <xf numFmtId="0" fontId="56" fillId="0" borderId="51" xfId="0" applyFont="1" applyFill="1" applyBorder="1" applyAlignment="1">
      <alignment horizontal="center" vertical="center"/>
    </xf>
    <xf numFmtId="0" fontId="48" fillId="0" borderId="49" xfId="0" applyFont="1" applyFill="1" applyBorder="1" applyAlignment="1">
      <alignment horizontal="center" vertical="center"/>
    </xf>
    <xf numFmtId="0" fontId="48" fillId="0" borderId="51" xfId="0" applyFont="1" applyFill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56" fillId="0" borderId="37" xfId="0" applyFont="1" applyFill="1" applyBorder="1" applyAlignment="1">
      <alignment horizontal="center" vertical="center"/>
    </xf>
    <xf numFmtId="0" fontId="56" fillId="0" borderId="31" xfId="0" applyFont="1" applyFill="1" applyBorder="1" applyAlignment="1">
      <alignment horizontal="left" vertical="center"/>
    </xf>
    <xf numFmtId="0" fontId="65" fillId="0" borderId="16" xfId="0" applyFont="1" applyBorder="1" applyAlignment="1">
      <alignment horizontal="center" vertical="center"/>
    </xf>
    <xf numFmtId="0" fontId="65" fillId="0" borderId="17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17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38" xfId="0" applyFont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19" xfId="0" applyFont="1" applyFill="1" applyBorder="1" applyAlignment="1">
      <alignment horizontal="center" vertical="center"/>
    </xf>
    <xf numFmtId="0" fontId="56" fillId="0" borderId="11" xfId="0" applyFont="1" applyFill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48" fillId="2" borderId="2" xfId="0" quotePrefix="1" applyFont="1" applyFill="1" applyBorder="1" applyAlignment="1">
      <alignment horizontal="center" vertical="center"/>
    </xf>
    <xf numFmtId="0" fontId="48" fillId="0" borderId="19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left" vertical="center"/>
    </xf>
    <xf numFmtId="0" fontId="56" fillId="0" borderId="0" xfId="0" applyFont="1" applyFill="1" applyBorder="1" applyAlignment="1">
      <alignment horizontal="left" vertical="center"/>
    </xf>
    <xf numFmtId="0" fontId="56" fillId="0" borderId="30" xfId="0" applyFont="1" applyFill="1" applyBorder="1" applyAlignment="1">
      <alignment horizontal="left" vertical="center"/>
    </xf>
    <xf numFmtId="0" fontId="57" fillId="3" borderId="54" xfId="0" applyFont="1" applyFill="1" applyBorder="1" applyAlignment="1">
      <alignment horizontal="center" vertical="center"/>
    </xf>
    <xf numFmtId="0" fontId="57" fillId="3" borderId="51" xfId="0" applyFont="1" applyFill="1" applyBorder="1" applyAlignment="1">
      <alignment horizontal="center" vertical="center"/>
    </xf>
    <xf numFmtId="0" fontId="57" fillId="3" borderId="32" xfId="0" applyFont="1" applyFill="1" applyBorder="1" applyAlignment="1">
      <alignment horizontal="center" vertical="center"/>
    </xf>
    <xf numFmtId="0" fontId="57" fillId="3" borderId="11" xfId="0" applyFont="1" applyFill="1" applyBorder="1" applyAlignment="1">
      <alignment horizontal="center" vertical="center"/>
    </xf>
    <xf numFmtId="0" fontId="57" fillId="3" borderId="50" xfId="0" applyFont="1" applyFill="1" applyBorder="1" applyAlignment="1">
      <alignment horizontal="center" vertical="center"/>
    </xf>
    <xf numFmtId="0" fontId="57" fillId="3" borderId="49" xfId="0" applyFont="1" applyFill="1" applyBorder="1" applyAlignment="1">
      <alignment horizontal="center" vertical="center"/>
    </xf>
    <xf numFmtId="0" fontId="57" fillId="3" borderId="19" xfId="0" applyFont="1" applyFill="1" applyBorder="1" applyAlignment="1">
      <alignment horizontal="center" vertical="center"/>
    </xf>
    <xf numFmtId="0" fontId="57" fillId="3" borderId="21" xfId="0" applyFont="1" applyFill="1" applyBorder="1" applyAlignment="1">
      <alignment horizontal="center" vertical="center"/>
    </xf>
    <xf numFmtId="0" fontId="57" fillId="3" borderId="58" xfId="0" applyFont="1" applyFill="1" applyBorder="1" applyAlignment="1">
      <alignment horizontal="center" vertical="center"/>
    </xf>
    <xf numFmtId="0" fontId="48" fillId="0" borderId="2" xfId="2" applyFont="1" applyBorder="1" applyAlignment="1">
      <alignment horizontal="center" vertical="center"/>
    </xf>
    <xf numFmtId="0" fontId="48" fillId="0" borderId="3" xfId="2" applyFont="1" applyBorder="1" applyAlignment="1">
      <alignment horizontal="center" vertical="center"/>
    </xf>
    <xf numFmtId="0" fontId="48" fillId="0" borderId="19" xfId="2" applyFont="1" applyBorder="1" applyAlignment="1">
      <alignment horizontal="center" vertical="center"/>
    </xf>
    <xf numFmtId="0" fontId="48" fillId="0" borderId="11" xfId="2" applyFont="1" applyBorder="1" applyAlignment="1">
      <alignment horizontal="center" vertical="center"/>
    </xf>
    <xf numFmtId="0" fontId="48" fillId="2" borderId="2" xfId="2" applyFont="1" applyFill="1" applyBorder="1" applyAlignment="1">
      <alignment horizontal="center" vertical="center"/>
    </xf>
    <xf numFmtId="0" fontId="48" fillId="2" borderId="3" xfId="2" applyFont="1" applyFill="1" applyBorder="1" applyAlignment="1">
      <alignment horizontal="center" vertical="center"/>
    </xf>
    <xf numFmtId="0" fontId="48" fillId="0" borderId="62" xfId="0" applyFont="1" applyFill="1" applyBorder="1" applyAlignment="1">
      <alignment horizontal="center" vertical="center"/>
    </xf>
    <xf numFmtId="0" fontId="56" fillId="0" borderId="63" xfId="0" applyFont="1" applyBorder="1" applyAlignment="1">
      <alignment horizontal="center" vertical="center"/>
    </xf>
    <xf numFmtId="0" fontId="56" fillId="0" borderId="64" xfId="0" applyFont="1" applyBorder="1" applyAlignment="1">
      <alignment horizontal="center" vertical="center"/>
    </xf>
    <xf numFmtId="0" fontId="56" fillId="0" borderId="63" xfId="0" applyFont="1" applyBorder="1" applyAlignment="1">
      <alignment horizontal="left" vertical="center"/>
    </xf>
    <xf numFmtId="0" fontId="56" fillId="0" borderId="65" xfId="0" applyFont="1" applyBorder="1" applyAlignment="1">
      <alignment horizontal="left" vertical="center"/>
    </xf>
    <xf numFmtId="0" fontId="56" fillId="0" borderId="64" xfId="0" applyFont="1" applyBorder="1" applyAlignment="1">
      <alignment horizontal="left" vertical="center"/>
    </xf>
    <xf numFmtId="0" fontId="48" fillId="0" borderId="60" xfId="0" applyFont="1" applyBorder="1" applyAlignment="1">
      <alignment horizontal="center" vertical="center"/>
    </xf>
    <xf numFmtId="0" fontId="48" fillId="2" borderId="60" xfId="0" applyFont="1" applyFill="1" applyBorder="1" applyAlignment="1">
      <alignment horizontal="center" vertical="center"/>
    </xf>
    <xf numFmtId="0" fontId="48" fillId="0" borderId="61" xfId="0" applyFont="1" applyBorder="1" applyAlignment="1">
      <alignment horizontal="center" vertical="center"/>
    </xf>
    <xf numFmtId="0" fontId="48" fillId="0" borderId="21" xfId="0" applyFont="1" applyFill="1" applyBorder="1" applyAlignment="1">
      <alignment horizontal="center" vertical="center"/>
    </xf>
    <xf numFmtId="0" fontId="48" fillId="0" borderId="49" xfId="2" applyFont="1" applyBorder="1" applyAlignment="1">
      <alignment horizontal="center" vertical="center"/>
    </xf>
    <xf numFmtId="0" fontId="48" fillId="0" borderId="51" xfId="2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0" fontId="48" fillId="0" borderId="67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26" xfId="0" applyFont="1" applyBorder="1" applyAlignment="1">
      <alignment horizontal="left" vertical="center"/>
    </xf>
    <xf numFmtId="0" fontId="56" fillId="0" borderId="28" xfId="0" applyFont="1" applyBorder="1" applyAlignment="1">
      <alignment horizontal="left" vertical="center"/>
    </xf>
    <xf numFmtId="0" fontId="56" fillId="0" borderId="27" xfId="0" applyFont="1" applyBorder="1" applyAlignment="1">
      <alignment horizontal="left" vertical="center"/>
    </xf>
    <xf numFmtId="0" fontId="48" fillId="0" borderId="66" xfId="0" applyFont="1" applyFill="1" applyBorder="1" applyAlignment="1">
      <alignment horizontal="center" vertical="center"/>
    </xf>
    <xf numFmtId="0" fontId="56" fillId="0" borderId="31" xfId="0" applyFont="1" applyFill="1" applyBorder="1" applyAlignment="1">
      <alignment horizontal="center" vertical="center"/>
    </xf>
    <xf numFmtId="0" fontId="60" fillId="0" borderId="26" xfId="0" applyFont="1" applyBorder="1" applyAlignment="1">
      <alignment horizontal="left" vertical="center"/>
    </xf>
    <xf numFmtId="0" fontId="60" fillId="0" borderId="28" xfId="0" applyFont="1" applyBorder="1" applyAlignment="1">
      <alignment horizontal="left" vertical="center"/>
    </xf>
    <xf numFmtId="0" fontId="60" fillId="0" borderId="27" xfId="0" applyFont="1" applyBorder="1" applyAlignment="1">
      <alignment horizontal="left" vertical="center"/>
    </xf>
    <xf numFmtId="0" fontId="48" fillId="0" borderId="69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48" fillId="0" borderId="68" xfId="0" applyFont="1" applyBorder="1" applyAlignment="1">
      <alignment horizontal="center" vertical="center"/>
    </xf>
    <xf numFmtId="0" fontId="48" fillId="0" borderId="70" xfId="0" applyFont="1" applyBorder="1" applyAlignment="1">
      <alignment horizontal="center" vertical="center"/>
    </xf>
    <xf numFmtId="0" fontId="57" fillId="0" borderId="37" xfId="0" applyFont="1" applyBorder="1" applyAlignment="1">
      <alignment horizontal="center" vertical="center"/>
    </xf>
    <xf numFmtId="0" fontId="57" fillId="0" borderId="31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48" fillId="0" borderId="71" xfId="0" applyFont="1" applyBorder="1" applyAlignment="1">
      <alignment horizontal="center" vertical="center"/>
    </xf>
    <xf numFmtId="0" fontId="48" fillId="0" borderId="72" xfId="0" applyFont="1" applyBorder="1" applyAlignment="1">
      <alignment horizontal="center" vertical="center"/>
    </xf>
    <xf numFmtId="0" fontId="48" fillId="0" borderId="66" xfId="0" applyFont="1" applyBorder="1" applyAlignment="1">
      <alignment horizontal="center" vertical="center"/>
    </xf>
    <xf numFmtId="0" fontId="48" fillId="2" borderId="71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48" fillId="0" borderId="73" xfId="0" applyFont="1" applyBorder="1" applyAlignment="1">
      <alignment horizontal="center" vertical="center"/>
    </xf>
    <xf numFmtId="0" fontId="56" fillId="0" borderId="58" xfId="0" applyFont="1" applyBorder="1" applyAlignment="1">
      <alignment horizontal="center" vertical="center"/>
    </xf>
    <xf numFmtId="0" fontId="56" fillId="0" borderId="50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35" xfId="0" applyFont="1" applyBorder="1" applyAlignment="1">
      <alignment horizontal="center" vertical="center"/>
    </xf>
    <xf numFmtId="0" fontId="50" fillId="0" borderId="34" xfId="0" applyFont="1" applyBorder="1" applyAlignment="1">
      <alignment horizontal="center" vertical="center"/>
    </xf>
    <xf numFmtId="0" fontId="64" fillId="0" borderId="7" xfId="0" applyFont="1" applyBorder="1" applyAlignment="1">
      <alignment horizontal="left" vertical="center"/>
    </xf>
    <xf numFmtId="0" fontId="64" fillId="0" borderId="9" xfId="0" applyFont="1" applyBorder="1" applyAlignment="1">
      <alignment horizontal="left" vertical="center"/>
    </xf>
    <xf numFmtId="0" fontId="64" fillId="0" borderId="8" xfId="0" applyFont="1" applyBorder="1" applyAlignment="1">
      <alignment horizontal="left" vertical="center"/>
    </xf>
    <xf numFmtId="0" fontId="60" fillId="2" borderId="4" xfId="0" applyFont="1" applyFill="1" applyBorder="1" applyAlignment="1">
      <alignment horizontal="center" vertical="center"/>
    </xf>
    <xf numFmtId="0" fontId="60" fillId="2" borderId="3" xfId="0" applyFont="1" applyFill="1" applyBorder="1" applyAlignment="1">
      <alignment horizontal="center" vertical="center"/>
    </xf>
    <xf numFmtId="0" fontId="60" fillId="0" borderId="4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59" fillId="0" borderId="54" xfId="0" applyFont="1" applyBorder="1" applyAlignment="1">
      <alignment horizontal="center" vertical="center"/>
    </xf>
    <xf numFmtId="0" fontId="59" fillId="0" borderId="51" xfId="0" applyFont="1" applyBorder="1" applyAlignment="1">
      <alignment horizontal="center" vertical="center"/>
    </xf>
    <xf numFmtId="0" fontId="56" fillId="0" borderId="72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6" fillId="0" borderId="24" xfId="0" applyFont="1" applyFill="1" applyBorder="1" applyAlignment="1">
      <alignment horizontal="center" vertical="center"/>
    </xf>
    <xf numFmtId="0" fontId="60" fillId="0" borderId="29" xfId="0" applyFont="1" applyBorder="1" applyAlignment="1">
      <alignment horizontal="left" vertical="center"/>
    </xf>
    <xf numFmtId="0" fontId="60" fillId="0" borderId="0" xfId="0" applyFont="1" applyBorder="1" applyAlignment="1">
      <alignment horizontal="left" vertical="center"/>
    </xf>
    <xf numFmtId="0" fontId="60" fillId="0" borderId="3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52" fillId="0" borderId="33" xfId="0" applyFont="1" applyBorder="1" applyAlignment="1">
      <alignment horizontal="left" vertical="center"/>
    </xf>
    <xf numFmtId="0" fontId="52" fillId="0" borderId="34" xfId="0" applyFont="1" applyBorder="1" applyAlignment="1">
      <alignment horizontal="left" vertical="center"/>
    </xf>
    <xf numFmtId="0" fontId="52" fillId="0" borderId="35" xfId="0" applyFont="1" applyBorder="1" applyAlignment="1">
      <alignment horizontal="left" vertical="center"/>
    </xf>
    <xf numFmtId="0" fontId="57" fillId="0" borderId="49" xfId="0" applyFont="1" applyBorder="1" applyAlignment="1">
      <alignment horizontal="center" vertical="center"/>
    </xf>
    <xf numFmtId="0" fontId="57" fillId="0" borderId="51" xfId="0" applyFont="1" applyBorder="1" applyAlignment="1">
      <alignment horizontal="center" vertical="center"/>
    </xf>
    <xf numFmtId="0" fontId="57" fillId="0" borderId="54" xfId="0" applyFont="1" applyBorder="1" applyAlignment="1">
      <alignment horizontal="center" vertical="center"/>
    </xf>
    <xf numFmtId="0" fontId="57" fillId="0" borderId="73" xfId="0" applyFont="1" applyBorder="1" applyAlignment="1">
      <alignment horizontal="center" vertical="center"/>
    </xf>
    <xf numFmtId="0" fontId="48" fillId="0" borderId="53" xfId="0" applyFont="1" applyFill="1" applyBorder="1" applyAlignment="1">
      <alignment horizontal="center" vertical="center"/>
    </xf>
    <xf numFmtId="0" fontId="48" fillId="0" borderId="70" xfId="0" applyFont="1" applyFill="1" applyBorder="1" applyAlignment="1">
      <alignment horizontal="center" vertical="center"/>
    </xf>
    <xf numFmtId="0" fontId="56" fillId="0" borderId="39" xfId="0" applyFont="1" applyFill="1" applyBorder="1" applyAlignment="1">
      <alignment horizontal="center" vertical="center"/>
    </xf>
    <xf numFmtId="0" fontId="56" fillId="0" borderId="40" xfId="0" applyFont="1" applyFill="1" applyBorder="1" applyAlignment="1">
      <alignment horizontal="center" vertical="center"/>
    </xf>
    <xf numFmtId="0" fontId="56" fillId="0" borderId="48" xfId="0" applyFont="1" applyBorder="1" applyAlignment="1">
      <alignment horizontal="center" vertical="center"/>
    </xf>
    <xf numFmtId="0" fontId="57" fillId="0" borderId="58" xfId="0" applyFont="1" applyBorder="1" applyAlignment="1">
      <alignment horizontal="center" vertical="center"/>
    </xf>
    <xf numFmtId="0" fontId="48" fillId="0" borderId="53" xfId="0" applyFont="1" applyBorder="1" applyAlignment="1">
      <alignment horizontal="center" vertical="center"/>
    </xf>
    <xf numFmtId="0" fontId="48" fillId="0" borderId="59" xfId="0" applyFont="1" applyFill="1" applyBorder="1" applyAlignment="1">
      <alignment horizontal="center" vertical="center"/>
    </xf>
    <xf numFmtId="0" fontId="48" fillId="0" borderId="56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F827DF36-3FF3-4325-890A-7C191FFE3CD4}"/>
    <cellStyle name="표준 2 2" xfId="2" xr:uid="{C31DCA4D-22EE-488E-B32B-A31424C09D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E455-D7D0-4A7C-81F1-EFB3777548A8}">
  <sheetPr codeName="Sheet77">
    <tabColor theme="5"/>
    <pageSetUpPr fitToPage="1"/>
  </sheetPr>
  <dimension ref="A1:M51"/>
  <sheetViews>
    <sheetView zoomScale="110" zoomScaleNormal="110" workbookViewId="0">
      <selection activeCell="S11" sqref="R11:S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599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SUM(I3)-2.5</f>
        <v>44</v>
      </c>
      <c r="I3" s="67">
        <f>SUM(J3)-2.5</f>
        <v>46.5</v>
      </c>
      <c r="J3" s="137">
        <v>49</v>
      </c>
      <c r="K3" s="135">
        <f>SUM(J3)+2.5</f>
        <v>51.5</v>
      </c>
      <c r="L3" s="135">
        <f>SUM(K3)+2.5</f>
        <v>54</v>
      </c>
      <c r="M3" s="136">
        <f>SUM(L3)+2.5</f>
        <v>56.5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83">
        <v>2</v>
      </c>
      <c r="B5" s="85" t="s">
        <v>14</v>
      </c>
      <c r="C5" s="86"/>
      <c r="D5" s="123" t="s">
        <v>15</v>
      </c>
      <c r="E5" s="124"/>
      <c r="F5" s="124"/>
      <c r="G5" s="125"/>
      <c r="H5" s="67">
        <f>SUM(I5)-3.2</f>
        <v>46.999999999999993</v>
      </c>
      <c r="I5" s="67">
        <f>SUM(J5)-3.2</f>
        <v>50.199999999999996</v>
      </c>
      <c r="J5" s="90">
        <v>53.4</v>
      </c>
      <c r="K5" s="67">
        <f>SUM(J5)+3.2</f>
        <v>56.6</v>
      </c>
      <c r="L5" s="67">
        <f>SUM(K5)+3.2</f>
        <v>59.800000000000004</v>
      </c>
      <c r="M5" s="69">
        <f>SUM(L5)+3.2</f>
        <v>63.000000000000007</v>
      </c>
    </row>
    <row r="6" spans="1:13" s="1" customFormat="1" ht="14.1" customHeight="1" x14ac:dyDescent="0.3">
      <c r="A6" s="92"/>
      <c r="B6" s="77" t="s">
        <v>56</v>
      </c>
      <c r="C6" s="78"/>
      <c r="D6" s="100" t="s">
        <v>128</v>
      </c>
      <c r="E6" s="101"/>
      <c r="F6" s="101"/>
      <c r="G6" s="102"/>
      <c r="H6" s="82"/>
      <c r="I6" s="82"/>
      <c r="J6" s="93"/>
      <c r="K6" s="82"/>
      <c r="L6" s="82"/>
      <c r="M6" s="76"/>
    </row>
    <row r="7" spans="1:13" s="1" customFormat="1" ht="14.1" customHeight="1" x14ac:dyDescent="0.3">
      <c r="A7" s="83">
        <v>3</v>
      </c>
      <c r="B7" s="85" t="s">
        <v>156</v>
      </c>
      <c r="C7" s="86"/>
      <c r="D7" s="123"/>
      <c r="E7" s="124"/>
      <c r="F7" s="124"/>
      <c r="G7" s="125"/>
      <c r="H7" s="67">
        <f>SUM(I7)-0.7</f>
        <v>11.900000000000002</v>
      </c>
      <c r="I7" s="67">
        <f>SUM(J7)-0.7</f>
        <v>12.600000000000001</v>
      </c>
      <c r="J7" s="90">
        <v>13.3</v>
      </c>
      <c r="K7" s="67">
        <f>SUM(J7)+1.2</f>
        <v>14.5</v>
      </c>
      <c r="L7" s="67">
        <f>SUM(K7)+0.7</f>
        <v>15.2</v>
      </c>
      <c r="M7" s="69">
        <f>SUM(L7)+0.7</f>
        <v>15.899999999999999</v>
      </c>
    </row>
    <row r="8" spans="1:13" s="1" customFormat="1" ht="14.1" customHeight="1" x14ac:dyDescent="0.3">
      <c r="A8" s="92"/>
      <c r="B8" s="77" t="s">
        <v>155</v>
      </c>
      <c r="C8" s="78"/>
      <c r="D8" s="132" t="s">
        <v>172</v>
      </c>
      <c r="E8" s="133"/>
      <c r="F8" s="133"/>
      <c r="G8" s="134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83">
        <v>4</v>
      </c>
      <c r="B9" s="85" t="s">
        <v>10</v>
      </c>
      <c r="C9" s="86"/>
      <c r="D9" s="123" t="s">
        <v>85</v>
      </c>
      <c r="E9" s="124"/>
      <c r="F9" s="124"/>
      <c r="G9" s="125"/>
      <c r="H9" s="67">
        <f>SUM(I9)-7</f>
        <v>51</v>
      </c>
      <c r="I9" s="67">
        <f>SUM(J9)-7</f>
        <v>58</v>
      </c>
      <c r="J9" s="90">
        <v>65</v>
      </c>
      <c r="K9" s="67">
        <f>SUM(J9)+6</f>
        <v>71</v>
      </c>
      <c r="L9" s="67">
        <f>SUM(K9)+6</f>
        <v>77</v>
      </c>
      <c r="M9" s="69">
        <f>SUM(L9)+6</f>
        <v>83</v>
      </c>
    </row>
    <row r="10" spans="1:13" s="1" customFormat="1" ht="14.1" customHeight="1" x14ac:dyDescent="0.3">
      <c r="A10" s="92"/>
      <c r="B10" s="77" t="s">
        <v>57</v>
      </c>
      <c r="C10" s="78"/>
      <c r="D10" s="100" t="s">
        <v>127</v>
      </c>
      <c r="E10" s="101"/>
      <c r="F10" s="101"/>
      <c r="G10" s="102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83">
        <v>5</v>
      </c>
      <c r="B11" s="85" t="s">
        <v>17</v>
      </c>
      <c r="C11" s="86"/>
      <c r="D11" s="123" t="s">
        <v>18</v>
      </c>
      <c r="E11" s="124"/>
      <c r="F11" s="124"/>
      <c r="G11" s="125"/>
      <c r="H11" s="67">
        <f>SUM(I11)-0.6</f>
        <v>16.799999999999997</v>
      </c>
      <c r="I11" s="67">
        <f>SUM(J11)-0.6</f>
        <v>17.399999999999999</v>
      </c>
      <c r="J11" s="126">
        <v>18</v>
      </c>
      <c r="K11" s="127">
        <f>SUM(J11)+0.6</f>
        <v>18.600000000000001</v>
      </c>
      <c r="L11" s="127">
        <f>SUM(K11)+0.6</f>
        <v>19.200000000000003</v>
      </c>
      <c r="M11" s="128">
        <f>SUM(L11)+0.6</f>
        <v>19.800000000000004</v>
      </c>
    </row>
    <row r="12" spans="1:13" s="1" customFormat="1" ht="14.1" customHeight="1" x14ac:dyDescent="0.3">
      <c r="A12" s="92"/>
      <c r="B12" s="77" t="s">
        <v>58</v>
      </c>
      <c r="C12" s="78"/>
      <c r="D12" s="129" t="s">
        <v>126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83">
        <v>6</v>
      </c>
      <c r="B13" s="85" t="s">
        <v>19</v>
      </c>
      <c r="C13" s="86"/>
      <c r="D13" s="123" t="s">
        <v>16</v>
      </c>
      <c r="E13" s="124"/>
      <c r="F13" s="124"/>
      <c r="G13" s="125"/>
      <c r="H13" s="67">
        <f>SUM(I13)-1</f>
        <v>20</v>
      </c>
      <c r="I13" s="67">
        <f>SUM(J13)-1</f>
        <v>21</v>
      </c>
      <c r="J13" s="90">
        <v>22</v>
      </c>
      <c r="K13" s="67">
        <f>SUM(J13)+1.5</f>
        <v>23.5</v>
      </c>
      <c r="L13" s="67">
        <f>SUM(K13)+1</f>
        <v>24.5</v>
      </c>
      <c r="M13" s="69">
        <f>SUM(L13)+1</f>
        <v>25.5</v>
      </c>
    </row>
    <row r="14" spans="1:13" s="1" customFormat="1" ht="14.1" customHeight="1" x14ac:dyDescent="0.3">
      <c r="A14" s="92"/>
      <c r="B14" s="77" t="s">
        <v>64</v>
      </c>
      <c r="C14" s="78"/>
      <c r="D14" s="100" t="s">
        <v>125</v>
      </c>
      <c r="E14" s="101"/>
      <c r="F14" s="101"/>
      <c r="G14" s="102"/>
      <c r="H14" s="82"/>
      <c r="I14" s="82"/>
      <c r="J14" s="93"/>
      <c r="K14" s="82"/>
      <c r="L14" s="82"/>
      <c r="M14" s="76"/>
    </row>
    <row r="15" spans="1:13" s="1" customFormat="1" ht="14.1" customHeight="1" x14ac:dyDescent="0.3">
      <c r="A15" s="83">
        <v>7</v>
      </c>
      <c r="B15" s="85" t="s">
        <v>20</v>
      </c>
      <c r="C15" s="86"/>
      <c r="D15" s="123" t="s">
        <v>16</v>
      </c>
      <c r="E15" s="124"/>
      <c r="F15" s="124"/>
      <c r="G15" s="125"/>
      <c r="H15" s="67">
        <f>SUM(I15)-1.2</f>
        <v>22.6</v>
      </c>
      <c r="I15" s="67">
        <f>SUM(J15)-1.2</f>
        <v>23.8</v>
      </c>
      <c r="J15" s="90">
        <v>25</v>
      </c>
      <c r="K15" s="67">
        <f>SUM(J15)+1.7</f>
        <v>26.7</v>
      </c>
      <c r="L15" s="67">
        <f>SUM(K15)+1.2</f>
        <v>27.9</v>
      </c>
      <c r="M15" s="69">
        <f>SUM(L15)+1.2</f>
        <v>29.099999999999998</v>
      </c>
    </row>
    <row r="16" spans="1:13" s="1" customFormat="1" ht="14.1" customHeight="1" x14ac:dyDescent="0.3">
      <c r="A16" s="92"/>
      <c r="B16" s="77" t="s">
        <v>63</v>
      </c>
      <c r="C16" s="78"/>
      <c r="D16" s="100" t="s">
        <v>125</v>
      </c>
      <c r="E16" s="101"/>
      <c r="F16" s="101"/>
      <c r="G16" s="102"/>
      <c r="H16" s="82"/>
      <c r="I16" s="82"/>
      <c r="J16" s="93"/>
      <c r="K16" s="82"/>
      <c r="L16" s="82"/>
      <c r="M16" s="76"/>
    </row>
    <row r="17" spans="1:13" s="1" customFormat="1" ht="14.1" customHeight="1" x14ac:dyDescent="0.3">
      <c r="A17" s="83">
        <v>8</v>
      </c>
      <c r="B17" s="85" t="s">
        <v>21</v>
      </c>
      <c r="C17" s="86"/>
      <c r="D17" s="123" t="s">
        <v>22</v>
      </c>
      <c r="E17" s="124"/>
      <c r="F17" s="124"/>
      <c r="G17" s="125"/>
      <c r="H17" s="67">
        <f>SUM(I17)-2.2</f>
        <v>26.200000000000003</v>
      </c>
      <c r="I17" s="67">
        <f>SUM(J17)-2.2</f>
        <v>28.400000000000002</v>
      </c>
      <c r="J17" s="90">
        <v>30.6</v>
      </c>
      <c r="K17" s="67">
        <f>SUM(J17)+2.1</f>
        <v>32.700000000000003</v>
      </c>
      <c r="L17" s="67">
        <f>SUM(K17)+2.1</f>
        <v>34.800000000000004</v>
      </c>
      <c r="M17" s="69">
        <f>SUM(L17)+2.1</f>
        <v>36.900000000000006</v>
      </c>
    </row>
    <row r="18" spans="1:13" s="1" customFormat="1" ht="14.1" customHeight="1" x14ac:dyDescent="0.3">
      <c r="A18" s="92"/>
      <c r="B18" s="77" t="s">
        <v>62</v>
      </c>
      <c r="C18" s="78"/>
      <c r="D18" s="100" t="s">
        <v>124</v>
      </c>
      <c r="E18" s="101"/>
      <c r="F18" s="101"/>
      <c r="G18" s="102"/>
      <c r="H18" s="82"/>
      <c r="I18" s="82"/>
      <c r="J18" s="93"/>
      <c r="K18" s="82"/>
      <c r="L18" s="82"/>
      <c r="M18" s="76"/>
    </row>
    <row r="19" spans="1:13" s="1" customFormat="1" ht="14.1" customHeight="1" x14ac:dyDescent="0.3">
      <c r="A19" s="83">
        <v>9</v>
      </c>
      <c r="B19" s="85" t="s">
        <v>23</v>
      </c>
      <c r="C19" s="86"/>
      <c r="D19" s="123" t="s">
        <v>24</v>
      </c>
      <c r="E19" s="124"/>
      <c r="F19" s="124"/>
      <c r="G19" s="125"/>
      <c r="H19" s="67">
        <f>SUM(I19)-6</f>
        <v>32.1</v>
      </c>
      <c r="I19" s="67">
        <f>SUM(J19)-6</f>
        <v>38.1</v>
      </c>
      <c r="J19" s="90">
        <v>44.1</v>
      </c>
      <c r="K19" s="67">
        <f>SUM(J19)+4.5</f>
        <v>48.6</v>
      </c>
      <c r="L19" s="67">
        <f>SUM(K19)+5</f>
        <v>53.6</v>
      </c>
      <c r="M19" s="69">
        <f>SUM(L19)+5</f>
        <v>58.6</v>
      </c>
    </row>
    <row r="20" spans="1:13" s="1" customFormat="1" ht="14.1" customHeight="1" x14ac:dyDescent="0.3">
      <c r="A20" s="92"/>
      <c r="B20" s="77" t="s">
        <v>61</v>
      </c>
      <c r="C20" s="78"/>
      <c r="D20" s="100" t="s">
        <v>123</v>
      </c>
      <c r="E20" s="101"/>
      <c r="F20" s="101"/>
      <c r="G20" s="102"/>
      <c r="H20" s="82"/>
      <c r="I20" s="82"/>
      <c r="J20" s="93"/>
      <c r="K20" s="82"/>
      <c r="L20" s="82"/>
      <c r="M20" s="76"/>
    </row>
    <row r="21" spans="1:13" s="1" customFormat="1" ht="14.1" customHeight="1" x14ac:dyDescent="0.3">
      <c r="A21" s="83">
        <v>10</v>
      </c>
      <c r="B21" s="85" t="s">
        <v>122</v>
      </c>
      <c r="C21" s="86"/>
      <c r="D21" s="123" t="s">
        <v>120</v>
      </c>
      <c r="E21" s="124"/>
      <c r="F21" s="124"/>
      <c r="G21" s="125"/>
      <c r="H21" s="67">
        <f>SUM(I21)-0.9</f>
        <v>19.900000000000002</v>
      </c>
      <c r="I21" s="67">
        <f>SUM(J21)-0.9</f>
        <v>20.8</v>
      </c>
      <c r="J21" s="90">
        <v>21.7</v>
      </c>
      <c r="K21" s="67">
        <f>SUM(J21)+0.9</f>
        <v>22.599999999999998</v>
      </c>
      <c r="L21" s="67">
        <f>SUM(K21)+0.9</f>
        <v>23.499999999999996</v>
      </c>
      <c r="M21" s="69">
        <f>SUM(L21)+0.9</f>
        <v>24.399999999999995</v>
      </c>
    </row>
    <row r="22" spans="1:13" s="1" customFormat="1" ht="14.1" customHeight="1" x14ac:dyDescent="0.3">
      <c r="A22" s="92"/>
      <c r="B22" s="77" t="s">
        <v>121</v>
      </c>
      <c r="C22" s="78"/>
      <c r="D22" s="100" t="s">
        <v>120</v>
      </c>
      <c r="E22" s="101"/>
      <c r="F22" s="101"/>
      <c r="G22" s="102"/>
      <c r="H22" s="82"/>
      <c r="I22" s="82"/>
      <c r="J22" s="93"/>
      <c r="K22" s="82"/>
      <c r="L22" s="82"/>
      <c r="M22" s="76"/>
    </row>
    <row r="23" spans="1:13" s="1" customFormat="1" ht="14.1" customHeight="1" x14ac:dyDescent="0.3">
      <c r="A23" s="121">
        <v>11</v>
      </c>
      <c r="B23" s="85" t="s">
        <v>119</v>
      </c>
      <c r="C23" s="86"/>
      <c r="D23" s="123" t="s">
        <v>118</v>
      </c>
      <c r="E23" s="124"/>
      <c r="F23" s="124"/>
      <c r="G23" s="125"/>
      <c r="H23" s="67">
        <f>SUM(I23)-3.7</f>
        <v>34.199999999999996</v>
      </c>
      <c r="I23" s="67">
        <f>SUM(J23)-3.7</f>
        <v>37.9</v>
      </c>
      <c r="J23" s="90">
        <v>41.6</v>
      </c>
      <c r="K23" s="67">
        <f>SUM(J23)+3.5</f>
        <v>45.1</v>
      </c>
      <c r="L23" s="67">
        <f>SUM(K23)+3.3</f>
        <v>48.4</v>
      </c>
      <c r="M23" s="69">
        <f>SUM(L23)+3.3</f>
        <v>51.699999999999996</v>
      </c>
    </row>
    <row r="24" spans="1:13" s="1" customFormat="1" ht="14.1" customHeight="1" thickBot="1" x14ac:dyDescent="0.35">
      <c r="A24" s="122"/>
      <c r="B24" s="116" t="s">
        <v>117</v>
      </c>
      <c r="C24" s="117"/>
      <c r="D24" s="118" t="s">
        <v>116</v>
      </c>
      <c r="E24" s="119"/>
      <c r="F24" s="119"/>
      <c r="G24" s="120"/>
      <c r="H24" s="114"/>
      <c r="I24" s="114"/>
      <c r="J24" s="113"/>
      <c r="K24" s="114"/>
      <c r="L24" s="114"/>
      <c r="M24" s="115"/>
    </row>
    <row r="25" spans="1:13" s="1" customFormat="1" ht="14.1" customHeight="1" thickTop="1" x14ac:dyDescent="0.3">
      <c r="A25" s="83">
        <v>12</v>
      </c>
      <c r="B25" s="108" t="s">
        <v>598</v>
      </c>
      <c r="C25" s="109"/>
      <c r="D25" s="110" t="s">
        <v>85</v>
      </c>
      <c r="E25" s="111"/>
      <c r="F25" s="111"/>
      <c r="G25" s="112"/>
      <c r="H25" s="98">
        <f>SUM(I25)-2.5</f>
        <v>24.3</v>
      </c>
      <c r="I25" s="98">
        <f>SUM(J25)-2.5</f>
        <v>26.8</v>
      </c>
      <c r="J25" s="97">
        <v>29.3</v>
      </c>
      <c r="K25" s="98">
        <f>SUM(J25)+2.5</f>
        <v>31.8</v>
      </c>
      <c r="L25" s="98">
        <f>SUM(K25)+2.5</f>
        <v>34.299999999999997</v>
      </c>
      <c r="M25" s="99">
        <f>SUM(L25)+2.5</f>
        <v>36.799999999999997</v>
      </c>
    </row>
    <row r="26" spans="1:13" s="1" customFormat="1" ht="14.1" customHeight="1" x14ac:dyDescent="0.3">
      <c r="A26" s="92"/>
      <c r="B26" s="77" t="s">
        <v>597</v>
      </c>
      <c r="C26" s="78"/>
      <c r="D26" s="79" t="s">
        <v>160</v>
      </c>
      <c r="E26" s="80"/>
      <c r="F26" s="80"/>
      <c r="G26" s="81"/>
      <c r="H26" s="82"/>
      <c r="I26" s="82"/>
      <c r="J26" s="93"/>
      <c r="K26" s="82"/>
      <c r="L26" s="82"/>
      <c r="M26" s="76"/>
    </row>
    <row r="27" spans="1:13" s="1" customFormat="1" ht="14.1" customHeight="1" x14ac:dyDescent="0.3">
      <c r="A27" s="83">
        <v>13</v>
      </c>
      <c r="B27" s="85" t="s">
        <v>170</v>
      </c>
      <c r="C27" s="86"/>
      <c r="D27" s="103"/>
      <c r="E27" s="104"/>
      <c r="F27" s="104"/>
      <c r="G27" s="105"/>
      <c r="H27" s="106">
        <f>SUM(I27)-4.5</f>
        <v>63</v>
      </c>
      <c r="I27" s="67">
        <f>SUM(J27)-4.5</f>
        <v>67.5</v>
      </c>
      <c r="J27" s="97">
        <v>72</v>
      </c>
      <c r="K27" s="98">
        <f>SUM(J27)+4.5</f>
        <v>76.5</v>
      </c>
      <c r="L27" s="98">
        <f>SUM(K27)+4.5</f>
        <v>81</v>
      </c>
      <c r="M27" s="99">
        <f>SUM(L27)+4.5</f>
        <v>85.5</v>
      </c>
    </row>
    <row r="28" spans="1:13" s="1" customFormat="1" ht="14.1" customHeight="1" x14ac:dyDescent="0.3">
      <c r="A28" s="92"/>
      <c r="B28" s="77" t="s">
        <v>171</v>
      </c>
      <c r="C28" s="78"/>
      <c r="D28" s="100"/>
      <c r="E28" s="101"/>
      <c r="F28" s="101"/>
      <c r="G28" s="102"/>
      <c r="H28" s="107"/>
      <c r="I28" s="82"/>
      <c r="J28" s="93"/>
      <c r="K28" s="82"/>
      <c r="L28" s="82"/>
      <c r="M28" s="76"/>
    </row>
    <row r="29" spans="1:13" s="1" customFormat="1" ht="14.1" customHeight="1" x14ac:dyDescent="0.3">
      <c r="A29" s="83">
        <v>14</v>
      </c>
      <c r="B29" s="85" t="s">
        <v>596</v>
      </c>
      <c r="C29" s="86"/>
      <c r="D29" s="87"/>
      <c r="E29" s="88"/>
      <c r="F29" s="88"/>
      <c r="G29" s="89"/>
      <c r="H29" s="67">
        <f>SUM(I29)-0.9</f>
        <v>7.2999999999999989</v>
      </c>
      <c r="I29" s="67">
        <f>SUM(J29)-0.8</f>
        <v>8.1999999999999993</v>
      </c>
      <c r="J29" s="90">
        <v>9</v>
      </c>
      <c r="K29" s="67">
        <f>SUM(J29)+0.7</f>
        <v>9.6999999999999993</v>
      </c>
      <c r="L29" s="67">
        <f>SUM(K29)+0.8</f>
        <v>10.5</v>
      </c>
      <c r="M29" s="69">
        <f>SUM(L29)+0.8</f>
        <v>11.3</v>
      </c>
    </row>
    <row r="30" spans="1:13" s="1" customFormat="1" ht="14.1" customHeight="1" x14ac:dyDescent="0.3">
      <c r="A30" s="92"/>
      <c r="B30" s="77" t="s">
        <v>595</v>
      </c>
      <c r="C30" s="78"/>
      <c r="D30" s="79" t="s">
        <v>182</v>
      </c>
      <c r="E30" s="80"/>
      <c r="F30" s="80"/>
      <c r="G30" s="81"/>
      <c r="H30" s="82"/>
      <c r="I30" s="82"/>
      <c r="J30" s="93"/>
      <c r="K30" s="82"/>
      <c r="L30" s="82"/>
      <c r="M30" s="76"/>
    </row>
    <row r="31" spans="1:13" s="1" customFormat="1" ht="14.1" customHeight="1" x14ac:dyDescent="0.3">
      <c r="A31" s="83">
        <v>15</v>
      </c>
      <c r="B31" s="85" t="s">
        <v>594</v>
      </c>
      <c r="C31" s="86"/>
      <c r="D31" s="87"/>
      <c r="E31" s="88"/>
      <c r="F31" s="88"/>
      <c r="G31" s="89"/>
      <c r="H31" s="67">
        <f>SUM(I31)-0.9</f>
        <v>7.2999999999999989</v>
      </c>
      <c r="I31" s="67">
        <f>SUM(J31)-0.8</f>
        <v>8.1999999999999993</v>
      </c>
      <c r="J31" s="90">
        <v>9</v>
      </c>
      <c r="K31" s="67">
        <f>SUM(J31)+0.7</f>
        <v>9.6999999999999993</v>
      </c>
      <c r="L31" s="67">
        <f>SUM(K31)+0.8</f>
        <v>10.5</v>
      </c>
      <c r="M31" s="69">
        <f>SUM(L31)+0.8</f>
        <v>11.3</v>
      </c>
    </row>
    <row r="32" spans="1:13" s="1" customFormat="1" ht="14.1" customHeight="1" x14ac:dyDescent="0.3">
      <c r="A32" s="92"/>
      <c r="B32" s="77" t="s">
        <v>593</v>
      </c>
      <c r="C32" s="78"/>
      <c r="D32" s="79"/>
      <c r="E32" s="80"/>
      <c r="F32" s="80"/>
      <c r="G32" s="81"/>
      <c r="H32" s="82"/>
      <c r="I32" s="82"/>
      <c r="J32" s="93"/>
      <c r="K32" s="82"/>
      <c r="L32" s="82"/>
      <c r="M32" s="76"/>
    </row>
    <row r="33" spans="1:13" s="1" customFormat="1" ht="14.1" customHeight="1" x14ac:dyDescent="0.3">
      <c r="A33" s="83">
        <v>16</v>
      </c>
      <c r="B33" s="85" t="s">
        <v>592</v>
      </c>
      <c r="C33" s="86"/>
      <c r="D33" s="87"/>
      <c r="E33" s="88"/>
      <c r="F33" s="88"/>
      <c r="G33" s="89"/>
      <c r="H33" s="67">
        <f>SUM(I33)-0.9</f>
        <v>7.2999999999999989</v>
      </c>
      <c r="I33" s="67">
        <f>SUM(J33)-0.8</f>
        <v>8.1999999999999993</v>
      </c>
      <c r="J33" s="90">
        <v>9</v>
      </c>
      <c r="K33" s="67">
        <f>SUM(J33)+0.7</f>
        <v>9.6999999999999993</v>
      </c>
      <c r="L33" s="67">
        <f>SUM(K33)+0.8</f>
        <v>10.5</v>
      </c>
      <c r="M33" s="69">
        <f>SUM(L33)+0.8</f>
        <v>11.3</v>
      </c>
    </row>
    <row r="34" spans="1:13" s="1" customFormat="1" ht="14.1" customHeight="1" x14ac:dyDescent="0.3">
      <c r="A34" s="92"/>
      <c r="B34" s="77" t="s">
        <v>591</v>
      </c>
      <c r="C34" s="78"/>
      <c r="D34" s="79"/>
      <c r="E34" s="80"/>
      <c r="F34" s="80"/>
      <c r="G34" s="81"/>
      <c r="H34" s="82"/>
      <c r="I34" s="82"/>
      <c r="J34" s="93"/>
      <c r="K34" s="82"/>
      <c r="L34" s="82"/>
      <c r="M34" s="76"/>
    </row>
    <row r="35" spans="1:13" s="1" customFormat="1" ht="14.1" customHeight="1" x14ac:dyDescent="0.3">
      <c r="A35" s="83">
        <v>17</v>
      </c>
      <c r="B35" s="85" t="s">
        <v>590</v>
      </c>
      <c r="C35" s="86"/>
      <c r="D35" s="87"/>
      <c r="E35" s="88"/>
      <c r="F35" s="88"/>
      <c r="G35" s="89"/>
      <c r="H35" s="67">
        <f>SUM(I35)-0.2</f>
        <v>2.5999999999999996</v>
      </c>
      <c r="I35" s="67">
        <f>SUM(J35)-0.2</f>
        <v>2.8</v>
      </c>
      <c r="J35" s="90">
        <v>3</v>
      </c>
      <c r="K35" s="67">
        <f>SUM(J35)+0.2</f>
        <v>3.2</v>
      </c>
      <c r="L35" s="67">
        <f>SUM(K35)+0.2</f>
        <v>3.4000000000000004</v>
      </c>
      <c r="M35" s="69">
        <f>SUM(L35)+0.2</f>
        <v>3.6000000000000005</v>
      </c>
    </row>
    <row r="36" spans="1:13" s="1" customFormat="1" ht="14.1" customHeight="1" thickBot="1" x14ac:dyDescent="0.35">
      <c r="A36" s="84"/>
      <c r="B36" s="71" t="s">
        <v>589</v>
      </c>
      <c r="C36" s="72"/>
      <c r="D36" s="73"/>
      <c r="E36" s="74"/>
      <c r="F36" s="74"/>
      <c r="G36" s="75"/>
      <c r="H36" s="68"/>
      <c r="I36" s="68"/>
      <c r="J36" s="91"/>
      <c r="K36" s="68"/>
      <c r="L36" s="68"/>
      <c r="M36" s="70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L29:L30"/>
    <mergeCell ref="M29:M30"/>
    <mergeCell ref="I31:I32"/>
    <mergeCell ref="A29:A30"/>
    <mergeCell ref="B29:C29"/>
    <mergeCell ref="D29:G29"/>
    <mergeCell ref="H29:H30"/>
    <mergeCell ref="I29:I30"/>
    <mergeCell ref="B30:C30"/>
    <mergeCell ref="D30:G30"/>
    <mergeCell ref="A31:A32"/>
    <mergeCell ref="B31:C31"/>
    <mergeCell ref="D31:G31"/>
    <mergeCell ref="H31:H32"/>
    <mergeCell ref="A1:M1"/>
    <mergeCell ref="J31:J32"/>
    <mergeCell ref="K31:K32"/>
    <mergeCell ref="L31:L32"/>
    <mergeCell ref="M31:M32"/>
    <mergeCell ref="B32:C32"/>
    <mergeCell ref="D32:G32"/>
    <mergeCell ref="K29:K30"/>
    <mergeCell ref="A33:A34"/>
    <mergeCell ref="B33:C33"/>
    <mergeCell ref="D33:G33"/>
    <mergeCell ref="H33:H34"/>
    <mergeCell ref="I33:I34"/>
    <mergeCell ref="J33:J34"/>
    <mergeCell ref="A35:A36"/>
    <mergeCell ref="B35:C35"/>
    <mergeCell ref="D35:G35"/>
    <mergeCell ref="H35:H36"/>
    <mergeCell ref="I35:I36"/>
    <mergeCell ref="J35:J36"/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L33:L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20CD-E666-42F3-AD8A-56DAEAE95CCD}">
  <sheetPr codeName="Sheet158">
    <tabColor theme="5"/>
    <pageSetUpPr fitToPage="1"/>
  </sheetPr>
  <dimension ref="A1:N51"/>
  <sheetViews>
    <sheetView zoomScale="110" zoomScaleNormal="110" workbookViewId="0">
      <selection activeCell="R17" sqref="R1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262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25">
      <c r="A2" s="6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4" t="s">
        <v>290</v>
      </c>
      <c r="I2" s="17" t="s">
        <v>72</v>
      </c>
      <c r="J2" s="17" t="s">
        <v>73</v>
      </c>
      <c r="K2" s="8" t="s">
        <v>74</v>
      </c>
      <c r="L2" s="17" t="s">
        <v>75</v>
      </c>
      <c r="M2" s="17" t="s">
        <v>183</v>
      </c>
      <c r="N2" s="17" t="s">
        <v>184</v>
      </c>
    </row>
    <row r="3" spans="1:14" s="1" customFormat="1" ht="14.1" customHeight="1" x14ac:dyDescent="0.3">
      <c r="A3" s="158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SUM(I3)-2</f>
        <v>42</v>
      </c>
      <c r="I3" s="67">
        <f>SUM(J3)-2.5</f>
        <v>44</v>
      </c>
      <c r="J3" s="67">
        <f>SUM(K3)-2.5</f>
        <v>46.5</v>
      </c>
      <c r="K3" s="90">
        <v>49</v>
      </c>
      <c r="L3" s="67">
        <f>SUM(K3)+2.5</f>
        <v>51.5</v>
      </c>
      <c r="M3" s="67">
        <f>SUM(L3)+2.5</f>
        <v>54</v>
      </c>
      <c r="N3" s="136">
        <f>SUM(M3)+2.5</f>
        <v>56.5</v>
      </c>
    </row>
    <row r="4" spans="1:14" s="1" customFormat="1" ht="14.1" customHeight="1" x14ac:dyDescent="0.3">
      <c r="A4" s="159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82"/>
      <c r="K4" s="93"/>
      <c r="L4" s="82"/>
      <c r="M4" s="82"/>
      <c r="N4" s="76"/>
    </row>
    <row r="5" spans="1:14" s="1" customFormat="1" ht="14.1" customHeight="1" x14ac:dyDescent="0.3">
      <c r="A5" s="83">
        <v>2</v>
      </c>
      <c r="B5" s="85" t="s">
        <v>14</v>
      </c>
      <c r="C5" s="86"/>
      <c r="D5" s="123" t="s">
        <v>15</v>
      </c>
      <c r="E5" s="124"/>
      <c r="F5" s="124"/>
      <c r="G5" s="125"/>
      <c r="H5" s="67">
        <f>SUM(I5)-3.2</f>
        <v>44.999999999999993</v>
      </c>
      <c r="I5" s="67">
        <f>SUM(J5)-3.2</f>
        <v>48.199999999999996</v>
      </c>
      <c r="J5" s="67">
        <f>SUM(K5)-3.2</f>
        <v>51.4</v>
      </c>
      <c r="K5" s="90">
        <v>54.6</v>
      </c>
      <c r="L5" s="67">
        <f>SUM(K5)+3.2</f>
        <v>57.800000000000004</v>
      </c>
      <c r="M5" s="67">
        <f>SUM(L5)+3.2</f>
        <v>61.000000000000007</v>
      </c>
      <c r="N5" s="69">
        <f>SUM(M5)+3.2</f>
        <v>64.2</v>
      </c>
    </row>
    <row r="6" spans="1:14" s="1" customFormat="1" ht="14.1" customHeight="1" x14ac:dyDescent="0.3">
      <c r="A6" s="92"/>
      <c r="B6" s="77" t="s">
        <v>56</v>
      </c>
      <c r="C6" s="78"/>
      <c r="D6" s="100" t="s">
        <v>128</v>
      </c>
      <c r="E6" s="101"/>
      <c r="F6" s="101"/>
      <c r="G6" s="102"/>
      <c r="H6" s="82"/>
      <c r="I6" s="82"/>
      <c r="J6" s="82"/>
      <c r="K6" s="93"/>
      <c r="L6" s="82"/>
      <c r="M6" s="82"/>
      <c r="N6" s="76"/>
    </row>
    <row r="7" spans="1:14" s="2" customFormat="1" ht="14.1" customHeight="1" x14ac:dyDescent="0.3">
      <c r="A7" s="155">
        <v>3</v>
      </c>
      <c r="B7" s="85" t="s">
        <v>156</v>
      </c>
      <c r="C7" s="86"/>
      <c r="D7" s="123"/>
      <c r="E7" s="124"/>
      <c r="F7" s="124"/>
      <c r="G7" s="125"/>
      <c r="H7" s="67">
        <f>SUM(I7)-0.7</f>
        <v>13.000000000000002</v>
      </c>
      <c r="I7" s="67">
        <f>SUM(J7)-0.7</f>
        <v>13.700000000000001</v>
      </c>
      <c r="J7" s="67">
        <f>SUM(K7)-0.7</f>
        <v>14.4</v>
      </c>
      <c r="K7" s="90">
        <v>15.1</v>
      </c>
      <c r="L7" s="67">
        <f>SUM(K7)+1.2</f>
        <v>16.3</v>
      </c>
      <c r="M7" s="67">
        <f>SUM(L7)+0.7</f>
        <v>17</v>
      </c>
      <c r="N7" s="69">
        <f>SUM(M7)+0.7</f>
        <v>17.7</v>
      </c>
    </row>
    <row r="8" spans="1:14" s="2" customFormat="1" ht="14.1" customHeight="1" x14ac:dyDescent="0.3">
      <c r="A8" s="155"/>
      <c r="B8" s="77" t="s">
        <v>155</v>
      </c>
      <c r="C8" s="78"/>
      <c r="D8" s="132" t="s">
        <v>172</v>
      </c>
      <c r="E8" s="133"/>
      <c r="F8" s="133"/>
      <c r="G8" s="134"/>
      <c r="H8" s="82"/>
      <c r="I8" s="82"/>
      <c r="J8" s="82"/>
      <c r="K8" s="93"/>
      <c r="L8" s="82"/>
      <c r="M8" s="82"/>
      <c r="N8" s="76"/>
    </row>
    <row r="9" spans="1:14" s="1" customFormat="1" ht="14.1" customHeight="1" x14ac:dyDescent="0.3">
      <c r="A9" s="157">
        <v>4</v>
      </c>
      <c r="B9" s="85" t="s">
        <v>10</v>
      </c>
      <c r="C9" s="86"/>
      <c r="D9" s="123" t="s">
        <v>85</v>
      </c>
      <c r="E9" s="124"/>
      <c r="F9" s="124"/>
      <c r="G9" s="125"/>
      <c r="H9" s="67">
        <f>SUM(I9)-7</f>
        <v>44</v>
      </c>
      <c r="I9" s="67">
        <f>SUM(J9)-7</f>
        <v>51</v>
      </c>
      <c r="J9" s="67">
        <f>SUM(K9)-7</f>
        <v>58</v>
      </c>
      <c r="K9" s="90">
        <v>65</v>
      </c>
      <c r="L9" s="67">
        <f>SUM(K9)+6</f>
        <v>71</v>
      </c>
      <c r="M9" s="67">
        <f>SUM(L9)+6</f>
        <v>77</v>
      </c>
      <c r="N9" s="69">
        <f>SUM(M9)+6</f>
        <v>83</v>
      </c>
    </row>
    <row r="10" spans="1:14" s="1" customFormat="1" ht="14.1" customHeight="1" x14ac:dyDescent="0.3">
      <c r="A10" s="156"/>
      <c r="B10" s="77" t="s">
        <v>57</v>
      </c>
      <c r="C10" s="78"/>
      <c r="D10" s="100" t="s">
        <v>127</v>
      </c>
      <c r="E10" s="101"/>
      <c r="F10" s="101"/>
      <c r="G10" s="102"/>
      <c r="H10" s="82"/>
      <c r="I10" s="82"/>
      <c r="J10" s="82"/>
      <c r="K10" s="93"/>
      <c r="L10" s="82"/>
      <c r="M10" s="82"/>
      <c r="N10" s="76"/>
    </row>
    <row r="11" spans="1:14" s="1" customFormat="1" ht="14.1" customHeight="1" x14ac:dyDescent="0.3">
      <c r="A11" s="155">
        <v>5</v>
      </c>
      <c r="B11" s="85" t="s">
        <v>17</v>
      </c>
      <c r="C11" s="86"/>
      <c r="D11" s="123" t="s">
        <v>18</v>
      </c>
      <c r="E11" s="124"/>
      <c r="F11" s="124"/>
      <c r="G11" s="125"/>
      <c r="H11" s="67">
        <f>SUM(I11)-1.6</f>
        <v>27.199999999999996</v>
      </c>
      <c r="I11" s="67">
        <f>SUM(J11)-1.6</f>
        <v>28.799999999999997</v>
      </c>
      <c r="J11" s="67">
        <f>SUM(K11)-1.6</f>
        <v>30.4</v>
      </c>
      <c r="K11" s="90">
        <v>32</v>
      </c>
      <c r="L11" s="67">
        <f>SUM(K11)+1.2</f>
        <v>33.200000000000003</v>
      </c>
      <c r="M11" s="67">
        <f>SUM(L11)+1.2</f>
        <v>34.400000000000006</v>
      </c>
      <c r="N11" s="69">
        <f>SUM(M11)+1.2</f>
        <v>35.600000000000009</v>
      </c>
    </row>
    <row r="12" spans="1:14" s="1" customFormat="1" ht="14.1" customHeight="1" x14ac:dyDescent="0.3">
      <c r="A12" s="155"/>
      <c r="B12" s="77" t="s">
        <v>58</v>
      </c>
      <c r="C12" s="78"/>
      <c r="D12" s="129" t="s">
        <v>126</v>
      </c>
      <c r="E12" s="130"/>
      <c r="F12" s="130"/>
      <c r="G12" s="131"/>
      <c r="H12" s="82"/>
      <c r="I12" s="82"/>
      <c r="J12" s="82"/>
      <c r="K12" s="93"/>
      <c r="L12" s="82"/>
      <c r="M12" s="82"/>
      <c r="N12" s="76"/>
    </row>
    <row r="13" spans="1:14" s="1" customFormat="1" ht="14.1" customHeight="1" x14ac:dyDescent="0.3">
      <c r="A13" s="157">
        <v>6</v>
      </c>
      <c r="B13" s="85" t="s">
        <v>19</v>
      </c>
      <c r="C13" s="86"/>
      <c r="D13" s="123" t="s">
        <v>16</v>
      </c>
      <c r="E13" s="124"/>
      <c r="F13" s="124"/>
      <c r="G13" s="125"/>
      <c r="H13" s="67">
        <f>SUM(I13)-1.1</f>
        <v>19.399999999999999</v>
      </c>
      <c r="I13" s="67">
        <f>SUM(J13)-1.1</f>
        <v>20.5</v>
      </c>
      <c r="J13" s="67">
        <f>SUM(K13)-1</f>
        <v>21.6</v>
      </c>
      <c r="K13" s="90">
        <v>22.6</v>
      </c>
      <c r="L13" s="67">
        <f>SUM(K13)+1.5</f>
        <v>24.1</v>
      </c>
      <c r="M13" s="67">
        <f>SUM(L13)+1.1</f>
        <v>25.200000000000003</v>
      </c>
      <c r="N13" s="69">
        <f>SUM(M13)+1</f>
        <v>26.200000000000003</v>
      </c>
    </row>
    <row r="14" spans="1:14" s="1" customFormat="1" ht="14.1" customHeight="1" x14ac:dyDescent="0.3">
      <c r="A14" s="156"/>
      <c r="B14" s="77" t="s">
        <v>64</v>
      </c>
      <c r="C14" s="78"/>
      <c r="D14" s="100" t="s">
        <v>125</v>
      </c>
      <c r="E14" s="101"/>
      <c r="F14" s="101"/>
      <c r="G14" s="102"/>
      <c r="H14" s="82"/>
      <c r="I14" s="82"/>
      <c r="J14" s="82"/>
      <c r="K14" s="93"/>
      <c r="L14" s="82"/>
      <c r="M14" s="82"/>
      <c r="N14" s="76"/>
    </row>
    <row r="15" spans="1:14" s="1" customFormat="1" ht="14.1" customHeight="1" x14ac:dyDescent="0.3">
      <c r="A15" s="155">
        <v>7</v>
      </c>
      <c r="B15" s="85" t="s">
        <v>20</v>
      </c>
      <c r="C15" s="86"/>
      <c r="D15" s="123" t="s">
        <v>16</v>
      </c>
      <c r="E15" s="124"/>
      <c r="F15" s="124"/>
      <c r="G15" s="125"/>
      <c r="H15" s="67">
        <f>SUM(I15)-1.2</f>
        <v>23.1</v>
      </c>
      <c r="I15" s="67">
        <f>SUM(J15)-1.2</f>
        <v>24.3</v>
      </c>
      <c r="J15" s="67">
        <f>SUM(K15)-1.2</f>
        <v>25.5</v>
      </c>
      <c r="K15" s="90">
        <v>26.7</v>
      </c>
      <c r="L15" s="67">
        <f>SUM(K15)+1.7</f>
        <v>28.4</v>
      </c>
      <c r="M15" s="67">
        <f>SUM(L15)+1.2</f>
        <v>29.599999999999998</v>
      </c>
      <c r="N15" s="69">
        <f>SUM(M15)+1.2</f>
        <v>30.799999999999997</v>
      </c>
    </row>
    <row r="16" spans="1:14" s="1" customFormat="1" ht="14.1" customHeight="1" x14ac:dyDescent="0.3">
      <c r="A16" s="156"/>
      <c r="B16" s="150" t="s">
        <v>63</v>
      </c>
      <c r="C16" s="151"/>
      <c r="D16" s="152" t="s">
        <v>125</v>
      </c>
      <c r="E16" s="153"/>
      <c r="F16" s="153"/>
      <c r="G16" s="154"/>
      <c r="H16" s="98"/>
      <c r="I16" s="98"/>
      <c r="J16" s="98"/>
      <c r="K16" s="97"/>
      <c r="L16" s="98"/>
      <c r="M16" s="98"/>
      <c r="N16" s="99"/>
    </row>
    <row r="17" spans="1:14" s="1" customFormat="1" ht="14.1" customHeight="1" x14ac:dyDescent="0.3">
      <c r="A17" s="121">
        <v>8</v>
      </c>
      <c r="B17" s="85" t="s">
        <v>21</v>
      </c>
      <c r="C17" s="86"/>
      <c r="D17" s="123" t="s">
        <v>22</v>
      </c>
      <c r="E17" s="124"/>
      <c r="F17" s="124"/>
      <c r="G17" s="125"/>
      <c r="H17" s="67">
        <f>SUM(I17)-2.2</f>
        <v>24.8</v>
      </c>
      <c r="I17" s="67">
        <f>SUM(J17)-2.2</f>
        <v>27</v>
      </c>
      <c r="J17" s="67">
        <f>SUM(K17)-2.2</f>
        <v>29.2</v>
      </c>
      <c r="K17" s="90">
        <v>31.4</v>
      </c>
      <c r="L17" s="67">
        <f>SUM(K17)+2</f>
        <v>33.4</v>
      </c>
      <c r="M17" s="67">
        <f>SUM(L17)+2</f>
        <v>35.4</v>
      </c>
      <c r="N17" s="69">
        <f>SUM(M17)+2</f>
        <v>37.4</v>
      </c>
    </row>
    <row r="18" spans="1:14" ht="14.1" customHeight="1" x14ac:dyDescent="0.3">
      <c r="A18" s="92"/>
      <c r="B18" s="77" t="s">
        <v>62</v>
      </c>
      <c r="C18" s="78"/>
      <c r="D18" s="100" t="s">
        <v>124</v>
      </c>
      <c r="E18" s="101"/>
      <c r="F18" s="101"/>
      <c r="G18" s="102"/>
      <c r="H18" s="82"/>
      <c r="I18" s="82"/>
      <c r="J18" s="82"/>
      <c r="K18" s="93"/>
      <c r="L18" s="82"/>
      <c r="M18" s="82"/>
      <c r="N18" s="76"/>
    </row>
    <row r="19" spans="1:14" ht="14.1" customHeight="1" x14ac:dyDescent="0.3">
      <c r="A19" s="83">
        <v>9</v>
      </c>
      <c r="B19" s="85" t="s">
        <v>23</v>
      </c>
      <c r="C19" s="86"/>
      <c r="D19" s="123" t="s">
        <v>24</v>
      </c>
      <c r="E19" s="124"/>
      <c r="F19" s="124"/>
      <c r="G19" s="125"/>
      <c r="H19" s="67">
        <f>SUM(I19)-6</f>
        <v>25.1</v>
      </c>
      <c r="I19" s="67">
        <f>SUM(J19)-6</f>
        <v>31.1</v>
      </c>
      <c r="J19" s="67">
        <f>SUM(K19)-6</f>
        <v>37.1</v>
      </c>
      <c r="K19" s="90">
        <v>43.1</v>
      </c>
      <c r="L19" s="67">
        <f>SUM(K19)+4.5</f>
        <v>47.6</v>
      </c>
      <c r="M19" s="67">
        <f>SUM(L19)+5</f>
        <v>52.6</v>
      </c>
      <c r="N19" s="69">
        <f>SUM(M19)+5</f>
        <v>57.6</v>
      </c>
    </row>
    <row r="20" spans="1:14" ht="14.1" customHeight="1" x14ac:dyDescent="0.3">
      <c r="A20" s="92"/>
      <c r="B20" s="77" t="s">
        <v>61</v>
      </c>
      <c r="C20" s="78"/>
      <c r="D20" s="100" t="s">
        <v>123</v>
      </c>
      <c r="E20" s="101"/>
      <c r="F20" s="101"/>
      <c r="G20" s="102"/>
      <c r="H20" s="82"/>
      <c r="I20" s="82"/>
      <c r="J20" s="82"/>
      <c r="K20" s="93"/>
      <c r="L20" s="82"/>
      <c r="M20" s="82"/>
      <c r="N20" s="76"/>
    </row>
    <row r="21" spans="1:14" ht="14.1" customHeight="1" x14ac:dyDescent="0.3">
      <c r="A21" s="83">
        <v>10</v>
      </c>
      <c r="B21" s="85" t="s">
        <v>122</v>
      </c>
      <c r="C21" s="86"/>
      <c r="D21" s="123" t="s">
        <v>120</v>
      </c>
      <c r="E21" s="124"/>
      <c r="F21" s="124"/>
      <c r="G21" s="125"/>
      <c r="H21" s="67">
        <f>SUM(I21)-1.25</f>
        <v>21.25</v>
      </c>
      <c r="I21" s="67">
        <f>SUM(J21)-1.25</f>
        <v>22.5</v>
      </c>
      <c r="J21" s="67">
        <f>SUM(K21)-1.25</f>
        <v>23.75</v>
      </c>
      <c r="K21" s="90">
        <v>25</v>
      </c>
      <c r="L21" s="67">
        <f>SUM(K21)+1</f>
        <v>26</v>
      </c>
      <c r="M21" s="67">
        <f>SUM(L21)+1</f>
        <v>27</v>
      </c>
      <c r="N21" s="69">
        <f>SUM(M21)+1</f>
        <v>28</v>
      </c>
    </row>
    <row r="22" spans="1:14" ht="14.1" customHeight="1" x14ac:dyDescent="0.3">
      <c r="A22" s="92"/>
      <c r="B22" s="77" t="s">
        <v>121</v>
      </c>
      <c r="C22" s="78"/>
      <c r="D22" s="100" t="s">
        <v>120</v>
      </c>
      <c r="E22" s="101"/>
      <c r="F22" s="101"/>
      <c r="G22" s="102"/>
      <c r="H22" s="82"/>
      <c r="I22" s="82"/>
      <c r="J22" s="82"/>
      <c r="K22" s="93"/>
      <c r="L22" s="82"/>
      <c r="M22" s="82"/>
      <c r="N22" s="76"/>
    </row>
    <row r="23" spans="1:14" ht="14.1" customHeight="1" x14ac:dyDescent="0.3">
      <c r="A23" s="83">
        <v>11</v>
      </c>
      <c r="B23" s="85" t="s">
        <v>119</v>
      </c>
      <c r="C23" s="86"/>
      <c r="D23" s="123" t="s">
        <v>118</v>
      </c>
      <c r="E23" s="124"/>
      <c r="F23" s="124"/>
      <c r="G23" s="125"/>
      <c r="H23" s="67">
        <f>SUM(I23)-3.45</f>
        <v>29.149999999999995</v>
      </c>
      <c r="I23" s="67">
        <f>SUM(J23)-3.45</f>
        <v>32.599999999999994</v>
      </c>
      <c r="J23" s="67">
        <f>SUM(K23)-3.45</f>
        <v>36.049999999999997</v>
      </c>
      <c r="K23" s="90">
        <v>39.5</v>
      </c>
      <c r="L23" s="67">
        <f>SUM(K23)+3.5</f>
        <v>43</v>
      </c>
      <c r="M23" s="67">
        <f>SUM(L23)+3</f>
        <v>46</v>
      </c>
      <c r="N23" s="69">
        <f>SUM(M23)+3</f>
        <v>49</v>
      </c>
    </row>
    <row r="24" spans="1:14" ht="14.1" customHeight="1" x14ac:dyDescent="0.3">
      <c r="A24" s="83"/>
      <c r="B24" s="150" t="s">
        <v>117</v>
      </c>
      <c r="C24" s="151"/>
      <c r="D24" s="152" t="s">
        <v>116</v>
      </c>
      <c r="E24" s="153"/>
      <c r="F24" s="153"/>
      <c r="G24" s="154"/>
      <c r="H24" s="98"/>
      <c r="I24" s="98"/>
      <c r="J24" s="98"/>
      <c r="K24" s="97"/>
      <c r="L24" s="98"/>
      <c r="M24" s="98"/>
      <c r="N24" s="99"/>
    </row>
    <row r="25" spans="1:14" ht="14.1" customHeight="1" x14ac:dyDescent="0.3">
      <c r="A25" s="121">
        <v>12</v>
      </c>
      <c r="B25" s="85" t="s">
        <v>81</v>
      </c>
      <c r="C25" s="86"/>
      <c r="D25" s="87"/>
      <c r="E25" s="88"/>
      <c r="F25" s="88"/>
      <c r="G25" s="89"/>
      <c r="H25" s="67">
        <f>SUM(I25)-0.1</f>
        <v>1.2999999999999998</v>
      </c>
      <c r="I25" s="67">
        <f>SUM(J25)-0.1</f>
        <v>1.4</v>
      </c>
      <c r="J25" s="67">
        <f>SUM(K25)-0.1</f>
        <v>1.5</v>
      </c>
      <c r="K25" s="90">
        <v>1.6</v>
      </c>
      <c r="L25" s="67">
        <f>SUM(K25)+0.1</f>
        <v>1.7000000000000002</v>
      </c>
      <c r="M25" s="67">
        <f>SUM(L25)+0.1</f>
        <v>1.8000000000000003</v>
      </c>
      <c r="N25" s="69">
        <f>SUM(M25)+0.1</f>
        <v>1.9000000000000004</v>
      </c>
    </row>
    <row r="26" spans="1:14" ht="14.1" customHeight="1" x14ac:dyDescent="0.3">
      <c r="A26" s="92"/>
      <c r="B26" s="148" t="s">
        <v>82</v>
      </c>
      <c r="C26" s="149"/>
      <c r="D26" s="79"/>
      <c r="E26" s="80"/>
      <c r="F26" s="80"/>
      <c r="G26" s="81"/>
      <c r="H26" s="82"/>
      <c r="I26" s="82"/>
      <c r="J26" s="82"/>
      <c r="K26" s="93"/>
      <c r="L26" s="82"/>
      <c r="M26" s="82"/>
      <c r="N26" s="76"/>
    </row>
    <row r="27" spans="1:14" ht="14.1" customHeight="1" x14ac:dyDescent="0.3">
      <c r="A27" s="83">
        <v>13</v>
      </c>
      <c r="B27" s="85" t="s">
        <v>110</v>
      </c>
      <c r="C27" s="86"/>
      <c r="D27" s="110"/>
      <c r="E27" s="111"/>
      <c r="F27" s="111"/>
      <c r="G27" s="112"/>
      <c r="H27" s="67">
        <f>SUM(I27)-0.1</f>
        <v>1.7999999999999998</v>
      </c>
      <c r="I27" s="67">
        <f>SUM(J27)-0.1</f>
        <v>1.9</v>
      </c>
      <c r="J27" s="67">
        <f>SUM(K27)-0.1</f>
        <v>2</v>
      </c>
      <c r="K27" s="90">
        <v>2.1</v>
      </c>
      <c r="L27" s="67">
        <f>SUM(K27)+0.1</f>
        <v>2.2000000000000002</v>
      </c>
      <c r="M27" s="67">
        <f>SUM(L27)+0.1</f>
        <v>2.3000000000000003</v>
      </c>
      <c r="N27" s="69">
        <f>SUM(M27)+0.1</f>
        <v>2.4000000000000004</v>
      </c>
    </row>
    <row r="28" spans="1:14" ht="14.1" customHeight="1" x14ac:dyDescent="0.3">
      <c r="A28" s="92"/>
      <c r="B28" s="148" t="s">
        <v>111</v>
      </c>
      <c r="C28" s="149"/>
      <c r="D28" s="79"/>
      <c r="E28" s="80"/>
      <c r="F28" s="80"/>
      <c r="G28" s="81"/>
      <c r="H28" s="82"/>
      <c r="I28" s="82"/>
      <c r="J28" s="82"/>
      <c r="K28" s="93"/>
      <c r="L28" s="82"/>
      <c r="M28" s="82"/>
      <c r="N28" s="76"/>
    </row>
    <row r="29" spans="1:14" ht="14.1" customHeight="1" x14ac:dyDescent="0.3">
      <c r="A29" s="83">
        <v>14</v>
      </c>
      <c r="B29" s="108"/>
      <c r="C29" s="109"/>
      <c r="D29" s="110"/>
      <c r="E29" s="111"/>
      <c r="F29" s="111"/>
      <c r="G29" s="112"/>
      <c r="H29" s="67"/>
      <c r="I29" s="67"/>
      <c r="J29" s="67"/>
      <c r="K29" s="90"/>
      <c r="L29" s="67"/>
      <c r="M29" s="67"/>
      <c r="N29" s="69"/>
    </row>
    <row r="30" spans="1:14" ht="14.1" customHeight="1" x14ac:dyDescent="0.3">
      <c r="A30" s="92"/>
      <c r="B30" s="77"/>
      <c r="C30" s="78"/>
      <c r="D30" s="79"/>
      <c r="E30" s="80"/>
      <c r="F30" s="80"/>
      <c r="G30" s="81"/>
      <c r="H30" s="82"/>
      <c r="I30" s="82"/>
      <c r="J30" s="82"/>
      <c r="K30" s="93"/>
      <c r="L30" s="82"/>
      <c r="M30" s="82"/>
      <c r="N30" s="76"/>
    </row>
    <row r="31" spans="1:14" ht="14.1" customHeight="1" x14ac:dyDescent="0.3">
      <c r="A31" s="83">
        <v>15</v>
      </c>
      <c r="B31" s="85"/>
      <c r="C31" s="86"/>
      <c r="D31" s="123"/>
      <c r="E31" s="124"/>
      <c r="F31" s="124"/>
      <c r="G31" s="125"/>
      <c r="H31" s="67"/>
      <c r="I31" s="67"/>
      <c r="J31" s="67"/>
      <c r="K31" s="90"/>
      <c r="L31" s="67"/>
      <c r="M31" s="67"/>
      <c r="N31" s="69"/>
    </row>
    <row r="32" spans="1:14" ht="14.1" customHeight="1" thickBot="1" x14ac:dyDescent="0.35">
      <c r="A32" s="84"/>
      <c r="B32" s="71"/>
      <c r="C32" s="72"/>
      <c r="D32" s="145"/>
      <c r="E32" s="146"/>
      <c r="F32" s="146"/>
      <c r="G32" s="147"/>
      <c r="H32" s="68"/>
      <c r="I32" s="68"/>
      <c r="J32" s="68"/>
      <c r="K32" s="91"/>
      <c r="L32" s="68"/>
      <c r="M32" s="68"/>
      <c r="N32" s="70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83">
    <mergeCell ref="H3:H4"/>
    <mergeCell ref="H5:H6"/>
    <mergeCell ref="H7:H8"/>
    <mergeCell ref="H9:H10"/>
    <mergeCell ref="H11:H12"/>
    <mergeCell ref="H13:H1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5:A26"/>
    <mergeCell ref="B25:C25"/>
    <mergeCell ref="D25:G25"/>
    <mergeCell ref="I25:I26"/>
    <mergeCell ref="J25:J26"/>
    <mergeCell ref="K25:K26"/>
    <mergeCell ref="H25:H26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K27:K28"/>
    <mergeCell ref="L27:L28"/>
    <mergeCell ref="M27:M28"/>
    <mergeCell ref="N27:N28"/>
    <mergeCell ref="B28:C28"/>
    <mergeCell ref="D28:G28"/>
    <mergeCell ref="H27:H28"/>
    <mergeCell ref="A29:A30"/>
    <mergeCell ref="B29:C29"/>
    <mergeCell ref="D29:G29"/>
    <mergeCell ref="I29:I30"/>
    <mergeCell ref="J29:J30"/>
    <mergeCell ref="K29:K30"/>
    <mergeCell ref="H29:H30"/>
    <mergeCell ref="L29:L30"/>
    <mergeCell ref="K31:K32"/>
    <mergeCell ref="L31:L32"/>
    <mergeCell ref="M29:M30"/>
    <mergeCell ref="N29:N30"/>
    <mergeCell ref="B30:C30"/>
    <mergeCell ref="D30:G30"/>
    <mergeCell ref="M31:M32"/>
    <mergeCell ref="N31:N32"/>
    <mergeCell ref="B32:C32"/>
    <mergeCell ref="D32:G32"/>
    <mergeCell ref="A31:A32"/>
    <mergeCell ref="B31:C31"/>
    <mergeCell ref="D31:G31"/>
    <mergeCell ref="I31:I32"/>
    <mergeCell ref="J31:J32"/>
    <mergeCell ref="H31:H32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5161-B40D-435B-AF53-560CF05A7FB7}">
  <sheetPr codeName="Sheet201">
    <tabColor theme="5"/>
    <pageSetUpPr fitToPage="1"/>
  </sheetPr>
  <dimension ref="A1:M59"/>
  <sheetViews>
    <sheetView zoomScale="110" zoomScaleNormal="110" workbookViewId="0">
      <selection activeCell="P14" sqref="P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476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3.5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SUM(I3)-5</f>
        <v>56</v>
      </c>
      <c r="I3" s="135">
        <f>SUM(J3)-5</f>
        <v>61</v>
      </c>
      <c r="J3" s="137">
        <v>66</v>
      </c>
      <c r="K3" s="135">
        <f>SUM(J3)+5</f>
        <v>71</v>
      </c>
      <c r="L3" s="135">
        <f>SUM(K3)+5</f>
        <v>76</v>
      </c>
      <c r="M3" s="136">
        <f>SUM(L3)+5</f>
        <v>81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475</v>
      </c>
      <c r="E4" s="130"/>
      <c r="F4" s="130"/>
      <c r="G4" s="131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33.599999999999994</v>
      </c>
      <c r="I5" s="67">
        <f>SUM(J5)-2.2</f>
        <v>35.799999999999997</v>
      </c>
      <c r="J5" s="126">
        <v>38</v>
      </c>
      <c r="K5" s="127">
        <f>SUM(J5)+2</f>
        <v>40</v>
      </c>
      <c r="L5" s="127">
        <f>SUM(K5)+2</f>
        <v>42</v>
      </c>
      <c r="M5" s="128">
        <f>SUM(L5)+2</f>
        <v>44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128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33.5</v>
      </c>
      <c r="I7" s="67">
        <f>SUM(J7)-2.25</f>
        <v>35.75</v>
      </c>
      <c r="J7" s="90">
        <v>38</v>
      </c>
      <c r="K7" s="67">
        <f>SUM(J7)+2</f>
        <v>40</v>
      </c>
      <c r="L7" s="67">
        <f>SUM(K7)+2</f>
        <v>42</v>
      </c>
      <c r="M7" s="69">
        <f>SUM(L7)+2</f>
        <v>44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/>
      <c r="E9" s="161"/>
      <c r="F9" s="161"/>
      <c r="G9" s="161"/>
      <c r="H9" s="67">
        <f>SUM(I9)-2.25</f>
        <v>33.5</v>
      </c>
      <c r="I9" s="67">
        <f>SUM(J9)-2.25</f>
        <v>35.75</v>
      </c>
      <c r="J9" s="90">
        <v>38</v>
      </c>
      <c r="K9" s="67">
        <f>SUM(J9)+2</f>
        <v>40</v>
      </c>
      <c r="L9" s="67">
        <f>SUM(K9)+2</f>
        <v>42</v>
      </c>
      <c r="M9" s="69">
        <f>SUM(L9)+2</f>
        <v>44</v>
      </c>
    </row>
    <row r="10" spans="1:13" s="1" customFormat="1" ht="14.1" customHeight="1" x14ac:dyDescent="0.3">
      <c r="A10" s="160"/>
      <c r="B10" s="107" t="s">
        <v>201</v>
      </c>
      <c r="C10" s="107"/>
      <c r="D10" s="129" t="s">
        <v>472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12.499999999999998</v>
      </c>
      <c r="I11" s="67">
        <f>SUM(J11)-0.8</f>
        <v>13.299999999999999</v>
      </c>
      <c r="J11" s="126">
        <v>14.1</v>
      </c>
      <c r="K11" s="127">
        <f>SUM(J11)+0.8</f>
        <v>14.9</v>
      </c>
      <c r="L11" s="127">
        <f>SUM(K11)+0.8</f>
        <v>15.700000000000001</v>
      </c>
      <c r="M11" s="128">
        <f>SUM(L11)+0.8</f>
        <v>16.5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9">
        <f>SUM(L13)+0.6</f>
        <v>18.300000000000004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76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69">
        <f>SUM(L15)+0.3</f>
        <v>7.4999999999999991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76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37.299999999999997</v>
      </c>
      <c r="I17" s="67">
        <f>SUM(J17)-1.6</f>
        <v>38.9</v>
      </c>
      <c r="J17" s="126">
        <v>40.5</v>
      </c>
      <c r="K17" s="127">
        <f>SUM(J17)+1.6</f>
        <v>42.1</v>
      </c>
      <c r="L17" s="127">
        <f>SUM(K17)+1.6</f>
        <v>43.7</v>
      </c>
      <c r="M17" s="69">
        <f>SUM(L17)+1.6</f>
        <v>45.300000000000004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76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30.200000000000003</v>
      </c>
      <c r="I19" s="67">
        <f>SUM(J19)-3.4</f>
        <v>33.6</v>
      </c>
      <c r="J19" s="126">
        <v>37</v>
      </c>
      <c r="K19" s="127">
        <f>SUM(J19)+3.5</f>
        <v>40.5</v>
      </c>
      <c r="L19" s="127">
        <f>SUM(K19)+3.5</f>
        <v>44</v>
      </c>
      <c r="M19" s="128">
        <f>SUM(L19)+3.5</f>
        <v>47.5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30.799999999999997</v>
      </c>
      <c r="I21" s="67">
        <f>SUM(J21)-1.6</f>
        <v>32.4</v>
      </c>
      <c r="J21" s="126">
        <v>34</v>
      </c>
      <c r="K21" s="127">
        <f>SUM(J21)+1.6</f>
        <v>35.6</v>
      </c>
      <c r="L21" s="127">
        <f>SUM(K21)+1.6</f>
        <v>37.200000000000003</v>
      </c>
      <c r="M21" s="69">
        <f>SUM(L21)+1.6</f>
        <v>38.800000000000004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76"/>
    </row>
    <row r="23" spans="1:13" s="1" customFormat="1" ht="14.1" customHeight="1" x14ac:dyDescent="0.3">
      <c r="A23" s="160">
        <v>11</v>
      </c>
      <c r="B23" s="85" t="s">
        <v>78</v>
      </c>
      <c r="C23" s="86"/>
      <c r="D23" s="161" t="s">
        <v>79</v>
      </c>
      <c r="E23" s="161"/>
      <c r="F23" s="161"/>
      <c r="G23" s="161"/>
      <c r="H23" s="67">
        <f>SUM(I23)-0.6</f>
        <v>13.8</v>
      </c>
      <c r="I23" s="67">
        <f>SUM(J23)-0.6</f>
        <v>14.4</v>
      </c>
      <c r="J23" s="126">
        <v>15</v>
      </c>
      <c r="K23" s="127">
        <f>SUM(J23)+0.6</f>
        <v>15.6</v>
      </c>
      <c r="L23" s="127">
        <f>SUM(K23)+0.6</f>
        <v>16.2</v>
      </c>
      <c r="M23" s="128">
        <f>SUM(L23)+0.6</f>
        <v>16.8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/>
      <c r="E25" s="178"/>
      <c r="F25" s="178"/>
      <c r="G25" s="179"/>
      <c r="H25" s="67">
        <f>SUM(I25)-0.3</f>
        <v>3.4000000000000004</v>
      </c>
      <c r="I25" s="67">
        <f>SUM(J25)-0.3</f>
        <v>3.7</v>
      </c>
      <c r="J25" s="126">
        <v>4</v>
      </c>
      <c r="K25" s="127">
        <f>SUM(J25)+0.3</f>
        <v>4.3</v>
      </c>
      <c r="L25" s="127">
        <f>SUM(K25)+0.3</f>
        <v>4.5999999999999996</v>
      </c>
      <c r="M25" s="69">
        <f>SUM(L25)+0.3</f>
        <v>4.8999999999999995</v>
      </c>
    </row>
    <row r="26" spans="1:13" s="1" customFormat="1" ht="14.1" customHeight="1" x14ac:dyDescent="0.3">
      <c r="A26" s="160"/>
      <c r="B26" s="148" t="s">
        <v>82</v>
      </c>
      <c r="C26" s="149"/>
      <c r="D26" s="129"/>
      <c r="E26" s="130"/>
      <c r="F26" s="130"/>
      <c r="G26" s="131"/>
      <c r="H26" s="82"/>
      <c r="I26" s="82"/>
      <c r="J26" s="126"/>
      <c r="K26" s="127"/>
      <c r="L26" s="127"/>
      <c r="M26" s="76"/>
    </row>
    <row r="27" spans="1:13" s="1" customFormat="1" ht="14.1" customHeight="1" x14ac:dyDescent="0.3">
      <c r="A27" s="160">
        <v>13</v>
      </c>
      <c r="B27" s="175" t="s">
        <v>471</v>
      </c>
      <c r="C27" s="175"/>
      <c r="D27" s="176"/>
      <c r="E27" s="176"/>
      <c r="F27" s="176"/>
      <c r="G27" s="176"/>
      <c r="H27" s="98">
        <f>SUM(I27)-3.8</f>
        <v>38.400000000000006</v>
      </c>
      <c r="I27" s="98">
        <f>SUM(J27)-3.8</f>
        <v>42.2</v>
      </c>
      <c r="J27" s="93">
        <v>46</v>
      </c>
      <c r="K27" s="82">
        <f>SUM(J27)+3.8</f>
        <v>49.8</v>
      </c>
      <c r="L27" s="82">
        <f>SUM(K27)+3.8</f>
        <v>53.599999999999994</v>
      </c>
      <c r="M27" s="76">
        <f>SUM(L27)+3.8</f>
        <v>57.399999999999991</v>
      </c>
    </row>
    <row r="28" spans="1:13" s="1" customFormat="1" ht="14.1" customHeight="1" x14ac:dyDescent="0.3">
      <c r="A28" s="160"/>
      <c r="B28" s="107" t="s">
        <v>470</v>
      </c>
      <c r="C28" s="107"/>
      <c r="D28" s="129" t="s">
        <v>469</v>
      </c>
      <c r="E28" s="130"/>
      <c r="F28" s="130"/>
      <c r="G28" s="131"/>
      <c r="H28" s="82"/>
      <c r="I28" s="82"/>
      <c r="J28" s="126"/>
      <c r="K28" s="127"/>
      <c r="L28" s="127"/>
      <c r="M28" s="128"/>
    </row>
    <row r="29" spans="1:13" s="1" customFormat="1" ht="14.1" customHeight="1" x14ac:dyDescent="0.3">
      <c r="A29" s="160">
        <v>14</v>
      </c>
      <c r="B29" s="106" t="s">
        <v>468</v>
      </c>
      <c r="C29" s="106"/>
      <c r="D29" s="161"/>
      <c r="E29" s="161"/>
      <c r="F29" s="161"/>
      <c r="G29" s="161"/>
      <c r="H29" s="67">
        <f>SUM(I29)-0.8</f>
        <v>6.4</v>
      </c>
      <c r="I29" s="67">
        <f>SUM(J29)-0.8</f>
        <v>7.2</v>
      </c>
      <c r="J29" s="126">
        <v>8</v>
      </c>
      <c r="K29" s="127">
        <f>SUM(J29)+0.8</f>
        <v>8.8000000000000007</v>
      </c>
      <c r="L29" s="127">
        <f>SUM(K29)+0.8</f>
        <v>9.6000000000000014</v>
      </c>
      <c r="M29" s="128">
        <f>SUM(L29)+0.8</f>
        <v>10.400000000000002</v>
      </c>
    </row>
    <row r="30" spans="1:13" s="1" customFormat="1" ht="14.1" customHeight="1" x14ac:dyDescent="0.3">
      <c r="A30" s="160"/>
      <c r="B30" s="107" t="s">
        <v>467</v>
      </c>
      <c r="C30" s="107"/>
      <c r="D30" s="129" t="s">
        <v>466</v>
      </c>
      <c r="E30" s="130"/>
      <c r="F30" s="130"/>
      <c r="G30" s="131"/>
      <c r="H30" s="82"/>
      <c r="I30" s="82"/>
      <c r="J30" s="126"/>
      <c r="K30" s="127"/>
      <c r="L30" s="127"/>
      <c r="M30" s="128"/>
    </row>
    <row r="31" spans="1:13" s="1" customFormat="1" ht="14.1" customHeight="1" x14ac:dyDescent="0.3">
      <c r="A31" s="160">
        <v>15</v>
      </c>
      <c r="B31" s="106" t="s">
        <v>465</v>
      </c>
      <c r="C31" s="106"/>
      <c r="D31" s="161"/>
      <c r="E31" s="161"/>
      <c r="F31" s="161"/>
      <c r="G31" s="161"/>
      <c r="H31" s="67">
        <f>SUM(I31)-1.3</f>
        <v>13.399999999999999</v>
      </c>
      <c r="I31" s="67">
        <f>SUM(J31)-1.3</f>
        <v>14.7</v>
      </c>
      <c r="J31" s="126">
        <v>16</v>
      </c>
      <c r="K31" s="127">
        <f>SUM(J31)+1.3</f>
        <v>17.3</v>
      </c>
      <c r="L31" s="127">
        <f>SUM(K31)+1.3</f>
        <v>18.600000000000001</v>
      </c>
      <c r="M31" s="128">
        <f>SUM(L31)+1.3</f>
        <v>19.900000000000002</v>
      </c>
    </row>
    <row r="32" spans="1:13" s="1" customFormat="1" ht="14.1" customHeight="1" x14ac:dyDescent="0.3">
      <c r="A32" s="160"/>
      <c r="B32" s="107" t="s">
        <v>464</v>
      </c>
      <c r="C32" s="107"/>
      <c r="D32" s="129"/>
      <c r="E32" s="130"/>
      <c r="F32" s="130"/>
      <c r="G32" s="131"/>
      <c r="H32" s="82"/>
      <c r="I32" s="82"/>
      <c r="J32" s="126"/>
      <c r="K32" s="127"/>
      <c r="L32" s="127"/>
      <c r="M32" s="128"/>
    </row>
    <row r="33" spans="1:13" s="1" customFormat="1" ht="14.1" customHeight="1" x14ac:dyDescent="0.3">
      <c r="A33" s="160">
        <v>16</v>
      </c>
      <c r="B33" s="106" t="s">
        <v>463</v>
      </c>
      <c r="C33" s="106"/>
      <c r="D33" s="161"/>
      <c r="E33" s="161"/>
      <c r="F33" s="161"/>
      <c r="G33" s="161"/>
      <c r="H33" s="67">
        <f>SUM(I33)-1.7</f>
        <v>18.600000000000001</v>
      </c>
      <c r="I33" s="67">
        <f>SUM(J33)-1.7</f>
        <v>20.3</v>
      </c>
      <c r="J33" s="126">
        <v>22</v>
      </c>
      <c r="K33" s="127">
        <f>SUM(J33)+1.7</f>
        <v>23.7</v>
      </c>
      <c r="L33" s="127">
        <f>SUM(K33)+1.7</f>
        <v>25.4</v>
      </c>
      <c r="M33" s="128">
        <f>SUM(L33)+1.7</f>
        <v>27.099999999999998</v>
      </c>
    </row>
    <row r="34" spans="1:13" s="1" customFormat="1" ht="14.1" customHeight="1" x14ac:dyDescent="0.3">
      <c r="A34" s="160"/>
      <c r="B34" s="107" t="s">
        <v>462</v>
      </c>
      <c r="C34" s="107"/>
      <c r="D34" s="129"/>
      <c r="E34" s="130"/>
      <c r="F34" s="130"/>
      <c r="G34" s="131"/>
      <c r="H34" s="82"/>
      <c r="I34" s="82"/>
      <c r="J34" s="126"/>
      <c r="K34" s="127"/>
      <c r="L34" s="127"/>
      <c r="M34" s="128"/>
    </row>
    <row r="35" spans="1:13" s="1" customFormat="1" ht="14.1" customHeight="1" x14ac:dyDescent="0.3">
      <c r="A35" s="160">
        <v>17</v>
      </c>
      <c r="B35" s="164" t="s">
        <v>461</v>
      </c>
      <c r="C35" s="165"/>
      <c r="D35" s="103"/>
      <c r="E35" s="104"/>
      <c r="F35" s="104"/>
      <c r="G35" s="105"/>
      <c r="H35" s="98">
        <f>SUM(I35)-2.2</f>
        <v>32.599999999999994</v>
      </c>
      <c r="I35" s="98">
        <f>SUM(J35)-2.2</f>
        <v>34.799999999999997</v>
      </c>
      <c r="J35" s="93">
        <v>37</v>
      </c>
      <c r="K35" s="82">
        <f>SUM(J35)+2.2</f>
        <v>39.200000000000003</v>
      </c>
      <c r="L35" s="82">
        <f>SUM(K35)+2.2</f>
        <v>41.400000000000006</v>
      </c>
      <c r="M35" s="76">
        <f>SUM(L35)+2.2</f>
        <v>43.600000000000009</v>
      </c>
    </row>
    <row r="36" spans="1:13" s="1" customFormat="1" ht="14.1" customHeight="1" x14ac:dyDescent="0.3">
      <c r="A36" s="160"/>
      <c r="B36" s="148" t="s">
        <v>460</v>
      </c>
      <c r="C36" s="149"/>
      <c r="D36" s="129"/>
      <c r="E36" s="130"/>
      <c r="F36" s="130"/>
      <c r="G36" s="131"/>
      <c r="H36" s="82"/>
      <c r="I36" s="82"/>
      <c r="J36" s="126"/>
      <c r="K36" s="127"/>
      <c r="L36" s="127"/>
      <c r="M36" s="128"/>
    </row>
    <row r="37" spans="1:13" s="1" customFormat="1" ht="14.1" customHeight="1" x14ac:dyDescent="0.3">
      <c r="A37" s="160">
        <v>18</v>
      </c>
      <c r="B37" s="162" t="s">
        <v>459</v>
      </c>
      <c r="C37" s="163"/>
      <c r="D37" s="123"/>
      <c r="E37" s="124"/>
      <c r="F37" s="124"/>
      <c r="G37" s="125"/>
      <c r="H37" s="67">
        <f>SUM(I37)-1.1</f>
        <v>16.299999999999997</v>
      </c>
      <c r="I37" s="67">
        <f>SUM(J37)-1.1</f>
        <v>17.399999999999999</v>
      </c>
      <c r="J37" s="126">
        <v>18.5</v>
      </c>
      <c r="K37" s="127">
        <f>SUM(J37)+1.1</f>
        <v>19.600000000000001</v>
      </c>
      <c r="L37" s="127">
        <f>SUM(K37)+1.1</f>
        <v>20.700000000000003</v>
      </c>
      <c r="M37" s="128">
        <f>SUM(L37)+1.1</f>
        <v>21.800000000000004</v>
      </c>
    </row>
    <row r="38" spans="1:13" s="1" customFormat="1" ht="14.1" customHeight="1" x14ac:dyDescent="0.3">
      <c r="A38" s="160"/>
      <c r="B38" s="148" t="s">
        <v>458</v>
      </c>
      <c r="C38" s="149"/>
      <c r="D38" s="129"/>
      <c r="E38" s="130"/>
      <c r="F38" s="130"/>
      <c r="G38" s="131"/>
      <c r="H38" s="82"/>
      <c r="I38" s="82"/>
      <c r="J38" s="126"/>
      <c r="K38" s="127"/>
      <c r="L38" s="127"/>
      <c r="M38" s="128"/>
    </row>
    <row r="39" spans="1:13" s="1" customFormat="1" ht="14.1" customHeight="1" x14ac:dyDescent="0.3">
      <c r="A39" s="160">
        <v>19</v>
      </c>
      <c r="B39" s="162" t="s">
        <v>457</v>
      </c>
      <c r="C39" s="163"/>
      <c r="D39" s="123"/>
      <c r="E39" s="124"/>
      <c r="F39" s="124"/>
      <c r="G39" s="125"/>
      <c r="H39" s="67">
        <f>SUM(I39)-1.1</f>
        <v>16.299999999999997</v>
      </c>
      <c r="I39" s="67">
        <f>SUM(J39)-1.1</f>
        <v>17.399999999999999</v>
      </c>
      <c r="J39" s="126">
        <v>18.5</v>
      </c>
      <c r="K39" s="127">
        <f>SUM(J39)+1.1</f>
        <v>19.600000000000001</v>
      </c>
      <c r="L39" s="127">
        <f>SUM(K39)+1.1</f>
        <v>20.700000000000003</v>
      </c>
      <c r="M39" s="128">
        <f>SUM(L39)+1.1</f>
        <v>21.800000000000004</v>
      </c>
    </row>
    <row r="40" spans="1:13" s="1" customFormat="1" ht="14.1" customHeight="1" thickBot="1" x14ac:dyDescent="0.35">
      <c r="A40" s="174"/>
      <c r="B40" s="169" t="s">
        <v>456</v>
      </c>
      <c r="C40" s="170"/>
      <c r="D40" s="171"/>
      <c r="E40" s="172"/>
      <c r="F40" s="172"/>
      <c r="G40" s="173"/>
      <c r="H40" s="68"/>
      <c r="I40" s="68"/>
      <c r="J40" s="166"/>
      <c r="K40" s="167"/>
      <c r="L40" s="167"/>
      <c r="M40" s="168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L31:L32"/>
    <mergeCell ref="M31:M32"/>
    <mergeCell ref="B32:C32"/>
    <mergeCell ref="D32:G32"/>
    <mergeCell ref="K27:K28"/>
    <mergeCell ref="L27:L28"/>
    <mergeCell ref="M27:M28"/>
    <mergeCell ref="B28:C28"/>
    <mergeCell ref="D28:G28"/>
    <mergeCell ref="J27:J28"/>
    <mergeCell ref="D33:G33"/>
    <mergeCell ref="H33:H34"/>
    <mergeCell ref="I33:I34"/>
    <mergeCell ref="J33:J34"/>
    <mergeCell ref="J31:J32"/>
    <mergeCell ref="K31:K32"/>
    <mergeCell ref="H37:H38"/>
    <mergeCell ref="I37:I38"/>
    <mergeCell ref="J37:J38"/>
    <mergeCell ref="K37:K38"/>
    <mergeCell ref="J35:J36"/>
    <mergeCell ref="K35:K36"/>
    <mergeCell ref="A7:A8"/>
    <mergeCell ref="B7:C7"/>
    <mergeCell ref="D7:G7"/>
    <mergeCell ref="H7:H8"/>
    <mergeCell ref="I7:I8"/>
    <mergeCell ref="A35:A36"/>
    <mergeCell ref="B34:C34"/>
    <mergeCell ref="D34:G34"/>
    <mergeCell ref="A33:A34"/>
    <mergeCell ref="B33:C33"/>
    <mergeCell ref="J7:J8"/>
    <mergeCell ref="K7:K8"/>
    <mergeCell ref="J29:J30"/>
    <mergeCell ref="L35:L36"/>
    <mergeCell ref="M35:M36"/>
    <mergeCell ref="B36:C36"/>
    <mergeCell ref="D36:G36"/>
    <mergeCell ref="K33:K34"/>
    <mergeCell ref="L33:L34"/>
    <mergeCell ref="M33:M34"/>
    <mergeCell ref="L7:L8"/>
    <mergeCell ref="M7:M8"/>
    <mergeCell ref="B8:C8"/>
    <mergeCell ref="D8:G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M37:M38"/>
    <mergeCell ref="B38:C38"/>
    <mergeCell ref="K29:K30"/>
    <mergeCell ref="L29:L30"/>
    <mergeCell ref="M29:M30"/>
    <mergeCell ref="B30:C30"/>
    <mergeCell ref="D30:G30"/>
    <mergeCell ref="B35:C35"/>
    <mergeCell ref="D35:G35"/>
    <mergeCell ref="H35:H36"/>
    <mergeCell ref="A29:A30"/>
    <mergeCell ref="B29:C29"/>
    <mergeCell ref="D29:G29"/>
    <mergeCell ref="H29:H30"/>
    <mergeCell ref="I29:I30"/>
    <mergeCell ref="L37:L38"/>
    <mergeCell ref="I35:I36"/>
    <mergeCell ref="A37:A38"/>
    <mergeCell ref="B37:C37"/>
    <mergeCell ref="D37:G37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7A89-BE07-4E30-BE6E-A00338EAE4D2}">
  <sheetPr codeName="Sheet173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482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SUM(I3)-5</f>
        <v>55.599999999999994</v>
      </c>
      <c r="I3" s="135">
        <f>SUM(J3)-5</f>
        <v>60.599999999999994</v>
      </c>
      <c r="J3" s="137">
        <v>65.599999999999994</v>
      </c>
      <c r="K3" s="135">
        <f>SUM(J3)+5</f>
        <v>70.599999999999994</v>
      </c>
      <c r="L3" s="135">
        <f>SUM(K3)+5</f>
        <v>75.599999999999994</v>
      </c>
      <c r="M3" s="136">
        <f>SUM(L3)+5</f>
        <v>80.599999999999994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475</v>
      </c>
      <c r="E4" s="130"/>
      <c r="F4" s="130"/>
      <c r="G4" s="131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32.200000000000003</v>
      </c>
      <c r="I5" s="67">
        <f>SUM(J5)-2</f>
        <v>34.200000000000003</v>
      </c>
      <c r="J5" s="126">
        <v>36.200000000000003</v>
      </c>
      <c r="K5" s="127">
        <f>SUM(J5)+1.8</f>
        <v>38</v>
      </c>
      <c r="L5" s="127">
        <f>SUM(K5)+1.8</f>
        <v>39.799999999999997</v>
      </c>
      <c r="M5" s="128">
        <f>SUM(L5)+1.8</f>
        <v>41.599999999999994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128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67">
        <f>SUM(K7)+2</f>
        <v>46</v>
      </c>
      <c r="M7" s="69">
        <f>SUM(L7)+2</f>
        <v>48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SUM(I9)-3</f>
        <v>49.7</v>
      </c>
      <c r="I9" s="67">
        <f>SUM(J9)-3</f>
        <v>52.7</v>
      </c>
      <c r="J9" s="90">
        <v>55.7</v>
      </c>
      <c r="K9" s="67">
        <f>SUM(J9)+2.7</f>
        <v>58.400000000000006</v>
      </c>
      <c r="L9" s="67">
        <f>SUM(K9)+2.7</f>
        <v>61.100000000000009</v>
      </c>
      <c r="M9" s="69">
        <f>SUM(L9)+2.7</f>
        <v>63.800000000000011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481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14.399999999999999</v>
      </c>
      <c r="I11" s="67">
        <f>SUM(J11)-0.8</f>
        <v>15.2</v>
      </c>
      <c r="J11" s="126">
        <v>16</v>
      </c>
      <c r="K11" s="127">
        <f>SUM(J11)+0.8</f>
        <v>16.8</v>
      </c>
      <c r="L11" s="127">
        <f>SUM(K11)+0.8</f>
        <v>17.600000000000001</v>
      </c>
      <c r="M11" s="128">
        <f>SUM(L11)+0.8</f>
        <v>18.400000000000002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183" t="s">
        <v>480</v>
      </c>
      <c r="I13" s="184"/>
      <c r="J13" s="184"/>
      <c r="K13" s="184"/>
      <c r="L13" s="184"/>
      <c r="M13" s="185"/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150"/>
      <c r="I14" s="186"/>
      <c r="J14" s="186"/>
      <c r="K14" s="186"/>
      <c r="L14" s="186"/>
      <c r="M14" s="187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150"/>
      <c r="I15" s="186"/>
      <c r="J15" s="186"/>
      <c r="K15" s="186"/>
      <c r="L15" s="186"/>
      <c r="M15" s="187"/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150"/>
      <c r="I16" s="186"/>
      <c r="J16" s="186"/>
      <c r="K16" s="186"/>
      <c r="L16" s="186"/>
      <c r="M16" s="18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150"/>
      <c r="I17" s="186"/>
      <c r="J17" s="186"/>
      <c r="K17" s="186"/>
      <c r="L17" s="186"/>
      <c r="M17" s="187"/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77"/>
      <c r="I18" s="188"/>
      <c r="J18" s="188"/>
      <c r="K18" s="188"/>
      <c r="L18" s="188"/>
      <c r="M18" s="189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28.9</v>
      </c>
      <c r="I19" s="67">
        <f>SUM(J19)-3.5</f>
        <v>32.4</v>
      </c>
      <c r="J19" s="126">
        <v>35.9</v>
      </c>
      <c r="K19" s="127">
        <f>SUM(J19)+3.6</f>
        <v>39.5</v>
      </c>
      <c r="L19" s="127">
        <f>SUM(K19)+3.6</f>
        <v>43.1</v>
      </c>
      <c r="M19" s="128">
        <f>SUM(L19)+3.6</f>
        <v>46.7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SUM(I21)-1.8</f>
        <v>32.500000000000007</v>
      </c>
      <c r="I21" s="67">
        <f>SUM(J21)-1.8</f>
        <v>34.300000000000004</v>
      </c>
      <c r="J21" s="126">
        <v>36.1</v>
      </c>
      <c r="K21" s="127">
        <f>SUM(J21)+1.8</f>
        <v>37.9</v>
      </c>
      <c r="L21" s="127">
        <f>SUM(K21)+1.8</f>
        <v>39.699999999999996</v>
      </c>
      <c r="M21" s="128">
        <f>SUM(L21)+1.8</f>
        <v>41.499999999999993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8"/>
    </row>
    <row r="23" spans="1:13" s="1" customFormat="1" ht="14.1" customHeight="1" x14ac:dyDescent="0.3">
      <c r="A23" s="160">
        <v>11</v>
      </c>
      <c r="B23" s="85" t="s">
        <v>78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128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/>
      <c r="E25" s="178"/>
      <c r="F25" s="178"/>
      <c r="G25" s="179"/>
      <c r="H25" s="67">
        <f>SUM(I25)-0.2</f>
        <v>2.0999999999999996</v>
      </c>
      <c r="I25" s="67">
        <f>SUM(J25)-0.2</f>
        <v>2.2999999999999998</v>
      </c>
      <c r="J25" s="126">
        <v>2.5</v>
      </c>
      <c r="K25" s="127">
        <f>SUM(J25)+0.2</f>
        <v>2.7</v>
      </c>
      <c r="L25" s="127">
        <f>SUM(K25)+0.2</f>
        <v>2.9000000000000004</v>
      </c>
      <c r="M25" s="128">
        <f>SUM(L25)+0.2</f>
        <v>3.1000000000000005</v>
      </c>
    </row>
    <row r="26" spans="1:13" s="1" customFormat="1" ht="14.1" customHeight="1" x14ac:dyDescent="0.3">
      <c r="A26" s="160"/>
      <c r="B26" s="148" t="s">
        <v>82</v>
      </c>
      <c r="C26" s="149"/>
      <c r="D26" s="129"/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160">
        <v>13</v>
      </c>
      <c r="B27" s="175" t="s">
        <v>479</v>
      </c>
      <c r="C27" s="175"/>
      <c r="D27" s="176"/>
      <c r="E27" s="176"/>
      <c r="F27" s="176"/>
      <c r="G27" s="176"/>
      <c r="H27" s="98">
        <f>SUM(I27)-3.2</f>
        <v>35.099999999999994</v>
      </c>
      <c r="I27" s="98">
        <f>SUM(J27)-3.2</f>
        <v>38.299999999999997</v>
      </c>
      <c r="J27" s="93">
        <v>41.5</v>
      </c>
      <c r="K27" s="82">
        <f>SUM(J27)+3.2</f>
        <v>44.7</v>
      </c>
      <c r="L27" s="82">
        <f>SUM(K27)+3.2</f>
        <v>47.900000000000006</v>
      </c>
      <c r="M27" s="76">
        <f>SUM(L27)+3.2</f>
        <v>51.100000000000009</v>
      </c>
    </row>
    <row r="28" spans="1:13" s="1" customFormat="1" ht="14.1" customHeight="1" x14ac:dyDescent="0.3">
      <c r="A28" s="160"/>
      <c r="B28" s="107" t="s">
        <v>478</v>
      </c>
      <c r="C28" s="107"/>
      <c r="D28" s="129" t="s">
        <v>477</v>
      </c>
      <c r="E28" s="130"/>
      <c r="F28" s="130"/>
      <c r="G28" s="131"/>
      <c r="H28" s="82"/>
      <c r="I28" s="82"/>
      <c r="J28" s="126"/>
      <c r="K28" s="127"/>
      <c r="L28" s="127"/>
      <c r="M28" s="128"/>
    </row>
    <row r="29" spans="1:13" s="1" customFormat="1" ht="14.1" customHeight="1" x14ac:dyDescent="0.3">
      <c r="A29" s="160">
        <v>14</v>
      </c>
      <c r="B29" s="106" t="s">
        <v>465</v>
      </c>
      <c r="C29" s="106"/>
      <c r="D29" s="161"/>
      <c r="E29" s="161"/>
      <c r="F29" s="161"/>
      <c r="G29" s="161"/>
      <c r="H29" s="67">
        <f>SUM(I29)-1.4</f>
        <v>15.700000000000001</v>
      </c>
      <c r="I29" s="67">
        <f>SUM(J29)-1.4</f>
        <v>17.100000000000001</v>
      </c>
      <c r="J29" s="126">
        <v>18.5</v>
      </c>
      <c r="K29" s="127">
        <f>SUM(J29)+1.4</f>
        <v>19.899999999999999</v>
      </c>
      <c r="L29" s="127">
        <f>SUM(K29)+1.4</f>
        <v>21.299999999999997</v>
      </c>
      <c r="M29" s="128">
        <f>SUM(L29)+1.4</f>
        <v>22.699999999999996</v>
      </c>
    </row>
    <row r="30" spans="1:13" s="1" customFormat="1" ht="14.1" customHeight="1" x14ac:dyDescent="0.3">
      <c r="A30" s="160"/>
      <c r="B30" s="107" t="s">
        <v>464</v>
      </c>
      <c r="C30" s="107"/>
      <c r="D30" s="129" t="s">
        <v>477</v>
      </c>
      <c r="E30" s="130"/>
      <c r="F30" s="130"/>
      <c r="G30" s="131"/>
      <c r="H30" s="82"/>
      <c r="I30" s="82"/>
      <c r="J30" s="126"/>
      <c r="K30" s="127"/>
      <c r="L30" s="127"/>
      <c r="M30" s="128"/>
    </row>
    <row r="31" spans="1:13" s="1" customFormat="1" ht="14.1" customHeight="1" x14ac:dyDescent="0.3">
      <c r="A31" s="160">
        <v>15</v>
      </c>
      <c r="B31" s="106" t="s">
        <v>463</v>
      </c>
      <c r="C31" s="106"/>
      <c r="D31" s="161"/>
      <c r="E31" s="161"/>
      <c r="F31" s="161"/>
      <c r="G31" s="161"/>
      <c r="H31" s="67">
        <f>SUM(I31)-1.8</f>
        <v>20.9</v>
      </c>
      <c r="I31" s="67">
        <f>SUM(J31)-1.8</f>
        <v>22.7</v>
      </c>
      <c r="J31" s="126">
        <v>24.5</v>
      </c>
      <c r="K31" s="127">
        <f>SUM(J31)+1.8</f>
        <v>26.3</v>
      </c>
      <c r="L31" s="127">
        <f>SUM(K31)+1.8</f>
        <v>28.1</v>
      </c>
      <c r="M31" s="128">
        <f>SUM(L31)+1.8</f>
        <v>29.900000000000002</v>
      </c>
    </row>
    <row r="32" spans="1:13" s="1" customFormat="1" ht="14.1" customHeight="1" thickBot="1" x14ac:dyDescent="0.35">
      <c r="A32" s="174"/>
      <c r="B32" s="182" t="s">
        <v>462</v>
      </c>
      <c r="C32" s="182"/>
      <c r="D32" s="171" t="s">
        <v>477</v>
      </c>
      <c r="E32" s="172"/>
      <c r="F32" s="172"/>
      <c r="G32" s="173"/>
      <c r="H32" s="68"/>
      <c r="I32" s="68"/>
      <c r="J32" s="166"/>
      <c r="K32" s="167"/>
      <c r="L32" s="167"/>
      <c r="M32" s="168"/>
    </row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M18"/>
    <mergeCell ref="B14:C14"/>
    <mergeCell ref="D14:G14"/>
    <mergeCell ref="A15:A16"/>
    <mergeCell ref="B15:C15"/>
    <mergeCell ref="D15:G15"/>
    <mergeCell ref="B16:C16"/>
    <mergeCell ref="D16:G16"/>
    <mergeCell ref="A17:A18"/>
    <mergeCell ref="B17:C17"/>
    <mergeCell ref="D17:G17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M21:M22"/>
    <mergeCell ref="B22:C22"/>
    <mergeCell ref="D22:G22"/>
    <mergeCell ref="I25:I26"/>
    <mergeCell ref="A23:A24"/>
    <mergeCell ref="B23:C23"/>
    <mergeCell ref="D23:G23"/>
    <mergeCell ref="H23:H24"/>
    <mergeCell ref="I23:I24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5:J26"/>
    <mergeCell ref="A25:A26"/>
    <mergeCell ref="B25:C25"/>
    <mergeCell ref="D25:G25"/>
    <mergeCell ref="H25:H26"/>
    <mergeCell ref="D30:G30"/>
    <mergeCell ref="A29:A30"/>
    <mergeCell ref="B29:C29"/>
    <mergeCell ref="D29:G29"/>
    <mergeCell ref="H29:H30"/>
    <mergeCell ref="I29:I30"/>
    <mergeCell ref="K27:K28"/>
    <mergeCell ref="L27:L28"/>
    <mergeCell ref="M27:M28"/>
    <mergeCell ref="B28:C28"/>
    <mergeCell ref="D28:G28"/>
    <mergeCell ref="J27:J28"/>
    <mergeCell ref="K29:K30"/>
    <mergeCell ref="L29:L30"/>
    <mergeCell ref="K31:K32"/>
    <mergeCell ref="L31:L32"/>
    <mergeCell ref="M31:M32"/>
    <mergeCell ref="B32:C32"/>
    <mergeCell ref="D32:G32"/>
    <mergeCell ref="M29:M30"/>
    <mergeCell ref="J29:J30"/>
    <mergeCell ref="B30:C30"/>
    <mergeCell ref="A31:A32"/>
    <mergeCell ref="B31:C31"/>
    <mergeCell ref="D31:G31"/>
    <mergeCell ref="H31:H32"/>
    <mergeCell ref="I31:I32"/>
    <mergeCell ref="J31:J3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0D26-341F-4100-8741-CE44D350E518}">
  <sheetPr codeName="Sheet172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485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484</v>
      </c>
      <c r="E3" s="143"/>
      <c r="F3" s="143"/>
      <c r="G3" s="144"/>
      <c r="H3" s="67">
        <f>SUM(I3)-5</f>
        <v>52</v>
      </c>
      <c r="I3" s="67">
        <f>SUM(J3)-5</f>
        <v>57</v>
      </c>
      <c r="J3" s="90">
        <v>62</v>
      </c>
      <c r="K3" s="67">
        <f>SUM(J3)+5</f>
        <v>67</v>
      </c>
      <c r="L3" s="67">
        <f>SUM(K3)+5</f>
        <v>72</v>
      </c>
      <c r="M3" s="69">
        <f>SUM(L3)+5</f>
        <v>77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21.699999999999996</v>
      </c>
      <c r="I5" s="67">
        <f>SUM(J5)-1.6</f>
        <v>23.299999999999997</v>
      </c>
      <c r="J5" s="90">
        <v>24.9</v>
      </c>
      <c r="K5" s="67">
        <f>SUM(J5)+1.4</f>
        <v>26.299999999999997</v>
      </c>
      <c r="L5" s="67">
        <f>SUM(K5)+1.4</f>
        <v>27.699999999999996</v>
      </c>
      <c r="M5" s="69">
        <f>SUM(L5)+1.4</f>
        <v>29.099999999999994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7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69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SUM(I9)-3.4</f>
        <v>42.7</v>
      </c>
      <c r="I9" s="67">
        <f>SUM(J9)-3.4</f>
        <v>46.1</v>
      </c>
      <c r="J9" s="90">
        <v>49.5</v>
      </c>
      <c r="K9" s="67">
        <f>SUM(J9)+3</f>
        <v>52.5</v>
      </c>
      <c r="L9" s="67">
        <f>SUM(K9)+3</f>
        <v>55.5</v>
      </c>
      <c r="M9" s="69">
        <f>SUM(L9)+3</f>
        <v>58.5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14.8</v>
      </c>
      <c r="I11" s="67">
        <f>SUM(J11)-0.9</f>
        <v>15.700000000000001</v>
      </c>
      <c r="J11" s="126">
        <v>16.600000000000001</v>
      </c>
      <c r="K11" s="127">
        <f>SUM(J11)+0.9</f>
        <v>17.5</v>
      </c>
      <c r="L11" s="127">
        <f>SUM(K11)+0.9</f>
        <v>18.399999999999999</v>
      </c>
      <c r="M11" s="128">
        <f>SUM(L11)+0.9</f>
        <v>19.299999999999997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23" t="s">
        <v>385</v>
      </c>
      <c r="E13" s="124"/>
      <c r="F13" s="124"/>
      <c r="G13" s="125"/>
      <c r="H13" s="67">
        <f>SUM(I13)-0.6</f>
        <v>13.8</v>
      </c>
      <c r="I13" s="67">
        <f>SUM(J13)-0.6</f>
        <v>14.4</v>
      </c>
      <c r="J13" s="126">
        <v>15</v>
      </c>
      <c r="K13" s="127">
        <f>SUM(J13)+0.6</f>
        <v>15.6</v>
      </c>
      <c r="L13" s="127">
        <f>SUM(K13)+0.6</f>
        <v>16.2</v>
      </c>
      <c r="M13" s="128">
        <f>SUM(L13)+0.6</f>
        <v>16.8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8"/>
    </row>
    <row r="15" spans="1:13" s="1" customFormat="1" ht="14.1" customHeight="1" x14ac:dyDescent="0.3">
      <c r="A15" s="160">
        <v>7</v>
      </c>
      <c r="B15" s="106" t="s">
        <v>3</v>
      </c>
      <c r="C15" s="106"/>
      <c r="D15" s="123" t="s">
        <v>4</v>
      </c>
      <c r="E15" s="124"/>
      <c r="F15" s="124"/>
      <c r="G15" s="125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128">
        <f>SUM(L15)+0.3</f>
        <v>7.8999999999999995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128"/>
    </row>
    <row r="17" spans="1:13" s="1" customFormat="1" ht="14.1" customHeight="1" x14ac:dyDescent="0.3">
      <c r="A17" s="160">
        <v>8</v>
      </c>
      <c r="B17" s="106" t="s">
        <v>390</v>
      </c>
      <c r="C17" s="106"/>
      <c r="D17" s="123" t="s">
        <v>389</v>
      </c>
      <c r="E17" s="124"/>
      <c r="F17" s="124"/>
      <c r="G17" s="125"/>
      <c r="H17" s="67">
        <f>SUM(I17)-0.5</f>
        <v>11</v>
      </c>
      <c r="I17" s="67">
        <f>SUM(J17)-0.5</f>
        <v>11.5</v>
      </c>
      <c r="J17" s="126">
        <v>12</v>
      </c>
      <c r="K17" s="127">
        <f>SUM(J17)+0.5</f>
        <v>12.5</v>
      </c>
      <c r="L17" s="127">
        <f>SUM(K17)+0.5</f>
        <v>13</v>
      </c>
      <c r="M17" s="128">
        <f>SUM(L17)+0.5</f>
        <v>13.5</v>
      </c>
    </row>
    <row r="18" spans="1:13" s="1" customFormat="1" ht="14.1" customHeight="1" x14ac:dyDescent="0.3">
      <c r="A18" s="160"/>
      <c r="B18" s="107" t="s">
        <v>388</v>
      </c>
      <c r="C18" s="107"/>
      <c r="D18" s="129" t="s">
        <v>387</v>
      </c>
      <c r="E18" s="130"/>
      <c r="F18" s="130"/>
      <c r="G18" s="131"/>
      <c r="H18" s="82"/>
      <c r="I18" s="82"/>
      <c r="J18" s="126"/>
      <c r="K18" s="127"/>
      <c r="L18" s="127"/>
      <c r="M18" s="128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126"/>
      <c r="K19" s="127"/>
      <c r="L19" s="127"/>
      <c r="M19" s="128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128"/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8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127"/>
      <c r="L23" s="127"/>
      <c r="M23" s="128"/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150</v>
      </c>
      <c r="C25" s="86"/>
      <c r="D25" s="123"/>
      <c r="E25" s="124"/>
      <c r="F25" s="124"/>
      <c r="G25" s="125"/>
      <c r="H25" s="98">
        <f>SUM(I25)-0.5</f>
        <v>11</v>
      </c>
      <c r="I25" s="98">
        <f>SUM(J25)-0.5</f>
        <v>11.5</v>
      </c>
      <c r="J25" s="93">
        <v>12</v>
      </c>
      <c r="K25" s="127">
        <f>SUM(J25)+0.5</f>
        <v>12.5</v>
      </c>
      <c r="L25" s="127">
        <f>SUM(K25)+0.5</f>
        <v>13</v>
      </c>
      <c r="M25" s="128">
        <f>SUM(L25)+0.5</f>
        <v>13.5</v>
      </c>
    </row>
    <row r="26" spans="1:13" s="1" customFormat="1" ht="14.1" customHeight="1" x14ac:dyDescent="0.3">
      <c r="A26" s="160"/>
      <c r="B26" s="148" t="s">
        <v>149</v>
      </c>
      <c r="C26" s="149"/>
      <c r="D26" s="129"/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160">
        <v>13</v>
      </c>
      <c r="B27" s="85" t="s">
        <v>148</v>
      </c>
      <c r="C27" s="86"/>
      <c r="D27" s="123"/>
      <c r="E27" s="124"/>
      <c r="F27" s="124"/>
      <c r="G27" s="125"/>
      <c r="H27" s="98">
        <f>SUM(I27)-0.5</f>
        <v>12</v>
      </c>
      <c r="I27" s="98">
        <f>SUM(J27)-0.5</f>
        <v>12.5</v>
      </c>
      <c r="J27" s="93">
        <v>13</v>
      </c>
      <c r="K27" s="127">
        <f>SUM(J27)+0.5</f>
        <v>13.5</v>
      </c>
      <c r="L27" s="127">
        <f>SUM(K27)+0.5</f>
        <v>14</v>
      </c>
      <c r="M27" s="128">
        <f>SUM(L27)+0.5</f>
        <v>14.5</v>
      </c>
    </row>
    <row r="28" spans="1:13" s="1" customFormat="1" ht="14.1" customHeight="1" x14ac:dyDescent="0.3">
      <c r="A28" s="160"/>
      <c r="B28" s="148" t="s">
        <v>147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8"/>
    </row>
    <row r="29" spans="1:13" s="1" customFormat="1" ht="14.1" customHeight="1" x14ac:dyDescent="0.3">
      <c r="A29" s="160">
        <v>14</v>
      </c>
      <c r="B29" s="108" t="s">
        <v>483</v>
      </c>
      <c r="C29" s="109"/>
      <c r="D29" s="190"/>
      <c r="E29" s="191"/>
      <c r="F29" s="191"/>
      <c r="G29" s="192"/>
      <c r="H29" s="98">
        <f>SUM(I29)-1.9</f>
        <v>18.200000000000003</v>
      </c>
      <c r="I29" s="98">
        <f>SUM(J29)-1.9</f>
        <v>20.100000000000001</v>
      </c>
      <c r="J29" s="93">
        <v>22</v>
      </c>
      <c r="K29" s="127">
        <f>SUM(J29)+1.9</f>
        <v>23.9</v>
      </c>
      <c r="L29" s="127">
        <f>SUM(K29)+1.9</f>
        <v>25.799999999999997</v>
      </c>
      <c r="M29" s="128">
        <f>SUM(L29)+1.9</f>
        <v>27.699999999999996</v>
      </c>
    </row>
    <row r="30" spans="1:13" s="1" customFormat="1" ht="14.1" customHeight="1" thickBot="1" x14ac:dyDescent="0.35">
      <c r="A30" s="174"/>
      <c r="B30" s="169" t="s">
        <v>371</v>
      </c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168"/>
    </row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E308-F4C4-4329-836E-55EAB432FF95}">
  <sheetPr codeName="Sheet647">
    <tabColor theme="5"/>
    <pageSetUpPr fitToPage="1"/>
  </sheetPr>
  <dimension ref="A1:M53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312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157">
        <v>1</v>
      </c>
      <c r="B3" s="223" t="s">
        <v>46</v>
      </c>
      <c r="C3" s="223"/>
      <c r="D3" s="224" t="s">
        <v>76</v>
      </c>
      <c r="E3" s="224"/>
      <c r="F3" s="224"/>
      <c r="G3" s="225"/>
      <c r="H3" s="67">
        <f>SUM(I3)-5</f>
        <v>53</v>
      </c>
      <c r="I3" s="67">
        <f>SUM(J3)-5</f>
        <v>58</v>
      </c>
      <c r="J3" s="226">
        <v>63</v>
      </c>
      <c r="K3" s="219">
        <f>SUM(J3)+5</f>
        <v>68</v>
      </c>
      <c r="L3" s="219">
        <f>SUM(K3)+5</f>
        <v>73</v>
      </c>
      <c r="M3" s="221">
        <f>SUM(L3)+5</f>
        <v>78</v>
      </c>
    </row>
    <row r="4" spans="1:13" s="1" customFormat="1" ht="14.1" customHeight="1" x14ac:dyDescent="0.3">
      <c r="A4" s="155"/>
      <c r="B4" s="194" t="s">
        <v>43</v>
      </c>
      <c r="C4" s="194"/>
      <c r="D4" s="195" t="s">
        <v>135</v>
      </c>
      <c r="E4" s="196"/>
      <c r="F4" s="196"/>
      <c r="G4" s="196"/>
      <c r="H4" s="82"/>
      <c r="I4" s="82"/>
      <c r="J4" s="90"/>
      <c r="K4" s="220"/>
      <c r="L4" s="220"/>
      <c r="M4" s="222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SUM(I5)-1.6</f>
        <v>23.799999999999997</v>
      </c>
      <c r="I5" s="67">
        <f>SUM(J5)-1.6</f>
        <v>25.4</v>
      </c>
      <c r="J5" s="126">
        <v>27</v>
      </c>
      <c r="K5" s="200">
        <f>SUM(J5)+1.4</f>
        <v>28.4</v>
      </c>
      <c r="L5" s="200">
        <f>SUM(K5)+1.4</f>
        <v>29.799999999999997</v>
      </c>
      <c r="M5" s="193">
        <f>SUM(L5)+1.4</f>
        <v>31.199999999999996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193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134</v>
      </c>
      <c r="E7" s="218"/>
      <c r="F7" s="218"/>
      <c r="G7" s="218"/>
      <c r="H7" s="67">
        <f>SUM(I7)-2.25</f>
        <v>33.5</v>
      </c>
      <c r="I7" s="67">
        <f>SUM(J7)-2.25</f>
        <v>35.75</v>
      </c>
      <c r="J7" s="126">
        <v>38</v>
      </c>
      <c r="K7" s="200">
        <f>SUM(J7)+2</f>
        <v>40</v>
      </c>
      <c r="L7" s="200">
        <f>SUM(K7)+2</f>
        <v>42</v>
      </c>
      <c r="M7" s="193">
        <f>SUM(L7)+2</f>
        <v>44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193"/>
    </row>
    <row r="9" spans="1:13" s="1" customFormat="1" ht="14.1" customHeight="1" x14ac:dyDescent="0.3">
      <c r="A9" s="155">
        <v>4</v>
      </c>
      <c r="B9" s="106" t="s">
        <v>202</v>
      </c>
      <c r="C9" s="106"/>
      <c r="D9" s="215" t="s">
        <v>9</v>
      </c>
      <c r="E9" s="216"/>
      <c r="F9" s="216"/>
      <c r="G9" s="217"/>
      <c r="H9" s="67">
        <f>SUM(I9)-2.4</f>
        <v>36.200000000000003</v>
      </c>
      <c r="I9" s="67">
        <f>SUM(J9)-2.4</f>
        <v>38.6</v>
      </c>
      <c r="J9" s="126">
        <v>41</v>
      </c>
      <c r="K9" s="200">
        <f>SUM(J9)+2.2</f>
        <v>43.2</v>
      </c>
      <c r="L9" s="200">
        <f>SUM(K9)+2.2</f>
        <v>45.400000000000006</v>
      </c>
      <c r="M9" s="193">
        <f>SUM(L9)+2.2</f>
        <v>47.600000000000009</v>
      </c>
    </row>
    <row r="10" spans="1:13" s="1" customFormat="1" ht="14.1" customHeight="1" x14ac:dyDescent="0.3">
      <c r="A10" s="155"/>
      <c r="B10" s="107" t="s">
        <v>201</v>
      </c>
      <c r="C10" s="107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193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SUM(I11)-0.9</f>
        <v>14.399999999999999</v>
      </c>
      <c r="I11" s="67">
        <f>SUM(J11)-0.9</f>
        <v>15.299999999999999</v>
      </c>
      <c r="J11" s="126">
        <v>16.2</v>
      </c>
      <c r="K11" s="200">
        <f>SUM(J11)+0.9</f>
        <v>17.099999999999998</v>
      </c>
      <c r="L11" s="200">
        <f>SUM(K11)+0.9</f>
        <v>17.999999999999996</v>
      </c>
      <c r="M11" s="193">
        <f>SUM(L11)+0.9</f>
        <v>18.899999999999995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193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12.200000000000001</v>
      </c>
      <c r="I13" s="67">
        <f>SUM(J13)-0.6</f>
        <v>12.8</v>
      </c>
      <c r="J13" s="126">
        <v>13.4</v>
      </c>
      <c r="K13" s="200">
        <f>SUM(J13)+0.6</f>
        <v>14</v>
      </c>
      <c r="L13" s="200">
        <f>SUM(K13)+0.6</f>
        <v>14.6</v>
      </c>
      <c r="M13" s="193">
        <f>SUM(L13)+0.6</f>
        <v>15.2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232</v>
      </c>
      <c r="E14" s="196"/>
      <c r="F14" s="196"/>
      <c r="G14" s="197"/>
      <c r="H14" s="82"/>
      <c r="I14" s="82"/>
      <c r="J14" s="126"/>
      <c r="K14" s="200"/>
      <c r="L14" s="200"/>
      <c r="M14" s="193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5.8000000000000007</v>
      </c>
      <c r="I15" s="67">
        <f>SUM(J15)-0.3</f>
        <v>6.1000000000000005</v>
      </c>
      <c r="J15" s="126">
        <v>6.4</v>
      </c>
      <c r="K15" s="200">
        <f>SUM(J15)+0.3</f>
        <v>6.7</v>
      </c>
      <c r="L15" s="200">
        <f>SUM(K15)+0.3</f>
        <v>7</v>
      </c>
      <c r="M15" s="193">
        <f>SUM(L15)+0.3</f>
        <v>7.3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193"/>
    </row>
    <row r="17" spans="1:13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31.9</v>
      </c>
      <c r="I17" s="67">
        <f>SUM(J17)-1.6</f>
        <v>33.5</v>
      </c>
      <c r="J17" s="126">
        <v>35.1</v>
      </c>
      <c r="K17" s="200">
        <f>SUM(J17)+1.6</f>
        <v>36.700000000000003</v>
      </c>
      <c r="L17" s="200">
        <f>SUM(K17)+1.6</f>
        <v>38.300000000000004</v>
      </c>
      <c r="M17" s="193">
        <f>SUM(L17)+1.6</f>
        <v>39.900000000000006</v>
      </c>
    </row>
    <row r="18" spans="1:13" s="1" customFormat="1" ht="14.1" customHeight="1" x14ac:dyDescent="0.3">
      <c r="A18" s="155"/>
      <c r="B18" s="194" t="s">
        <v>38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193"/>
    </row>
    <row r="19" spans="1:13" s="1" customFormat="1" ht="14.1" customHeight="1" x14ac:dyDescent="0.3">
      <c r="A19" s="155">
        <v>9</v>
      </c>
      <c r="B19" s="198" t="s">
        <v>317</v>
      </c>
      <c r="C19" s="199"/>
      <c r="D19" s="123"/>
      <c r="E19" s="124"/>
      <c r="F19" s="124"/>
      <c r="G19" s="125"/>
      <c r="H19" s="67">
        <f>SUM(I19)-0.2</f>
        <v>5.6999999999999993</v>
      </c>
      <c r="I19" s="67">
        <f>SUM(J19)-0.2</f>
        <v>5.8999999999999995</v>
      </c>
      <c r="J19" s="126">
        <v>6.1</v>
      </c>
      <c r="K19" s="200">
        <f>SUM(J19)+0.2</f>
        <v>6.3</v>
      </c>
      <c r="L19" s="200">
        <f>SUM(K19)+0.2</f>
        <v>6.5</v>
      </c>
      <c r="M19" s="193">
        <f>SUM(L19)+0.2</f>
        <v>6.7</v>
      </c>
    </row>
    <row r="20" spans="1:13" s="1" customFormat="1" ht="14.1" customHeight="1" x14ac:dyDescent="0.3">
      <c r="A20" s="155"/>
      <c r="B20" s="194" t="s">
        <v>316</v>
      </c>
      <c r="C20" s="194"/>
      <c r="D20" s="195"/>
      <c r="E20" s="196"/>
      <c r="F20" s="196"/>
      <c r="G20" s="197"/>
      <c r="H20" s="82"/>
      <c r="I20" s="82"/>
      <c r="J20" s="126"/>
      <c r="K20" s="200"/>
      <c r="L20" s="200"/>
      <c r="M20" s="193"/>
    </row>
    <row r="21" spans="1:13" s="1" customFormat="1" ht="14.1" customHeight="1" x14ac:dyDescent="0.3">
      <c r="A21" s="155">
        <v>10</v>
      </c>
      <c r="B21" s="214" t="s">
        <v>5</v>
      </c>
      <c r="C21" s="214"/>
      <c r="D21" s="218" t="s">
        <v>6</v>
      </c>
      <c r="E21" s="218"/>
      <c r="F21" s="218"/>
      <c r="G21" s="218"/>
      <c r="H21" s="67">
        <f>SUM(I21)-3.7</f>
        <v>34.099999999999994</v>
      </c>
      <c r="I21" s="67">
        <f>SUM(J21)-3.7</f>
        <v>37.799999999999997</v>
      </c>
      <c r="J21" s="126">
        <v>41.5</v>
      </c>
      <c r="K21" s="200">
        <f>SUM(J21)+3.8</f>
        <v>45.3</v>
      </c>
      <c r="L21" s="200">
        <f>SUM(K21)+3.8</f>
        <v>49.099999999999994</v>
      </c>
      <c r="M21" s="193">
        <f>SUM(L21)+3.8</f>
        <v>52.899999999999991</v>
      </c>
    </row>
    <row r="22" spans="1:13" s="1" customFormat="1" ht="14.1" customHeight="1" x14ac:dyDescent="0.3">
      <c r="A22" s="155"/>
      <c r="B22" s="194" t="s">
        <v>32</v>
      </c>
      <c r="C22" s="194"/>
      <c r="D22" s="195" t="s">
        <v>55</v>
      </c>
      <c r="E22" s="196"/>
      <c r="F22" s="196"/>
      <c r="G22" s="197"/>
      <c r="H22" s="82"/>
      <c r="I22" s="82"/>
      <c r="J22" s="126"/>
      <c r="K22" s="200"/>
      <c r="L22" s="200"/>
      <c r="M22" s="193"/>
    </row>
    <row r="23" spans="1:13" s="1" customFormat="1" ht="14.1" customHeight="1" x14ac:dyDescent="0.3">
      <c r="A23" s="155">
        <v>11</v>
      </c>
      <c r="B23" s="214" t="s">
        <v>7</v>
      </c>
      <c r="C23" s="214"/>
      <c r="D23" s="215" t="s">
        <v>8</v>
      </c>
      <c r="E23" s="216"/>
      <c r="F23" s="216"/>
      <c r="G23" s="217"/>
      <c r="H23" s="67"/>
      <c r="I23" s="67"/>
      <c r="J23" s="126"/>
      <c r="K23" s="200"/>
      <c r="L23" s="200"/>
      <c r="M23" s="193"/>
    </row>
    <row r="24" spans="1:13" s="1" customFormat="1" ht="14.1" customHeight="1" x14ac:dyDescent="0.3">
      <c r="A24" s="155"/>
      <c r="B24" s="194" t="s">
        <v>33</v>
      </c>
      <c r="C24" s="194"/>
      <c r="D24" s="195" t="s">
        <v>77</v>
      </c>
      <c r="E24" s="196"/>
      <c r="F24" s="196"/>
      <c r="G24" s="197"/>
      <c r="H24" s="82"/>
      <c r="I24" s="82"/>
      <c r="J24" s="126"/>
      <c r="K24" s="200"/>
      <c r="L24" s="200"/>
      <c r="M24" s="193"/>
    </row>
    <row r="25" spans="1:13" s="1" customFormat="1" ht="14.1" customHeight="1" x14ac:dyDescent="0.3">
      <c r="A25" s="155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SUM(I25)-0.6</f>
        <v>14</v>
      </c>
      <c r="I25" s="67">
        <f>SUM(J25)-0.6</f>
        <v>14.6</v>
      </c>
      <c r="J25" s="126">
        <v>15.2</v>
      </c>
      <c r="K25" s="200">
        <f>SUM(J25)+0.6</f>
        <v>15.799999999999999</v>
      </c>
      <c r="L25" s="200">
        <f>SUM(K25)+0.6</f>
        <v>16.399999999999999</v>
      </c>
      <c r="M25" s="193">
        <f>SUM(L25)+0.6</f>
        <v>17</v>
      </c>
    </row>
    <row r="26" spans="1:13" s="1" customFormat="1" ht="14.1" customHeight="1" x14ac:dyDescent="0.3">
      <c r="A26" s="155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200"/>
      <c r="L26" s="200"/>
      <c r="M26" s="193"/>
    </row>
    <row r="27" spans="1:13" s="1" customFormat="1" ht="14.1" customHeight="1" x14ac:dyDescent="0.3">
      <c r="A27" s="155">
        <v>13</v>
      </c>
      <c r="B27" s="214" t="s">
        <v>313</v>
      </c>
      <c r="C27" s="214"/>
      <c r="D27" s="218"/>
      <c r="E27" s="218"/>
      <c r="F27" s="218"/>
      <c r="G27" s="218"/>
      <c r="H27" s="67">
        <f>SUM(I27)-1.8</f>
        <v>18.399999999999999</v>
      </c>
      <c r="I27" s="67">
        <f>SUM(J27)-1.8</f>
        <v>20.2</v>
      </c>
      <c r="J27" s="126">
        <v>22</v>
      </c>
      <c r="K27" s="200">
        <f>SUM(J27)+1.8</f>
        <v>23.8</v>
      </c>
      <c r="L27" s="200">
        <f>SUM(K27)+1.8</f>
        <v>25.6</v>
      </c>
      <c r="M27" s="193">
        <f>SUM(L27)+1.8</f>
        <v>27.400000000000002</v>
      </c>
    </row>
    <row r="28" spans="1:13" s="1" customFormat="1" ht="14.1" customHeight="1" x14ac:dyDescent="0.3">
      <c r="A28" s="155"/>
      <c r="B28" s="194" t="s">
        <v>314</v>
      </c>
      <c r="C28" s="194"/>
      <c r="D28" s="195" t="s">
        <v>315</v>
      </c>
      <c r="E28" s="196"/>
      <c r="F28" s="196"/>
      <c r="G28" s="197"/>
      <c r="H28" s="82"/>
      <c r="I28" s="82"/>
      <c r="J28" s="126"/>
      <c r="K28" s="200"/>
      <c r="L28" s="200"/>
      <c r="M28" s="193"/>
    </row>
    <row r="29" spans="1:13" s="1" customFormat="1" ht="14.1" customHeight="1" x14ac:dyDescent="0.3">
      <c r="A29" s="155">
        <v>14</v>
      </c>
      <c r="B29" s="214" t="s">
        <v>318</v>
      </c>
      <c r="C29" s="214"/>
      <c r="D29" s="218"/>
      <c r="E29" s="218"/>
      <c r="F29" s="218"/>
      <c r="G29" s="218"/>
      <c r="H29" s="67">
        <f>SUM(I29)</f>
        <v>11.5</v>
      </c>
      <c r="I29" s="67">
        <f>SUM(J29)</f>
        <v>11.5</v>
      </c>
      <c r="J29" s="126">
        <v>11.5</v>
      </c>
      <c r="K29" s="200">
        <f>SUM(J29)+0.2</f>
        <v>11.7</v>
      </c>
      <c r="L29" s="200">
        <f>SUM(K29)+0.2</f>
        <v>11.899999999999999</v>
      </c>
      <c r="M29" s="193">
        <f>SUM(L29)+0.2</f>
        <v>12.099999999999998</v>
      </c>
    </row>
    <row r="30" spans="1:13" s="1" customFormat="1" ht="14.1" customHeight="1" x14ac:dyDescent="0.3">
      <c r="A30" s="155"/>
      <c r="B30" s="194" t="s">
        <v>319</v>
      </c>
      <c r="C30" s="194"/>
      <c r="D30" s="195"/>
      <c r="E30" s="196"/>
      <c r="F30" s="196"/>
      <c r="G30" s="197"/>
      <c r="H30" s="82"/>
      <c r="I30" s="82"/>
      <c r="J30" s="126"/>
      <c r="K30" s="200"/>
      <c r="L30" s="200"/>
      <c r="M30" s="193"/>
    </row>
    <row r="31" spans="1:13" s="1" customFormat="1" ht="14.1" customHeight="1" x14ac:dyDescent="0.3">
      <c r="A31" s="155">
        <v>15</v>
      </c>
      <c r="B31" s="214"/>
      <c r="C31" s="214"/>
      <c r="D31" s="215"/>
      <c r="E31" s="216"/>
      <c r="F31" s="216"/>
      <c r="G31" s="217"/>
      <c r="H31" s="67"/>
      <c r="I31" s="67"/>
      <c r="J31" s="126"/>
      <c r="K31" s="200"/>
      <c r="L31" s="200"/>
      <c r="M31" s="193"/>
    </row>
    <row r="32" spans="1:13" s="1" customFormat="1" ht="14.1" customHeight="1" x14ac:dyDescent="0.3">
      <c r="A32" s="155"/>
      <c r="B32" s="194"/>
      <c r="C32" s="194"/>
      <c r="D32" s="195"/>
      <c r="E32" s="196"/>
      <c r="F32" s="196"/>
      <c r="G32" s="197"/>
      <c r="H32" s="82"/>
      <c r="I32" s="82"/>
      <c r="J32" s="126"/>
      <c r="K32" s="200"/>
      <c r="L32" s="200"/>
      <c r="M32" s="193"/>
    </row>
    <row r="33" spans="1:13" s="1" customFormat="1" ht="14.1" customHeight="1" x14ac:dyDescent="0.3">
      <c r="A33" s="155">
        <v>16</v>
      </c>
      <c r="B33" s="198"/>
      <c r="C33" s="199"/>
      <c r="D33" s="206"/>
      <c r="E33" s="207"/>
      <c r="F33" s="207"/>
      <c r="G33" s="208"/>
      <c r="H33" s="67"/>
      <c r="I33" s="67"/>
      <c r="J33" s="126"/>
      <c r="K33" s="200"/>
      <c r="L33" s="200"/>
      <c r="M33" s="193"/>
    </row>
    <row r="34" spans="1:13" s="1" customFormat="1" ht="14.1" customHeight="1" x14ac:dyDescent="0.3">
      <c r="A34" s="155"/>
      <c r="B34" s="209"/>
      <c r="C34" s="210"/>
      <c r="D34" s="195"/>
      <c r="E34" s="196"/>
      <c r="F34" s="196"/>
      <c r="G34" s="197"/>
      <c r="H34" s="82"/>
      <c r="I34" s="82"/>
      <c r="J34" s="126"/>
      <c r="K34" s="200"/>
      <c r="L34" s="200"/>
      <c r="M34" s="193"/>
    </row>
    <row r="35" spans="1:13" s="1" customFormat="1" ht="14.1" customHeight="1" x14ac:dyDescent="0.3">
      <c r="A35" s="155">
        <v>17</v>
      </c>
      <c r="B35" s="175"/>
      <c r="C35" s="175"/>
      <c r="D35" s="176"/>
      <c r="E35" s="176"/>
      <c r="F35" s="176"/>
      <c r="G35" s="176"/>
      <c r="H35" s="204"/>
      <c r="I35" s="204"/>
      <c r="J35" s="126"/>
      <c r="K35" s="204"/>
      <c r="L35" s="204"/>
      <c r="M35" s="212"/>
    </row>
    <row r="36" spans="1:13" s="1" customFormat="1" ht="14.1" customHeight="1" thickBot="1" x14ac:dyDescent="0.35">
      <c r="A36" s="211"/>
      <c r="B36" s="68"/>
      <c r="C36" s="68"/>
      <c r="D36" s="201"/>
      <c r="E36" s="202"/>
      <c r="F36" s="202"/>
      <c r="G36" s="203"/>
      <c r="H36" s="205"/>
      <c r="I36" s="205"/>
      <c r="J36" s="166"/>
      <c r="K36" s="205"/>
      <c r="L36" s="205"/>
      <c r="M36" s="213"/>
    </row>
    <row r="37" spans="1:13" s="1" customFormat="1" ht="14.1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B35:C35"/>
    <mergeCell ref="J33:J34"/>
    <mergeCell ref="K31:K32"/>
    <mergeCell ref="L31:L32"/>
    <mergeCell ref="L35:L36"/>
    <mergeCell ref="M31:M32"/>
    <mergeCell ref="B32:C32"/>
    <mergeCell ref="D32:G32"/>
    <mergeCell ref="M35:M36"/>
    <mergeCell ref="B36:C36"/>
    <mergeCell ref="L19:L20"/>
    <mergeCell ref="I35:I36"/>
    <mergeCell ref="A33:A34"/>
    <mergeCell ref="B33:C33"/>
    <mergeCell ref="D33:G33"/>
    <mergeCell ref="H33:H34"/>
    <mergeCell ref="I33:I34"/>
    <mergeCell ref="B34:C34"/>
    <mergeCell ref="D34:G34"/>
    <mergeCell ref="A35:A36"/>
    <mergeCell ref="D36:G36"/>
    <mergeCell ref="K33:K34"/>
    <mergeCell ref="L33:L34"/>
    <mergeCell ref="M33:M34"/>
    <mergeCell ref="D35:G35"/>
    <mergeCell ref="H35:H36"/>
    <mergeCell ref="J35:J36"/>
    <mergeCell ref="K35:K36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9:K20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8F2-1E12-4B8F-B7A1-953B3A538A9F}">
  <sheetPr codeName="Sheet646">
    <tabColor theme="5"/>
    <pageSetUpPr fitToPage="1"/>
  </sheetPr>
  <dimension ref="A1:M53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273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7">
        <v>1</v>
      </c>
      <c r="B3" s="223" t="s">
        <v>46</v>
      </c>
      <c r="C3" s="223"/>
      <c r="D3" s="224" t="s">
        <v>76</v>
      </c>
      <c r="E3" s="224"/>
      <c r="F3" s="224"/>
      <c r="G3" s="225"/>
      <c r="H3" s="67">
        <f>SUM(I3)-5</f>
        <v>54.8</v>
      </c>
      <c r="I3" s="67">
        <f>SUM(J3)-5</f>
        <v>59.8</v>
      </c>
      <c r="J3" s="226">
        <v>64.8</v>
      </c>
      <c r="K3" s="219">
        <f>SUM(J3)+5</f>
        <v>69.8</v>
      </c>
      <c r="L3" s="219">
        <f>SUM(K3)+5</f>
        <v>74.8</v>
      </c>
      <c r="M3" s="221">
        <f>SUM(L3)+5</f>
        <v>79.8</v>
      </c>
    </row>
    <row r="4" spans="1:13" s="1" customFormat="1" ht="14.1" customHeight="1" x14ac:dyDescent="0.3">
      <c r="A4" s="155"/>
      <c r="B4" s="194" t="s">
        <v>43</v>
      </c>
      <c r="C4" s="194"/>
      <c r="D4" s="195" t="s">
        <v>135</v>
      </c>
      <c r="E4" s="196"/>
      <c r="F4" s="196"/>
      <c r="G4" s="196"/>
      <c r="H4" s="82"/>
      <c r="I4" s="82"/>
      <c r="J4" s="90"/>
      <c r="K4" s="220"/>
      <c r="L4" s="220"/>
      <c r="M4" s="222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SUM(I5)-1.8</f>
        <v>23.4</v>
      </c>
      <c r="I5" s="67">
        <f>SUM(J5)-1.8</f>
        <v>25.2</v>
      </c>
      <c r="J5" s="126">
        <v>27</v>
      </c>
      <c r="K5" s="200">
        <f>SUM(J5)+1.6</f>
        <v>28.6</v>
      </c>
      <c r="L5" s="200">
        <f>SUM(K5)+1.6</f>
        <v>30.200000000000003</v>
      </c>
      <c r="M5" s="193">
        <f>SUM(L5)+1.6</f>
        <v>31.800000000000004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193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134</v>
      </c>
      <c r="E7" s="218"/>
      <c r="F7" s="218"/>
      <c r="G7" s="218"/>
      <c r="H7" s="67">
        <f>SUM(I7)-2.25</f>
        <v>30.5</v>
      </c>
      <c r="I7" s="67">
        <f>SUM(J7)-2.25</f>
        <v>32.75</v>
      </c>
      <c r="J7" s="126">
        <v>35</v>
      </c>
      <c r="K7" s="200">
        <f>SUM(J7)+2</f>
        <v>37</v>
      </c>
      <c r="L7" s="200">
        <f>SUM(K7)+2</f>
        <v>39</v>
      </c>
      <c r="M7" s="193">
        <f>SUM(L7)+2</f>
        <v>41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193"/>
    </row>
    <row r="9" spans="1:13" s="1" customFormat="1" ht="14.1" customHeight="1" x14ac:dyDescent="0.3">
      <c r="A9" s="155">
        <v>4</v>
      </c>
      <c r="B9" s="106" t="s">
        <v>202</v>
      </c>
      <c r="C9" s="106"/>
      <c r="D9" s="215" t="s">
        <v>9</v>
      </c>
      <c r="E9" s="216"/>
      <c r="F9" s="216"/>
      <c r="G9" s="217"/>
      <c r="H9" s="67">
        <f>SUM(I9)-2.25</f>
        <v>30.5</v>
      </c>
      <c r="I9" s="67">
        <f>SUM(J9)-2.25</f>
        <v>32.75</v>
      </c>
      <c r="J9" s="126">
        <v>35</v>
      </c>
      <c r="K9" s="200">
        <f>SUM(J9)+2</f>
        <v>37</v>
      </c>
      <c r="L9" s="200">
        <f>SUM(K9)+2</f>
        <v>39</v>
      </c>
      <c r="M9" s="193">
        <f>SUM(L9)+2</f>
        <v>41</v>
      </c>
    </row>
    <row r="10" spans="1:13" s="1" customFormat="1" ht="14.1" customHeight="1" x14ac:dyDescent="0.3">
      <c r="A10" s="155"/>
      <c r="B10" s="107" t="s">
        <v>201</v>
      </c>
      <c r="C10" s="107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193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14.299999999999999</v>
      </c>
      <c r="I11" s="67">
        <f>SUM(J11)-0.8</f>
        <v>15.1</v>
      </c>
      <c r="J11" s="126">
        <v>15.9</v>
      </c>
      <c r="K11" s="200">
        <f>SUM(J11)+0.8</f>
        <v>16.7</v>
      </c>
      <c r="L11" s="200">
        <f>SUM(K11)+0.8</f>
        <v>17.5</v>
      </c>
      <c r="M11" s="193">
        <f>SUM(L11)+0.8</f>
        <v>18.3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193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13.3</v>
      </c>
      <c r="I13" s="67">
        <f>SUM(J13)-0.6</f>
        <v>13.9</v>
      </c>
      <c r="J13" s="126">
        <v>14.5</v>
      </c>
      <c r="K13" s="200">
        <f>SUM(J13)+0.6</f>
        <v>15.1</v>
      </c>
      <c r="L13" s="200">
        <f>SUM(K13)+0.6</f>
        <v>15.7</v>
      </c>
      <c r="M13" s="193">
        <f>SUM(L13)+0.6</f>
        <v>16.3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232</v>
      </c>
      <c r="E14" s="196"/>
      <c r="F14" s="196"/>
      <c r="G14" s="197"/>
      <c r="H14" s="82"/>
      <c r="I14" s="82"/>
      <c r="J14" s="126"/>
      <c r="K14" s="200"/>
      <c r="L14" s="200"/>
      <c r="M14" s="193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5.7</v>
      </c>
      <c r="I15" s="67">
        <f>SUM(J15)-0.3</f>
        <v>6</v>
      </c>
      <c r="J15" s="126">
        <v>6.3</v>
      </c>
      <c r="K15" s="200">
        <f>SUM(J15)+0.3</f>
        <v>6.6</v>
      </c>
      <c r="L15" s="200">
        <f>SUM(K15)+0.3</f>
        <v>6.8999999999999995</v>
      </c>
      <c r="M15" s="193">
        <f>SUM(L15)+0.3</f>
        <v>7.1999999999999993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193"/>
    </row>
    <row r="17" spans="1:13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34.199999999999996</v>
      </c>
      <c r="I17" s="67">
        <f>SUM(J17)-1.6</f>
        <v>35.799999999999997</v>
      </c>
      <c r="J17" s="126">
        <v>37.4</v>
      </c>
      <c r="K17" s="200">
        <f>SUM(J17)+1.6</f>
        <v>39</v>
      </c>
      <c r="L17" s="200">
        <f>SUM(K17)+1.6</f>
        <v>40.6</v>
      </c>
      <c r="M17" s="193">
        <f>SUM(L17)+1.6</f>
        <v>42.2</v>
      </c>
    </row>
    <row r="18" spans="1:13" s="1" customFormat="1" ht="14.1" customHeight="1" x14ac:dyDescent="0.3">
      <c r="A18" s="155"/>
      <c r="B18" s="194" t="s">
        <v>38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193"/>
    </row>
    <row r="19" spans="1:13" s="1" customFormat="1" ht="14.1" customHeight="1" x14ac:dyDescent="0.3">
      <c r="A19" s="155">
        <v>9</v>
      </c>
      <c r="B19" s="214" t="s">
        <v>5</v>
      </c>
      <c r="C19" s="214"/>
      <c r="D19" s="218" t="s">
        <v>6</v>
      </c>
      <c r="E19" s="218"/>
      <c r="F19" s="218"/>
      <c r="G19" s="218"/>
      <c r="H19" s="67">
        <f>SUM(I19)-3.6</f>
        <v>34.799999999999997</v>
      </c>
      <c r="I19" s="67">
        <f>SUM(J19)-3.6</f>
        <v>38.4</v>
      </c>
      <c r="J19" s="126">
        <v>42</v>
      </c>
      <c r="K19" s="200">
        <f>SUM(J19)+3.7</f>
        <v>45.7</v>
      </c>
      <c r="L19" s="200">
        <f>SUM(K19)+3.7</f>
        <v>49.400000000000006</v>
      </c>
      <c r="M19" s="193">
        <f>SUM(L19)+3.7</f>
        <v>53.100000000000009</v>
      </c>
    </row>
    <row r="20" spans="1:13" s="1" customFormat="1" ht="14.1" customHeight="1" x14ac:dyDescent="0.3">
      <c r="A20" s="155"/>
      <c r="B20" s="194" t="s">
        <v>32</v>
      </c>
      <c r="C20" s="194"/>
      <c r="D20" s="195" t="s">
        <v>55</v>
      </c>
      <c r="E20" s="196"/>
      <c r="F20" s="196"/>
      <c r="G20" s="197"/>
      <c r="H20" s="82"/>
      <c r="I20" s="82"/>
      <c r="J20" s="126"/>
      <c r="K20" s="200"/>
      <c r="L20" s="200"/>
      <c r="M20" s="193"/>
    </row>
    <row r="21" spans="1:13" s="1" customFormat="1" ht="14.1" customHeight="1" x14ac:dyDescent="0.3">
      <c r="A21" s="155">
        <v>10</v>
      </c>
      <c r="B21" s="214" t="s">
        <v>7</v>
      </c>
      <c r="C21" s="214"/>
      <c r="D21" s="215" t="s">
        <v>8</v>
      </c>
      <c r="E21" s="216"/>
      <c r="F21" s="216"/>
      <c r="G21" s="217"/>
      <c r="H21" s="67"/>
      <c r="I21" s="67"/>
      <c r="J21" s="126"/>
      <c r="K21" s="200"/>
      <c r="L21" s="200"/>
      <c r="M21" s="193"/>
    </row>
    <row r="22" spans="1:13" s="1" customFormat="1" ht="14.1" customHeight="1" x14ac:dyDescent="0.3">
      <c r="A22" s="155"/>
      <c r="B22" s="194" t="s">
        <v>33</v>
      </c>
      <c r="C22" s="194"/>
      <c r="D22" s="195" t="s">
        <v>77</v>
      </c>
      <c r="E22" s="196"/>
      <c r="F22" s="196"/>
      <c r="G22" s="197"/>
      <c r="H22" s="82"/>
      <c r="I22" s="82"/>
      <c r="J22" s="126"/>
      <c r="K22" s="200"/>
      <c r="L22" s="200"/>
      <c r="M22" s="193"/>
    </row>
    <row r="23" spans="1:13" s="1" customFormat="1" ht="14.1" customHeight="1" x14ac:dyDescent="0.3">
      <c r="A23" s="155">
        <v>11</v>
      </c>
      <c r="B23" s="198" t="s">
        <v>247</v>
      </c>
      <c r="C23" s="199"/>
      <c r="D23" s="218" t="s">
        <v>79</v>
      </c>
      <c r="E23" s="218"/>
      <c r="F23" s="218"/>
      <c r="G23" s="218"/>
      <c r="H23" s="67">
        <f>SUM(I23)-0.6</f>
        <v>14.8</v>
      </c>
      <c r="I23" s="67">
        <f>SUM(J23)-0.6</f>
        <v>15.4</v>
      </c>
      <c r="J23" s="126">
        <v>16</v>
      </c>
      <c r="K23" s="200">
        <f>SUM(J23)+0.6</f>
        <v>16.600000000000001</v>
      </c>
      <c r="L23" s="200">
        <f>SUM(K23)+0.6</f>
        <v>17.200000000000003</v>
      </c>
      <c r="M23" s="193">
        <f>SUM(L23)+0.6</f>
        <v>17.800000000000004</v>
      </c>
    </row>
    <row r="24" spans="1:13" s="1" customFormat="1" ht="14.1" customHeight="1" x14ac:dyDescent="0.3">
      <c r="A24" s="155"/>
      <c r="B24" s="194" t="s">
        <v>274</v>
      </c>
      <c r="C24" s="194"/>
      <c r="D24" s="195" t="s">
        <v>80</v>
      </c>
      <c r="E24" s="196"/>
      <c r="F24" s="196"/>
      <c r="G24" s="197"/>
      <c r="H24" s="82"/>
      <c r="I24" s="82"/>
      <c r="J24" s="126"/>
      <c r="K24" s="200"/>
      <c r="L24" s="200"/>
      <c r="M24" s="193"/>
    </row>
    <row r="25" spans="1:13" s="1" customFormat="1" ht="14.1" customHeight="1" x14ac:dyDescent="0.3">
      <c r="A25" s="155">
        <v>12</v>
      </c>
      <c r="B25" s="214" t="s">
        <v>192</v>
      </c>
      <c r="C25" s="214"/>
      <c r="D25" s="218"/>
      <c r="E25" s="218"/>
      <c r="F25" s="218"/>
      <c r="G25" s="218"/>
      <c r="H25" s="67">
        <f>SUM(I25)-3</f>
        <v>34</v>
      </c>
      <c r="I25" s="67">
        <f>SUM(J25)-3</f>
        <v>37</v>
      </c>
      <c r="J25" s="126">
        <v>40</v>
      </c>
      <c r="K25" s="200">
        <f>SUM(J25)+3</f>
        <v>43</v>
      </c>
      <c r="L25" s="200">
        <f>SUM(K25)+3</f>
        <v>46</v>
      </c>
      <c r="M25" s="193">
        <f>SUM(L25)+3</f>
        <v>49</v>
      </c>
    </row>
    <row r="26" spans="1:13" s="1" customFormat="1" ht="14.1" customHeight="1" x14ac:dyDescent="0.3">
      <c r="A26" s="155"/>
      <c r="B26" s="194" t="s">
        <v>193</v>
      </c>
      <c r="C26" s="194"/>
      <c r="D26" s="195"/>
      <c r="E26" s="196"/>
      <c r="F26" s="196"/>
      <c r="G26" s="197"/>
      <c r="H26" s="82"/>
      <c r="I26" s="82"/>
      <c r="J26" s="126"/>
      <c r="K26" s="200"/>
      <c r="L26" s="200"/>
      <c r="M26" s="193"/>
    </row>
    <row r="27" spans="1:13" s="1" customFormat="1" ht="14.1" customHeight="1" x14ac:dyDescent="0.3">
      <c r="A27" s="155">
        <v>13</v>
      </c>
      <c r="B27" s="214" t="s">
        <v>194</v>
      </c>
      <c r="C27" s="214"/>
      <c r="D27" s="218"/>
      <c r="E27" s="218"/>
      <c r="F27" s="218"/>
      <c r="G27" s="218"/>
      <c r="H27" s="67">
        <f>SUM(I27)-1</f>
        <v>11</v>
      </c>
      <c r="I27" s="67">
        <f>SUM(J27)-1</f>
        <v>12</v>
      </c>
      <c r="J27" s="126">
        <v>13</v>
      </c>
      <c r="K27" s="200">
        <f>SUM(J27)+1</f>
        <v>14</v>
      </c>
      <c r="L27" s="200">
        <f>SUM(K27)+1</f>
        <v>15</v>
      </c>
      <c r="M27" s="193">
        <f>SUM(L27)+1</f>
        <v>16</v>
      </c>
    </row>
    <row r="28" spans="1:13" s="1" customFormat="1" ht="14.1" customHeight="1" x14ac:dyDescent="0.3">
      <c r="A28" s="155"/>
      <c r="B28" s="194" t="s">
        <v>195</v>
      </c>
      <c r="C28" s="194"/>
      <c r="D28" s="195"/>
      <c r="E28" s="196"/>
      <c r="F28" s="196"/>
      <c r="G28" s="197"/>
      <c r="H28" s="82"/>
      <c r="I28" s="82"/>
      <c r="J28" s="126"/>
      <c r="K28" s="200"/>
      <c r="L28" s="200"/>
      <c r="M28" s="193"/>
    </row>
    <row r="29" spans="1:13" s="1" customFormat="1" ht="14.1" customHeight="1" x14ac:dyDescent="0.3">
      <c r="A29" s="155">
        <v>14</v>
      </c>
      <c r="B29" s="214" t="s">
        <v>196</v>
      </c>
      <c r="C29" s="214"/>
      <c r="D29" s="215"/>
      <c r="E29" s="216"/>
      <c r="F29" s="216"/>
      <c r="G29" s="217"/>
      <c r="H29" s="67">
        <f>SUM(I29)-2</f>
        <v>23</v>
      </c>
      <c r="I29" s="67">
        <f>SUM(J29)-2</f>
        <v>25</v>
      </c>
      <c r="J29" s="126">
        <v>27</v>
      </c>
      <c r="K29" s="200">
        <f>SUM(J29)+2</f>
        <v>29</v>
      </c>
      <c r="L29" s="200">
        <f>SUM(K29)+2</f>
        <v>31</v>
      </c>
      <c r="M29" s="193">
        <f>SUM(L29)+2</f>
        <v>33</v>
      </c>
    </row>
    <row r="30" spans="1:13" s="1" customFormat="1" ht="14.1" customHeight="1" x14ac:dyDescent="0.3">
      <c r="A30" s="155"/>
      <c r="B30" s="194" t="s">
        <v>197</v>
      </c>
      <c r="C30" s="194"/>
      <c r="D30" s="195"/>
      <c r="E30" s="196"/>
      <c r="F30" s="196"/>
      <c r="G30" s="197"/>
      <c r="H30" s="82"/>
      <c r="I30" s="82"/>
      <c r="J30" s="126"/>
      <c r="K30" s="200"/>
      <c r="L30" s="200"/>
      <c r="M30" s="193"/>
    </row>
    <row r="31" spans="1:13" s="1" customFormat="1" ht="14.1" customHeight="1" x14ac:dyDescent="0.3">
      <c r="A31" s="155">
        <v>15</v>
      </c>
      <c r="B31" s="198" t="s">
        <v>275</v>
      </c>
      <c r="C31" s="199"/>
      <c r="D31" s="218"/>
      <c r="E31" s="218"/>
      <c r="F31" s="218"/>
      <c r="G31" s="218"/>
      <c r="H31" s="67">
        <f>SUM(I31)-2.4</f>
        <v>26.700000000000003</v>
      </c>
      <c r="I31" s="67">
        <f>SUM(J31)-2.4</f>
        <v>29.1</v>
      </c>
      <c r="J31" s="126">
        <v>31.5</v>
      </c>
      <c r="K31" s="200">
        <f>SUM(J31)+2.4</f>
        <v>33.9</v>
      </c>
      <c r="L31" s="200">
        <f>SUM(K31)+2.4</f>
        <v>36.299999999999997</v>
      </c>
      <c r="M31" s="193">
        <f>SUM(L31)+2.4</f>
        <v>38.699999999999996</v>
      </c>
    </row>
    <row r="32" spans="1:13" s="1" customFormat="1" ht="14.1" customHeight="1" x14ac:dyDescent="0.3">
      <c r="A32" s="155"/>
      <c r="B32" s="194" t="s">
        <v>276</v>
      </c>
      <c r="C32" s="194"/>
      <c r="D32" s="195"/>
      <c r="E32" s="196"/>
      <c r="F32" s="196"/>
      <c r="G32" s="197"/>
      <c r="H32" s="82"/>
      <c r="I32" s="82"/>
      <c r="J32" s="126"/>
      <c r="K32" s="200"/>
      <c r="L32" s="200"/>
      <c r="M32" s="193"/>
    </row>
    <row r="33" spans="1:13" s="1" customFormat="1" ht="14.1" customHeight="1" x14ac:dyDescent="0.3">
      <c r="A33" s="155">
        <v>16</v>
      </c>
      <c r="B33" s="227"/>
      <c r="C33" s="228"/>
      <c r="D33" s="229"/>
      <c r="E33" s="230"/>
      <c r="F33" s="230"/>
      <c r="G33" s="231"/>
      <c r="H33" s="67"/>
      <c r="I33" s="67"/>
      <c r="J33" s="126"/>
      <c r="K33" s="200"/>
      <c r="L33" s="200"/>
      <c r="M33" s="193"/>
    </row>
    <row r="34" spans="1:13" s="1" customFormat="1" ht="14.1" customHeight="1" x14ac:dyDescent="0.3">
      <c r="A34" s="155"/>
      <c r="B34" s="209"/>
      <c r="C34" s="210"/>
      <c r="D34" s="195"/>
      <c r="E34" s="196"/>
      <c r="F34" s="196"/>
      <c r="G34" s="197"/>
      <c r="H34" s="82"/>
      <c r="I34" s="82"/>
      <c r="J34" s="126"/>
      <c r="K34" s="200"/>
      <c r="L34" s="200"/>
      <c r="M34" s="193"/>
    </row>
    <row r="35" spans="1:13" s="1" customFormat="1" ht="14.1" customHeight="1" x14ac:dyDescent="0.3">
      <c r="A35" s="155">
        <v>17</v>
      </c>
      <c r="B35" s="227"/>
      <c r="C35" s="228"/>
      <c r="D35" s="229"/>
      <c r="E35" s="230"/>
      <c r="F35" s="230"/>
      <c r="G35" s="231"/>
      <c r="H35" s="67"/>
      <c r="I35" s="67"/>
      <c r="J35" s="126"/>
      <c r="K35" s="200"/>
      <c r="L35" s="200"/>
      <c r="M35" s="193"/>
    </row>
    <row r="36" spans="1:13" s="1" customFormat="1" ht="14.1" customHeight="1" x14ac:dyDescent="0.3">
      <c r="A36" s="155"/>
      <c r="B36" s="209"/>
      <c r="C36" s="210"/>
      <c r="D36" s="195"/>
      <c r="E36" s="196"/>
      <c r="F36" s="196"/>
      <c r="G36" s="197"/>
      <c r="H36" s="82"/>
      <c r="I36" s="82"/>
      <c r="J36" s="126"/>
      <c r="K36" s="200"/>
      <c r="L36" s="200"/>
      <c r="M36" s="193"/>
    </row>
    <row r="37" spans="1:13" s="1" customFormat="1" ht="14.1" customHeight="1" x14ac:dyDescent="0.3">
      <c r="A37" s="155">
        <v>18</v>
      </c>
      <c r="B37" s="198"/>
      <c r="C37" s="199"/>
      <c r="D37" s="206"/>
      <c r="E37" s="207"/>
      <c r="F37" s="207"/>
      <c r="G37" s="208"/>
      <c r="H37" s="67"/>
      <c r="I37" s="67"/>
      <c r="J37" s="126"/>
      <c r="K37" s="200"/>
      <c r="L37" s="200"/>
      <c r="M37" s="193"/>
    </row>
    <row r="38" spans="1:13" s="1" customFormat="1" ht="14.1" customHeight="1" x14ac:dyDescent="0.3">
      <c r="A38" s="155"/>
      <c r="B38" s="209"/>
      <c r="C38" s="210"/>
      <c r="D38" s="195"/>
      <c r="E38" s="196"/>
      <c r="F38" s="196"/>
      <c r="G38" s="197"/>
      <c r="H38" s="82"/>
      <c r="I38" s="82"/>
      <c r="J38" s="126"/>
      <c r="K38" s="200"/>
      <c r="L38" s="200"/>
      <c r="M38" s="193"/>
    </row>
    <row r="39" spans="1:13" s="1" customFormat="1" ht="14.1" customHeight="1" x14ac:dyDescent="0.3">
      <c r="A39" s="155">
        <v>19</v>
      </c>
      <c r="B39" s="175"/>
      <c r="C39" s="175"/>
      <c r="D39" s="176"/>
      <c r="E39" s="176"/>
      <c r="F39" s="176"/>
      <c r="G39" s="176"/>
      <c r="H39" s="204"/>
      <c r="I39" s="204"/>
      <c r="J39" s="126"/>
      <c r="K39" s="204"/>
      <c r="L39" s="204"/>
      <c r="M39" s="212"/>
    </row>
    <row r="40" spans="1:13" s="1" customFormat="1" ht="14.1" customHeight="1" thickBot="1" x14ac:dyDescent="0.35">
      <c r="A40" s="211"/>
      <c r="B40" s="68"/>
      <c r="C40" s="68"/>
      <c r="D40" s="201"/>
      <c r="E40" s="202"/>
      <c r="F40" s="202"/>
      <c r="G40" s="203"/>
      <c r="H40" s="205"/>
      <c r="I40" s="205"/>
      <c r="J40" s="166"/>
      <c r="K40" s="205"/>
      <c r="L40" s="205"/>
      <c r="M40" s="213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45F-27F0-4E81-836A-234F9F0E9D35}">
  <sheetPr codeName="Sheet188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494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484</v>
      </c>
      <c r="E3" s="143"/>
      <c r="F3" s="143"/>
      <c r="G3" s="144"/>
      <c r="H3" s="67">
        <f>SUM(I3)-5</f>
        <v>54</v>
      </c>
      <c r="I3" s="67">
        <f>SUM(J3)-5</f>
        <v>59</v>
      </c>
      <c r="J3" s="90">
        <v>64</v>
      </c>
      <c r="K3" s="67">
        <f>SUM(J3)+5</f>
        <v>69</v>
      </c>
      <c r="L3" s="67">
        <f>SUM(K3)+5</f>
        <v>74</v>
      </c>
      <c r="M3" s="238">
        <f>SUM(L3)+5</f>
        <v>79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33.599999999999994</v>
      </c>
      <c r="I5" s="67">
        <f>SUM(J5)-2.2</f>
        <v>35.799999999999997</v>
      </c>
      <c r="J5" s="90">
        <v>38</v>
      </c>
      <c r="K5" s="67">
        <f>SUM(J5)+2</f>
        <v>40</v>
      </c>
      <c r="L5" s="67">
        <f>SUM(K5)+2</f>
        <v>42</v>
      </c>
      <c r="M5" s="238">
        <f>SUM(L5)+2</f>
        <v>44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35.5</v>
      </c>
      <c r="I7" s="67">
        <f>SUM(J7)-2.25</f>
        <v>37.75</v>
      </c>
      <c r="J7" s="90">
        <v>40</v>
      </c>
      <c r="K7" s="67">
        <f>SUM(J7)+2</f>
        <v>42</v>
      </c>
      <c r="L7" s="67">
        <f>SUM(K7)+2</f>
        <v>44</v>
      </c>
      <c r="M7" s="238">
        <f>SUM(L7)+2</f>
        <v>46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 t="s">
        <v>9</v>
      </c>
      <c r="E9" s="161"/>
      <c r="F9" s="161"/>
      <c r="G9" s="161"/>
      <c r="H9" s="67">
        <f>SUM(I9)-2.25</f>
        <v>35.5</v>
      </c>
      <c r="I9" s="67">
        <f>SUM(J9)-2.25</f>
        <v>37.75</v>
      </c>
      <c r="J9" s="90">
        <v>40</v>
      </c>
      <c r="K9" s="67">
        <f>SUM(J9)+2</f>
        <v>42</v>
      </c>
      <c r="L9" s="67">
        <f>SUM(K9)+2</f>
        <v>44</v>
      </c>
      <c r="M9" s="238">
        <f>SUM(L9)+2</f>
        <v>46</v>
      </c>
    </row>
    <row r="10" spans="1:13" s="1" customFormat="1" ht="14.1" customHeight="1" x14ac:dyDescent="0.3">
      <c r="A10" s="160"/>
      <c r="B10" s="107" t="s">
        <v>201</v>
      </c>
      <c r="C10" s="107"/>
      <c r="D10" s="129" t="s">
        <v>493</v>
      </c>
      <c r="E10" s="130"/>
      <c r="F10" s="130"/>
      <c r="G10" s="131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14.7</v>
      </c>
      <c r="I11" s="67">
        <f>SUM(J11)-0.8</f>
        <v>15.5</v>
      </c>
      <c r="J11" s="126">
        <v>16.3</v>
      </c>
      <c r="K11" s="127">
        <f>SUM(J11)+0.8</f>
        <v>17.100000000000001</v>
      </c>
      <c r="L11" s="127">
        <f>SUM(K11)+0.8</f>
        <v>17.900000000000002</v>
      </c>
      <c r="M11" s="232">
        <f>SUM(L11)+0.8</f>
        <v>18.700000000000003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15.799999999999999</v>
      </c>
      <c r="I13" s="67">
        <f>SUM(J13)-0.6</f>
        <v>16.399999999999999</v>
      </c>
      <c r="J13" s="126">
        <v>17</v>
      </c>
      <c r="K13" s="127">
        <f>SUM(J13)+0.6</f>
        <v>17.600000000000001</v>
      </c>
      <c r="L13" s="127">
        <f>SUM(K13)+0.6</f>
        <v>18.200000000000003</v>
      </c>
      <c r="M13" s="237">
        <f>SUM(L13)+0.6</f>
        <v>18.800000000000004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7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7">
        <f>SUM(L15)+0.3</f>
        <v>7.6999999999999993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237">
        <f>SUM(L17)+1.6</f>
        <v>46.800000000000004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7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28.700000000000003</v>
      </c>
      <c r="I19" s="67">
        <f>SUM(J19)-3.4</f>
        <v>32.1</v>
      </c>
      <c r="J19" s="126">
        <v>35.5</v>
      </c>
      <c r="K19" s="127">
        <f>SUM(J19)+3.5</f>
        <v>39</v>
      </c>
      <c r="L19" s="127">
        <f>SUM(K19)+3.5</f>
        <v>42.5</v>
      </c>
      <c r="M19" s="232">
        <f>SUM(L19)+3.5</f>
        <v>46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232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29.199999999999996</v>
      </c>
      <c r="I21" s="67">
        <f>SUM(J21)-1.6</f>
        <v>30.799999999999997</v>
      </c>
      <c r="J21" s="126">
        <v>32.4</v>
      </c>
      <c r="K21" s="127">
        <f>SUM(J21)+1.6</f>
        <v>34</v>
      </c>
      <c r="L21" s="127">
        <f>SUM(K21)+1.6</f>
        <v>35.6</v>
      </c>
      <c r="M21" s="237">
        <f>SUM(L21)+1.6</f>
        <v>37.200000000000003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7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13.8</v>
      </c>
      <c r="I23" s="67">
        <f>SUM(J23)-0.6</f>
        <v>14.4</v>
      </c>
      <c r="J23" s="126">
        <v>15</v>
      </c>
      <c r="K23" s="127">
        <f>SUM(J23)+0.6</f>
        <v>15.6</v>
      </c>
      <c r="L23" s="127">
        <f>SUM(K23)+0.6</f>
        <v>16.2</v>
      </c>
      <c r="M23" s="237">
        <f>SUM(L23)+0.6</f>
        <v>16.8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7"/>
    </row>
    <row r="25" spans="1:13" s="1" customFormat="1" ht="14.1" customHeight="1" x14ac:dyDescent="0.3">
      <c r="A25" s="160">
        <v>12</v>
      </c>
      <c r="B25" s="85" t="s">
        <v>192</v>
      </c>
      <c r="C25" s="86"/>
      <c r="D25" s="123"/>
      <c r="E25" s="124"/>
      <c r="F25" s="124"/>
      <c r="G25" s="125"/>
      <c r="H25" s="98">
        <f>SUM(I25)-2.5</f>
        <v>22.6</v>
      </c>
      <c r="I25" s="98">
        <f>SUM(J25)-2.5</f>
        <v>25.1</v>
      </c>
      <c r="J25" s="93">
        <v>27.6</v>
      </c>
      <c r="K25" s="127">
        <f>SUM(J25)+2.5</f>
        <v>30.1</v>
      </c>
      <c r="L25" s="127">
        <f>SUM(K25)+2.5</f>
        <v>32.6</v>
      </c>
      <c r="M25" s="232">
        <f>SUM(L25)+2.5</f>
        <v>35.1</v>
      </c>
    </row>
    <row r="26" spans="1:13" s="1" customFormat="1" ht="14.1" customHeight="1" x14ac:dyDescent="0.3">
      <c r="A26" s="160"/>
      <c r="B26" s="148" t="s">
        <v>492</v>
      </c>
      <c r="C26" s="149"/>
      <c r="D26" s="129"/>
      <c r="E26" s="130"/>
      <c r="F26" s="130"/>
      <c r="G26" s="131"/>
      <c r="H26" s="82"/>
      <c r="I26" s="82"/>
      <c r="J26" s="126"/>
      <c r="K26" s="127"/>
      <c r="L26" s="127"/>
      <c r="M26" s="232"/>
    </row>
    <row r="27" spans="1:13" s="1" customFormat="1" ht="14.1" customHeight="1" x14ac:dyDescent="0.3">
      <c r="A27" s="160">
        <v>13</v>
      </c>
      <c r="B27" s="85" t="s">
        <v>491</v>
      </c>
      <c r="C27" s="86"/>
      <c r="D27" s="123"/>
      <c r="E27" s="124"/>
      <c r="F27" s="124"/>
      <c r="G27" s="125"/>
      <c r="H27" s="98">
        <f>SUM(I27)-1.2</f>
        <v>9.3000000000000007</v>
      </c>
      <c r="I27" s="98">
        <f>SUM(J27)-1</f>
        <v>10.5</v>
      </c>
      <c r="J27" s="93">
        <v>11.5</v>
      </c>
      <c r="K27" s="127">
        <f>SUM(J27)+1.2</f>
        <v>12.7</v>
      </c>
      <c r="L27" s="127">
        <f>SUM(K27)+1</f>
        <v>13.7</v>
      </c>
      <c r="M27" s="237">
        <f>SUM(L27)+1.2</f>
        <v>14.899999999999999</v>
      </c>
    </row>
    <row r="28" spans="1:13" s="1" customFormat="1" ht="14.1" customHeight="1" x14ac:dyDescent="0.3">
      <c r="A28" s="160"/>
      <c r="B28" s="148" t="s">
        <v>490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237"/>
    </row>
    <row r="29" spans="1:13" s="1" customFormat="1" ht="14.1" customHeight="1" x14ac:dyDescent="0.3">
      <c r="A29" s="160">
        <v>14</v>
      </c>
      <c r="B29" s="85" t="s">
        <v>489</v>
      </c>
      <c r="C29" s="86"/>
      <c r="D29" s="177"/>
      <c r="E29" s="178"/>
      <c r="F29" s="178"/>
      <c r="G29" s="179"/>
      <c r="H29" s="67">
        <f>SUM(I29)-1.3</f>
        <v>10.6</v>
      </c>
      <c r="I29" s="67">
        <f>SUM(J29)-1.2</f>
        <v>11.9</v>
      </c>
      <c r="J29" s="126">
        <v>13.1</v>
      </c>
      <c r="K29" s="127">
        <f>SUM(J29)+1.3</f>
        <v>14.4</v>
      </c>
      <c r="L29" s="127">
        <f>SUM(K29)+1.2</f>
        <v>15.6</v>
      </c>
      <c r="M29" s="237">
        <f>SUM(L29)+1.3</f>
        <v>16.899999999999999</v>
      </c>
    </row>
    <row r="30" spans="1:13" s="1" customFormat="1" ht="14.1" customHeight="1" x14ac:dyDescent="0.3">
      <c r="A30" s="160"/>
      <c r="B30" s="148" t="s">
        <v>488</v>
      </c>
      <c r="C30" s="149"/>
      <c r="D30" s="129"/>
      <c r="E30" s="130"/>
      <c r="F30" s="130"/>
      <c r="G30" s="131"/>
      <c r="H30" s="82"/>
      <c r="I30" s="82"/>
      <c r="J30" s="126"/>
      <c r="K30" s="127"/>
      <c r="L30" s="127"/>
      <c r="M30" s="237"/>
    </row>
    <row r="31" spans="1:13" s="1" customFormat="1" ht="14.1" customHeight="1" x14ac:dyDescent="0.3">
      <c r="A31" s="160">
        <v>15</v>
      </c>
      <c r="B31" s="108" t="s">
        <v>487</v>
      </c>
      <c r="C31" s="109"/>
      <c r="D31" s="103"/>
      <c r="E31" s="104"/>
      <c r="F31" s="104"/>
      <c r="G31" s="105"/>
      <c r="H31" s="98">
        <f>SUM(I31)-0</f>
        <v>2.7</v>
      </c>
      <c r="I31" s="98">
        <f>SUM(J31)-0.3</f>
        <v>2.7</v>
      </c>
      <c r="J31" s="93">
        <v>3</v>
      </c>
      <c r="K31" s="82">
        <f>SUM(J31)+0</f>
        <v>3</v>
      </c>
      <c r="L31" s="82">
        <f>SUM(K31)+0.3</f>
        <v>3.3</v>
      </c>
      <c r="M31" s="236">
        <f>SUM(L31)+0</f>
        <v>3.3</v>
      </c>
    </row>
    <row r="32" spans="1:13" s="1" customFormat="1" ht="14.1" customHeight="1" x14ac:dyDescent="0.3">
      <c r="A32" s="160"/>
      <c r="B32" s="148" t="s">
        <v>486</v>
      </c>
      <c r="C32" s="149"/>
      <c r="D32" s="129"/>
      <c r="E32" s="130"/>
      <c r="F32" s="130"/>
      <c r="G32" s="131"/>
      <c r="H32" s="82"/>
      <c r="I32" s="82"/>
      <c r="J32" s="126"/>
      <c r="K32" s="127"/>
      <c r="L32" s="127"/>
      <c r="M32" s="237"/>
    </row>
    <row r="33" spans="1:13" s="1" customFormat="1" ht="14.1" customHeight="1" x14ac:dyDescent="0.3">
      <c r="A33" s="160">
        <v>16</v>
      </c>
      <c r="B33" s="85" t="s">
        <v>206</v>
      </c>
      <c r="C33" s="86"/>
      <c r="D33" s="177" t="s">
        <v>108</v>
      </c>
      <c r="E33" s="178"/>
      <c r="F33" s="178"/>
      <c r="G33" s="179"/>
      <c r="H33" s="67">
        <f>SUM(I33)-0.3</f>
        <v>3.4000000000000004</v>
      </c>
      <c r="I33" s="67">
        <f>SUM(J33)-0.3</f>
        <v>3.7</v>
      </c>
      <c r="J33" s="126">
        <v>4</v>
      </c>
      <c r="K33" s="127">
        <f>SUM(J33)+0.3</f>
        <v>4.3</v>
      </c>
      <c r="L33" s="127">
        <f>SUM(K33)+0.3</f>
        <v>4.5999999999999996</v>
      </c>
      <c r="M33" s="234">
        <f>SUM(L33)+0.3</f>
        <v>4.8999999999999995</v>
      </c>
    </row>
    <row r="34" spans="1:13" s="1" customFormat="1" ht="14.1" customHeight="1" x14ac:dyDescent="0.3">
      <c r="A34" s="160"/>
      <c r="B34" s="148" t="s">
        <v>205</v>
      </c>
      <c r="C34" s="149"/>
      <c r="D34" s="129" t="s">
        <v>109</v>
      </c>
      <c r="E34" s="130"/>
      <c r="F34" s="130"/>
      <c r="G34" s="131"/>
      <c r="H34" s="82"/>
      <c r="I34" s="82"/>
      <c r="J34" s="126"/>
      <c r="K34" s="127"/>
      <c r="L34" s="127"/>
      <c r="M34" s="235"/>
    </row>
    <row r="35" spans="1:13" s="1" customFormat="1" ht="14.1" customHeight="1" x14ac:dyDescent="0.3">
      <c r="A35" s="160">
        <v>17</v>
      </c>
      <c r="B35" s="85" t="s">
        <v>204</v>
      </c>
      <c r="C35" s="86"/>
      <c r="D35" s="177" t="s">
        <v>131</v>
      </c>
      <c r="E35" s="178"/>
      <c r="F35" s="178"/>
      <c r="G35" s="179"/>
      <c r="H35" s="67">
        <f>SUM(I35)-0.1</f>
        <v>1.7999999999999998</v>
      </c>
      <c r="I35" s="67">
        <f>SUM(J35)-0.1</f>
        <v>1.9</v>
      </c>
      <c r="J35" s="126">
        <v>2</v>
      </c>
      <c r="K35" s="127">
        <f>SUM(J35)+0.1</f>
        <v>2.1</v>
      </c>
      <c r="L35" s="127">
        <f>SUM(K35)+0.1</f>
        <v>2.2000000000000002</v>
      </c>
      <c r="M35" s="232">
        <f>SUM(L35)+0.1</f>
        <v>2.3000000000000003</v>
      </c>
    </row>
    <row r="36" spans="1:13" s="1" customFormat="1" ht="14.1" customHeight="1" thickBot="1" x14ac:dyDescent="0.35">
      <c r="A36" s="174"/>
      <c r="B36" s="169" t="s">
        <v>203</v>
      </c>
      <c r="C36" s="170"/>
      <c r="D36" s="171" t="s">
        <v>129</v>
      </c>
      <c r="E36" s="172"/>
      <c r="F36" s="172"/>
      <c r="G36" s="173"/>
      <c r="H36" s="68"/>
      <c r="I36" s="68"/>
      <c r="J36" s="166"/>
      <c r="K36" s="167"/>
      <c r="L36" s="167"/>
      <c r="M36" s="233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56E-8633-487D-B463-8D40C76D817E}">
  <sheetPr codeName="Sheet648">
    <tabColor theme="5"/>
    <pageSetUpPr fitToPage="1"/>
  </sheetPr>
  <dimension ref="A1:M5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320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6" t="s">
        <v>72</v>
      </c>
      <c r="I2" s="26" t="s">
        <v>73</v>
      </c>
      <c r="J2" s="8" t="s">
        <v>74</v>
      </c>
      <c r="K2" s="26" t="s">
        <v>75</v>
      </c>
      <c r="L2" s="26" t="s">
        <v>183</v>
      </c>
      <c r="M2" s="26" t="s">
        <v>184</v>
      </c>
    </row>
    <row r="3" spans="1:13" s="1" customFormat="1" ht="14.1" customHeight="1" x14ac:dyDescent="0.3">
      <c r="A3" s="157">
        <v>1</v>
      </c>
      <c r="B3" s="108" t="s">
        <v>146</v>
      </c>
      <c r="C3" s="109"/>
      <c r="D3" s="103" t="s">
        <v>145</v>
      </c>
      <c r="E3" s="239"/>
      <c r="F3" s="239"/>
      <c r="G3" s="105"/>
      <c r="H3" s="67">
        <f>SUM(I3)-4.9</f>
        <v>56.2</v>
      </c>
      <c r="I3" s="67">
        <f>SUM(J3)-4.9</f>
        <v>61.1</v>
      </c>
      <c r="J3" s="226">
        <v>66</v>
      </c>
      <c r="K3" s="219">
        <f>SUM(J3)+4.9</f>
        <v>70.900000000000006</v>
      </c>
      <c r="L3" s="219">
        <f>SUM(K3)+4.9</f>
        <v>75.800000000000011</v>
      </c>
      <c r="M3" s="221">
        <f>SUM(L3)+4.9</f>
        <v>80.700000000000017</v>
      </c>
    </row>
    <row r="4" spans="1:13" s="1" customFormat="1" ht="14.1" customHeight="1" x14ac:dyDescent="0.3">
      <c r="A4" s="155"/>
      <c r="B4" s="107" t="s">
        <v>37</v>
      </c>
      <c r="C4" s="107"/>
      <c r="D4" s="129" t="s">
        <v>339</v>
      </c>
      <c r="E4" s="130"/>
      <c r="F4" s="130"/>
      <c r="G4" s="130"/>
      <c r="H4" s="82"/>
      <c r="I4" s="82"/>
      <c r="J4" s="90"/>
      <c r="K4" s="220"/>
      <c r="L4" s="220"/>
      <c r="M4" s="222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SUM(I5)-1.6</f>
        <v>22.4</v>
      </c>
      <c r="I5" s="67">
        <f>SUM(J5)-1.6</f>
        <v>24</v>
      </c>
      <c r="J5" s="126">
        <v>25.6</v>
      </c>
      <c r="K5" s="200">
        <f>SUM(J5)+1.4</f>
        <v>27</v>
      </c>
      <c r="L5" s="200">
        <f>SUM(K5)+1.4</f>
        <v>28.4</v>
      </c>
      <c r="M5" s="193">
        <f>SUM(L5)+1.4</f>
        <v>29.799999999999997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193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134</v>
      </c>
      <c r="E7" s="218"/>
      <c r="F7" s="218"/>
      <c r="G7" s="218"/>
      <c r="H7" s="67">
        <f>SUM(I7)-2.25</f>
        <v>30</v>
      </c>
      <c r="I7" s="67">
        <f>SUM(J7)-2.25</f>
        <v>32.25</v>
      </c>
      <c r="J7" s="126">
        <v>34.5</v>
      </c>
      <c r="K7" s="200">
        <f>SUM(J7)+2</f>
        <v>36.5</v>
      </c>
      <c r="L7" s="200">
        <f>SUM(K7)+2</f>
        <v>38.5</v>
      </c>
      <c r="M7" s="193">
        <f>SUM(L7)+2</f>
        <v>40.5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193"/>
    </row>
    <row r="9" spans="1:13" s="1" customFormat="1" ht="14.1" customHeight="1" x14ac:dyDescent="0.3">
      <c r="A9" s="155">
        <v>4</v>
      </c>
      <c r="B9" s="106" t="s">
        <v>321</v>
      </c>
      <c r="C9" s="106"/>
      <c r="D9" s="215"/>
      <c r="E9" s="216"/>
      <c r="F9" s="216"/>
      <c r="G9" s="217"/>
      <c r="H9" s="67">
        <f>SUM(I9)-3.5</f>
        <v>51</v>
      </c>
      <c r="I9" s="67">
        <f>SUM(J9)-3.5</f>
        <v>54.5</v>
      </c>
      <c r="J9" s="126">
        <v>58</v>
      </c>
      <c r="K9" s="200">
        <f>SUM(J9)+3.5</f>
        <v>61.5</v>
      </c>
      <c r="L9" s="200">
        <f>SUM(K9)+3.5</f>
        <v>65</v>
      </c>
      <c r="M9" s="193">
        <f>SUM(L9)+3.5</f>
        <v>68.5</v>
      </c>
    </row>
    <row r="10" spans="1:13" s="1" customFormat="1" ht="14.1" customHeight="1" x14ac:dyDescent="0.3">
      <c r="A10" s="155"/>
      <c r="B10" s="107" t="s">
        <v>322</v>
      </c>
      <c r="C10" s="107"/>
      <c r="D10" s="195"/>
      <c r="E10" s="196"/>
      <c r="F10" s="196"/>
      <c r="G10" s="197"/>
      <c r="H10" s="82"/>
      <c r="I10" s="82"/>
      <c r="J10" s="126"/>
      <c r="K10" s="200"/>
      <c r="L10" s="200"/>
      <c r="M10" s="193"/>
    </row>
    <row r="11" spans="1:13" s="1" customFormat="1" ht="14.1" customHeight="1" x14ac:dyDescent="0.3">
      <c r="A11" s="155">
        <v>5</v>
      </c>
      <c r="B11" s="214" t="s">
        <v>323</v>
      </c>
      <c r="C11" s="214"/>
      <c r="D11" s="218"/>
      <c r="E11" s="218"/>
      <c r="F11" s="218"/>
      <c r="G11" s="218"/>
      <c r="H11" s="67">
        <f>SUM(I11)-0.75</f>
        <v>9.5</v>
      </c>
      <c r="I11" s="67">
        <f>SUM(J11)-0.75</f>
        <v>10.25</v>
      </c>
      <c r="J11" s="126">
        <v>11</v>
      </c>
      <c r="K11" s="200">
        <f>SUM(J11)+0.75</f>
        <v>11.75</v>
      </c>
      <c r="L11" s="200">
        <f>SUM(K11)+0.75</f>
        <v>12.5</v>
      </c>
      <c r="M11" s="193">
        <f>SUM(L11)+0.75</f>
        <v>13.25</v>
      </c>
    </row>
    <row r="12" spans="1:13" s="1" customFormat="1" ht="14.1" customHeight="1" x14ac:dyDescent="0.3">
      <c r="A12" s="155"/>
      <c r="B12" s="194" t="s">
        <v>324</v>
      </c>
      <c r="C12" s="194"/>
      <c r="D12" s="195"/>
      <c r="E12" s="196"/>
      <c r="F12" s="196"/>
      <c r="G12" s="197"/>
      <c r="H12" s="82"/>
      <c r="I12" s="82"/>
      <c r="J12" s="126"/>
      <c r="K12" s="200"/>
      <c r="L12" s="200"/>
      <c r="M12" s="193"/>
    </row>
    <row r="13" spans="1:13" s="1" customFormat="1" ht="14.1" customHeight="1" x14ac:dyDescent="0.3">
      <c r="A13" s="155">
        <v>6</v>
      </c>
      <c r="B13" s="214" t="s">
        <v>11</v>
      </c>
      <c r="C13" s="214"/>
      <c r="D13" s="218" t="s">
        <v>0</v>
      </c>
      <c r="E13" s="218"/>
      <c r="F13" s="218"/>
      <c r="G13" s="218"/>
      <c r="H13" s="67">
        <f>SUM(I13)-0.9</f>
        <v>13.799999999999999</v>
      </c>
      <c r="I13" s="67">
        <f>SUM(J13)-0.9</f>
        <v>14.7</v>
      </c>
      <c r="J13" s="126">
        <v>15.6</v>
      </c>
      <c r="K13" s="200">
        <f>SUM(J13)+0.9</f>
        <v>16.5</v>
      </c>
      <c r="L13" s="200">
        <f>SUM(K13)+0.9</f>
        <v>17.399999999999999</v>
      </c>
      <c r="M13" s="193">
        <f>SUM(L13)+0.9</f>
        <v>18.299999999999997</v>
      </c>
    </row>
    <row r="14" spans="1:13" s="1" customFormat="1" ht="14.1" customHeight="1" x14ac:dyDescent="0.3">
      <c r="A14" s="155"/>
      <c r="B14" s="194" t="s">
        <v>29</v>
      </c>
      <c r="C14" s="194"/>
      <c r="D14" s="195" t="s">
        <v>52</v>
      </c>
      <c r="E14" s="196"/>
      <c r="F14" s="196"/>
      <c r="G14" s="197"/>
      <c r="H14" s="82"/>
      <c r="I14" s="82"/>
      <c r="J14" s="126"/>
      <c r="K14" s="200"/>
      <c r="L14" s="200"/>
      <c r="M14" s="193"/>
    </row>
    <row r="15" spans="1:13" s="1" customFormat="1" ht="14.1" customHeight="1" x14ac:dyDescent="0.3">
      <c r="A15" s="155">
        <v>7</v>
      </c>
      <c r="B15" s="214" t="s">
        <v>1</v>
      </c>
      <c r="C15" s="214"/>
      <c r="D15" s="218" t="s">
        <v>2</v>
      </c>
      <c r="E15" s="218"/>
      <c r="F15" s="218"/>
      <c r="G15" s="218"/>
      <c r="H15" s="67">
        <f>SUM(I15)-0.6</f>
        <v>12.4</v>
      </c>
      <c r="I15" s="67">
        <f>SUM(J15)-0.6</f>
        <v>13</v>
      </c>
      <c r="J15" s="126">
        <v>13.6</v>
      </c>
      <c r="K15" s="200">
        <f>SUM(J15)+0.6</f>
        <v>14.2</v>
      </c>
      <c r="L15" s="200">
        <f>SUM(K15)+0.6</f>
        <v>14.799999999999999</v>
      </c>
      <c r="M15" s="193">
        <f>SUM(L15)+0.6</f>
        <v>15.399999999999999</v>
      </c>
    </row>
    <row r="16" spans="1:13" s="1" customFormat="1" ht="14.1" customHeight="1" x14ac:dyDescent="0.3">
      <c r="A16" s="155"/>
      <c r="B16" s="194" t="s">
        <v>30</v>
      </c>
      <c r="C16" s="194"/>
      <c r="D16" s="195" t="s">
        <v>232</v>
      </c>
      <c r="E16" s="196"/>
      <c r="F16" s="196"/>
      <c r="G16" s="197"/>
      <c r="H16" s="82"/>
      <c r="I16" s="82"/>
      <c r="J16" s="126"/>
      <c r="K16" s="200"/>
      <c r="L16" s="200"/>
      <c r="M16" s="193"/>
    </row>
    <row r="17" spans="1:13" s="1" customFormat="1" ht="14.1" customHeight="1" x14ac:dyDescent="0.3">
      <c r="A17" s="155">
        <v>8</v>
      </c>
      <c r="B17" s="214" t="s">
        <v>3</v>
      </c>
      <c r="C17" s="214"/>
      <c r="D17" s="218" t="s">
        <v>4</v>
      </c>
      <c r="E17" s="218"/>
      <c r="F17" s="218"/>
      <c r="G17" s="218"/>
      <c r="H17" s="67">
        <f>SUM(I17)-0.3</f>
        <v>5.4</v>
      </c>
      <c r="I17" s="67">
        <f>SUM(J17)-0.3</f>
        <v>5.7</v>
      </c>
      <c r="J17" s="126">
        <v>6</v>
      </c>
      <c r="K17" s="200">
        <f>SUM(J17)+0.3</f>
        <v>6.3</v>
      </c>
      <c r="L17" s="200">
        <f>SUM(K17)+0.3</f>
        <v>6.6</v>
      </c>
      <c r="M17" s="193">
        <f>SUM(L17)+0.3</f>
        <v>6.8999999999999995</v>
      </c>
    </row>
    <row r="18" spans="1:13" s="1" customFormat="1" ht="14.1" customHeight="1" x14ac:dyDescent="0.3">
      <c r="A18" s="155"/>
      <c r="B18" s="194" t="s">
        <v>31</v>
      </c>
      <c r="C18" s="194"/>
      <c r="D18" s="195" t="s">
        <v>54</v>
      </c>
      <c r="E18" s="196"/>
      <c r="F18" s="196"/>
      <c r="G18" s="197"/>
      <c r="H18" s="82"/>
      <c r="I18" s="82"/>
      <c r="J18" s="126"/>
      <c r="K18" s="200"/>
      <c r="L18" s="200"/>
      <c r="M18" s="193"/>
    </row>
    <row r="19" spans="1:13" s="1" customFormat="1" ht="14.1" customHeight="1" x14ac:dyDescent="0.3">
      <c r="A19" s="155">
        <v>9</v>
      </c>
      <c r="B19" s="198" t="s">
        <v>86</v>
      </c>
      <c r="C19" s="199"/>
      <c r="D19" s="123" t="s">
        <v>87</v>
      </c>
      <c r="E19" s="124"/>
      <c r="F19" s="124"/>
      <c r="G19" s="125"/>
      <c r="H19" s="67">
        <f>SUM(I19)-1.6</f>
        <v>31.9</v>
      </c>
      <c r="I19" s="67">
        <f>SUM(J19)-1.6</f>
        <v>33.5</v>
      </c>
      <c r="J19" s="126">
        <v>35.1</v>
      </c>
      <c r="K19" s="200">
        <f>SUM(J19)+1.6</f>
        <v>36.700000000000003</v>
      </c>
      <c r="L19" s="200">
        <f>SUM(K19)+1.6</f>
        <v>38.300000000000004</v>
      </c>
      <c r="M19" s="193">
        <f>SUM(L19)+1.6</f>
        <v>39.900000000000006</v>
      </c>
    </row>
    <row r="20" spans="1:13" s="1" customFormat="1" ht="14.1" customHeight="1" x14ac:dyDescent="0.3">
      <c r="A20" s="155"/>
      <c r="B20" s="194" t="s">
        <v>38</v>
      </c>
      <c r="C20" s="194"/>
      <c r="D20" s="195" t="s">
        <v>114</v>
      </c>
      <c r="E20" s="196"/>
      <c r="F20" s="196"/>
      <c r="G20" s="197"/>
      <c r="H20" s="82"/>
      <c r="I20" s="82"/>
      <c r="J20" s="126"/>
      <c r="K20" s="200"/>
      <c r="L20" s="200"/>
      <c r="M20" s="193"/>
    </row>
    <row r="21" spans="1:13" s="1" customFormat="1" ht="14.1" customHeight="1" x14ac:dyDescent="0.3">
      <c r="A21" s="155">
        <v>10</v>
      </c>
      <c r="B21" s="198" t="s">
        <v>325</v>
      </c>
      <c r="C21" s="199"/>
      <c r="D21" s="123"/>
      <c r="E21" s="124"/>
      <c r="F21" s="124"/>
      <c r="G21" s="125"/>
      <c r="H21" s="67">
        <f>SUM(I21)-0.4</f>
        <v>7.6999999999999993</v>
      </c>
      <c r="I21" s="67">
        <f>SUM(J21)-0.4</f>
        <v>8.1</v>
      </c>
      <c r="J21" s="126">
        <v>8.5</v>
      </c>
      <c r="K21" s="200">
        <f>SUM(J21)+0.4</f>
        <v>8.9</v>
      </c>
      <c r="L21" s="200">
        <f>SUM(K21)+0.4</f>
        <v>9.3000000000000007</v>
      </c>
      <c r="M21" s="193">
        <f>SUM(L21)+0.4</f>
        <v>9.7000000000000011</v>
      </c>
    </row>
    <row r="22" spans="1:13" s="1" customFormat="1" ht="14.1" customHeight="1" x14ac:dyDescent="0.3">
      <c r="A22" s="155"/>
      <c r="B22" s="194" t="s">
        <v>326</v>
      </c>
      <c r="C22" s="194"/>
      <c r="D22" s="195" t="s">
        <v>337</v>
      </c>
      <c r="E22" s="196"/>
      <c r="F22" s="196"/>
      <c r="G22" s="197"/>
      <c r="H22" s="82"/>
      <c r="I22" s="82"/>
      <c r="J22" s="126"/>
      <c r="K22" s="200"/>
      <c r="L22" s="200"/>
      <c r="M22" s="193"/>
    </row>
    <row r="23" spans="1:13" s="1" customFormat="1" ht="14.1" customHeight="1" x14ac:dyDescent="0.3">
      <c r="A23" s="155">
        <v>11</v>
      </c>
      <c r="B23" s="198" t="s">
        <v>329</v>
      </c>
      <c r="C23" s="199"/>
      <c r="D23" s="123"/>
      <c r="E23" s="124"/>
      <c r="F23" s="124"/>
      <c r="G23" s="125"/>
      <c r="H23" s="67">
        <f>SUM(I23)-0.9</f>
        <v>16.200000000000003</v>
      </c>
      <c r="I23" s="67">
        <f>SUM(J23)-0.9</f>
        <v>17.100000000000001</v>
      </c>
      <c r="J23" s="126">
        <v>18</v>
      </c>
      <c r="K23" s="200">
        <f>SUM(J23)+0.9</f>
        <v>18.899999999999999</v>
      </c>
      <c r="L23" s="200">
        <f>SUM(K23)+0.9</f>
        <v>19.799999999999997</v>
      </c>
      <c r="M23" s="193">
        <f>SUM(L23)+0.9</f>
        <v>20.699999999999996</v>
      </c>
    </row>
    <row r="24" spans="1:13" s="1" customFormat="1" ht="14.1" customHeight="1" x14ac:dyDescent="0.3">
      <c r="A24" s="155"/>
      <c r="B24" s="194" t="s">
        <v>330</v>
      </c>
      <c r="C24" s="194"/>
      <c r="D24" s="195" t="s">
        <v>336</v>
      </c>
      <c r="E24" s="196"/>
      <c r="F24" s="196"/>
      <c r="G24" s="197"/>
      <c r="H24" s="82"/>
      <c r="I24" s="82"/>
      <c r="J24" s="126"/>
      <c r="K24" s="200"/>
      <c r="L24" s="200"/>
      <c r="M24" s="193"/>
    </row>
    <row r="25" spans="1:13" s="1" customFormat="1" ht="14.1" customHeight="1" x14ac:dyDescent="0.3">
      <c r="A25" s="155">
        <v>12</v>
      </c>
      <c r="B25" s="198" t="s">
        <v>328</v>
      </c>
      <c r="C25" s="199"/>
      <c r="D25" s="123"/>
      <c r="E25" s="124"/>
      <c r="F25" s="124"/>
      <c r="G25" s="125"/>
      <c r="H25" s="67">
        <f>SUM(I25)-0.4</f>
        <v>6.7999999999999989</v>
      </c>
      <c r="I25" s="67">
        <f>SUM(J25)-0.4</f>
        <v>7.1999999999999993</v>
      </c>
      <c r="J25" s="126">
        <v>7.6</v>
      </c>
      <c r="K25" s="200">
        <f>SUM(J25)+0.4</f>
        <v>8</v>
      </c>
      <c r="L25" s="200">
        <f>SUM(K25)+0.4</f>
        <v>8.4</v>
      </c>
      <c r="M25" s="193">
        <f>SUM(L25)+0.4</f>
        <v>8.8000000000000007</v>
      </c>
    </row>
    <row r="26" spans="1:13" s="1" customFormat="1" ht="14.1" customHeight="1" x14ac:dyDescent="0.3">
      <c r="A26" s="155"/>
      <c r="B26" s="194" t="s">
        <v>327</v>
      </c>
      <c r="C26" s="194"/>
      <c r="D26" s="195" t="s">
        <v>338</v>
      </c>
      <c r="E26" s="196"/>
      <c r="F26" s="196"/>
      <c r="G26" s="197"/>
      <c r="H26" s="82"/>
      <c r="I26" s="82"/>
      <c r="J26" s="126"/>
      <c r="K26" s="200"/>
      <c r="L26" s="200"/>
      <c r="M26" s="193"/>
    </row>
    <row r="27" spans="1:13" s="1" customFormat="1" ht="14.1" customHeight="1" x14ac:dyDescent="0.3">
      <c r="A27" s="155">
        <v>13</v>
      </c>
      <c r="B27" s="198" t="s">
        <v>331</v>
      </c>
      <c r="C27" s="199"/>
      <c r="D27" s="123"/>
      <c r="E27" s="124"/>
      <c r="F27" s="124"/>
      <c r="G27" s="125"/>
      <c r="H27" s="67">
        <f>SUM(I27)-0.45</f>
        <v>7.9000000000000012</v>
      </c>
      <c r="I27" s="67">
        <f>SUM(J27)-0.45</f>
        <v>8.3500000000000014</v>
      </c>
      <c r="J27" s="126">
        <v>8.8000000000000007</v>
      </c>
      <c r="K27" s="200">
        <f>SUM(J27)+0.45</f>
        <v>9.25</v>
      </c>
      <c r="L27" s="200">
        <f>SUM(K27)+0.45</f>
        <v>9.6999999999999993</v>
      </c>
      <c r="M27" s="193">
        <f>SUM(L27)+0.45</f>
        <v>10.149999999999999</v>
      </c>
    </row>
    <row r="28" spans="1:13" s="1" customFormat="1" ht="14.1" customHeight="1" x14ac:dyDescent="0.3">
      <c r="A28" s="155"/>
      <c r="B28" s="194" t="s">
        <v>332</v>
      </c>
      <c r="C28" s="194"/>
      <c r="D28" s="195" t="s">
        <v>336</v>
      </c>
      <c r="E28" s="196"/>
      <c r="F28" s="196"/>
      <c r="G28" s="197"/>
      <c r="H28" s="82"/>
      <c r="I28" s="82"/>
      <c r="J28" s="126"/>
      <c r="K28" s="200"/>
      <c r="L28" s="200"/>
      <c r="M28" s="193"/>
    </row>
    <row r="29" spans="1:13" s="1" customFormat="1" ht="14.1" customHeight="1" x14ac:dyDescent="0.3">
      <c r="A29" s="155">
        <v>14</v>
      </c>
      <c r="B29" s="214" t="s">
        <v>5</v>
      </c>
      <c r="C29" s="214"/>
      <c r="D29" s="218" t="s">
        <v>6</v>
      </c>
      <c r="E29" s="218"/>
      <c r="F29" s="218"/>
      <c r="G29" s="218"/>
      <c r="H29" s="67">
        <f>SUM(I29)-3.7</f>
        <v>34.799999999999997</v>
      </c>
      <c r="I29" s="67">
        <f>SUM(J29)-3.7</f>
        <v>38.5</v>
      </c>
      <c r="J29" s="126">
        <v>42.2</v>
      </c>
      <c r="K29" s="200">
        <f>SUM(J29)+3.8</f>
        <v>46</v>
      </c>
      <c r="L29" s="200">
        <f>SUM(K29)+3.8</f>
        <v>49.8</v>
      </c>
      <c r="M29" s="193">
        <f>SUM(L29)+3.8</f>
        <v>53.599999999999994</v>
      </c>
    </row>
    <row r="30" spans="1:13" s="1" customFormat="1" ht="14.1" customHeight="1" x14ac:dyDescent="0.3">
      <c r="A30" s="155"/>
      <c r="B30" s="194" t="s">
        <v>32</v>
      </c>
      <c r="C30" s="194"/>
      <c r="D30" s="195" t="s">
        <v>55</v>
      </c>
      <c r="E30" s="196"/>
      <c r="F30" s="196"/>
      <c r="G30" s="197"/>
      <c r="H30" s="82"/>
      <c r="I30" s="82"/>
      <c r="J30" s="126"/>
      <c r="K30" s="200"/>
      <c r="L30" s="200"/>
      <c r="M30" s="193"/>
    </row>
    <row r="31" spans="1:13" s="1" customFormat="1" ht="14.1" customHeight="1" x14ac:dyDescent="0.3">
      <c r="A31" s="155">
        <v>15</v>
      </c>
      <c r="B31" s="214" t="s">
        <v>7</v>
      </c>
      <c r="C31" s="214"/>
      <c r="D31" s="215" t="s">
        <v>8</v>
      </c>
      <c r="E31" s="216"/>
      <c r="F31" s="216"/>
      <c r="G31" s="217"/>
      <c r="H31" s="67"/>
      <c r="I31" s="67"/>
      <c r="J31" s="126"/>
      <c r="K31" s="200"/>
      <c r="L31" s="200"/>
      <c r="M31" s="193"/>
    </row>
    <row r="32" spans="1:13" s="1" customFormat="1" ht="14.1" customHeight="1" x14ac:dyDescent="0.3">
      <c r="A32" s="155"/>
      <c r="B32" s="194" t="s">
        <v>33</v>
      </c>
      <c r="C32" s="194"/>
      <c r="D32" s="195" t="s">
        <v>77</v>
      </c>
      <c r="E32" s="196"/>
      <c r="F32" s="196"/>
      <c r="G32" s="197"/>
      <c r="H32" s="82"/>
      <c r="I32" s="82"/>
      <c r="J32" s="126"/>
      <c r="K32" s="200"/>
      <c r="L32" s="200"/>
      <c r="M32" s="193"/>
    </row>
    <row r="33" spans="1:13" s="1" customFormat="1" ht="14.1" customHeight="1" x14ac:dyDescent="0.3">
      <c r="A33" s="155">
        <v>16</v>
      </c>
      <c r="B33" s="198" t="s">
        <v>247</v>
      </c>
      <c r="C33" s="199"/>
      <c r="D33" s="161" t="s">
        <v>79</v>
      </c>
      <c r="E33" s="161"/>
      <c r="F33" s="161"/>
      <c r="G33" s="161"/>
      <c r="H33" s="67">
        <f>SUM(I33)-0.6</f>
        <v>14.8</v>
      </c>
      <c r="I33" s="67">
        <f>SUM(J33)-0.6</f>
        <v>15.4</v>
      </c>
      <c r="J33" s="126">
        <v>16</v>
      </c>
      <c r="K33" s="200">
        <f>SUM(J33)+0.6</f>
        <v>16.600000000000001</v>
      </c>
      <c r="L33" s="200">
        <f>SUM(K33)+0.6</f>
        <v>17.200000000000003</v>
      </c>
      <c r="M33" s="193">
        <f>SUM(L33)+0.6</f>
        <v>17.800000000000004</v>
      </c>
    </row>
    <row r="34" spans="1:13" s="1" customFormat="1" ht="14.1" customHeight="1" x14ac:dyDescent="0.3">
      <c r="A34" s="155"/>
      <c r="B34" s="194" t="s">
        <v>274</v>
      </c>
      <c r="C34" s="194"/>
      <c r="D34" s="129" t="s">
        <v>80</v>
      </c>
      <c r="E34" s="130"/>
      <c r="F34" s="130"/>
      <c r="G34" s="131"/>
      <c r="H34" s="82"/>
      <c r="I34" s="82"/>
      <c r="J34" s="126"/>
      <c r="K34" s="200"/>
      <c r="L34" s="200"/>
      <c r="M34" s="193"/>
    </row>
    <row r="35" spans="1:13" s="1" customFormat="1" ht="14.1" customHeight="1" x14ac:dyDescent="0.3">
      <c r="A35" s="155">
        <v>17</v>
      </c>
      <c r="B35" s="214" t="s">
        <v>313</v>
      </c>
      <c r="C35" s="214"/>
      <c r="D35" s="218"/>
      <c r="E35" s="218"/>
      <c r="F35" s="218"/>
      <c r="G35" s="218"/>
      <c r="H35" s="67">
        <f>SUM(I35)-3</f>
        <v>34.5</v>
      </c>
      <c r="I35" s="67">
        <f>SUM(J35)-3</f>
        <v>37.5</v>
      </c>
      <c r="J35" s="126">
        <v>40.5</v>
      </c>
      <c r="K35" s="200">
        <f>SUM(J35)+3</f>
        <v>43.5</v>
      </c>
      <c r="L35" s="200">
        <f>SUM(K35)+3</f>
        <v>46.5</v>
      </c>
      <c r="M35" s="193">
        <f>SUM(L35)+3</f>
        <v>49.5</v>
      </c>
    </row>
    <row r="36" spans="1:13" s="1" customFormat="1" ht="14.1" customHeight="1" x14ac:dyDescent="0.3">
      <c r="A36" s="155"/>
      <c r="B36" s="194" t="s">
        <v>314</v>
      </c>
      <c r="C36" s="194"/>
      <c r="D36" s="195" t="s">
        <v>333</v>
      </c>
      <c r="E36" s="196"/>
      <c r="F36" s="196"/>
      <c r="G36" s="197"/>
      <c r="H36" s="82"/>
      <c r="I36" s="82"/>
      <c r="J36" s="126"/>
      <c r="K36" s="200"/>
      <c r="L36" s="200"/>
      <c r="M36" s="193"/>
    </row>
    <row r="37" spans="1:13" s="1" customFormat="1" ht="14.1" customHeight="1" x14ac:dyDescent="0.3">
      <c r="A37" s="155">
        <v>18</v>
      </c>
      <c r="B37" s="214" t="s">
        <v>334</v>
      </c>
      <c r="C37" s="214"/>
      <c r="D37" s="218"/>
      <c r="E37" s="218"/>
      <c r="F37" s="218"/>
      <c r="G37" s="218"/>
      <c r="H37" s="67">
        <f>SUM(I37)-2.4</f>
        <v>27.200000000000003</v>
      </c>
      <c r="I37" s="67">
        <f>SUM(J37)-2.4</f>
        <v>29.6</v>
      </c>
      <c r="J37" s="126">
        <v>32</v>
      </c>
      <c r="K37" s="200">
        <f>SUM(J37)+2.4</f>
        <v>34.4</v>
      </c>
      <c r="L37" s="200">
        <f>SUM(K37)+2.4</f>
        <v>36.799999999999997</v>
      </c>
      <c r="M37" s="193">
        <f>SUM(L37)+2.4</f>
        <v>39.199999999999996</v>
      </c>
    </row>
    <row r="38" spans="1:13" s="1" customFormat="1" ht="14.1" customHeight="1" x14ac:dyDescent="0.3">
      <c r="A38" s="155"/>
      <c r="B38" s="194" t="s">
        <v>335</v>
      </c>
      <c r="C38" s="194"/>
      <c r="D38" s="195"/>
      <c r="E38" s="196"/>
      <c r="F38" s="196"/>
      <c r="G38" s="197"/>
      <c r="H38" s="82"/>
      <c r="I38" s="82"/>
      <c r="J38" s="126"/>
      <c r="K38" s="200"/>
      <c r="L38" s="200"/>
      <c r="M38" s="193"/>
    </row>
    <row r="39" spans="1:13" s="1" customFormat="1" ht="14.1" customHeight="1" x14ac:dyDescent="0.3">
      <c r="A39" s="155">
        <v>19</v>
      </c>
      <c r="B39" s="108" t="s">
        <v>81</v>
      </c>
      <c r="C39" s="109"/>
      <c r="D39" s="215"/>
      <c r="E39" s="216"/>
      <c r="F39" s="216"/>
      <c r="G39" s="217"/>
      <c r="H39" s="67">
        <v>0.5</v>
      </c>
      <c r="I39" s="67">
        <v>0.5</v>
      </c>
      <c r="J39" s="126">
        <v>0.5</v>
      </c>
      <c r="K39" s="200">
        <v>0.5</v>
      </c>
      <c r="L39" s="200">
        <v>0.5</v>
      </c>
      <c r="M39" s="193">
        <v>0.5</v>
      </c>
    </row>
    <row r="40" spans="1:13" s="1" customFormat="1" ht="14.1" customHeight="1" x14ac:dyDescent="0.3">
      <c r="A40" s="155"/>
      <c r="B40" s="148" t="s">
        <v>82</v>
      </c>
      <c r="C40" s="149"/>
      <c r="D40" s="195"/>
      <c r="E40" s="196"/>
      <c r="F40" s="196"/>
      <c r="G40" s="197"/>
      <c r="H40" s="82"/>
      <c r="I40" s="82"/>
      <c r="J40" s="126"/>
      <c r="K40" s="200"/>
      <c r="L40" s="200"/>
      <c r="M40" s="193"/>
    </row>
    <row r="41" spans="1:13" ht="14.1" customHeight="1" x14ac:dyDescent="0.3">
      <c r="A41" s="155">
        <v>20</v>
      </c>
      <c r="B41" s="85" t="s">
        <v>110</v>
      </c>
      <c r="C41" s="86"/>
      <c r="D41" s="206"/>
      <c r="E41" s="207"/>
      <c r="F41" s="207"/>
      <c r="G41" s="208"/>
      <c r="H41" s="67">
        <v>0.5</v>
      </c>
      <c r="I41" s="67">
        <v>0.5</v>
      </c>
      <c r="J41" s="126">
        <v>0.5</v>
      </c>
      <c r="K41" s="200">
        <v>0.5</v>
      </c>
      <c r="L41" s="200">
        <v>0.5</v>
      </c>
      <c r="M41" s="193">
        <v>0.5</v>
      </c>
    </row>
    <row r="42" spans="1:13" ht="14.1" customHeight="1" x14ac:dyDescent="0.3">
      <c r="A42" s="155"/>
      <c r="B42" s="148" t="s">
        <v>111</v>
      </c>
      <c r="C42" s="149"/>
      <c r="D42" s="195"/>
      <c r="E42" s="196"/>
      <c r="F42" s="196"/>
      <c r="G42" s="197"/>
      <c r="H42" s="82"/>
      <c r="I42" s="82"/>
      <c r="J42" s="126"/>
      <c r="K42" s="200"/>
      <c r="L42" s="200"/>
      <c r="M42" s="193"/>
    </row>
    <row r="43" spans="1:13" ht="14.1" customHeight="1" x14ac:dyDescent="0.3">
      <c r="A43" s="155">
        <v>21</v>
      </c>
      <c r="B43" s="175"/>
      <c r="C43" s="175"/>
      <c r="D43" s="176"/>
      <c r="E43" s="176"/>
      <c r="F43" s="176"/>
      <c r="G43" s="176"/>
      <c r="H43" s="204"/>
      <c r="I43" s="204"/>
      <c r="J43" s="126"/>
      <c r="K43" s="204"/>
      <c r="L43" s="204"/>
      <c r="M43" s="212"/>
    </row>
    <row r="44" spans="1:13" ht="14.1" customHeight="1" thickBot="1" x14ac:dyDescent="0.35">
      <c r="A44" s="211"/>
      <c r="B44" s="68"/>
      <c r="C44" s="68"/>
      <c r="D44" s="201"/>
      <c r="E44" s="202"/>
      <c r="F44" s="202"/>
      <c r="G44" s="203"/>
      <c r="H44" s="205"/>
      <c r="I44" s="205"/>
      <c r="J44" s="166"/>
      <c r="K44" s="205"/>
      <c r="L44" s="205"/>
      <c r="M44" s="213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4">
    <mergeCell ref="J23:J24"/>
    <mergeCell ref="K23:K24"/>
    <mergeCell ref="L23:L24"/>
    <mergeCell ref="M23:M24"/>
    <mergeCell ref="B24:C24"/>
    <mergeCell ref="D24:G24"/>
    <mergeCell ref="K27:K28"/>
    <mergeCell ref="L27:L28"/>
    <mergeCell ref="M27:M28"/>
    <mergeCell ref="B28:C28"/>
    <mergeCell ref="D28:G28"/>
    <mergeCell ref="A23:A24"/>
    <mergeCell ref="B23:C23"/>
    <mergeCell ref="D23:G23"/>
    <mergeCell ref="H23:H24"/>
    <mergeCell ref="I23:I24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13:K14"/>
    <mergeCell ref="L13:L14"/>
    <mergeCell ref="M13:M14"/>
    <mergeCell ref="B14:C14"/>
    <mergeCell ref="D14:G14"/>
    <mergeCell ref="A25:A26"/>
    <mergeCell ref="B25:C25"/>
    <mergeCell ref="D25:G25"/>
    <mergeCell ref="H25:H26"/>
    <mergeCell ref="I25:I26"/>
    <mergeCell ref="A13:A14"/>
    <mergeCell ref="B13:C13"/>
    <mergeCell ref="D13:G13"/>
    <mergeCell ref="H13:H14"/>
    <mergeCell ref="I13:I14"/>
    <mergeCell ref="J13:J14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2D2C-6C77-4D67-A6C1-F0BEC5C1C332}">
  <sheetPr codeName="Sheet20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504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135">
        <f>SUM(I3)-4.7</f>
        <v>49.099999999999994</v>
      </c>
      <c r="I3" s="135">
        <f>SUM(J3)-4.7</f>
        <v>53.8</v>
      </c>
      <c r="J3" s="137">
        <v>58.5</v>
      </c>
      <c r="K3" s="135">
        <f>SUM(J3)+4.7</f>
        <v>63.2</v>
      </c>
      <c r="L3" s="135">
        <f>SUM(K3)+4.7</f>
        <v>67.900000000000006</v>
      </c>
      <c r="M3" s="242">
        <f>SUM(L3)+4.7</f>
        <v>72.600000000000009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SUM(I5)-1.4</f>
        <v>21.900000000000002</v>
      </c>
      <c r="I5" s="67">
        <f>SUM(J5)-1.4</f>
        <v>23.3</v>
      </c>
      <c r="J5" s="126">
        <v>24.7</v>
      </c>
      <c r="K5" s="127">
        <f>SUM(J5)+1.4</f>
        <v>26.099999999999998</v>
      </c>
      <c r="L5" s="127">
        <f>SUM(K5)+1.4</f>
        <v>27.499999999999996</v>
      </c>
      <c r="M5" s="232">
        <f>SUM(L5)+1.4</f>
        <v>28.899999999999995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232"/>
    </row>
    <row r="7" spans="1:13" s="1" customFormat="1" ht="14.1" customHeight="1" x14ac:dyDescent="0.3">
      <c r="A7" s="160">
        <v>3</v>
      </c>
      <c r="B7" s="106" t="s">
        <v>503</v>
      </c>
      <c r="C7" s="106"/>
      <c r="D7" s="161"/>
      <c r="E7" s="161"/>
      <c r="F7" s="161"/>
      <c r="G7" s="161"/>
      <c r="H7" s="67">
        <f>SUM(I7)-1.6</f>
        <v>12.600000000000001</v>
      </c>
      <c r="I7" s="67">
        <f>SUM(J7)-1.6</f>
        <v>14.200000000000001</v>
      </c>
      <c r="J7" s="90">
        <v>15.8</v>
      </c>
      <c r="K7" s="67">
        <f>SUM(J7)+1.6</f>
        <v>17.400000000000002</v>
      </c>
      <c r="L7" s="67">
        <f>SUM(K7)+1.6</f>
        <v>19.000000000000004</v>
      </c>
      <c r="M7" s="234">
        <f>SUM(L7)+1.6</f>
        <v>20.600000000000005</v>
      </c>
    </row>
    <row r="8" spans="1:13" s="1" customFormat="1" ht="14.1" customHeight="1" x14ac:dyDescent="0.3">
      <c r="A8" s="160"/>
      <c r="B8" s="107" t="s">
        <v>502</v>
      </c>
      <c r="C8" s="107"/>
      <c r="D8" s="129"/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501</v>
      </c>
      <c r="C9" s="106"/>
      <c r="D9" s="161"/>
      <c r="E9" s="161"/>
      <c r="F9" s="161"/>
      <c r="G9" s="161"/>
      <c r="H9" s="67">
        <f>SUM(I9)-1.7</f>
        <v>14.600000000000001</v>
      </c>
      <c r="I9" s="67">
        <f>SUM(J9)-1.7</f>
        <v>16.3</v>
      </c>
      <c r="J9" s="90">
        <v>18</v>
      </c>
      <c r="K9" s="67">
        <f>SUM(J9)+1.7</f>
        <v>19.7</v>
      </c>
      <c r="L9" s="67">
        <f>SUM(K9)+1.7</f>
        <v>21.4</v>
      </c>
      <c r="M9" s="234">
        <f>SUM(L9)+1.7</f>
        <v>23.099999999999998</v>
      </c>
    </row>
    <row r="10" spans="1:13" s="1" customFormat="1" ht="14.1" customHeight="1" x14ac:dyDescent="0.3">
      <c r="A10" s="160"/>
      <c r="B10" s="107" t="s">
        <v>500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</v>
      </c>
      <c r="C11" s="106"/>
      <c r="D11" s="161" t="s">
        <v>385</v>
      </c>
      <c r="E11" s="161"/>
      <c r="F11" s="161"/>
      <c r="G11" s="161"/>
      <c r="H11" s="67">
        <f>SUM(I11)-0.8</f>
        <v>14.399999999999999</v>
      </c>
      <c r="I11" s="67">
        <f>SUM(J11)-0.8</f>
        <v>15.2</v>
      </c>
      <c r="J11" s="126">
        <v>16</v>
      </c>
      <c r="K11" s="127">
        <f>SUM(J11)+0.8</f>
        <v>16.8</v>
      </c>
      <c r="L11" s="127">
        <f>SUM(K11)+0.8</f>
        <v>17.600000000000001</v>
      </c>
      <c r="M11" s="232">
        <f>SUM(L11)+0.8</f>
        <v>18.400000000000002</v>
      </c>
    </row>
    <row r="12" spans="1:13" s="1" customFormat="1" ht="14.1" customHeight="1" x14ac:dyDescent="0.3">
      <c r="A12" s="160"/>
      <c r="B12" s="107" t="s">
        <v>30</v>
      </c>
      <c r="C12" s="107"/>
      <c r="D12" s="129" t="s">
        <v>53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3</v>
      </c>
      <c r="C13" s="106"/>
      <c r="D13" s="161" t="s">
        <v>4</v>
      </c>
      <c r="E13" s="161"/>
      <c r="F13" s="161"/>
      <c r="G13" s="161"/>
      <c r="H13" s="67">
        <f>SUM(I13)-0.4</f>
        <v>7.8999999999999986</v>
      </c>
      <c r="I13" s="67">
        <f>SUM(J13)-0.4</f>
        <v>8.2999999999999989</v>
      </c>
      <c r="J13" s="126">
        <v>8.6999999999999993</v>
      </c>
      <c r="K13" s="127">
        <f>SUM(J13)+0.4</f>
        <v>9.1</v>
      </c>
      <c r="L13" s="127">
        <f>SUM(K13)+0.4</f>
        <v>9.5</v>
      </c>
      <c r="M13" s="232">
        <f>SUM(L13)+0.4</f>
        <v>9.9</v>
      </c>
    </row>
    <row r="14" spans="1:13" s="1" customFormat="1" ht="14.1" customHeight="1" x14ac:dyDescent="0.3">
      <c r="A14" s="160"/>
      <c r="B14" s="107" t="s">
        <v>31</v>
      </c>
      <c r="C14" s="107"/>
      <c r="D14" s="129" t="s">
        <v>54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390</v>
      </c>
      <c r="C15" s="106"/>
      <c r="D15" s="161" t="s">
        <v>389</v>
      </c>
      <c r="E15" s="161"/>
      <c r="F15" s="161"/>
      <c r="G15" s="161"/>
      <c r="H15" s="67">
        <f>SUM(I15)-0.3</f>
        <v>5.9</v>
      </c>
      <c r="I15" s="67">
        <f>SUM(J15)-0.3</f>
        <v>6.2</v>
      </c>
      <c r="J15" s="126">
        <v>6.5</v>
      </c>
      <c r="K15" s="127">
        <f>SUM(J15)+0.3</f>
        <v>6.8</v>
      </c>
      <c r="L15" s="127">
        <f>SUM(K15)+0.3</f>
        <v>7.1</v>
      </c>
      <c r="M15" s="237">
        <f>SUM(L15)+0.3</f>
        <v>7.3999999999999995</v>
      </c>
    </row>
    <row r="16" spans="1:13" s="1" customFormat="1" ht="14.1" customHeight="1" x14ac:dyDescent="0.3">
      <c r="A16" s="160"/>
      <c r="B16" s="107" t="s">
        <v>388</v>
      </c>
      <c r="C16" s="107"/>
      <c r="D16" s="129" t="s">
        <v>499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108" t="s">
        <v>159</v>
      </c>
      <c r="C17" s="109"/>
      <c r="D17" s="103" t="s">
        <v>83</v>
      </c>
      <c r="E17" s="104"/>
      <c r="F17" s="104"/>
      <c r="G17" s="105"/>
      <c r="H17" s="98">
        <f>SUM(I17)-3.5</f>
        <v>53</v>
      </c>
      <c r="I17" s="98">
        <f>SUM(J17)-3.5</f>
        <v>56.5</v>
      </c>
      <c r="J17" s="97">
        <v>60</v>
      </c>
      <c r="K17" s="98">
        <f>SUM(J17)+3.5</f>
        <v>63.5</v>
      </c>
      <c r="L17" s="98">
        <f>SUM(K17)+3.5</f>
        <v>67</v>
      </c>
      <c r="M17" s="240">
        <f>SUM(L17)+3.5</f>
        <v>70.5</v>
      </c>
    </row>
    <row r="18" spans="1:13" s="1" customFormat="1" ht="14.1" customHeight="1" x14ac:dyDescent="0.3">
      <c r="A18" s="160"/>
      <c r="B18" s="77" t="s">
        <v>115</v>
      </c>
      <c r="C18" s="78"/>
      <c r="D18" s="100" t="s">
        <v>84</v>
      </c>
      <c r="E18" s="101"/>
      <c r="F18" s="101"/>
      <c r="G18" s="102"/>
      <c r="H18" s="82"/>
      <c r="I18" s="82"/>
      <c r="J18" s="93"/>
      <c r="K18" s="82"/>
      <c r="L18" s="82"/>
      <c r="M18" s="235"/>
    </row>
    <row r="19" spans="1:13" s="1" customFormat="1" ht="14.1" customHeight="1" x14ac:dyDescent="0.3">
      <c r="A19" s="160">
        <v>9</v>
      </c>
      <c r="B19" s="85" t="s">
        <v>179</v>
      </c>
      <c r="C19" s="86"/>
      <c r="D19" s="123"/>
      <c r="E19" s="124"/>
      <c r="F19" s="124"/>
      <c r="G19" s="125"/>
      <c r="H19" s="67">
        <f>SUM(I19)-1.1</f>
        <v>14.8</v>
      </c>
      <c r="I19" s="67">
        <f>SUM(J19)-1.1</f>
        <v>15.9</v>
      </c>
      <c r="J19" s="90">
        <v>17</v>
      </c>
      <c r="K19" s="67">
        <f>SUM(J19)+1.1</f>
        <v>18.100000000000001</v>
      </c>
      <c r="L19" s="67">
        <f>SUM(K19)+1.1</f>
        <v>19.200000000000003</v>
      </c>
      <c r="M19" s="234">
        <f>SUM(L19)+1.1</f>
        <v>20.300000000000004</v>
      </c>
    </row>
    <row r="20" spans="1:13" s="1" customFormat="1" ht="14.1" customHeight="1" x14ac:dyDescent="0.3">
      <c r="A20" s="160"/>
      <c r="B20" s="77" t="s">
        <v>178</v>
      </c>
      <c r="C20" s="78"/>
      <c r="D20" s="100"/>
      <c r="E20" s="101"/>
      <c r="F20" s="101"/>
      <c r="G20" s="102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85" t="s">
        <v>498</v>
      </c>
      <c r="C21" s="86"/>
      <c r="D21" s="123"/>
      <c r="E21" s="124"/>
      <c r="F21" s="124"/>
      <c r="G21" s="125"/>
      <c r="H21" s="67">
        <f>SUM(I21)-1.1</f>
        <v>14.8</v>
      </c>
      <c r="I21" s="67">
        <f>SUM(J21)-1.1</f>
        <v>15.9</v>
      </c>
      <c r="J21" s="90">
        <v>17</v>
      </c>
      <c r="K21" s="67">
        <f>SUM(J21)+1.1</f>
        <v>18.100000000000001</v>
      </c>
      <c r="L21" s="67">
        <f>SUM(K21)+1.1</f>
        <v>19.200000000000003</v>
      </c>
      <c r="M21" s="234">
        <f>SUM(L21)+1.1</f>
        <v>20.300000000000004</v>
      </c>
    </row>
    <row r="22" spans="1:13" s="1" customFormat="1" ht="14.1" customHeight="1" x14ac:dyDescent="0.3">
      <c r="A22" s="160"/>
      <c r="B22" s="77" t="s">
        <v>178</v>
      </c>
      <c r="C22" s="78"/>
      <c r="D22" s="100"/>
      <c r="E22" s="101"/>
      <c r="F22" s="101"/>
      <c r="G22" s="102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160">
        <v>11</v>
      </c>
      <c r="B23" s="85" t="s">
        <v>497</v>
      </c>
      <c r="C23" s="86"/>
      <c r="D23" s="123"/>
      <c r="E23" s="124"/>
      <c r="F23" s="124"/>
      <c r="G23" s="125"/>
      <c r="H23" s="67">
        <f>SUM(I23)-0.65</f>
        <v>11.7</v>
      </c>
      <c r="I23" s="67">
        <f>SUM(J23)-0.65</f>
        <v>12.35</v>
      </c>
      <c r="J23" s="90">
        <v>13</v>
      </c>
      <c r="K23" s="67">
        <f>SUM(J23)+0.65</f>
        <v>13.65</v>
      </c>
      <c r="L23" s="67">
        <f>SUM(K23)+0.65</f>
        <v>14.3</v>
      </c>
      <c r="M23" s="234">
        <f>SUM(L23)+0.65</f>
        <v>14.950000000000001</v>
      </c>
    </row>
    <row r="24" spans="1:13" s="1" customFormat="1" ht="14.1" customHeight="1" x14ac:dyDescent="0.3">
      <c r="A24" s="160"/>
      <c r="B24" s="77" t="s">
        <v>496</v>
      </c>
      <c r="C24" s="78"/>
      <c r="D24" s="100"/>
      <c r="E24" s="101"/>
      <c r="F24" s="101"/>
      <c r="G24" s="102"/>
      <c r="H24" s="82"/>
      <c r="I24" s="82"/>
      <c r="J24" s="93"/>
      <c r="K24" s="82"/>
      <c r="L24" s="82"/>
      <c r="M24" s="235"/>
    </row>
    <row r="25" spans="1:13" s="1" customFormat="1" ht="14.1" customHeight="1" x14ac:dyDescent="0.3">
      <c r="A25" s="160">
        <v>12</v>
      </c>
      <c r="B25" s="85" t="s">
        <v>162</v>
      </c>
      <c r="C25" s="86"/>
      <c r="D25" s="87"/>
      <c r="E25" s="88"/>
      <c r="F25" s="88"/>
      <c r="G25" s="89"/>
      <c r="H25" s="67">
        <f>SUM(I25)-3</f>
        <v>34.5</v>
      </c>
      <c r="I25" s="67">
        <f>SUM(J25)-3</f>
        <v>37.5</v>
      </c>
      <c r="J25" s="90">
        <v>40.5</v>
      </c>
      <c r="K25" s="67">
        <f>SUM(J25)+3</f>
        <v>43.5</v>
      </c>
      <c r="L25" s="67">
        <f>SUM(K25)+3</f>
        <v>46.5</v>
      </c>
      <c r="M25" s="234">
        <f>SUM(L25)+3</f>
        <v>49.5</v>
      </c>
    </row>
    <row r="26" spans="1:13" s="1" customFormat="1" ht="14.1" customHeight="1" x14ac:dyDescent="0.3">
      <c r="A26" s="160"/>
      <c r="B26" s="82" t="s">
        <v>161</v>
      </c>
      <c r="C26" s="82"/>
      <c r="D26" s="79" t="s">
        <v>200</v>
      </c>
      <c r="E26" s="80"/>
      <c r="F26" s="80"/>
      <c r="G26" s="81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60">
        <v>13</v>
      </c>
      <c r="B27" s="85" t="s">
        <v>143</v>
      </c>
      <c r="C27" s="86"/>
      <c r="D27" s="161"/>
      <c r="E27" s="161"/>
      <c r="F27" s="161"/>
      <c r="G27" s="161"/>
      <c r="H27" s="67">
        <f>SUM(I27)-0.5</f>
        <v>10</v>
      </c>
      <c r="I27" s="67">
        <f>SUM(J27)-0.5</f>
        <v>10.5</v>
      </c>
      <c r="J27" s="90">
        <v>11</v>
      </c>
      <c r="K27" s="67">
        <f>SUM(J27)+0.5</f>
        <v>11.5</v>
      </c>
      <c r="L27" s="67">
        <f>SUM(K27)+0.5</f>
        <v>12</v>
      </c>
      <c r="M27" s="234">
        <f>SUM(L27)+0.5</f>
        <v>12.5</v>
      </c>
    </row>
    <row r="28" spans="1:13" s="1" customFormat="1" ht="14.1" customHeight="1" x14ac:dyDescent="0.3">
      <c r="A28" s="160"/>
      <c r="B28" s="148" t="s">
        <v>142</v>
      </c>
      <c r="C28" s="149"/>
      <c r="D28" s="129"/>
      <c r="E28" s="130"/>
      <c r="F28" s="130"/>
      <c r="G28" s="131"/>
      <c r="H28" s="82"/>
      <c r="I28" s="82"/>
      <c r="J28" s="93"/>
      <c r="K28" s="82"/>
      <c r="L28" s="82"/>
      <c r="M28" s="235"/>
    </row>
    <row r="29" spans="1:13" s="1" customFormat="1" ht="14.1" customHeight="1" x14ac:dyDescent="0.3">
      <c r="A29" s="160">
        <v>14</v>
      </c>
      <c r="B29" s="85" t="s">
        <v>143</v>
      </c>
      <c r="C29" s="86"/>
      <c r="D29" s="161"/>
      <c r="E29" s="161"/>
      <c r="F29" s="161"/>
      <c r="G29" s="161"/>
      <c r="H29" s="67">
        <f>SUM(I29)-0.5</f>
        <v>10</v>
      </c>
      <c r="I29" s="67">
        <f>SUM(J29)-0.5</f>
        <v>10.5</v>
      </c>
      <c r="J29" s="90">
        <v>11</v>
      </c>
      <c r="K29" s="67">
        <f>SUM(J29)+0.5</f>
        <v>11.5</v>
      </c>
      <c r="L29" s="67">
        <f>SUM(K29)+0.5</f>
        <v>12</v>
      </c>
      <c r="M29" s="234">
        <f>SUM(L29)+0.5</f>
        <v>12.5</v>
      </c>
    </row>
    <row r="30" spans="1:13" s="1" customFormat="1" ht="14.1" customHeight="1" x14ac:dyDescent="0.3">
      <c r="A30" s="160"/>
      <c r="B30" s="148" t="s">
        <v>142</v>
      </c>
      <c r="C30" s="149"/>
      <c r="D30" s="129"/>
      <c r="E30" s="130"/>
      <c r="F30" s="130"/>
      <c r="G30" s="131"/>
      <c r="H30" s="82"/>
      <c r="I30" s="82"/>
      <c r="J30" s="93"/>
      <c r="K30" s="82"/>
      <c r="L30" s="82"/>
      <c r="M30" s="235"/>
    </row>
    <row r="31" spans="1:13" s="1" customFormat="1" ht="14.1" customHeight="1" x14ac:dyDescent="0.3">
      <c r="A31" s="160">
        <v>15</v>
      </c>
      <c r="B31" s="85" t="s">
        <v>141</v>
      </c>
      <c r="C31" s="86"/>
      <c r="D31" s="161"/>
      <c r="E31" s="161"/>
      <c r="F31" s="161"/>
      <c r="G31" s="161"/>
      <c r="H31" s="67">
        <f>SUM(I31)-0.5</f>
        <v>10.5</v>
      </c>
      <c r="I31" s="67">
        <f>SUM(J31)-0.5</f>
        <v>11</v>
      </c>
      <c r="J31" s="90">
        <v>11.5</v>
      </c>
      <c r="K31" s="67">
        <f>SUM(J31)+0.5</f>
        <v>12</v>
      </c>
      <c r="L31" s="67">
        <f>SUM(K31)+0.5</f>
        <v>12.5</v>
      </c>
      <c r="M31" s="234">
        <f>SUM(L31)+0.5</f>
        <v>13</v>
      </c>
    </row>
    <row r="32" spans="1:13" s="1" customFormat="1" ht="14.1" customHeight="1" x14ac:dyDescent="0.3">
      <c r="A32" s="160"/>
      <c r="B32" s="107" t="s">
        <v>140</v>
      </c>
      <c r="C32" s="107"/>
      <c r="D32" s="129"/>
      <c r="E32" s="130"/>
      <c r="F32" s="130"/>
      <c r="G32" s="131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160">
        <v>16</v>
      </c>
      <c r="B33" s="108" t="s">
        <v>495</v>
      </c>
      <c r="C33" s="109"/>
      <c r="D33" s="176"/>
      <c r="E33" s="176"/>
      <c r="F33" s="176"/>
      <c r="G33" s="176"/>
      <c r="H33" s="98">
        <f>SUM(I33)-2.7</f>
        <v>27.9</v>
      </c>
      <c r="I33" s="98">
        <f>SUM(J33)-2.7</f>
        <v>30.599999999999998</v>
      </c>
      <c r="J33" s="97">
        <v>33.299999999999997</v>
      </c>
      <c r="K33" s="98">
        <f>SUM(J33)+2.7</f>
        <v>36</v>
      </c>
      <c r="L33" s="98">
        <f>SUM(K33)+2.7</f>
        <v>38.700000000000003</v>
      </c>
      <c r="M33" s="240">
        <f>SUM(L33)+2.7</f>
        <v>41.400000000000006</v>
      </c>
    </row>
    <row r="34" spans="1:13" s="1" customFormat="1" ht="14.1" customHeight="1" thickBot="1" x14ac:dyDescent="0.35">
      <c r="A34" s="174"/>
      <c r="B34" s="182" t="s">
        <v>371</v>
      </c>
      <c r="C34" s="182"/>
      <c r="D34" s="171"/>
      <c r="E34" s="172"/>
      <c r="F34" s="172"/>
      <c r="G34" s="173"/>
      <c r="H34" s="68"/>
      <c r="I34" s="68"/>
      <c r="J34" s="91"/>
      <c r="K34" s="68"/>
      <c r="L34" s="68"/>
      <c r="M34" s="241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J11:J12"/>
    <mergeCell ref="J13:J14"/>
    <mergeCell ref="K13:K14"/>
    <mergeCell ref="B14:C14"/>
    <mergeCell ref="D14:G14"/>
    <mergeCell ref="K11:K12"/>
    <mergeCell ref="B12:C12"/>
    <mergeCell ref="D12:G12"/>
    <mergeCell ref="B13:C13"/>
    <mergeCell ref="D13:G13"/>
    <mergeCell ref="I13:I14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J19:J20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A19:A20"/>
    <mergeCell ref="B19:C19"/>
    <mergeCell ref="D19:G19"/>
    <mergeCell ref="H19:H20"/>
    <mergeCell ref="I19:I20"/>
    <mergeCell ref="K23:K24"/>
    <mergeCell ref="L23:L24"/>
    <mergeCell ref="M23:M24"/>
    <mergeCell ref="B24:C24"/>
    <mergeCell ref="D24:G24"/>
    <mergeCell ref="K19:K20"/>
    <mergeCell ref="L19:L20"/>
    <mergeCell ref="M19:M20"/>
    <mergeCell ref="B20:C20"/>
    <mergeCell ref="D20:G20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7:A8"/>
    <mergeCell ref="B7:C7"/>
    <mergeCell ref="D7:G7"/>
    <mergeCell ref="H7:H8"/>
    <mergeCell ref="I7:I8"/>
    <mergeCell ref="A31:A32"/>
    <mergeCell ref="B31:C31"/>
    <mergeCell ref="D31:G31"/>
    <mergeCell ref="H31:H32"/>
    <mergeCell ref="I31:I32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L11:L12"/>
    <mergeCell ref="M11:M12"/>
    <mergeCell ref="K9:K10"/>
    <mergeCell ref="L9:L10"/>
    <mergeCell ref="M9:M10"/>
    <mergeCell ref="B10:C10"/>
    <mergeCell ref="D10:G10"/>
    <mergeCell ref="L13:L14"/>
    <mergeCell ref="M13:M14"/>
    <mergeCell ref="A17:A18"/>
    <mergeCell ref="B17:C17"/>
    <mergeCell ref="D17:G17"/>
    <mergeCell ref="H17:H18"/>
    <mergeCell ref="I17:I18"/>
    <mergeCell ref="A13:A14"/>
    <mergeCell ref="H13:H14"/>
    <mergeCell ref="K15:K16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A33:A34"/>
    <mergeCell ref="B33:C33"/>
    <mergeCell ref="D33:G33"/>
    <mergeCell ref="H33:H34"/>
    <mergeCell ref="I33:I34"/>
    <mergeCell ref="J21:J22"/>
    <mergeCell ref="J33:J34"/>
    <mergeCell ref="J31:J32"/>
    <mergeCell ref="J29:J30"/>
    <mergeCell ref="J23:J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A26-AF3F-40C4-8D24-6B490D2CABA0}">
  <sheetPr codeName="Sheet178">
    <tabColor theme="5"/>
    <pageSetUpPr fitToPage="1"/>
  </sheetPr>
  <dimension ref="A1:M49"/>
  <sheetViews>
    <sheetView tabSelected="1" zoomScale="110" zoomScaleNormal="110" workbookViewId="0">
      <selection activeCell="J19" sqref="J19:J2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505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484</v>
      </c>
      <c r="E3" s="143"/>
      <c r="F3" s="143"/>
      <c r="G3" s="144"/>
      <c r="H3" s="67">
        <f>SUM(I3)-5</f>
        <v>57</v>
      </c>
      <c r="I3" s="67">
        <f>SUM(J3)-5</f>
        <v>62</v>
      </c>
      <c r="J3" s="90">
        <v>67</v>
      </c>
      <c r="K3" s="67">
        <f>SUM(J3)+5</f>
        <v>72</v>
      </c>
      <c r="L3" s="243">
        <f>SUM(K3)+5</f>
        <v>77</v>
      </c>
      <c r="M3" s="69">
        <f>SUM(L3)+5</f>
        <v>82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244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35.599999999999994</v>
      </c>
      <c r="I5" s="67">
        <f>SUM(J5)-2.2</f>
        <v>37.799999999999997</v>
      </c>
      <c r="J5" s="90">
        <v>40</v>
      </c>
      <c r="K5" s="67">
        <f>SUM(J5)+2</f>
        <v>42</v>
      </c>
      <c r="L5" s="243">
        <f>SUM(K5)+2</f>
        <v>44</v>
      </c>
      <c r="M5" s="69">
        <f>SUM(L5)+2</f>
        <v>46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244"/>
      <c r="M6" s="7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243">
        <f>SUM(K7)+2</f>
        <v>46</v>
      </c>
      <c r="M7" s="69">
        <f>SUM(L7)+2</f>
        <v>48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244"/>
      <c r="M8" s="7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 t="s">
        <v>9</v>
      </c>
      <c r="E9" s="161"/>
      <c r="F9" s="161"/>
      <c r="G9" s="161"/>
      <c r="H9" s="67">
        <f>SUM(I9)-2.25</f>
        <v>36.5</v>
      </c>
      <c r="I9" s="67">
        <f>SUM(J9)-2.25</f>
        <v>38.75</v>
      </c>
      <c r="J9" s="90">
        <v>41</v>
      </c>
      <c r="K9" s="67">
        <f>SUM(J9)+2</f>
        <v>43</v>
      </c>
      <c r="L9" s="243">
        <f>SUM(K9)+2</f>
        <v>45</v>
      </c>
      <c r="M9" s="69">
        <f>SUM(L9)+2</f>
        <v>47</v>
      </c>
    </row>
    <row r="10" spans="1:13" s="1" customFormat="1" ht="14.1" customHeight="1" x14ac:dyDescent="0.3">
      <c r="A10" s="160"/>
      <c r="B10" s="107" t="s">
        <v>201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244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13.999999999999998</v>
      </c>
      <c r="I11" s="67">
        <f>SUM(J11)-0.8</f>
        <v>14.799999999999999</v>
      </c>
      <c r="J11" s="126">
        <v>15.6</v>
      </c>
      <c r="K11" s="127">
        <f>SUM(J11)+0.8</f>
        <v>16.399999999999999</v>
      </c>
      <c r="L11" s="245">
        <f>SUM(K11)+0.8</f>
        <v>17.2</v>
      </c>
      <c r="M11" s="128">
        <f>SUM(L11)+0.8</f>
        <v>18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245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15.499999999999998</v>
      </c>
      <c r="I13" s="67">
        <f>SUM(J13)-0.6</f>
        <v>16.099999999999998</v>
      </c>
      <c r="J13" s="126">
        <v>16.7</v>
      </c>
      <c r="K13" s="127">
        <f>SUM(J13)+0.6</f>
        <v>17.3</v>
      </c>
      <c r="L13" s="245">
        <f>SUM(K13)+0.6</f>
        <v>17.900000000000002</v>
      </c>
      <c r="M13" s="128">
        <f>SUM(L13)+0.6</f>
        <v>18.500000000000004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245"/>
      <c r="M14" s="128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5.9</v>
      </c>
      <c r="I15" s="67">
        <f>SUM(J15)-0.3</f>
        <v>6.2</v>
      </c>
      <c r="J15" s="126">
        <v>6.5</v>
      </c>
      <c r="K15" s="127">
        <f>SUM(J15)+0.3</f>
        <v>6.8</v>
      </c>
      <c r="L15" s="245">
        <f>SUM(K15)+0.3</f>
        <v>7.1</v>
      </c>
      <c r="M15" s="128">
        <f>SUM(L15)+0.3</f>
        <v>7.3999999999999995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245"/>
      <c r="M16" s="128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245">
        <f>SUM(K17)+1.6</f>
        <v>45.2</v>
      </c>
      <c r="M17" s="128">
        <f>SUM(L17)+0.5</f>
        <v>45.7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802</v>
      </c>
      <c r="E18" s="130"/>
      <c r="F18" s="130"/>
      <c r="G18" s="131"/>
      <c r="H18" s="82"/>
      <c r="I18" s="82"/>
      <c r="J18" s="126"/>
      <c r="K18" s="127"/>
      <c r="L18" s="245"/>
      <c r="M18" s="128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27.200000000000003</v>
      </c>
      <c r="I19" s="67">
        <f>SUM(J19)-3.4</f>
        <v>30.6</v>
      </c>
      <c r="J19" s="126">
        <v>34</v>
      </c>
      <c r="K19" s="127">
        <f>SUM(J19)+3.5</f>
        <v>37.5</v>
      </c>
      <c r="L19" s="245">
        <f>SUM(K19)+3.5</f>
        <v>41</v>
      </c>
      <c r="M19" s="128">
        <f>SUM(L19)+3.5</f>
        <v>44.5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245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27.999999999999996</v>
      </c>
      <c r="I21" s="67">
        <f>SUM(J21)-1.6</f>
        <v>29.599999999999998</v>
      </c>
      <c r="J21" s="126">
        <v>31.2</v>
      </c>
      <c r="K21" s="127">
        <f>SUM(J21)+1.6</f>
        <v>32.799999999999997</v>
      </c>
      <c r="L21" s="245">
        <f>SUM(K21)+1.6</f>
        <v>34.4</v>
      </c>
      <c r="M21" s="69">
        <f>SUM(L21)+1.6</f>
        <v>36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245"/>
      <c r="M22" s="76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245">
        <f>SUM(K23)+0.6</f>
        <v>16.399999999999999</v>
      </c>
      <c r="M23" s="128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245"/>
      <c r="M24" s="128"/>
    </row>
    <row r="25" spans="1:13" s="1" customFormat="1" ht="14.1" customHeight="1" x14ac:dyDescent="0.3">
      <c r="A25" s="160">
        <v>12</v>
      </c>
      <c r="B25" s="85" t="s">
        <v>162</v>
      </c>
      <c r="C25" s="86"/>
      <c r="D25" s="87"/>
      <c r="E25" s="88"/>
      <c r="F25" s="88"/>
      <c r="G25" s="89"/>
      <c r="H25" s="67">
        <f>SUM(I25)-2.5</f>
        <v>29</v>
      </c>
      <c r="I25" s="67">
        <f>SUM(J25)-2.5</f>
        <v>31.5</v>
      </c>
      <c r="J25" s="90">
        <v>34</v>
      </c>
      <c r="K25" s="67">
        <f>SUM(J25)+2.5</f>
        <v>36.5</v>
      </c>
      <c r="L25" s="243">
        <f>SUM(K25)+2.5</f>
        <v>39</v>
      </c>
      <c r="M25" s="69">
        <f>SUM(L25)+2.5</f>
        <v>41.5</v>
      </c>
    </row>
    <row r="26" spans="1:13" s="1" customFormat="1" ht="14.1" customHeight="1" x14ac:dyDescent="0.3">
      <c r="A26" s="160"/>
      <c r="B26" s="82" t="s">
        <v>161</v>
      </c>
      <c r="C26" s="82"/>
      <c r="D26" s="79"/>
      <c r="E26" s="80"/>
      <c r="F26" s="80"/>
      <c r="G26" s="81"/>
      <c r="H26" s="82"/>
      <c r="I26" s="82"/>
      <c r="J26" s="93"/>
      <c r="K26" s="82"/>
      <c r="L26" s="244"/>
      <c r="M26" s="76"/>
    </row>
    <row r="27" spans="1:13" s="1" customFormat="1" ht="14.1" customHeight="1" x14ac:dyDescent="0.3">
      <c r="A27" s="160">
        <v>13</v>
      </c>
      <c r="B27" s="85" t="s">
        <v>206</v>
      </c>
      <c r="C27" s="86"/>
      <c r="D27" s="177" t="s">
        <v>108</v>
      </c>
      <c r="E27" s="178"/>
      <c r="F27" s="178"/>
      <c r="G27" s="179"/>
      <c r="H27" s="67">
        <f>SUM(I27)-0.2</f>
        <v>2.5999999999999996</v>
      </c>
      <c r="I27" s="67">
        <f>SUM(J27)-0.2</f>
        <v>2.8</v>
      </c>
      <c r="J27" s="126">
        <v>3</v>
      </c>
      <c r="K27" s="127">
        <f>SUM(J27)+0.2</f>
        <v>3.2</v>
      </c>
      <c r="L27" s="245">
        <f>SUM(K27)+0.2</f>
        <v>3.4000000000000004</v>
      </c>
      <c r="M27" s="128">
        <f>SUM(L27)+0.2</f>
        <v>3.6000000000000005</v>
      </c>
    </row>
    <row r="28" spans="1:13" s="1" customFormat="1" ht="14.1" customHeight="1" thickBot="1" x14ac:dyDescent="0.35">
      <c r="A28" s="174"/>
      <c r="B28" s="169" t="s">
        <v>205</v>
      </c>
      <c r="C28" s="170"/>
      <c r="D28" s="171" t="s">
        <v>109</v>
      </c>
      <c r="E28" s="172"/>
      <c r="F28" s="172"/>
      <c r="G28" s="173"/>
      <c r="H28" s="68"/>
      <c r="I28" s="68"/>
      <c r="J28" s="166"/>
      <c r="K28" s="167"/>
      <c r="L28" s="246"/>
      <c r="M28" s="168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</sheetData>
  <mergeCells count="146">
    <mergeCell ref="D26:G26"/>
    <mergeCell ref="A25:A26"/>
    <mergeCell ref="B25:C25"/>
    <mergeCell ref="D25:G25"/>
    <mergeCell ref="H25:H26"/>
    <mergeCell ref="I25:I26"/>
    <mergeCell ref="K27:K28"/>
    <mergeCell ref="J25:J26"/>
    <mergeCell ref="K25:K26"/>
    <mergeCell ref="L27:L28"/>
    <mergeCell ref="M27:M28"/>
    <mergeCell ref="B28:C28"/>
    <mergeCell ref="D28:G28"/>
    <mergeCell ref="L25:L26"/>
    <mergeCell ref="M25:M26"/>
    <mergeCell ref="B26:C26"/>
    <mergeCell ref="A27:A28"/>
    <mergeCell ref="B27:C27"/>
    <mergeCell ref="D27:G27"/>
    <mergeCell ref="H27:H28"/>
    <mergeCell ref="I27:I28"/>
    <mergeCell ref="J27:J28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55A-7BE4-44FB-BDCD-6825EC57D9AF}">
  <sheetPr codeName="Sheet208">
    <tabColor theme="5"/>
    <pageSetUpPr fitToPage="1"/>
  </sheetPr>
  <dimension ref="A1:M51"/>
  <sheetViews>
    <sheetView zoomScale="110" zoomScaleNormal="110" workbookViewId="0">
      <selection activeCell="B17" sqref="B17:G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749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7" t="s">
        <v>72</v>
      </c>
      <c r="I2" s="47" t="s">
        <v>73</v>
      </c>
      <c r="J2" s="8" t="s">
        <v>74</v>
      </c>
      <c r="K2" s="47" t="s">
        <v>75</v>
      </c>
      <c r="L2" s="47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135">
        <f>SUM(I3)-4.9</f>
        <v>54.2</v>
      </c>
      <c r="I3" s="135">
        <f>SUM(J3)-4.9</f>
        <v>59.1</v>
      </c>
      <c r="J3" s="137">
        <v>64</v>
      </c>
      <c r="K3" s="135">
        <f>SUM(J3)+4.9</f>
        <v>68.900000000000006</v>
      </c>
      <c r="L3" s="135">
        <f>SUM(K3)+4.9</f>
        <v>73.800000000000011</v>
      </c>
      <c r="M3" s="136">
        <f>SUM(L3)+4.9</f>
        <v>78.700000000000017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23.9</v>
      </c>
      <c r="I5" s="67">
        <f>SUM(J5)-1.8</f>
        <v>25.7</v>
      </c>
      <c r="J5" s="126">
        <v>27.5</v>
      </c>
      <c r="K5" s="67">
        <f>SUM(J5)+1.6</f>
        <v>29.1</v>
      </c>
      <c r="L5" s="67">
        <f>SUM(K5)+1.6</f>
        <v>30.700000000000003</v>
      </c>
      <c r="M5" s="69">
        <f>SUM(L5)+1.6</f>
        <v>32.300000000000004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82"/>
      <c r="L6" s="82"/>
      <c r="M6" s="7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30.5</v>
      </c>
      <c r="I7" s="67">
        <f>SUM(J7)-2.25</f>
        <v>32.75</v>
      </c>
      <c r="J7" s="90">
        <v>35</v>
      </c>
      <c r="K7" s="67">
        <f>SUM(J7)+2</f>
        <v>37</v>
      </c>
      <c r="L7" s="67">
        <f>SUM(K7)+2</f>
        <v>39</v>
      </c>
      <c r="M7" s="69">
        <f>SUM(L7)+2</f>
        <v>41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474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 t="s">
        <v>9</v>
      </c>
      <c r="E9" s="161"/>
      <c r="F9" s="161"/>
      <c r="G9" s="161"/>
      <c r="H9" s="67">
        <f>SUM(I9)-2.5</f>
        <v>34</v>
      </c>
      <c r="I9" s="67">
        <f>SUM(J9)-2.5</f>
        <v>36.5</v>
      </c>
      <c r="J9" s="90">
        <v>39</v>
      </c>
      <c r="K9" s="67">
        <f>SUM(J9)+2.2</f>
        <v>41.2</v>
      </c>
      <c r="L9" s="67">
        <f>SUM(K9)+2.2</f>
        <v>43.400000000000006</v>
      </c>
      <c r="M9" s="69">
        <f>SUM(L9)+2.2</f>
        <v>45.600000000000009</v>
      </c>
    </row>
    <row r="10" spans="1:13" s="1" customFormat="1" ht="14.1" customHeight="1" x14ac:dyDescent="0.3">
      <c r="A10" s="160"/>
      <c r="B10" s="107" t="s">
        <v>511</v>
      </c>
      <c r="C10" s="107"/>
      <c r="D10" s="129" t="s">
        <v>510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126">
        <v>16.5</v>
      </c>
      <c r="K11" s="127">
        <f>SUM(J11)+0.8</f>
        <v>17.3</v>
      </c>
      <c r="L11" s="127">
        <f>SUM(K11)+0.8</f>
        <v>18.100000000000001</v>
      </c>
      <c r="M11" s="128">
        <f>SUM(L11)+0.8</f>
        <v>18.900000000000002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14.5</v>
      </c>
      <c r="I13" s="67">
        <f>SUM(J13)-0.6</f>
        <v>15.1</v>
      </c>
      <c r="J13" s="126">
        <v>15.7</v>
      </c>
      <c r="K13" s="127">
        <f>SUM(J13)+0.6</f>
        <v>16.3</v>
      </c>
      <c r="L13" s="127">
        <f>SUM(K13)+0.6</f>
        <v>16.900000000000002</v>
      </c>
      <c r="M13" s="69">
        <f>SUM(L13)+0.6</f>
        <v>17.500000000000004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76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69">
        <f>SUM(L15)+0.3</f>
        <v>7.8999999999999995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76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37.299999999999997</v>
      </c>
      <c r="I17" s="67">
        <f>SUM(J17)-1.6</f>
        <v>38.9</v>
      </c>
      <c r="J17" s="126">
        <v>40.5</v>
      </c>
      <c r="K17" s="127">
        <f>SUM(J17)+1.6</f>
        <v>42.1</v>
      </c>
      <c r="L17" s="127">
        <f>SUM(K17)+1.6</f>
        <v>43.7</v>
      </c>
      <c r="M17" s="69">
        <f>SUM(L17)+1.6</f>
        <v>45.300000000000004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76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126"/>
      <c r="K19" s="127"/>
      <c r="L19" s="127"/>
      <c r="M19" s="128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69"/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76"/>
    </row>
    <row r="23" spans="1:13" s="1" customFormat="1" ht="14.1" customHeight="1" x14ac:dyDescent="0.3">
      <c r="A23" s="160">
        <v>11</v>
      </c>
      <c r="B23" s="85" t="s">
        <v>78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127"/>
      <c r="L23" s="127"/>
      <c r="M23" s="128"/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509</v>
      </c>
      <c r="C25" s="86"/>
      <c r="D25" s="87"/>
      <c r="E25" s="88"/>
      <c r="F25" s="88"/>
      <c r="G25" s="89"/>
      <c r="H25" s="67">
        <f>SUM(I25)-2</f>
        <v>23</v>
      </c>
      <c r="I25" s="67">
        <f>SUM(J25)-2</f>
        <v>25</v>
      </c>
      <c r="J25" s="90">
        <v>27</v>
      </c>
      <c r="K25" s="67">
        <f>SUM(J25)+2</f>
        <v>29</v>
      </c>
      <c r="L25" s="67">
        <f>SUM(K25)+2</f>
        <v>31</v>
      </c>
      <c r="M25" s="69">
        <f>SUM(L25)+2</f>
        <v>33</v>
      </c>
    </row>
    <row r="26" spans="1:13" s="1" customFormat="1" ht="14.1" customHeight="1" x14ac:dyDescent="0.3">
      <c r="A26" s="160"/>
      <c r="B26" s="82" t="s">
        <v>508</v>
      </c>
      <c r="C26" s="82"/>
      <c r="D26" s="79"/>
      <c r="E26" s="80"/>
      <c r="F26" s="80"/>
      <c r="G26" s="81"/>
      <c r="H26" s="82"/>
      <c r="I26" s="82"/>
      <c r="J26" s="93"/>
      <c r="K26" s="82"/>
      <c r="L26" s="82"/>
      <c r="M26" s="76"/>
    </row>
    <row r="27" spans="1:13" s="1" customFormat="1" ht="14.1" customHeight="1" x14ac:dyDescent="0.3">
      <c r="A27" s="160">
        <v>13</v>
      </c>
      <c r="B27" s="108" t="s">
        <v>495</v>
      </c>
      <c r="C27" s="109"/>
      <c r="D27" s="176"/>
      <c r="E27" s="176"/>
      <c r="F27" s="176"/>
      <c r="G27" s="176"/>
      <c r="H27" s="98">
        <f>SUM(I27)-2.4</f>
        <v>26.700000000000003</v>
      </c>
      <c r="I27" s="98">
        <f>SUM(J27)-2.4</f>
        <v>29.1</v>
      </c>
      <c r="J27" s="97">
        <v>31.5</v>
      </c>
      <c r="K27" s="98">
        <f>SUM(J27)+2.4</f>
        <v>33.9</v>
      </c>
      <c r="L27" s="98">
        <f>SUM(K27)+2.4</f>
        <v>36.299999999999997</v>
      </c>
      <c r="M27" s="99">
        <f>SUM(L27)+2.4</f>
        <v>38.699999999999996</v>
      </c>
    </row>
    <row r="28" spans="1:13" s="1" customFormat="1" ht="14.1" customHeight="1" thickBot="1" x14ac:dyDescent="0.35">
      <c r="A28" s="174"/>
      <c r="B28" s="182" t="s">
        <v>371</v>
      </c>
      <c r="C28" s="182"/>
      <c r="D28" s="171"/>
      <c r="E28" s="172"/>
      <c r="F28" s="172"/>
      <c r="G28" s="173"/>
      <c r="H28" s="68"/>
      <c r="I28" s="68"/>
      <c r="J28" s="91"/>
      <c r="K28" s="68"/>
      <c r="L28" s="68"/>
      <c r="M28" s="7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I27:I28"/>
    <mergeCell ref="B28:C28"/>
    <mergeCell ref="D28:G28"/>
    <mergeCell ref="A27:A28"/>
    <mergeCell ref="B27:C27"/>
    <mergeCell ref="D27:G27"/>
    <mergeCell ref="H27:H28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66D0-31F8-47FC-9C1D-822AE4CC9D89}">
  <sheetPr codeName="Sheet20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512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135">
        <f>SUM(I3)-4.7</f>
        <v>53.899999999999991</v>
      </c>
      <c r="I3" s="135">
        <f>SUM(J3)-4.7</f>
        <v>58.599999999999994</v>
      </c>
      <c r="J3" s="137">
        <v>63.3</v>
      </c>
      <c r="K3" s="135">
        <f>SUM(J3)+4.7</f>
        <v>68</v>
      </c>
      <c r="L3" s="135">
        <f>SUM(K3)+4.7</f>
        <v>72.7</v>
      </c>
      <c r="M3" s="136">
        <f>SUM(L3)+4.7</f>
        <v>77.400000000000006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23.4</v>
      </c>
      <c r="I5" s="67">
        <f>SUM(J5)-1.8</f>
        <v>25.2</v>
      </c>
      <c r="J5" s="126">
        <v>27</v>
      </c>
      <c r="K5" s="67">
        <f>SUM(J5)+1.6</f>
        <v>28.6</v>
      </c>
      <c r="L5" s="67">
        <f>SUM(K5)+1.6</f>
        <v>30.200000000000003</v>
      </c>
      <c r="M5" s="69">
        <f>SUM(L5)+1.6</f>
        <v>31.800000000000004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82"/>
      <c r="L6" s="82"/>
      <c r="M6" s="7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36.5</v>
      </c>
      <c r="I7" s="67">
        <f>SUM(J7)-2.25</f>
        <v>38.75</v>
      </c>
      <c r="J7" s="90">
        <v>41</v>
      </c>
      <c r="K7" s="67">
        <f>SUM(J7)+2</f>
        <v>43</v>
      </c>
      <c r="L7" s="67">
        <f>SUM(K7)+2</f>
        <v>45</v>
      </c>
      <c r="M7" s="69">
        <f>SUM(L7)+2</f>
        <v>47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474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 t="s">
        <v>9</v>
      </c>
      <c r="E9" s="161"/>
      <c r="F9" s="161"/>
      <c r="G9" s="161"/>
      <c r="H9" s="67">
        <f>SUM(I9)-2.4</f>
        <v>38.200000000000003</v>
      </c>
      <c r="I9" s="67">
        <f>SUM(J9)-2.4</f>
        <v>40.6</v>
      </c>
      <c r="J9" s="90">
        <v>43</v>
      </c>
      <c r="K9" s="67">
        <f>SUM(J9)+2.2</f>
        <v>45.2</v>
      </c>
      <c r="L9" s="67">
        <f>SUM(K9)+2.2</f>
        <v>47.400000000000006</v>
      </c>
      <c r="M9" s="69">
        <f>SUM(L9)+2.2</f>
        <v>49.600000000000009</v>
      </c>
    </row>
    <row r="10" spans="1:13" s="1" customFormat="1" ht="14.1" customHeight="1" x14ac:dyDescent="0.3">
      <c r="A10" s="160"/>
      <c r="B10" s="107" t="s">
        <v>511</v>
      </c>
      <c r="C10" s="107"/>
      <c r="D10" s="129" t="s">
        <v>510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16</v>
      </c>
      <c r="I11" s="67">
        <f>SUM(J11)-0.8</f>
        <v>16.8</v>
      </c>
      <c r="J11" s="126">
        <v>17.600000000000001</v>
      </c>
      <c r="K11" s="127">
        <f>SUM(J11)+0.8</f>
        <v>18.400000000000002</v>
      </c>
      <c r="L11" s="127">
        <f>SUM(K11)+0.8</f>
        <v>19.200000000000003</v>
      </c>
      <c r="M11" s="128">
        <f>SUM(L11)+0.8</f>
        <v>20.000000000000004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</v>
      </c>
      <c r="I13" s="67">
        <f>SUM(J13)-0.6</f>
        <v>14.6</v>
      </c>
      <c r="J13" s="126">
        <v>15.2</v>
      </c>
      <c r="K13" s="127">
        <f>SUM(J13)+0.6</f>
        <v>15.799999999999999</v>
      </c>
      <c r="L13" s="127">
        <f>SUM(K13)+0.6</f>
        <v>16.399999999999999</v>
      </c>
      <c r="M13" s="69">
        <f>SUM(L13)+0.6</f>
        <v>17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76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69">
        <f>SUM(L15)+0.3</f>
        <v>7.4999999999999991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76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35.599999999999994</v>
      </c>
      <c r="I17" s="67">
        <f>SUM(J17)-1.6</f>
        <v>37.199999999999996</v>
      </c>
      <c r="J17" s="126">
        <v>38.799999999999997</v>
      </c>
      <c r="K17" s="127">
        <f>SUM(J17)+1.6</f>
        <v>40.4</v>
      </c>
      <c r="L17" s="127">
        <f>SUM(K17)+1.6</f>
        <v>42</v>
      </c>
      <c r="M17" s="69">
        <f>SUM(L17)+1.6</f>
        <v>43.6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76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34.799999999999997</v>
      </c>
      <c r="I19" s="67">
        <f>SUM(J19)-3.6</f>
        <v>38.4</v>
      </c>
      <c r="J19" s="126">
        <v>42</v>
      </c>
      <c r="K19" s="127">
        <f>SUM(J19)+3.7</f>
        <v>45.7</v>
      </c>
      <c r="L19" s="127">
        <f>SUM(K19)+3.7</f>
        <v>49.400000000000006</v>
      </c>
      <c r="M19" s="128">
        <f>SUM(L19)+3.7</f>
        <v>53.100000000000009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31.699999999999996</v>
      </c>
      <c r="I21" s="67">
        <f>SUM(J21)-1.6</f>
        <v>33.299999999999997</v>
      </c>
      <c r="J21" s="126">
        <v>34.9</v>
      </c>
      <c r="K21" s="127">
        <f>SUM(J21)+1.6</f>
        <v>36.5</v>
      </c>
      <c r="L21" s="127">
        <f>SUM(K21)+1.6</f>
        <v>38.1</v>
      </c>
      <c r="M21" s="69">
        <f>SUM(L21)+1.6</f>
        <v>39.700000000000003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76"/>
    </row>
    <row r="23" spans="1:13" s="1" customFormat="1" ht="14.1" customHeight="1" x14ac:dyDescent="0.3">
      <c r="A23" s="160">
        <v>11</v>
      </c>
      <c r="B23" s="85" t="s">
        <v>78</v>
      </c>
      <c r="C23" s="86"/>
      <c r="D23" s="161" t="s">
        <v>79</v>
      </c>
      <c r="E23" s="161"/>
      <c r="F23" s="161"/>
      <c r="G23" s="161"/>
      <c r="H23" s="67">
        <f>SUM(I23)-0.7</f>
        <v>15.8</v>
      </c>
      <c r="I23" s="67">
        <f>SUM(J23)-0.7</f>
        <v>16.5</v>
      </c>
      <c r="J23" s="126">
        <v>17.2</v>
      </c>
      <c r="K23" s="127">
        <f>SUM(J23)+0.7</f>
        <v>17.899999999999999</v>
      </c>
      <c r="L23" s="127">
        <f>SUM(K23)+0.7</f>
        <v>18.599999999999998</v>
      </c>
      <c r="M23" s="128">
        <f>SUM(L23)+0.7</f>
        <v>19.299999999999997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/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69">
        <f>SUM(L25)+0.3</f>
        <v>5.3999999999999995</v>
      </c>
    </row>
    <row r="26" spans="1:13" s="1" customFormat="1" ht="14.1" customHeight="1" x14ac:dyDescent="0.3">
      <c r="A26" s="160"/>
      <c r="B26" s="148" t="s">
        <v>82</v>
      </c>
      <c r="C26" s="149"/>
      <c r="D26" s="129"/>
      <c r="E26" s="130"/>
      <c r="F26" s="130"/>
      <c r="G26" s="131"/>
      <c r="H26" s="82"/>
      <c r="I26" s="82"/>
      <c r="J26" s="126"/>
      <c r="K26" s="127"/>
      <c r="L26" s="127"/>
      <c r="M26" s="76"/>
    </row>
    <row r="27" spans="1:13" s="1" customFormat="1" ht="14.1" customHeight="1" x14ac:dyDescent="0.3">
      <c r="A27" s="160">
        <v>13</v>
      </c>
      <c r="B27" s="85" t="s">
        <v>509</v>
      </c>
      <c r="C27" s="86"/>
      <c r="D27" s="87"/>
      <c r="E27" s="88"/>
      <c r="F27" s="88"/>
      <c r="G27" s="89"/>
      <c r="H27" s="67">
        <f>SUM(I27)-1.5</f>
        <v>18.5</v>
      </c>
      <c r="I27" s="67">
        <f>SUM(J27)-1.5</f>
        <v>20</v>
      </c>
      <c r="J27" s="90">
        <v>21.5</v>
      </c>
      <c r="K27" s="67">
        <f>SUM(J27)+1.5</f>
        <v>23</v>
      </c>
      <c r="L27" s="67">
        <f>SUM(K27)+1.5</f>
        <v>24.5</v>
      </c>
      <c r="M27" s="69">
        <f>SUM(L27)+1.5</f>
        <v>26</v>
      </c>
    </row>
    <row r="28" spans="1:13" s="1" customFormat="1" ht="14.1" customHeight="1" x14ac:dyDescent="0.3">
      <c r="A28" s="160"/>
      <c r="B28" s="82" t="s">
        <v>508</v>
      </c>
      <c r="C28" s="82"/>
      <c r="D28" s="79"/>
      <c r="E28" s="80"/>
      <c r="F28" s="80"/>
      <c r="G28" s="81"/>
      <c r="H28" s="82"/>
      <c r="I28" s="82"/>
      <c r="J28" s="93"/>
      <c r="K28" s="82"/>
      <c r="L28" s="82"/>
      <c r="M28" s="76"/>
    </row>
    <row r="29" spans="1:13" s="1" customFormat="1" ht="14.1" customHeight="1" x14ac:dyDescent="0.3">
      <c r="A29" s="160">
        <v>14</v>
      </c>
      <c r="B29" s="85" t="s">
        <v>507</v>
      </c>
      <c r="C29" s="86"/>
      <c r="D29" s="161"/>
      <c r="E29" s="161"/>
      <c r="F29" s="161"/>
      <c r="G29" s="161"/>
      <c r="H29" s="67">
        <f>SUM(I29)-1.5</f>
        <v>18</v>
      </c>
      <c r="I29" s="67">
        <f>SUM(J29)-1.5</f>
        <v>19.5</v>
      </c>
      <c r="J29" s="90">
        <v>21</v>
      </c>
      <c r="K29" s="67">
        <f>SUM(J29)+1.5</f>
        <v>22.5</v>
      </c>
      <c r="L29" s="67">
        <f>SUM(K29)+1.5</f>
        <v>24</v>
      </c>
      <c r="M29" s="69">
        <f>SUM(L29)+1.5</f>
        <v>25.5</v>
      </c>
    </row>
    <row r="30" spans="1:13" s="1" customFormat="1" ht="14.1" customHeight="1" x14ac:dyDescent="0.3">
      <c r="A30" s="160"/>
      <c r="B30" s="82" t="s">
        <v>506</v>
      </c>
      <c r="C30" s="82"/>
      <c r="D30" s="129"/>
      <c r="E30" s="130"/>
      <c r="F30" s="130"/>
      <c r="G30" s="131"/>
      <c r="H30" s="82"/>
      <c r="I30" s="82"/>
      <c r="J30" s="93"/>
      <c r="K30" s="82"/>
      <c r="L30" s="82"/>
      <c r="M30" s="76"/>
    </row>
    <row r="31" spans="1:13" s="1" customFormat="1" ht="14.1" customHeight="1" x14ac:dyDescent="0.3">
      <c r="A31" s="160">
        <v>15</v>
      </c>
      <c r="B31" s="108" t="s">
        <v>495</v>
      </c>
      <c r="C31" s="109"/>
      <c r="D31" s="176"/>
      <c r="E31" s="176"/>
      <c r="F31" s="176"/>
      <c r="G31" s="176"/>
      <c r="H31" s="98">
        <f>SUM(I31)-2.6</f>
        <v>28.799999999999997</v>
      </c>
      <c r="I31" s="98">
        <f>SUM(J31)-2.6</f>
        <v>31.4</v>
      </c>
      <c r="J31" s="97">
        <v>34</v>
      </c>
      <c r="K31" s="98">
        <f>SUM(J31)+2.6</f>
        <v>36.6</v>
      </c>
      <c r="L31" s="98">
        <f>SUM(K31)+2.6</f>
        <v>39.200000000000003</v>
      </c>
      <c r="M31" s="99">
        <f>SUM(L31)+2.6</f>
        <v>41.800000000000004</v>
      </c>
    </row>
    <row r="32" spans="1:13" s="1" customFormat="1" ht="14.1" customHeight="1" thickBot="1" x14ac:dyDescent="0.35">
      <c r="A32" s="174"/>
      <c r="B32" s="182" t="s">
        <v>371</v>
      </c>
      <c r="C32" s="182"/>
      <c r="D32" s="171"/>
      <c r="E32" s="172"/>
      <c r="F32" s="172"/>
      <c r="G32" s="173"/>
      <c r="H32" s="68"/>
      <c r="I32" s="68"/>
      <c r="J32" s="91"/>
      <c r="K32" s="68"/>
      <c r="L32" s="68"/>
      <c r="M32" s="70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F15-BBBF-4800-8702-896B758FA511}">
  <sheetPr codeName="Sheet652">
    <tabColor theme="5"/>
    <pageSetUpPr fitToPage="1"/>
  </sheetPr>
  <dimension ref="A1:M53"/>
  <sheetViews>
    <sheetView zoomScale="110" zoomScaleNormal="110" workbookViewId="0">
      <selection activeCell="I31" sqref="H31:I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365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0" t="s">
        <v>72</v>
      </c>
      <c r="I2" s="30" t="s">
        <v>73</v>
      </c>
      <c r="J2" s="8" t="s">
        <v>74</v>
      </c>
      <c r="K2" s="30" t="s">
        <v>75</v>
      </c>
      <c r="L2" s="30" t="s">
        <v>183</v>
      </c>
      <c r="M2" s="30" t="s">
        <v>184</v>
      </c>
    </row>
    <row r="3" spans="1:13" s="1" customFormat="1" ht="14.1" customHeight="1" x14ac:dyDescent="0.3">
      <c r="A3" s="157">
        <v>1</v>
      </c>
      <c r="B3" s="223" t="s">
        <v>46</v>
      </c>
      <c r="C3" s="223"/>
      <c r="D3" s="224" t="s">
        <v>76</v>
      </c>
      <c r="E3" s="224"/>
      <c r="F3" s="224"/>
      <c r="G3" s="225"/>
      <c r="H3" s="67">
        <f>SUM(I3)-5</f>
        <v>58</v>
      </c>
      <c r="I3" s="67">
        <f>SUM(J3)-5</f>
        <v>63</v>
      </c>
      <c r="J3" s="226">
        <v>68</v>
      </c>
      <c r="K3" s="219">
        <f>SUM(J3)+5</f>
        <v>73</v>
      </c>
      <c r="L3" s="219">
        <f>SUM(K3)+5</f>
        <v>78</v>
      </c>
      <c r="M3" s="221">
        <f>SUM(L3)+5</f>
        <v>83</v>
      </c>
    </row>
    <row r="4" spans="1:13" s="1" customFormat="1" ht="14.1" customHeight="1" x14ac:dyDescent="0.3">
      <c r="A4" s="155"/>
      <c r="B4" s="194" t="s">
        <v>43</v>
      </c>
      <c r="C4" s="194"/>
      <c r="D4" s="195" t="s">
        <v>135</v>
      </c>
      <c r="E4" s="196"/>
      <c r="F4" s="196"/>
      <c r="G4" s="196"/>
      <c r="H4" s="82"/>
      <c r="I4" s="82"/>
      <c r="J4" s="90"/>
      <c r="K4" s="220"/>
      <c r="L4" s="220"/>
      <c r="M4" s="222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SUM(I5)-1.6</f>
        <v>19.799999999999997</v>
      </c>
      <c r="I5" s="67">
        <f>SUM(J5)-1.6</f>
        <v>21.4</v>
      </c>
      <c r="J5" s="126">
        <v>23</v>
      </c>
      <c r="K5" s="200">
        <f>SUM(J5)+1.4</f>
        <v>24.4</v>
      </c>
      <c r="L5" s="200">
        <f>SUM(K5)+1.4</f>
        <v>25.799999999999997</v>
      </c>
      <c r="M5" s="193">
        <f>SUM(L5)+1.4</f>
        <v>27.199999999999996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193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134</v>
      </c>
      <c r="E7" s="218"/>
      <c r="F7" s="218"/>
      <c r="G7" s="218"/>
      <c r="H7" s="67">
        <f>SUM(I7)-2</f>
        <v>27</v>
      </c>
      <c r="I7" s="67">
        <f>SUM(J7)-2</f>
        <v>29</v>
      </c>
      <c r="J7" s="126">
        <v>31</v>
      </c>
      <c r="K7" s="200">
        <f>SUM(J7)+1.8</f>
        <v>32.799999999999997</v>
      </c>
      <c r="L7" s="200">
        <f>SUM(K7)+1.8</f>
        <v>34.599999999999994</v>
      </c>
      <c r="M7" s="193">
        <f>SUM(L7)+1.8</f>
        <v>36.399999999999991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193"/>
    </row>
    <row r="9" spans="1:13" s="1" customFormat="1" ht="14.1" customHeight="1" x14ac:dyDescent="0.3">
      <c r="A9" s="155">
        <v>4</v>
      </c>
      <c r="B9" s="106" t="s">
        <v>366</v>
      </c>
      <c r="C9" s="106"/>
      <c r="D9" s="215"/>
      <c r="E9" s="216"/>
      <c r="F9" s="216"/>
      <c r="G9" s="217"/>
      <c r="H9" s="67">
        <f>SUM(I9)-3</f>
        <v>52</v>
      </c>
      <c r="I9" s="67">
        <f>SUM(J9)-3</f>
        <v>55</v>
      </c>
      <c r="J9" s="126">
        <v>58</v>
      </c>
      <c r="K9" s="200">
        <f>SUM(J9)+3</f>
        <v>61</v>
      </c>
      <c r="L9" s="200">
        <f>SUM(K9)+3</f>
        <v>64</v>
      </c>
      <c r="M9" s="193">
        <f>SUM(L9)+3</f>
        <v>67</v>
      </c>
    </row>
    <row r="10" spans="1:13" s="1" customFormat="1" ht="14.1" customHeight="1" x14ac:dyDescent="0.3">
      <c r="A10" s="155"/>
      <c r="B10" s="107" t="s">
        <v>367</v>
      </c>
      <c r="C10" s="107"/>
      <c r="D10" s="195"/>
      <c r="E10" s="196"/>
      <c r="F10" s="196"/>
      <c r="G10" s="197"/>
      <c r="H10" s="82"/>
      <c r="I10" s="82"/>
      <c r="J10" s="126"/>
      <c r="K10" s="200"/>
      <c r="L10" s="200"/>
      <c r="M10" s="193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12.499999999999998</v>
      </c>
      <c r="I11" s="67">
        <f>SUM(J11)-0.8</f>
        <v>13.299999999999999</v>
      </c>
      <c r="J11" s="126">
        <v>14.1</v>
      </c>
      <c r="K11" s="200">
        <f>SUM(J11)+0.9</f>
        <v>15</v>
      </c>
      <c r="L11" s="200">
        <f>SUM(K11)+0.9</f>
        <v>15.9</v>
      </c>
      <c r="M11" s="193">
        <f>SUM(L11)+0.9</f>
        <v>16.8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193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15</v>
      </c>
      <c r="I13" s="67">
        <f>SUM(J13)-0.6</f>
        <v>15.6</v>
      </c>
      <c r="J13" s="126">
        <v>16.2</v>
      </c>
      <c r="K13" s="200">
        <f>SUM(J13)+0.6</f>
        <v>16.8</v>
      </c>
      <c r="L13" s="200">
        <f>SUM(K13)+0.6</f>
        <v>17.400000000000002</v>
      </c>
      <c r="M13" s="193">
        <f>SUM(L13)+0.6</f>
        <v>18.000000000000004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167</v>
      </c>
      <c r="E14" s="196"/>
      <c r="F14" s="196"/>
      <c r="G14" s="197"/>
      <c r="H14" s="82"/>
      <c r="I14" s="82"/>
      <c r="J14" s="126"/>
      <c r="K14" s="200"/>
      <c r="L14" s="200"/>
      <c r="M14" s="193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4.4000000000000004</v>
      </c>
      <c r="I15" s="67">
        <f>SUM(J15)-0.3</f>
        <v>4.7</v>
      </c>
      <c r="J15" s="126">
        <v>5</v>
      </c>
      <c r="K15" s="200">
        <f>SUM(J15)+0.3</f>
        <v>5.3</v>
      </c>
      <c r="L15" s="200">
        <f>SUM(K15)+0.3</f>
        <v>5.6</v>
      </c>
      <c r="M15" s="193">
        <f>SUM(L15)+0.3</f>
        <v>5.8999999999999995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168</v>
      </c>
      <c r="E16" s="196"/>
      <c r="F16" s="196"/>
      <c r="G16" s="197"/>
      <c r="H16" s="82"/>
      <c r="I16" s="82"/>
      <c r="J16" s="126"/>
      <c r="K16" s="200"/>
      <c r="L16" s="200"/>
      <c r="M16" s="193"/>
    </row>
    <row r="17" spans="1:13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34.799999999999997</v>
      </c>
      <c r="I17" s="67">
        <f>SUM(J17)-1.6</f>
        <v>36.4</v>
      </c>
      <c r="J17" s="126">
        <v>38</v>
      </c>
      <c r="K17" s="200">
        <f>SUM(J17)+1.6</f>
        <v>39.6</v>
      </c>
      <c r="L17" s="200">
        <f>SUM(K17)+1.6</f>
        <v>41.2</v>
      </c>
      <c r="M17" s="193">
        <f>SUM(L17)+1.6</f>
        <v>42.800000000000004</v>
      </c>
    </row>
    <row r="18" spans="1:13" s="1" customFormat="1" ht="14.1" customHeight="1" x14ac:dyDescent="0.3">
      <c r="A18" s="155"/>
      <c r="B18" s="194" t="s">
        <v>38</v>
      </c>
      <c r="C18" s="194"/>
      <c r="D18" s="195" t="s">
        <v>169</v>
      </c>
      <c r="E18" s="196"/>
      <c r="F18" s="196"/>
      <c r="G18" s="197"/>
      <c r="H18" s="82"/>
      <c r="I18" s="82"/>
      <c r="J18" s="126"/>
      <c r="K18" s="200"/>
      <c r="L18" s="200"/>
      <c r="M18" s="193"/>
    </row>
    <row r="19" spans="1:13" s="1" customFormat="1" ht="14.1" customHeight="1" x14ac:dyDescent="0.3">
      <c r="A19" s="155">
        <v>9</v>
      </c>
      <c r="B19" s="214" t="s">
        <v>5</v>
      </c>
      <c r="C19" s="214"/>
      <c r="D19" s="218" t="s">
        <v>6</v>
      </c>
      <c r="E19" s="218"/>
      <c r="F19" s="218"/>
      <c r="G19" s="218"/>
      <c r="H19" s="67">
        <f>SUM(I19)-3.7</f>
        <v>34.099999999999994</v>
      </c>
      <c r="I19" s="67">
        <f>SUM(J19)-3.7</f>
        <v>37.799999999999997</v>
      </c>
      <c r="J19" s="126">
        <v>41.5</v>
      </c>
      <c r="K19" s="200">
        <f>SUM(J19)+3.8</f>
        <v>45.3</v>
      </c>
      <c r="L19" s="200">
        <f>SUM(K19)+3.8</f>
        <v>49.099999999999994</v>
      </c>
      <c r="M19" s="193">
        <f>SUM(L19)+3.8</f>
        <v>52.899999999999991</v>
      </c>
    </row>
    <row r="20" spans="1:13" s="1" customFormat="1" ht="14.1" customHeight="1" x14ac:dyDescent="0.3">
      <c r="A20" s="155"/>
      <c r="B20" s="194" t="s">
        <v>32</v>
      </c>
      <c r="C20" s="194"/>
      <c r="D20" s="195" t="s">
        <v>55</v>
      </c>
      <c r="E20" s="196"/>
      <c r="F20" s="196"/>
      <c r="G20" s="197"/>
      <c r="H20" s="82"/>
      <c r="I20" s="82"/>
      <c r="J20" s="126"/>
      <c r="K20" s="200"/>
      <c r="L20" s="200"/>
      <c r="M20" s="193"/>
    </row>
    <row r="21" spans="1:13" s="1" customFormat="1" ht="14.1" customHeight="1" x14ac:dyDescent="0.3">
      <c r="A21" s="155">
        <v>10</v>
      </c>
      <c r="B21" s="214" t="s">
        <v>7</v>
      </c>
      <c r="C21" s="214"/>
      <c r="D21" s="215" t="s">
        <v>8</v>
      </c>
      <c r="E21" s="216"/>
      <c r="F21" s="216"/>
      <c r="G21" s="217"/>
      <c r="H21" s="67">
        <f>SUM(I21)-1.4</f>
        <v>20.200000000000003</v>
      </c>
      <c r="I21" s="67">
        <f>SUM(J21)-1.4</f>
        <v>21.6</v>
      </c>
      <c r="J21" s="126">
        <v>23</v>
      </c>
      <c r="K21" s="200">
        <f>SUM(J21)+1.4</f>
        <v>24.4</v>
      </c>
      <c r="L21" s="200">
        <f>SUM(K21)+1.4</f>
        <v>25.799999999999997</v>
      </c>
      <c r="M21" s="193">
        <f>SUM(L21)+1.4</f>
        <v>27.199999999999996</v>
      </c>
    </row>
    <row r="22" spans="1:13" s="1" customFormat="1" ht="14.1" customHeight="1" x14ac:dyDescent="0.3">
      <c r="A22" s="155"/>
      <c r="B22" s="194" t="s">
        <v>33</v>
      </c>
      <c r="C22" s="194"/>
      <c r="D22" s="195" t="s">
        <v>77</v>
      </c>
      <c r="E22" s="196"/>
      <c r="F22" s="196"/>
      <c r="G22" s="197"/>
      <c r="H22" s="82"/>
      <c r="I22" s="82"/>
      <c r="J22" s="126"/>
      <c r="K22" s="200"/>
      <c r="L22" s="200"/>
      <c r="M22" s="193"/>
    </row>
    <row r="23" spans="1:13" s="1" customFormat="1" ht="14.1" customHeight="1" x14ac:dyDescent="0.3">
      <c r="A23" s="155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200">
        <f>SUM(J23)+0.6</f>
        <v>15.799999999999999</v>
      </c>
      <c r="L23" s="200">
        <f>SUM(K23)+0.6</f>
        <v>16.399999999999999</v>
      </c>
      <c r="M23" s="193">
        <f>SUM(L23)+0.6</f>
        <v>17</v>
      </c>
    </row>
    <row r="24" spans="1:13" s="1" customFormat="1" ht="14.1" customHeight="1" x14ac:dyDescent="0.3">
      <c r="A24" s="155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200"/>
      <c r="L24" s="200"/>
      <c r="M24" s="193"/>
    </row>
    <row r="25" spans="1:13" s="1" customFormat="1" ht="14.1" customHeight="1" x14ac:dyDescent="0.3">
      <c r="A25" s="155">
        <v>12</v>
      </c>
      <c r="B25" s="214" t="s">
        <v>192</v>
      </c>
      <c r="C25" s="214"/>
      <c r="D25" s="218"/>
      <c r="E25" s="218"/>
      <c r="F25" s="218"/>
      <c r="G25" s="218"/>
      <c r="H25" s="67">
        <f>SUM(I25)-3</f>
        <v>36.5</v>
      </c>
      <c r="I25" s="67">
        <f>SUM(J25)-3</f>
        <v>39.5</v>
      </c>
      <c r="J25" s="126">
        <v>42.5</v>
      </c>
      <c r="K25" s="200">
        <f>SUM(J25)+3</f>
        <v>45.5</v>
      </c>
      <c r="L25" s="200">
        <f>SUM(K25)+3</f>
        <v>48.5</v>
      </c>
      <c r="M25" s="193">
        <f>SUM(L25)+3</f>
        <v>51.5</v>
      </c>
    </row>
    <row r="26" spans="1:13" s="1" customFormat="1" ht="14.1" customHeight="1" x14ac:dyDescent="0.3">
      <c r="A26" s="155"/>
      <c r="B26" s="194" t="s">
        <v>193</v>
      </c>
      <c r="C26" s="194"/>
      <c r="D26" s="195"/>
      <c r="E26" s="196"/>
      <c r="F26" s="196"/>
      <c r="G26" s="197"/>
      <c r="H26" s="82"/>
      <c r="I26" s="82"/>
      <c r="J26" s="126"/>
      <c r="K26" s="200"/>
      <c r="L26" s="200"/>
      <c r="M26" s="193"/>
    </row>
    <row r="27" spans="1:13" s="1" customFormat="1" ht="14.1" customHeight="1" x14ac:dyDescent="0.3">
      <c r="A27" s="155">
        <v>13</v>
      </c>
      <c r="B27" s="214" t="s">
        <v>194</v>
      </c>
      <c r="C27" s="214"/>
      <c r="D27" s="218"/>
      <c r="E27" s="218"/>
      <c r="F27" s="218"/>
      <c r="G27" s="218"/>
      <c r="H27" s="67">
        <f>SUM(I27)-1.4</f>
        <v>17.200000000000003</v>
      </c>
      <c r="I27" s="67">
        <f>SUM(J27)-1.4</f>
        <v>18.600000000000001</v>
      </c>
      <c r="J27" s="126">
        <v>20</v>
      </c>
      <c r="K27" s="200">
        <f>SUM(J27)+1.4</f>
        <v>21.4</v>
      </c>
      <c r="L27" s="200">
        <f>SUM(K27)+1.4</f>
        <v>22.799999999999997</v>
      </c>
      <c r="M27" s="193">
        <f>SUM(L27)+1.4</f>
        <v>24.199999999999996</v>
      </c>
    </row>
    <row r="28" spans="1:13" s="1" customFormat="1" ht="14.1" customHeight="1" x14ac:dyDescent="0.3">
      <c r="A28" s="155"/>
      <c r="B28" s="194" t="s">
        <v>195</v>
      </c>
      <c r="C28" s="194"/>
      <c r="D28" s="195" t="s">
        <v>368</v>
      </c>
      <c r="E28" s="196"/>
      <c r="F28" s="196"/>
      <c r="G28" s="197"/>
      <c r="H28" s="82"/>
      <c r="I28" s="82"/>
      <c r="J28" s="126"/>
      <c r="K28" s="200"/>
      <c r="L28" s="200"/>
      <c r="M28" s="193"/>
    </row>
    <row r="29" spans="1:13" s="1" customFormat="1" ht="14.1" customHeight="1" x14ac:dyDescent="0.3">
      <c r="A29" s="155">
        <v>14</v>
      </c>
      <c r="B29" s="214" t="s">
        <v>196</v>
      </c>
      <c r="C29" s="214"/>
      <c r="D29" s="215"/>
      <c r="E29" s="216"/>
      <c r="F29" s="216"/>
      <c r="G29" s="217"/>
      <c r="H29" s="67">
        <f>SUM(I29)-1.6</f>
        <v>19.299999999999997</v>
      </c>
      <c r="I29" s="67">
        <f>SUM(J29)-1.6</f>
        <v>20.9</v>
      </c>
      <c r="J29" s="126">
        <v>22.5</v>
      </c>
      <c r="K29" s="200">
        <f>SUM(J29)+1.6</f>
        <v>24.1</v>
      </c>
      <c r="L29" s="200">
        <f>SUM(K29)+1.6</f>
        <v>25.700000000000003</v>
      </c>
      <c r="M29" s="193">
        <f>SUM(L29)+1.6</f>
        <v>27.300000000000004</v>
      </c>
    </row>
    <row r="30" spans="1:13" s="1" customFormat="1" ht="14.1" customHeight="1" x14ac:dyDescent="0.3">
      <c r="A30" s="155"/>
      <c r="B30" s="194" t="s">
        <v>197</v>
      </c>
      <c r="C30" s="194"/>
      <c r="D30" s="195" t="s">
        <v>368</v>
      </c>
      <c r="E30" s="196"/>
      <c r="F30" s="196"/>
      <c r="G30" s="197"/>
      <c r="H30" s="82"/>
      <c r="I30" s="82"/>
      <c r="J30" s="126"/>
      <c r="K30" s="200"/>
      <c r="L30" s="200"/>
      <c r="M30" s="193"/>
    </row>
    <row r="31" spans="1:13" s="1" customFormat="1" ht="14.1" customHeight="1" x14ac:dyDescent="0.3">
      <c r="A31" s="155">
        <v>15</v>
      </c>
      <c r="B31" s="108" t="s">
        <v>81</v>
      </c>
      <c r="C31" s="109"/>
      <c r="D31" s="218"/>
      <c r="E31" s="218"/>
      <c r="F31" s="218"/>
      <c r="G31" s="218"/>
      <c r="H31" s="67">
        <f>SUM(I31)-0.3</f>
        <v>5.4</v>
      </c>
      <c r="I31" s="67">
        <f>SUM(J31)-0.3</f>
        <v>5.7</v>
      </c>
      <c r="J31" s="126">
        <v>6</v>
      </c>
      <c r="K31" s="200">
        <f>SUM(J31)+0.3</f>
        <v>6.3</v>
      </c>
      <c r="L31" s="200">
        <f>SUM(K31)+0.3</f>
        <v>6.6</v>
      </c>
      <c r="M31" s="193">
        <f>SUM(L31)+0.3</f>
        <v>6.8999999999999995</v>
      </c>
    </row>
    <row r="32" spans="1:13" s="1" customFormat="1" ht="14.1" customHeight="1" x14ac:dyDescent="0.3">
      <c r="A32" s="155"/>
      <c r="B32" s="148" t="s">
        <v>82</v>
      </c>
      <c r="C32" s="149"/>
      <c r="D32" s="195"/>
      <c r="E32" s="196"/>
      <c r="F32" s="196"/>
      <c r="G32" s="197"/>
      <c r="H32" s="82"/>
      <c r="I32" s="82"/>
      <c r="J32" s="126"/>
      <c r="K32" s="200"/>
      <c r="L32" s="200"/>
      <c r="M32" s="193"/>
    </row>
    <row r="33" spans="1:13" s="1" customFormat="1" ht="14.1" customHeight="1" x14ac:dyDescent="0.3">
      <c r="A33" s="155">
        <v>16</v>
      </c>
      <c r="B33" s="227"/>
      <c r="C33" s="228"/>
      <c r="D33" s="229"/>
      <c r="E33" s="230"/>
      <c r="F33" s="230"/>
      <c r="G33" s="231"/>
      <c r="H33" s="67"/>
      <c r="I33" s="67"/>
      <c r="J33" s="126"/>
      <c r="K33" s="200"/>
      <c r="L33" s="200"/>
      <c r="M33" s="193"/>
    </row>
    <row r="34" spans="1:13" s="1" customFormat="1" ht="14.1" customHeight="1" x14ac:dyDescent="0.3">
      <c r="A34" s="155"/>
      <c r="B34" s="209"/>
      <c r="C34" s="210"/>
      <c r="D34" s="195"/>
      <c r="E34" s="196"/>
      <c r="F34" s="196"/>
      <c r="G34" s="197"/>
      <c r="H34" s="82"/>
      <c r="I34" s="82"/>
      <c r="J34" s="126"/>
      <c r="K34" s="200"/>
      <c r="L34" s="200"/>
      <c r="M34" s="193"/>
    </row>
    <row r="35" spans="1:13" s="1" customFormat="1" ht="14.1" customHeight="1" x14ac:dyDescent="0.3">
      <c r="A35" s="155">
        <v>17</v>
      </c>
      <c r="B35" s="227"/>
      <c r="C35" s="228"/>
      <c r="D35" s="229"/>
      <c r="E35" s="230"/>
      <c r="F35" s="230"/>
      <c r="G35" s="231"/>
      <c r="H35" s="67"/>
      <c r="I35" s="67"/>
      <c r="J35" s="126"/>
      <c r="K35" s="200"/>
      <c r="L35" s="200"/>
      <c r="M35" s="193"/>
    </row>
    <row r="36" spans="1:13" s="1" customFormat="1" ht="14.1" customHeight="1" x14ac:dyDescent="0.3">
      <c r="A36" s="155"/>
      <c r="B36" s="209"/>
      <c r="C36" s="210"/>
      <c r="D36" s="195"/>
      <c r="E36" s="196"/>
      <c r="F36" s="196"/>
      <c r="G36" s="197"/>
      <c r="H36" s="82"/>
      <c r="I36" s="82"/>
      <c r="J36" s="126"/>
      <c r="K36" s="200"/>
      <c r="L36" s="200"/>
      <c r="M36" s="193"/>
    </row>
    <row r="37" spans="1:13" s="1" customFormat="1" ht="14.1" customHeight="1" x14ac:dyDescent="0.3">
      <c r="A37" s="155">
        <v>18</v>
      </c>
      <c r="B37" s="198"/>
      <c r="C37" s="199"/>
      <c r="D37" s="206"/>
      <c r="E37" s="207"/>
      <c r="F37" s="207"/>
      <c r="G37" s="208"/>
      <c r="H37" s="67"/>
      <c r="I37" s="67"/>
      <c r="J37" s="126"/>
      <c r="K37" s="200"/>
      <c r="L37" s="200"/>
      <c r="M37" s="193"/>
    </row>
    <row r="38" spans="1:13" s="1" customFormat="1" ht="14.1" customHeight="1" x14ac:dyDescent="0.3">
      <c r="A38" s="155"/>
      <c r="B38" s="209"/>
      <c r="C38" s="210"/>
      <c r="D38" s="195"/>
      <c r="E38" s="196"/>
      <c r="F38" s="196"/>
      <c r="G38" s="197"/>
      <c r="H38" s="82"/>
      <c r="I38" s="82"/>
      <c r="J38" s="126"/>
      <c r="K38" s="200"/>
      <c r="L38" s="200"/>
      <c r="M38" s="193"/>
    </row>
    <row r="39" spans="1:13" s="1" customFormat="1" ht="14.1" customHeight="1" x14ac:dyDescent="0.3">
      <c r="A39" s="155">
        <v>19</v>
      </c>
      <c r="B39" s="175"/>
      <c r="C39" s="175"/>
      <c r="D39" s="176"/>
      <c r="E39" s="176"/>
      <c r="F39" s="176"/>
      <c r="G39" s="176"/>
      <c r="H39" s="204"/>
      <c r="I39" s="204"/>
      <c r="J39" s="126"/>
      <c r="K39" s="204"/>
      <c r="L39" s="204"/>
      <c r="M39" s="212"/>
    </row>
    <row r="40" spans="1:13" s="1" customFormat="1" ht="14.1" customHeight="1" thickBot="1" x14ac:dyDescent="0.35">
      <c r="A40" s="211"/>
      <c r="B40" s="68"/>
      <c r="C40" s="68"/>
      <c r="D40" s="201"/>
      <c r="E40" s="202"/>
      <c r="F40" s="202"/>
      <c r="G40" s="203"/>
      <c r="H40" s="205"/>
      <c r="I40" s="205"/>
      <c r="J40" s="166"/>
      <c r="K40" s="205"/>
      <c r="L40" s="205"/>
      <c r="M40" s="213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2148-EFB3-4918-834C-4875167FD8E5}">
  <sheetPr codeName="Sheet52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47" t="s">
        <v>527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9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250">
        <v>1</v>
      </c>
      <c r="B3" s="140" t="s">
        <v>526</v>
      </c>
      <c r="C3" s="141"/>
      <c r="D3" s="142"/>
      <c r="E3" s="143"/>
      <c r="F3" s="143"/>
      <c r="G3" s="144"/>
      <c r="H3" s="135">
        <f>SUM(I3)-4.5</f>
        <v>48.5</v>
      </c>
      <c r="I3" s="135">
        <f>SUM(J3)-4.5</f>
        <v>53</v>
      </c>
      <c r="J3" s="137">
        <v>57.5</v>
      </c>
      <c r="K3" s="135">
        <f>SUM(J3)+4.5</f>
        <v>62</v>
      </c>
      <c r="L3" s="135">
        <f>SUM(K3)+4.5</f>
        <v>66.5</v>
      </c>
      <c r="M3" s="251">
        <f>SUM(L3)+4.5</f>
        <v>71</v>
      </c>
    </row>
    <row r="4" spans="1:13" s="1" customFormat="1" ht="14.1" customHeight="1" x14ac:dyDescent="0.3">
      <c r="A4" s="160"/>
      <c r="B4" s="107" t="s">
        <v>525</v>
      </c>
      <c r="C4" s="107"/>
      <c r="D4" s="129" t="s">
        <v>524</v>
      </c>
      <c r="E4" s="130"/>
      <c r="F4" s="130"/>
      <c r="G4" s="130"/>
      <c r="H4" s="82"/>
      <c r="I4" s="82"/>
      <c r="J4" s="93"/>
      <c r="K4" s="82"/>
      <c r="L4" s="82"/>
      <c r="M4" s="252"/>
    </row>
    <row r="5" spans="1:13" s="1" customFormat="1" ht="14.1" customHeight="1" x14ac:dyDescent="0.3">
      <c r="A5" s="181">
        <v>2</v>
      </c>
      <c r="B5" s="108" t="s">
        <v>523</v>
      </c>
      <c r="C5" s="109"/>
      <c r="D5" s="103"/>
      <c r="E5" s="104"/>
      <c r="F5" s="104"/>
      <c r="G5" s="105"/>
      <c r="H5" s="98">
        <f>SUM(I5)-4</f>
        <v>44</v>
      </c>
      <c r="I5" s="98">
        <f>SUM(J5)-4</f>
        <v>48</v>
      </c>
      <c r="J5" s="97">
        <v>52</v>
      </c>
      <c r="K5" s="98">
        <f>SUM(J5)+4</f>
        <v>56</v>
      </c>
      <c r="L5" s="98">
        <f>SUM(K5)+4</f>
        <v>60</v>
      </c>
      <c r="M5" s="254">
        <f>SUM(L5)+4</f>
        <v>64</v>
      </c>
    </row>
    <row r="6" spans="1:13" s="1" customFormat="1" ht="14.1" customHeight="1" x14ac:dyDescent="0.3">
      <c r="A6" s="160"/>
      <c r="B6" s="107" t="s">
        <v>522</v>
      </c>
      <c r="C6" s="107"/>
      <c r="D6" s="129" t="s">
        <v>521</v>
      </c>
      <c r="E6" s="130"/>
      <c r="F6" s="130"/>
      <c r="G6" s="130"/>
      <c r="H6" s="82"/>
      <c r="I6" s="82"/>
      <c r="J6" s="93"/>
      <c r="K6" s="82"/>
      <c r="L6" s="82"/>
      <c r="M6" s="252"/>
    </row>
    <row r="7" spans="1:13" s="1" customFormat="1" ht="14.1" customHeight="1" x14ac:dyDescent="0.3">
      <c r="A7" s="181">
        <v>3</v>
      </c>
      <c r="B7" s="106" t="s">
        <v>520</v>
      </c>
      <c r="C7" s="106"/>
      <c r="D7" s="161"/>
      <c r="E7" s="161"/>
      <c r="F7" s="161"/>
      <c r="G7" s="161"/>
      <c r="H7" s="67">
        <f>SUM(I7)-1.5</f>
        <v>24.2</v>
      </c>
      <c r="I7" s="67">
        <f>SUM(J7)-1.5</f>
        <v>25.7</v>
      </c>
      <c r="J7" s="90">
        <v>27.2</v>
      </c>
      <c r="K7" s="67">
        <f>SUM(J7)+1.6</f>
        <v>28.8</v>
      </c>
      <c r="L7" s="67">
        <f>SUM(K7)+1.5</f>
        <v>30.3</v>
      </c>
      <c r="M7" s="253">
        <f>SUM(L7)+1.5</f>
        <v>31.8</v>
      </c>
    </row>
    <row r="8" spans="1:13" s="1" customFormat="1" ht="14.1" customHeight="1" x14ac:dyDescent="0.3">
      <c r="A8" s="160"/>
      <c r="B8" s="107" t="s">
        <v>519</v>
      </c>
      <c r="C8" s="107"/>
      <c r="D8" s="129" t="s">
        <v>518</v>
      </c>
      <c r="E8" s="130"/>
      <c r="F8" s="130"/>
      <c r="G8" s="131"/>
      <c r="H8" s="82"/>
      <c r="I8" s="82"/>
      <c r="J8" s="93"/>
      <c r="K8" s="82"/>
      <c r="L8" s="82"/>
      <c r="M8" s="252"/>
    </row>
    <row r="9" spans="1:13" s="1" customFormat="1" ht="14.1" customHeight="1" x14ac:dyDescent="0.3">
      <c r="A9" s="181">
        <v>4</v>
      </c>
      <c r="B9" s="106" t="s">
        <v>503</v>
      </c>
      <c r="C9" s="106"/>
      <c r="D9" s="161"/>
      <c r="E9" s="161"/>
      <c r="F9" s="161"/>
      <c r="G9" s="161"/>
      <c r="H9" s="67">
        <f>SUM(I9)-1.7</f>
        <v>16.600000000000001</v>
      </c>
      <c r="I9" s="67">
        <f>SUM(J9)-1.7</f>
        <v>18.3</v>
      </c>
      <c r="J9" s="90">
        <v>20</v>
      </c>
      <c r="K9" s="67">
        <f>SUM(J9)+1.7</f>
        <v>21.7</v>
      </c>
      <c r="L9" s="67">
        <f>SUM(K9)+1.7</f>
        <v>23.4</v>
      </c>
      <c r="M9" s="253">
        <f>SUM(L9)+1.7</f>
        <v>25.099999999999998</v>
      </c>
    </row>
    <row r="10" spans="1:13" s="1" customFormat="1" ht="14.1" customHeight="1" x14ac:dyDescent="0.3">
      <c r="A10" s="160"/>
      <c r="B10" s="107" t="s">
        <v>502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252"/>
    </row>
    <row r="11" spans="1:13" s="1" customFormat="1" ht="14.1" customHeight="1" x14ac:dyDescent="0.3">
      <c r="A11" s="181">
        <v>5</v>
      </c>
      <c r="B11" s="106" t="s">
        <v>501</v>
      </c>
      <c r="C11" s="106"/>
      <c r="D11" s="161"/>
      <c r="E11" s="161"/>
      <c r="F11" s="161"/>
      <c r="G11" s="161"/>
      <c r="H11" s="67">
        <f>SUM(I11)-1.2</f>
        <v>12.100000000000001</v>
      </c>
      <c r="I11" s="67">
        <f>SUM(J11)-1.2</f>
        <v>13.3</v>
      </c>
      <c r="J11" s="90">
        <v>14.5</v>
      </c>
      <c r="K11" s="67">
        <f>SUM(J11)+1.2</f>
        <v>15.7</v>
      </c>
      <c r="L11" s="67">
        <f>SUM(K11)+1.2</f>
        <v>16.899999999999999</v>
      </c>
      <c r="M11" s="253">
        <f>SUM(L11)+1.2</f>
        <v>18.099999999999998</v>
      </c>
    </row>
    <row r="12" spans="1:13" s="1" customFormat="1" ht="14.1" customHeight="1" x14ac:dyDescent="0.3">
      <c r="A12" s="160"/>
      <c r="B12" s="107" t="s">
        <v>500</v>
      </c>
      <c r="C12" s="107"/>
      <c r="D12" s="129"/>
      <c r="E12" s="130"/>
      <c r="F12" s="130"/>
      <c r="G12" s="131"/>
      <c r="H12" s="82"/>
      <c r="I12" s="82"/>
      <c r="J12" s="93"/>
      <c r="K12" s="82"/>
      <c r="L12" s="82"/>
      <c r="M12" s="252"/>
    </row>
    <row r="13" spans="1:13" s="1" customFormat="1" ht="14.1" customHeight="1" x14ac:dyDescent="0.3">
      <c r="A13" s="181">
        <v>6</v>
      </c>
      <c r="B13" s="106" t="s">
        <v>517</v>
      </c>
      <c r="C13" s="106"/>
      <c r="D13" s="161"/>
      <c r="E13" s="161"/>
      <c r="F13" s="161"/>
      <c r="G13" s="161"/>
      <c r="H13" s="67">
        <f>SUM(I13)-1</f>
        <v>15</v>
      </c>
      <c r="I13" s="67">
        <f>SUM(J13)-1</f>
        <v>16</v>
      </c>
      <c r="J13" s="90">
        <v>17</v>
      </c>
      <c r="K13" s="67">
        <f>SUM(J13)+1</f>
        <v>18</v>
      </c>
      <c r="L13" s="67">
        <f>SUM(K13)+1</f>
        <v>19</v>
      </c>
      <c r="M13" s="253">
        <f>SUM(L13)+1</f>
        <v>20</v>
      </c>
    </row>
    <row r="14" spans="1:13" s="1" customFormat="1" ht="14.1" customHeight="1" x14ac:dyDescent="0.3">
      <c r="A14" s="160"/>
      <c r="B14" s="107" t="s">
        <v>516</v>
      </c>
      <c r="C14" s="107"/>
      <c r="D14" s="129" t="s">
        <v>515</v>
      </c>
      <c r="E14" s="130"/>
      <c r="F14" s="130"/>
      <c r="G14" s="131"/>
      <c r="H14" s="82"/>
      <c r="I14" s="82"/>
      <c r="J14" s="93"/>
      <c r="K14" s="82"/>
      <c r="L14" s="82"/>
      <c r="M14" s="252"/>
    </row>
    <row r="15" spans="1:13" s="1" customFormat="1" ht="14.1" customHeight="1" x14ac:dyDescent="0.3">
      <c r="A15" s="181">
        <v>7</v>
      </c>
      <c r="B15" s="108" t="s">
        <v>159</v>
      </c>
      <c r="C15" s="109"/>
      <c r="D15" s="161" t="s">
        <v>9</v>
      </c>
      <c r="E15" s="161"/>
      <c r="F15" s="161"/>
      <c r="G15" s="161"/>
      <c r="H15" s="98">
        <f>SUM(I15)-2.1</f>
        <v>27.799999999999997</v>
      </c>
      <c r="I15" s="98">
        <f>SUM(J15)-2.1</f>
        <v>29.9</v>
      </c>
      <c r="J15" s="97">
        <v>32</v>
      </c>
      <c r="K15" s="98">
        <f>SUM(J15)+1.9</f>
        <v>33.9</v>
      </c>
      <c r="L15" s="98">
        <f>SUM(K15)+1.9</f>
        <v>35.799999999999997</v>
      </c>
      <c r="M15" s="254">
        <f>SUM(L15)+1.9</f>
        <v>37.699999999999996</v>
      </c>
    </row>
    <row r="16" spans="1:13" s="1" customFormat="1" ht="14.1" customHeight="1" x14ac:dyDescent="0.3">
      <c r="A16" s="160"/>
      <c r="B16" s="77" t="s">
        <v>115</v>
      </c>
      <c r="C16" s="78"/>
      <c r="D16" s="129" t="s">
        <v>514</v>
      </c>
      <c r="E16" s="130"/>
      <c r="F16" s="130"/>
      <c r="G16" s="131"/>
      <c r="H16" s="82"/>
      <c r="I16" s="82"/>
      <c r="J16" s="93"/>
      <c r="K16" s="82"/>
      <c r="L16" s="82"/>
      <c r="M16" s="252"/>
    </row>
    <row r="17" spans="1:13" s="1" customFormat="1" ht="14.1" customHeight="1" x14ac:dyDescent="0.3">
      <c r="A17" s="181">
        <v>8</v>
      </c>
      <c r="B17" s="85" t="s">
        <v>162</v>
      </c>
      <c r="C17" s="86"/>
      <c r="D17" s="87"/>
      <c r="E17" s="88"/>
      <c r="F17" s="88"/>
      <c r="G17" s="89"/>
      <c r="H17" s="67">
        <f>SUM(I17)-3.1</f>
        <v>35.299999999999997</v>
      </c>
      <c r="I17" s="67">
        <f>SUM(J17)-3.1</f>
        <v>38.4</v>
      </c>
      <c r="J17" s="90">
        <v>41.5</v>
      </c>
      <c r="K17" s="67">
        <f>SUM(J17)+3.1</f>
        <v>44.6</v>
      </c>
      <c r="L17" s="67">
        <f>SUM(K17)+3.1</f>
        <v>47.7</v>
      </c>
      <c r="M17" s="253">
        <f>SUM(L17)+3.1</f>
        <v>50.800000000000004</v>
      </c>
    </row>
    <row r="18" spans="1:13" s="1" customFormat="1" ht="14.1" customHeight="1" x14ac:dyDescent="0.3">
      <c r="A18" s="160"/>
      <c r="B18" s="82" t="s">
        <v>161</v>
      </c>
      <c r="C18" s="82"/>
      <c r="D18" s="79" t="s">
        <v>513</v>
      </c>
      <c r="E18" s="80"/>
      <c r="F18" s="80"/>
      <c r="G18" s="81"/>
      <c r="H18" s="82"/>
      <c r="I18" s="82"/>
      <c r="J18" s="93"/>
      <c r="K18" s="82"/>
      <c r="L18" s="82"/>
      <c r="M18" s="252"/>
    </row>
    <row r="19" spans="1:13" s="1" customFormat="1" ht="14.1" customHeight="1" x14ac:dyDescent="0.3">
      <c r="A19" s="181">
        <v>9</v>
      </c>
      <c r="B19" s="108" t="s">
        <v>495</v>
      </c>
      <c r="C19" s="109"/>
      <c r="D19" s="176"/>
      <c r="E19" s="176"/>
      <c r="F19" s="176"/>
      <c r="G19" s="176"/>
      <c r="H19" s="98">
        <f>SUM(I19)-1.6</f>
        <v>16.799999999999997</v>
      </c>
      <c r="I19" s="98">
        <f>SUM(J19)-1.6</f>
        <v>18.399999999999999</v>
      </c>
      <c r="J19" s="97">
        <v>20</v>
      </c>
      <c r="K19" s="98">
        <f>SUM(J19)+1.6</f>
        <v>21.6</v>
      </c>
      <c r="L19" s="98">
        <f>SUM(K19)+1.6</f>
        <v>23.200000000000003</v>
      </c>
      <c r="M19" s="254">
        <f>SUM(L19)+1.6</f>
        <v>24.800000000000004</v>
      </c>
    </row>
    <row r="20" spans="1:13" s="1" customFormat="1" ht="14.1" customHeight="1" thickBot="1" x14ac:dyDescent="0.35">
      <c r="A20" s="174"/>
      <c r="B20" s="182" t="s">
        <v>371</v>
      </c>
      <c r="C20" s="182"/>
      <c r="D20" s="171"/>
      <c r="E20" s="172"/>
      <c r="F20" s="172"/>
      <c r="G20" s="173"/>
      <c r="H20" s="68"/>
      <c r="I20" s="68"/>
      <c r="J20" s="91"/>
      <c r="K20" s="68"/>
      <c r="L20" s="68"/>
      <c r="M20" s="255"/>
    </row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02">
    <mergeCell ref="D20:G20"/>
    <mergeCell ref="A19:A20"/>
    <mergeCell ref="B19:C19"/>
    <mergeCell ref="D19:G19"/>
    <mergeCell ref="H19:H20"/>
    <mergeCell ref="I19:I20"/>
    <mergeCell ref="K17:K18"/>
    <mergeCell ref="J19:J20"/>
    <mergeCell ref="K19:K20"/>
    <mergeCell ref="L17:L18"/>
    <mergeCell ref="M17:M18"/>
    <mergeCell ref="B18:C18"/>
    <mergeCell ref="D18:G18"/>
    <mergeCell ref="L19:L20"/>
    <mergeCell ref="M19:M20"/>
    <mergeCell ref="B20:C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3:J14"/>
    <mergeCell ref="A13:A14"/>
    <mergeCell ref="B13:C13"/>
    <mergeCell ref="D13:G13"/>
    <mergeCell ref="H13:H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M9:M10"/>
    <mergeCell ref="B10:C10"/>
    <mergeCell ref="D10:G10"/>
    <mergeCell ref="I13:I14"/>
    <mergeCell ref="B11:C11"/>
    <mergeCell ref="D11:G11"/>
    <mergeCell ref="H11:H12"/>
    <mergeCell ref="I11:I12"/>
    <mergeCell ref="K13:K14"/>
    <mergeCell ref="L13:L14"/>
    <mergeCell ref="J9:J10"/>
    <mergeCell ref="A11:A12"/>
    <mergeCell ref="K9:K10"/>
    <mergeCell ref="L9:L10"/>
    <mergeCell ref="A9:A10"/>
    <mergeCell ref="B9:C9"/>
    <mergeCell ref="D9:G9"/>
    <mergeCell ref="H9:H10"/>
    <mergeCell ref="I9:I10"/>
    <mergeCell ref="A5:A6"/>
    <mergeCell ref="B5:C5"/>
    <mergeCell ref="D5:G5"/>
    <mergeCell ref="H5:H6"/>
    <mergeCell ref="A7:A8"/>
    <mergeCell ref="I5:I6"/>
    <mergeCell ref="H7:H8"/>
    <mergeCell ref="K7:K8"/>
    <mergeCell ref="B8:C8"/>
    <mergeCell ref="D8:G8"/>
    <mergeCell ref="K5:K6"/>
    <mergeCell ref="B6:C6"/>
    <mergeCell ref="D6:G6"/>
    <mergeCell ref="J7:J8"/>
    <mergeCell ref="B7:C7"/>
    <mergeCell ref="D7:G7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F87-09A2-4CB8-B533-FEBD5F9EECBD}">
  <sheetPr codeName="Sheet520">
    <tabColor theme="5"/>
    <pageSetUpPr fitToPage="1"/>
  </sheetPr>
  <dimension ref="A1:M57"/>
  <sheetViews>
    <sheetView zoomScale="110" zoomScaleNormal="110" workbookViewId="0">
      <selection activeCell="P27" sqref="P2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47" t="s">
        <v>545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9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9" t="s">
        <v>72</v>
      </c>
      <c r="I2" s="59" t="s">
        <v>73</v>
      </c>
      <c r="J2" s="8" t="s">
        <v>74</v>
      </c>
      <c r="K2" s="59" t="s">
        <v>75</v>
      </c>
      <c r="L2" s="59" t="s">
        <v>183</v>
      </c>
      <c r="M2" s="33" t="s">
        <v>184</v>
      </c>
    </row>
    <row r="3" spans="1:13" s="1" customFormat="1" ht="14.1" customHeight="1" x14ac:dyDescent="0.3">
      <c r="A3" s="250">
        <v>1</v>
      </c>
      <c r="B3" s="140" t="s">
        <v>526</v>
      </c>
      <c r="C3" s="141"/>
      <c r="D3" s="142"/>
      <c r="E3" s="143"/>
      <c r="F3" s="143"/>
      <c r="G3" s="144"/>
      <c r="H3" s="135">
        <f>SUM(I3)-4</f>
        <v>41.5</v>
      </c>
      <c r="I3" s="135">
        <f>SUM(J3)-4</f>
        <v>45.5</v>
      </c>
      <c r="J3" s="137">
        <v>49.5</v>
      </c>
      <c r="K3" s="135">
        <f>SUM(J3)+4</f>
        <v>53.5</v>
      </c>
      <c r="L3" s="135">
        <f>SUM(K3)+4</f>
        <v>57.5</v>
      </c>
      <c r="M3" s="242">
        <f>SUM(L3)+4</f>
        <v>61.5</v>
      </c>
    </row>
    <row r="4" spans="1:13" s="1" customFormat="1" ht="14.1" customHeight="1" x14ac:dyDescent="0.3">
      <c r="A4" s="160"/>
      <c r="B4" s="107" t="s">
        <v>525</v>
      </c>
      <c r="C4" s="107"/>
      <c r="D4" s="129" t="s">
        <v>524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81">
        <v>2</v>
      </c>
      <c r="B5" s="108" t="s">
        <v>523</v>
      </c>
      <c r="C5" s="109"/>
      <c r="D5" s="103"/>
      <c r="E5" s="239"/>
      <c r="F5" s="239"/>
      <c r="G5" s="105"/>
      <c r="H5" s="98">
        <f>SUM(I5)-4</f>
        <v>44.5</v>
      </c>
      <c r="I5" s="98">
        <f>SUM(J5)-4</f>
        <v>48.5</v>
      </c>
      <c r="J5" s="97">
        <v>52.5</v>
      </c>
      <c r="K5" s="98">
        <f>SUM(J5)+4</f>
        <v>56.5</v>
      </c>
      <c r="L5" s="98">
        <f>SUM(K5)+4</f>
        <v>60.5</v>
      </c>
      <c r="M5" s="240">
        <f>SUM(L5)+4</f>
        <v>64.5</v>
      </c>
    </row>
    <row r="6" spans="1:13" s="1" customFormat="1" ht="14.1" customHeight="1" x14ac:dyDescent="0.3">
      <c r="A6" s="160"/>
      <c r="B6" s="107" t="s">
        <v>522</v>
      </c>
      <c r="C6" s="107"/>
      <c r="D6" s="129" t="s">
        <v>521</v>
      </c>
      <c r="E6" s="130"/>
      <c r="F6" s="130"/>
      <c r="G6" s="130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81">
        <v>3</v>
      </c>
      <c r="B7" s="106" t="s">
        <v>520</v>
      </c>
      <c r="C7" s="106"/>
      <c r="D7" s="161"/>
      <c r="E7" s="161"/>
      <c r="F7" s="161"/>
      <c r="G7" s="161"/>
      <c r="H7" s="67">
        <f>SUM(I7)-2</f>
        <v>26</v>
      </c>
      <c r="I7" s="67">
        <f>SUM(J7)-2</f>
        <v>28</v>
      </c>
      <c r="J7" s="90">
        <v>30</v>
      </c>
      <c r="K7" s="67">
        <f>SUM(J7)+2</f>
        <v>32</v>
      </c>
      <c r="L7" s="67">
        <f>SUM(K7)+2</f>
        <v>34</v>
      </c>
      <c r="M7" s="234">
        <f>SUM(L7)+2</f>
        <v>36</v>
      </c>
    </row>
    <row r="8" spans="1:13" s="1" customFormat="1" ht="14.1" customHeight="1" x14ac:dyDescent="0.3">
      <c r="A8" s="160"/>
      <c r="B8" s="107" t="s">
        <v>519</v>
      </c>
      <c r="C8" s="107"/>
      <c r="D8" s="129" t="s">
        <v>518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256">
        <v>4</v>
      </c>
      <c r="B9" s="85" t="s">
        <v>544</v>
      </c>
      <c r="C9" s="86"/>
      <c r="D9" s="123"/>
      <c r="E9" s="124"/>
      <c r="F9" s="124"/>
      <c r="G9" s="125"/>
      <c r="H9" s="67">
        <f>SUM(I9)-2</f>
        <v>19</v>
      </c>
      <c r="I9" s="67">
        <f>SUM(J9)-2</f>
        <v>21</v>
      </c>
      <c r="J9" s="90">
        <v>23</v>
      </c>
      <c r="K9" s="67">
        <f>SUM(J9)+2</f>
        <v>25</v>
      </c>
      <c r="L9" s="67">
        <f>SUM(K9)+2</f>
        <v>27</v>
      </c>
      <c r="M9" s="234">
        <f>SUM(L9)+2</f>
        <v>29</v>
      </c>
    </row>
    <row r="10" spans="1:13" s="1" customFormat="1" ht="14.1" customHeight="1" x14ac:dyDescent="0.3">
      <c r="A10" s="181"/>
      <c r="B10" s="148" t="s">
        <v>543</v>
      </c>
      <c r="C10" s="149"/>
      <c r="D10" s="129" t="s">
        <v>542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256">
        <v>5</v>
      </c>
      <c r="B11" s="85" t="s">
        <v>541</v>
      </c>
      <c r="C11" s="86"/>
      <c r="D11" s="123"/>
      <c r="E11" s="124"/>
      <c r="F11" s="124"/>
      <c r="G11" s="125"/>
      <c r="H11" s="67">
        <f>SUM(I11)-1.5</f>
        <v>13</v>
      </c>
      <c r="I11" s="67">
        <f>SUM(J11)-1.5</f>
        <v>14.5</v>
      </c>
      <c r="J11" s="90">
        <v>16</v>
      </c>
      <c r="K11" s="67">
        <f>SUM(J11)+1.5</f>
        <v>17.5</v>
      </c>
      <c r="L11" s="67">
        <f>SUM(K11)+1.5</f>
        <v>19</v>
      </c>
      <c r="M11" s="234">
        <f>SUM(L11)+1.5</f>
        <v>20.5</v>
      </c>
    </row>
    <row r="12" spans="1:13" s="1" customFormat="1" ht="14.1" customHeight="1" x14ac:dyDescent="0.3">
      <c r="A12" s="181"/>
      <c r="B12" s="148" t="s">
        <v>540</v>
      </c>
      <c r="C12" s="149"/>
      <c r="D12" s="129" t="s">
        <v>182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81">
        <v>6</v>
      </c>
      <c r="B13" s="106" t="s">
        <v>539</v>
      </c>
      <c r="C13" s="106"/>
      <c r="D13" s="161"/>
      <c r="E13" s="161"/>
      <c r="F13" s="161"/>
      <c r="G13" s="161"/>
      <c r="H13" s="67">
        <f>SUM(I13)-1.5</f>
        <v>14.5</v>
      </c>
      <c r="I13" s="67">
        <f>SUM(J13)-1.5</f>
        <v>16</v>
      </c>
      <c r="J13" s="90">
        <v>17.5</v>
      </c>
      <c r="K13" s="67">
        <f>SUM(J13)+1.5</f>
        <v>19</v>
      </c>
      <c r="L13" s="67">
        <f>SUM(K13)+1.5</f>
        <v>20.5</v>
      </c>
      <c r="M13" s="234">
        <f>SUM(L13)+1.5</f>
        <v>22</v>
      </c>
    </row>
    <row r="14" spans="1:13" s="1" customFormat="1" ht="14.1" customHeight="1" x14ac:dyDescent="0.3">
      <c r="A14" s="160"/>
      <c r="B14" s="107" t="s">
        <v>538</v>
      </c>
      <c r="C14" s="107"/>
      <c r="D14" s="129" t="s">
        <v>182</v>
      </c>
      <c r="E14" s="130"/>
      <c r="F14" s="130"/>
      <c r="G14" s="131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181">
        <v>7</v>
      </c>
      <c r="B15" s="106" t="s">
        <v>517</v>
      </c>
      <c r="C15" s="106"/>
      <c r="D15" s="161"/>
      <c r="E15" s="161"/>
      <c r="F15" s="161"/>
      <c r="G15" s="161"/>
      <c r="H15" s="67">
        <f>SUM(I15)-1.2</f>
        <v>14.100000000000001</v>
      </c>
      <c r="I15" s="67">
        <f>SUM(J15)-1.2</f>
        <v>15.3</v>
      </c>
      <c r="J15" s="90">
        <v>16.5</v>
      </c>
      <c r="K15" s="67">
        <f>SUM(J15)+1.2</f>
        <v>17.7</v>
      </c>
      <c r="L15" s="67">
        <f>SUM(K15)+1.2</f>
        <v>18.899999999999999</v>
      </c>
      <c r="M15" s="234">
        <f>SUM(L15)+1.2</f>
        <v>20.099999999999998</v>
      </c>
    </row>
    <row r="16" spans="1:13" s="1" customFormat="1" ht="14.1" customHeight="1" x14ac:dyDescent="0.3">
      <c r="A16" s="160"/>
      <c r="B16" s="107" t="s">
        <v>516</v>
      </c>
      <c r="C16" s="107"/>
      <c r="D16" s="129" t="s">
        <v>515</v>
      </c>
      <c r="E16" s="130"/>
      <c r="F16" s="130"/>
      <c r="G16" s="131"/>
      <c r="H16" s="82"/>
      <c r="I16" s="82"/>
      <c r="J16" s="93"/>
      <c r="K16" s="82"/>
      <c r="L16" s="82"/>
      <c r="M16" s="235"/>
    </row>
    <row r="17" spans="1:13" s="1" customFormat="1" ht="14.1" customHeight="1" x14ac:dyDescent="0.3">
      <c r="A17" s="181">
        <v>8</v>
      </c>
      <c r="B17" s="106" t="s">
        <v>537</v>
      </c>
      <c r="C17" s="106"/>
      <c r="D17" s="161"/>
      <c r="E17" s="161"/>
      <c r="F17" s="161"/>
      <c r="G17" s="161"/>
      <c r="H17" s="67">
        <f>SUM(I17)-0.6</f>
        <v>7.8000000000000007</v>
      </c>
      <c r="I17" s="67">
        <f>SUM(J17)-0.6</f>
        <v>8.4</v>
      </c>
      <c r="J17" s="90">
        <v>9</v>
      </c>
      <c r="K17" s="67">
        <f>SUM(J17)+0.6</f>
        <v>9.6</v>
      </c>
      <c r="L17" s="67">
        <f>SUM(K17)+0.6</f>
        <v>10.199999999999999</v>
      </c>
      <c r="M17" s="234">
        <f>SUM(L17)+0.6</f>
        <v>10.799999999999999</v>
      </c>
    </row>
    <row r="18" spans="1:13" s="1" customFormat="1" ht="14.1" customHeight="1" x14ac:dyDescent="0.3">
      <c r="A18" s="160"/>
      <c r="B18" s="107" t="s">
        <v>536</v>
      </c>
      <c r="C18" s="107"/>
      <c r="D18" s="129" t="s">
        <v>515</v>
      </c>
      <c r="E18" s="130"/>
      <c r="F18" s="130"/>
      <c r="G18" s="131"/>
      <c r="H18" s="82"/>
      <c r="I18" s="82"/>
      <c r="J18" s="93"/>
      <c r="K18" s="82"/>
      <c r="L18" s="82"/>
      <c r="M18" s="235"/>
    </row>
    <row r="19" spans="1:13" s="1" customFormat="1" ht="14.1" customHeight="1" x14ac:dyDescent="0.3">
      <c r="A19" s="181">
        <v>9</v>
      </c>
      <c r="B19" s="85" t="s">
        <v>535</v>
      </c>
      <c r="C19" s="86"/>
      <c r="D19" s="161"/>
      <c r="E19" s="161"/>
      <c r="F19" s="161"/>
      <c r="G19" s="161"/>
      <c r="H19" s="67">
        <f>SUM(I19)-0.7</f>
        <v>11.100000000000001</v>
      </c>
      <c r="I19" s="67">
        <f>SUM(J19)-0.7</f>
        <v>11.8</v>
      </c>
      <c r="J19" s="90">
        <v>12.5</v>
      </c>
      <c r="K19" s="67">
        <f>SUM(J19)+0.7</f>
        <v>13.2</v>
      </c>
      <c r="L19" s="67">
        <f>SUM(K19)+0.7</f>
        <v>13.899999999999999</v>
      </c>
      <c r="M19" s="234">
        <f>SUM(L19)+0.7</f>
        <v>14.599999999999998</v>
      </c>
    </row>
    <row r="20" spans="1:13" s="1" customFormat="1" ht="14.1" customHeight="1" x14ac:dyDescent="0.3">
      <c r="A20" s="160"/>
      <c r="B20" s="148" t="s">
        <v>534</v>
      </c>
      <c r="C20" s="149"/>
      <c r="D20" s="129"/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81">
        <v>10</v>
      </c>
      <c r="B21" s="85" t="s">
        <v>533</v>
      </c>
      <c r="C21" s="86"/>
      <c r="D21" s="161"/>
      <c r="E21" s="161"/>
      <c r="F21" s="161"/>
      <c r="G21" s="161"/>
      <c r="H21" s="67">
        <f>SUM(I21)-0.5</f>
        <v>8.5</v>
      </c>
      <c r="I21" s="67">
        <f>SUM(J21)-0.5</f>
        <v>9</v>
      </c>
      <c r="J21" s="90">
        <v>9.5</v>
      </c>
      <c r="K21" s="67">
        <f>SUM(J21)+0.5</f>
        <v>10</v>
      </c>
      <c r="L21" s="67">
        <f>SUM(K21)+0.5</f>
        <v>10.5</v>
      </c>
      <c r="M21" s="234">
        <f>SUM(L21)+0.5</f>
        <v>11</v>
      </c>
    </row>
    <row r="22" spans="1:13" s="1" customFormat="1" ht="14.1" customHeight="1" x14ac:dyDescent="0.3">
      <c r="A22" s="160"/>
      <c r="B22" s="148" t="s">
        <v>532</v>
      </c>
      <c r="C22" s="149"/>
      <c r="D22" s="129"/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181">
        <v>11</v>
      </c>
      <c r="B23" s="108" t="s">
        <v>159</v>
      </c>
      <c r="C23" s="109"/>
      <c r="D23" s="103" t="s">
        <v>83</v>
      </c>
      <c r="E23" s="239"/>
      <c r="F23" s="239"/>
      <c r="G23" s="105"/>
      <c r="H23" s="98">
        <f>SUM(I23)-4.5</f>
        <v>57</v>
      </c>
      <c r="I23" s="98">
        <f>SUM(J23)-4.5</f>
        <v>61.5</v>
      </c>
      <c r="J23" s="97">
        <v>66</v>
      </c>
      <c r="K23" s="98">
        <f>SUM(J23)+4.5</f>
        <v>70.5</v>
      </c>
      <c r="L23" s="98">
        <f>SUM(K23)+4.5</f>
        <v>75</v>
      </c>
      <c r="M23" s="240">
        <f>SUM(L23)+4.5</f>
        <v>79.5</v>
      </c>
    </row>
    <row r="24" spans="1:13" s="1" customFormat="1" ht="14.1" customHeight="1" x14ac:dyDescent="0.3">
      <c r="A24" s="160"/>
      <c r="B24" s="77" t="s">
        <v>115</v>
      </c>
      <c r="C24" s="78"/>
      <c r="D24" s="100" t="s">
        <v>84</v>
      </c>
      <c r="E24" s="101"/>
      <c r="F24" s="101"/>
      <c r="G24" s="102"/>
      <c r="H24" s="82"/>
      <c r="I24" s="82"/>
      <c r="J24" s="93"/>
      <c r="K24" s="82"/>
      <c r="L24" s="82"/>
      <c r="M24" s="235"/>
    </row>
    <row r="25" spans="1:13" s="1" customFormat="1" ht="14.1" customHeight="1" x14ac:dyDescent="0.3">
      <c r="A25" s="181">
        <v>12</v>
      </c>
      <c r="B25" s="108" t="s">
        <v>179</v>
      </c>
      <c r="C25" s="109"/>
      <c r="D25" s="103"/>
      <c r="E25" s="239"/>
      <c r="F25" s="239"/>
      <c r="G25" s="105"/>
      <c r="H25" s="67">
        <f>SUM(I25)-2.5</f>
        <v>26</v>
      </c>
      <c r="I25" s="67">
        <f>SUM(J25)-2.5</f>
        <v>28.5</v>
      </c>
      <c r="J25" s="90">
        <v>31</v>
      </c>
      <c r="K25" s="67">
        <f>SUM(J25)+2.25</f>
        <v>33.25</v>
      </c>
      <c r="L25" s="67">
        <f>SUM(K25)+2.25</f>
        <v>35.5</v>
      </c>
      <c r="M25" s="234">
        <f>SUM(L25)+2.25</f>
        <v>37.75</v>
      </c>
    </row>
    <row r="26" spans="1:13" s="1" customFormat="1" ht="14.1" customHeight="1" x14ac:dyDescent="0.3">
      <c r="A26" s="160"/>
      <c r="B26" s="77" t="s">
        <v>178</v>
      </c>
      <c r="C26" s="78"/>
      <c r="D26" s="100"/>
      <c r="E26" s="101"/>
      <c r="F26" s="101"/>
      <c r="G26" s="102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81">
        <v>13</v>
      </c>
      <c r="B27" s="108" t="s">
        <v>498</v>
      </c>
      <c r="C27" s="109"/>
      <c r="D27" s="103"/>
      <c r="E27" s="239"/>
      <c r="F27" s="239"/>
      <c r="G27" s="105"/>
      <c r="H27" s="67">
        <f>SUM(I27)-2.5</f>
        <v>30</v>
      </c>
      <c r="I27" s="67">
        <f>SUM(J27)-2.5</f>
        <v>32.5</v>
      </c>
      <c r="J27" s="90">
        <v>35</v>
      </c>
      <c r="K27" s="67">
        <f>SUM(J27)+2.25</f>
        <v>37.25</v>
      </c>
      <c r="L27" s="67">
        <f>SUM(K27)+2.25</f>
        <v>39.5</v>
      </c>
      <c r="M27" s="234">
        <f>SUM(L27)+2.25</f>
        <v>41.75</v>
      </c>
    </row>
    <row r="28" spans="1:13" s="1" customFormat="1" ht="14.1" customHeight="1" x14ac:dyDescent="0.3">
      <c r="A28" s="160"/>
      <c r="B28" s="77" t="s">
        <v>531</v>
      </c>
      <c r="C28" s="78"/>
      <c r="D28" s="100"/>
      <c r="E28" s="101"/>
      <c r="F28" s="101"/>
      <c r="G28" s="102"/>
      <c r="H28" s="82"/>
      <c r="I28" s="82"/>
      <c r="J28" s="93"/>
      <c r="K28" s="82"/>
      <c r="L28" s="82"/>
      <c r="M28" s="235"/>
    </row>
    <row r="29" spans="1:13" s="1" customFormat="1" ht="14.1" customHeight="1" x14ac:dyDescent="0.3">
      <c r="A29" s="181">
        <v>14</v>
      </c>
      <c r="B29" s="85" t="s">
        <v>14</v>
      </c>
      <c r="C29" s="86"/>
      <c r="D29" s="123"/>
      <c r="E29" s="124"/>
      <c r="F29" s="124"/>
      <c r="G29" s="125"/>
      <c r="H29" s="106">
        <f>SUM(I29)-5</f>
        <v>66</v>
      </c>
      <c r="I29" s="67">
        <f>SUM(J29)-5</f>
        <v>71</v>
      </c>
      <c r="J29" s="90">
        <v>76</v>
      </c>
      <c r="K29" s="67">
        <f>SUM(J29)+5</f>
        <v>81</v>
      </c>
      <c r="L29" s="67">
        <f>SUM(K29)+5</f>
        <v>86</v>
      </c>
      <c r="M29" s="234">
        <f>SUM(L29)+5</f>
        <v>91</v>
      </c>
    </row>
    <row r="30" spans="1:13" s="1" customFormat="1" ht="14.1" customHeight="1" x14ac:dyDescent="0.3">
      <c r="A30" s="160"/>
      <c r="B30" s="77" t="s">
        <v>56</v>
      </c>
      <c r="C30" s="78"/>
      <c r="D30" s="100"/>
      <c r="E30" s="101"/>
      <c r="F30" s="101"/>
      <c r="G30" s="102"/>
      <c r="H30" s="107"/>
      <c r="I30" s="82"/>
      <c r="J30" s="93"/>
      <c r="K30" s="82"/>
      <c r="L30" s="82"/>
      <c r="M30" s="235"/>
    </row>
    <row r="31" spans="1:13" s="1" customFormat="1" ht="14.1" customHeight="1" x14ac:dyDescent="0.3">
      <c r="A31" s="181">
        <v>15</v>
      </c>
      <c r="B31" s="85" t="s">
        <v>162</v>
      </c>
      <c r="C31" s="86"/>
      <c r="D31" s="87"/>
      <c r="E31" s="88"/>
      <c r="F31" s="88"/>
      <c r="G31" s="89"/>
      <c r="H31" s="67">
        <f>SUM(I31)-2.5</f>
        <v>29</v>
      </c>
      <c r="I31" s="67">
        <f>SUM(J31)-2.5</f>
        <v>31.5</v>
      </c>
      <c r="J31" s="90">
        <v>34</v>
      </c>
      <c r="K31" s="67">
        <f>SUM(J31)+2.5</f>
        <v>36.5</v>
      </c>
      <c r="L31" s="67">
        <f>SUM(K31)+2.5</f>
        <v>39</v>
      </c>
      <c r="M31" s="234">
        <f>SUM(L31)+2.5</f>
        <v>41.5</v>
      </c>
    </row>
    <row r="32" spans="1:13" s="1" customFormat="1" ht="14.1" customHeight="1" x14ac:dyDescent="0.3">
      <c r="A32" s="160"/>
      <c r="B32" s="82" t="s">
        <v>161</v>
      </c>
      <c r="C32" s="82"/>
      <c r="D32" s="79" t="s">
        <v>200</v>
      </c>
      <c r="E32" s="80"/>
      <c r="F32" s="80"/>
      <c r="G32" s="81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181">
        <v>16</v>
      </c>
      <c r="B33" s="85" t="s">
        <v>530</v>
      </c>
      <c r="C33" s="86"/>
      <c r="D33" s="87"/>
      <c r="E33" s="88"/>
      <c r="F33" s="88"/>
      <c r="G33" s="89"/>
      <c r="H33" s="67">
        <f>SUM(I33)-0</f>
        <v>3</v>
      </c>
      <c r="I33" s="67">
        <f>SUM(J33)-0</f>
        <v>3</v>
      </c>
      <c r="J33" s="90">
        <v>3</v>
      </c>
      <c r="K33" s="67">
        <f>SUM(J33)+0.5</f>
        <v>3.5</v>
      </c>
      <c r="L33" s="67">
        <f>SUM(K33)+0</f>
        <v>3.5</v>
      </c>
      <c r="M33" s="234">
        <f>SUM(L33)+0</f>
        <v>3.5</v>
      </c>
    </row>
    <row r="34" spans="1:13" s="1" customFormat="1" ht="14.1" customHeight="1" x14ac:dyDescent="0.3">
      <c r="A34" s="160"/>
      <c r="B34" s="82" t="s">
        <v>529</v>
      </c>
      <c r="C34" s="82"/>
      <c r="D34" s="79"/>
      <c r="E34" s="80"/>
      <c r="F34" s="80"/>
      <c r="G34" s="81"/>
      <c r="H34" s="82"/>
      <c r="I34" s="82"/>
      <c r="J34" s="93"/>
      <c r="K34" s="82"/>
      <c r="L34" s="82"/>
      <c r="M34" s="235"/>
    </row>
    <row r="35" spans="1:13" s="1" customFormat="1" ht="14.1" customHeight="1" x14ac:dyDescent="0.3">
      <c r="A35" s="181">
        <v>17</v>
      </c>
      <c r="B35" s="106" t="s">
        <v>48</v>
      </c>
      <c r="C35" s="106"/>
      <c r="D35" s="161"/>
      <c r="E35" s="161"/>
      <c r="F35" s="161"/>
      <c r="G35" s="161"/>
      <c r="H35" s="67">
        <f>SUM(I35)-3</f>
        <v>40.5</v>
      </c>
      <c r="I35" s="67">
        <f>SUM(J35)-3</f>
        <v>43.5</v>
      </c>
      <c r="J35" s="90">
        <v>46.5</v>
      </c>
      <c r="K35" s="67">
        <f>SUM(J35)+3</f>
        <v>49.5</v>
      </c>
      <c r="L35" s="67">
        <f>SUM(K35)+3</f>
        <v>52.5</v>
      </c>
      <c r="M35" s="234">
        <f>SUM(L35)+3</f>
        <v>55.5</v>
      </c>
    </row>
    <row r="36" spans="1:13" s="1" customFormat="1" ht="14.1" customHeight="1" x14ac:dyDescent="0.3">
      <c r="A36" s="160"/>
      <c r="B36" s="107" t="s">
        <v>28</v>
      </c>
      <c r="C36" s="107"/>
      <c r="D36" s="129" t="s">
        <v>528</v>
      </c>
      <c r="E36" s="130"/>
      <c r="F36" s="130"/>
      <c r="G36" s="131"/>
      <c r="H36" s="82"/>
      <c r="I36" s="82"/>
      <c r="J36" s="93"/>
      <c r="K36" s="82"/>
      <c r="L36" s="82"/>
      <c r="M36" s="235"/>
    </row>
    <row r="37" spans="1:13" s="1" customFormat="1" ht="14.1" customHeight="1" x14ac:dyDescent="0.3">
      <c r="A37" s="181">
        <v>18</v>
      </c>
      <c r="B37" s="108" t="s">
        <v>154</v>
      </c>
      <c r="C37" s="109"/>
      <c r="D37" s="103" t="s">
        <v>25</v>
      </c>
      <c r="E37" s="239"/>
      <c r="F37" s="239"/>
      <c r="G37" s="105"/>
      <c r="H37" s="98">
        <f>SUM(I37)-0.3</f>
        <v>3.9000000000000004</v>
      </c>
      <c r="I37" s="98">
        <f>SUM(J37)-0.3</f>
        <v>4.2</v>
      </c>
      <c r="J37" s="93">
        <v>4.5</v>
      </c>
      <c r="K37" s="82">
        <f>SUM(J37)+0.3</f>
        <v>4.8</v>
      </c>
      <c r="L37" s="82">
        <f>SUM(K37)+0.3</f>
        <v>5.0999999999999996</v>
      </c>
      <c r="M37" s="235">
        <f>SUM(L37)+0.3</f>
        <v>5.3999999999999995</v>
      </c>
    </row>
    <row r="38" spans="1:13" s="1" customFormat="1" ht="14.1" customHeight="1" x14ac:dyDescent="0.3">
      <c r="A38" s="160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232"/>
    </row>
    <row r="39" spans="1:13" s="1" customFormat="1" ht="14.1" customHeight="1" x14ac:dyDescent="0.3">
      <c r="A39" s="181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SUM(I39)-0.7</f>
        <v>8.1000000000000014</v>
      </c>
      <c r="I39" s="67">
        <f>SUM(J39)-0.7</f>
        <v>8.8000000000000007</v>
      </c>
      <c r="J39" s="90">
        <v>9.5</v>
      </c>
      <c r="K39" s="67">
        <f>SUM(J39)+0.7</f>
        <v>10.199999999999999</v>
      </c>
      <c r="L39" s="67">
        <f>SUM(K39)+0.7</f>
        <v>10.899999999999999</v>
      </c>
      <c r="M39" s="234">
        <f>SUM(L39)+0.7</f>
        <v>11.599999999999998</v>
      </c>
    </row>
    <row r="40" spans="1:13" s="1" customFormat="1" ht="14.1" customHeight="1" thickBot="1" x14ac:dyDescent="0.35">
      <c r="A40" s="174"/>
      <c r="B40" s="71" t="s">
        <v>59</v>
      </c>
      <c r="C40" s="72"/>
      <c r="D40" s="145" t="s">
        <v>151</v>
      </c>
      <c r="E40" s="146"/>
      <c r="F40" s="146"/>
      <c r="G40" s="147"/>
      <c r="H40" s="68"/>
      <c r="I40" s="68"/>
      <c r="J40" s="91"/>
      <c r="K40" s="68"/>
      <c r="L40" s="68"/>
      <c r="M40" s="241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12"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A5:A6"/>
    <mergeCell ref="B5:C5"/>
    <mergeCell ref="D5:G5"/>
    <mergeCell ref="H5:H6"/>
    <mergeCell ref="I5:I6"/>
    <mergeCell ref="K7:K8"/>
    <mergeCell ref="B8:C8"/>
    <mergeCell ref="D8:G8"/>
    <mergeCell ref="K5:K6"/>
    <mergeCell ref="B6:C6"/>
    <mergeCell ref="D6:G6"/>
    <mergeCell ref="A15:A16"/>
    <mergeCell ref="B15:C15"/>
    <mergeCell ref="D15:G15"/>
    <mergeCell ref="H15:H16"/>
    <mergeCell ref="I15:I16"/>
    <mergeCell ref="H9:H10"/>
    <mergeCell ref="D11:G11"/>
    <mergeCell ref="H11:H12"/>
    <mergeCell ref="D16:G16"/>
    <mergeCell ref="J7:J8"/>
    <mergeCell ref="A7:A8"/>
    <mergeCell ref="B7:C7"/>
    <mergeCell ref="D7:G7"/>
    <mergeCell ref="H7:H8"/>
    <mergeCell ref="B10:C10"/>
    <mergeCell ref="D10:G10"/>
    <mergeCell ref="A9:A10"/>
    <mergeCell ref="B9:C9"/>
    <mergeCell ref="D9:G9"/>
    <mergeCell ref="I23:I24"/>
    <mergeCell ref="D24:G24"/>
    <mergeCell ref="J9:J10"/>
    <mergeCell ref="K9:K10"/>
    <mergeCell ref="L9:L10"/>
    <mergeCell ref="M9:M10"/>
    <mergeCell ref="I9:I10"/>
    <mergeCell ref="K11:K12"/>
    <mergeCell ref="L11:L12"/>
    <mergeCell ref="M11:M12"/>
    <mergeCell ref="J11:J12"/>
    <mergeCell ref="I11:I12"/>
    <mergeCell ref="A17:A18"/>
    <mergeCell ref="B17:C17"/>
    <mergeCell ref="D17:G17"/>
    <mergeCell ref="H17:H18"/>
    <mergeCell ref="I17:I18"/>
    <mergeCell ref="B12:C12"/>
    <mergeCell ref="D12:G12"/>
    <mergeCell ref="B16:C16"/>
    <mergeCell ref="A11:A12"/>
    <mergeCell ref="B11:C11"/>
    <mergeCell ref="J17:J18"/>
    <mergeCell ref="K17:K18"/>
    <mergeCell ref="L17:L18"/>
    <mergeCell ref="M17:M18"/>
    <mergeCell ref="B18:C18"/>
    <mergeCell ref="D18:G18"/>
    <mergeCell ref="L15:L16"/>
    <mergeCell ref="M15:M16"/>
    <mergeCell ref="J15:J16"/>
    <mergeCell ref="A13:A14"/>
    <mergeCell ref="B13:C13"/>
    <mergeCell ref="D13:G13"/>
    <mergeCell ref="H13:H14"/>
    <mergeCell ref="I13:I14"/>
    <mergeCell ref="J13:J14"/>
    <mergeCell ref="A21:A22"/>
    <mergeCell ref="I21:I22"/>
    <mergeCell ref="J21:J22"/>
    <mergeCell ref="K21:K22"/>
    <mergeCell ref="L21:L22"/>
    <mergeCell ref="A19:A20"/>
    <mergeCell ref="B21:C21"/>
    <mergeCell ref="D21:G21"/>
    <mergeCell ref="H21:H22"/>
    <mergeCell ref="B20:C20"/>
    <mergeCell ref="M13:M14"/>
    <mergeCell ref="B14:C14"/>
    <mergeCell ref="D14:G14"/>
    <mergeCell ref="K13:K14"/>
    <mergeCell ref="L13:L14"/>
    <mergeCell ref="J19:J20"/>
    <mergeCell ref="K19:K20"/>
    <mergeCell ref="L19:L20"/>
    <mergeCell ref="K15:K16"/>
    <mergeCell ref="M19:M20"/>
    <mergeCell ref="J23:J24"/>
    <mergeCell ref="I19:I20"/>
    <mergeCell ref="J25:J26"/>
    <mergeCell ref="D20:G20"/>
    <mergeCell ref="M21:M22"/>
    <mergeCell ref="B22:C22"/>
    <mergeCell ref="K23:K24"/>
    <mergeCell ref="L23:L24"/>
    <mergeCell ref="M23:M24"/>
    <mergeCell ref="B24:C24"/>
    <mergeCell ref="B19:C19"/>
    <mergeCell ref="H19:H20"/>
    <mergeCell ref="B31:C31"/>
    <mergeCell ref="D31:G31"/>
    <mergeCell ref="I31:I32"/>
    <mergeCell ref="J31:J32"/>
    <mergeCell ref="D19:G19"/>
    <mergeCell ref="D22:G22"/>
    <mergeCell ref="H25:H26"/>
    <mergeCell ref="B27:C27"/>
    <mergeCell ref="K27:K28"/>
    <mergeCell ref="L27:L28"/>
    <mergeCell ref="A37:A38"/>
    <mergeCell ref="B37:C37"/>
    <mergeCell ref="D37:G37"/>
    <mergeCell ref="H37:H38"/>
    <mergeCell ref="I37:I38"/>
    <mergeCell ref="J37:J38"/>
    <mergeCell ref="L31:L32"/>
    <mergeCell ref="H31:H32"/>
    <mergeCell ref="M31:M32"/>
    <mergeCell ref="K31:K32"/>
    <mergeCell ref="B32:C32"/>
    <mergeCell ref="D32:G32"/>
    <mergeCell ref="A31:A32"/>
    <mergeCell ref="B23:C23"/>
    <mergeCell ref="D23:G23"/>
    <mergeCell ref="H23:H24"/>
    <mergeCell ref="B25:C25"/>
    <mergeCell ref="D25:G25"/>
    <mergeCell ref="D27:G27"/>
    <mergeCell ref="H27:H28"/>
    <mergeCell ref="I27:I28"/>
    <mergeCell ref="J27:J28"/>
    <mergeCell ref="D26:G26"/>
    <mergeCell ref="I25:I26"/>
    <mergeCell ref="A23:A24"/>
    <mergeCell ref="A25:A26"/>
    <mergeCell ref="M27:M28"/>
    <mergeCell ref="B28:C28"/>
    <mergeCell ref="D28:G28"/>
    <mergeCell ref="K25:K26"/>
    <mergeCell ref="L25:L26"/>
    <mergeCell ref="M25:M26"/>
    <mergeCell ref="B26:C26"/>
    <mergeCell ref="A27:A28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H33:H34"/>
    <mergeCell ref="I33:I34"/>
    <mergeCell ref="J33:J34"/>
    <mergeCell ref="D40:G40"/>
    <mergeCell ref="A39:A40"/>
    <mergeCell ref="B39:C39"/>
    <mergeCell ref="D39:G39"/>
    <mergeCell ref="H39:H40"/>
    <mergeCell ref="I39:I40"/>
    <mergeCell ref="J39:J40"/>
    <mergeCell ref="L33:L34"/>
    <mergeCell ref="A35:A36"/>
    <mergeCell ref="B35:C35"/>
    <mergeCell ref="D35:G35"/>
    <mergeCell ref="H35:H36"/>
    <mergeCell ref="I35:I36"/>
    <mergeCell ref="J35:J36"/>
    <mergeCell ref="A33:A34"/>
    <mergeCell ref="B33:C33"/>
    <mergeCell ref="D33:G33"/>
    <mergeCell ref="J29:J30"/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D6A5-2E3A-47E6-AAE5-E0E87583D6C7}">
  <sheetPr codeName="Sheet206">
    <tabColor theme="5"/>
    <pageSetUpPr fitToPage="1"/>
  </sheetPr>
  <dimension ref="A1:M53"/>
  <sheetViews>
    <sheetView zoomScale="110" zoomScaleNormal="110" workbookViewId="0">
      <selection activeCell="R3" sqref="R2:R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713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2" t="s">
        <v>72</v>
      </c>
      <c r="I2" s="32" t="s">
        <v>73</v>
      </c>
      <c r="J2" s="8" t="s">
        <v>74</v>
      </c>
      <c r="K2" s="32" t="s">
        <v>75</v>
      </c>
      <c r="L2" s="32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135">
        <f>SUM(I3)-4.9</f>
        <v>56</v>
      </c>
      <c r="I3" s="135">
        <f>SUM(J3)-4.9</f>
        <v>60.9</v>
      </c>
      <c r="J3" s="137">
        <v>65.8</v>
      </c>
      <c r="K3" s="135">
        <f>SUM(J3)+4.9</f>
        <v>70.7</v>
      </c>
      <c r="L3" s="135">
        <f>SUM(K3)+4.9</f>
        <v>75.600000000000009</v>
      </c>
      <c r="M3" s="136">
        <f>SUM(L3)+4.9</f>
        <v>80.500000000000014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21.699999999999996</v>
      </c>
      <c r="I5" s="67">
        <f>SUM(J5)-1.6</f>
        <v>23.299999999999997</v>
      </c>
      <c r="J5" s="126">
        <v>24.9</v>
      </c>
      <c r="K5" s="127">
        <f>SUM(J5)+1.4</f>
        <v>26.299999999999997</v>
      </c>
      <c r="L5" s="127">
        <f>SUM(K5)+1.4</f>
        <v>27.699999999999996</v>
      </c>
      <c r="M5" s="128">
        <f>SUM(L5)+1.4</f>
        <v>29.099999999999994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128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69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714</v>
      </c>
      <c r="C9" s="106"/>
      <c r="D9" s="161"/>
      <c r="E9" s="161"/>
      <c r="F9" s="161"/>
      <c r="G9" s="161"/>
      <c r="H9" s="67">
        <f>SUM(I9)-3</f>
        <v>52</v>
      </c>
      <c r="I9" s="67">
        <f>SUM(J9)-3</f>
        <v>55</v>
      </c>
      <c r="J9" s="90">
        <v>58</v>
      </c>
      <c r="K9" s="67">
        <f>SUM(J9)+3</f>
        <v>61</v>
      </c>
      <c r="L9" s="67">
        <f>SUM(K9)+3</f>
        <v>64</v>
      </c>
      <c r="M9" s="69">
        <f>SUM(L9)+3</f>
        <v>67</v>
      </c>
    </row>
    <row r="10" spans="1:13" s="1" customFormat="1" ht="14.1" customHeight="1" x14ac:dyDescent="0.3">
      <c r="A10" s="160"/>
      <c r="B10" s="107" t="s">
        <v>715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12.399999999999999</v>
      </c>
      <c r="I11" s="67">
        <f>SUM(J11)-0.9</f>
        <v>13.299999999999999</v>
      </c>
      <c r="J11" s="126">
        <v>14.2</v>
      </c>
      <c r="K11" s="127">
        <f>SUM(J11)+0.9</f>
        <v>15.1</v>
      </c>
      <c r="L11" s="127">
        <f>SUM(K11)+0.9</f>
        <v>16</v>
      </c>
      <c r="M11" s="128">
        <f>SUM(L11)+0.9</f>
        <v>16.899999999999999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8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12.3</v>
      </c>
      <c r="I13" s="67">
        <f>SUM(J13)-0.6</f>
        <v>12.9</v>
      </c>
      <c r="J13" s="126">
        <v>13.5</v>
      </c>
      <c r="K13" s="127">
        <f>SUM(J13)+0.6</f>
        <v>14.1</v>
      </c>
      <c r="L13" s="127">
        <f>SUM(K13)+0.6</f>
        <v>14.7</v>
      </c>
      <c r="M13" s="69">
        <f>SUM(L13)+0.6</f>
        <v>15.299999999999999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76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5.8000000000000007</v>
      </c>
      <c r="I15" s="67">
        <f>SUM(J15)-0.3</f>
        <v>6.1000000000000005</v>
      </c>
      <c r="J15" s="126">
        <v>6.4</v>
      </c>
      <c r="K15" s="127">
        <f>SUM(J15)+0.3</f>
        <v>6.7</v>
      </c>
      <c r="L15" s="127">
        <f>SUM(K15)+0.3</f>
        <v>7</v>
      </c>
      <c r="M15" s="69">
        <f>SUM(L15)+0.3</f>
        <v>7.3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76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32.799999999999997</v>
      </c>
      <c r="I17" s="67">
        <f>SUM(J17)-1.6</f>
        <v>34.4</v>
      </c>
      <c r="J17" s="126">
        <v>36</v>
      </c>
      <c r="K17" s="127">
        <f>SUM(J17)+1.6</f>
        <v>37.6</v>
      </c>
      <c r="L17" s="127">
        <f>SUM(K17)+1.6</f>
        <v>39.200000000000003</v>
      </c>
      <c r="M17" s="69">
        <f>SUM(L17)+1.6</f>
        <v>40.800000000000004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76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SUM(I19)-3.7</f>
        <v>34.199999999999996</v>
      </c>
      <c r="I19" s="67">
        <f>SUM(J19)-3.7</f>
        <v>37.9</v>
      </c>
      <c r="J19" s="126">
        <v>41.6</v>
      </c>
      <c r="K19" s="127">
        <f>SUM(J19)+3.8</f>
        <v>45.4</v>
      </c>
      <c r="L19" s="127">
        <f>SUM(K19)+3.8</f>
        <v>49.199999999999996</v>
      </c>
      <c r="M19" s="128">
        <f>SUM(L19)+3.8</f>
        <v>52.999999999999993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22.699999999999996</v>
      </c>
      <c r="I21" s="67">
        <f>SUM(J21)-1.6</f>
        <v>24.299999999999997</v>
      </c>
      <c r="J21" s="126">
        <v>25.9</v>
      </c>
      <c r="K21" s="127">
        <f>SUM(J21)+1.6</f>
        <v>27.5</v>
      </c>
      <c r="L21" s="127">
        <f>SUM(K21)+1.6</f>
        <v>29.1</v>
      </c>
      <c r="M21" s="69">
        <f>SUM(L21)+1.6</f>
        <v>30.700000000000003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76"/>
    </row>
    <row r="23" spans="1:13" s="1" customFormat="1" ht="14.1" customHeight="1" x14ac:dyDescent="0.3">
      <c r="A23" s="160">
        <v>11</v>
      </c>
      <c r="B23" s="85" t="s">
        <v>78</v>
      </c>
      <c r="C23" s="86"/>
      <c r="D23" s="161" t="s">
        <v>79</v>
      </c>
      <c r="E23" s="161"/>
      <c r="F23" s="161"/>
      <c r="G23" s="161"/>
      <c r="H23" s="67">
        <f>SUM(I23)-0.6</f>
        <v>14.8</v>
      </c>
      <c r="I23" s="67">
        <f>SUM(J23)-0.6</f>
        <v>15.4</v>
      </c>
      <c r="J23" s="126">
        <v>16</v>
      </c>
      <c r="K23" s="127">
        <f>SUM(J23)+0.6</f>
        <v>16.600000000000001</v>
      </c>
      <c r="L23" s="127">
        <f>SUM(K23)+0.6</f>
        <v>17.200000000000003</v>
      </c>
      <c r="M23" s="128">
        <f>SUM(L23)+0.6</f>
        <v>17.800000000000004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716</v>
      </c>
      <c r="C25" s="86"/>
      <c r="D25" s="177"/>
      <c r="E25" s="178"/>
      <c r="F25" s="178"/>
      <c r="G25" s="179"/>
      <c r="H25" s="67">
        <f>SUM(I25)-1.7</f>
        <v>20.400000000000002</v>
      </c>
      <c r="I25" s="67">
        <f>SUM(J25)-1.7</f>
        <v>22.1</v>
      </c>
      <c r="J25" s="126">
        <v>23.8</v>
      </c>
      <c r="K25" s="127">
        <f>SUM(J25)+1.7</f>
        <v>25.5</v>
      </c>
      <c r="L25" s="127">
        <f>SUM(K25)+1.7</f>
        <v>27.2</v>
      </c>
      <c r="M25" s="128">
        <f>SUM(L25)+1.7</f>
        <v>28.9</v>
      </c>
    </row>
    <row r="26" spans="1:13" s="1" customFormat="1" ht="14.1" customHeight="1" x14ac:dyDescent="0.3">
      <c r="A26" s="160"/>
      <c r="B26" s="148" t="s">
        <v>717</v>
      </c>
      <c r="C26" s="149"/>
      <c r="D26" s="129" t="s">
        <v>718</v>
      </c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160">
        <v>13</v>
      </c>
      <c r="B27" s="106" t="s">
        <v>720</v>
      </c>
      <c r="C27" s="106"/>
      <c r="D27" s="161"/>
      <c r="E27" s="161"/>
      <c r="F27" s="161"/>
      <c r="G27" s="161"/>
      <c r="H27" s="67">
        <f>SUM(I27)-3.75</f>
        <v>11.25</v>
      </c>
      <c r="I27" s="67">
        <f>SUM(J27)-0</f>
        <v>15</v>
      </c>
      <c r="J27" s="126">
        <v>15</v>
      </c>
      <c r="K27" s="127">
        <f>SUM(J27)+0</f>
        <v>15</v>
      </c>
      <c r="L27" s="127">
        <f>SUM(K27)+3.75</f>
        <v>18.75</v>
      </c>
      <c r="M27" s="128">
        <f>SUM(L27)+0</f>
        <v>18.75</v>
      </c>
    </row>
    <row r="28" spans="1:13" s="1" customFormat="1" ht="14.1" customHeight="1" x14ac:dyDescent="0.3">
      <c r="A28" s="160"/>
      <c r="B28" s="107" t="s">
        <v>719</v>
      </c>
      <c r="C28" s="107"/>
      <c r="D28" s="129" t="s">
        <v>378</v>
      </c>
      <c r="E28" s="130"/>
      <c r="F28" s="130"/>
      <c r="G28" s="131"/>
      <c r="H28" s="82"/>
      <c r="I28" s="82"/>
      <c r="J28" s="126"/>
      <c r="K28" s="127"/>
      <c r="L28" s="127"/>
      <c r="M28" s="128"/>
    </row>
    <row r="29" spans="1:13" s="1" customFormat="1" ht="14.1" customHeight="1" x14ac:dyDescent="0.3">
      <c r="A29" s="160">
        <v>14</v>
      </c>
      <c r="B29" s="106" t="s">
        <v>313</v>
      </c>
      <c r="C29" s="106"/>
      <c r="D29" s="161"/>
      <c r="E29" s="161"/>
      <c r="F29" s="161"/>
      <c r="G29" s="161"/>
      <c r="H29" s="67">
        <f>SUM(I29)-3.2</f>
        <v>35.499999999999993</v>
      </c>
      <c r="I29" s="67">
        <f>SUM(J29)-3.2</f>
        <v>38.699999999999996</v>
      </c>
      <c r="J29" s="126">
        <v>41.9</v>
      </c>
      <c r="K29" s="127">
        <f>SUM(J29)+3.2</f>
        <v>45.1</v>
      </c>
      <c r="L29" s="127">
        <f>SUM(K29)+3.2</f>
        <v>48.300000000000004</v>
      </c>
      <c r="M29" s="128">
        <f>SUM(L29)+3.2</f>
        <v>51.500000000000007</v>
      </c>
    </row>
    <row r="30" spans="1:13" s="1" customFormat="1" ht="14.1" customHeight="1" x14ac:dyDescent="0.3">
      <c r="A30" s="160"/>
      <c r="B30" s="107" t="s">
        <v>161</v>
      </c>
      <c r="C30" s="107"/>
      <c r="D30" s="129" t="s">
        <v>721</v>
      </c>
      <c r="E30" s="130"/>
      <c r="F30" s="130"/>
      <c r="G30" s="131"/>
      <c r="H30" s="82"/>
      <c r="I30" s="82"/>
      <c r="J30" s="126"/>
      <c r="K30" s="127"/>
      <c r="L30" s="127"/>
      <c r="M30" s="128"/>
    </row>
    <row r="31" spans="1:13" s="1" customFormat="1" ht="14.1" customHeight="1" x14ac:dyDescent="0.3">
      <c r="A31" s="160">
        <v>15</v>
      </c>
      <c r="B31" s="106" t="s">
        <v>653</v>
      </c>
      <c r="C31" s="106"/>
      <c r="D31" s="161"/>
      <c r="E31" s="161"/>
      <c r="F31" s="161"/>
      <c r="G31" s="161"/>
      <c r="H31" s="67">
        <f>SUM(I31)-0</f>
        <v>10.5</v>
      </c>
      <c r="I31" s="67">
        <f>SUM(J31)-0</f>
        <v>10.5</v>
      </c>
      <c r="J31" s="126">
        <v>10.5</v>
      </c>
      <c r="K31" s="127">
        <f>SUM(J31)+0.3</f>
        <v>10.8</v>
      </c>
      <c r="L31" s="127">
        <f>SUM(K31)+0.3</f>
        <v>11.100000000000001</v>
      </c>
      <c r="M31" s="128">
        <f>SUM(L31)+0.3</f>
        <v>11.400000000000002</v>
      </c>
    </row>
    <row r="32" spans="1:13" s="1" customFormat="1" ht="14.1" customHeight="1" x14ac:dyDescent="0.3">
      <c r="A32" s="160"/>
      <c r="B32" s="107" t="s">
        <v>652</v>
      </c>
      <c r="C32" s="107"/>
      <c r="D32" s="129" t="s">
        <v>722</v>
      </c>
      <c r="E32" s="130"/>
      <c r="F32" s="130"/>
      <c r="G32" s="131"/>
      <c r="H32" s="82"/>
      <c r="I32" s="82"/>
      <c r="J32" s="126"/>
      <c r="K32" s="127"/>
      <c r="L32" s="127"/>
      <c r="M32" s="128"/>
    </row>
    <row r="33" spans="1:13" s="1" customFormat="1" ht="14.1" customHeight="1" x14ac:dyDescent="0.3">
      <c r="A33" s="160">
        <v>16</v>
      </c>
      <c r="B33" s="162" t="s">
        <v>459</v>
      </c>
      <c r="C33" s="163"/>
      <c r="D33" s="123"/>
      <c r="E33" s="124"/>
      <c r="F33" s="124"/>
      <c r="G33" s="125"/>
      <c r="H33" s="67">
        <f>SUM(I33)+1.9</f>
        <v>11.500000000000002</v>
      </c>
      <c r="I33" s="67">
        <f>SUM(J33)-1.7</f>
        <v>9.6000000000000014</v>
      </c>
      <c r="J33" s="126">
        <v>11.3</v>
      </c>
      <c r="K33" s="127">
        <f>SUM(J33)+1.7</f>
        <v>13</v>
      </c>
      <c r="L33" s="127">
        <f>SUM(K33)-1.9</f>
        <v>11.1</v>
      </c>
      <c r="M33" s="128">
        <f>SUM(L33)+1.7</f>
        <v>12.799999999999999</v>
      </c>
    </row>
    <row r="34" spans="1:13" s="1" customFormat="1" ht="14.1" customHeight="1" thickBot="1" x14ac:dyDescent="0.35">
      <c r="A34" s="174"/>
      <c r="B34" s="169" t="s">
        <v>458</v>
      </c>
      <c r="C34" s="170"/>
      <c r="D34" s="171"/>
      <c r="E34" s="172"/>
      <c r="F34" s="172"/>
      <c r="G34" s="173"/>
      <c r="H34" s="68"/>
      <c r="I34" s="68"/>
      <c r="J34" s="166"/>
      <c r="K34" s="167"/>
      <c r="L34" s="167"/>
      <c r="M34" s="168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M23:M24"/>
    <mergeCell ref="B24:C24"/>
    <mergeCell ref="D24:G24"/>
    <mergeCell ref="K25:K26"/>
    <mergeCell ref="L25:L26"/>
    <mergeCell ref="M25:M26"/>
    <mergeCell ref="D25:G25"/>
    <mergeCell ref="H25:H26"/>
    <mergeCell ref="J25:J26"/>
    <mergeCell ref="J23:J24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A25:A26"/>
    <mergeCell ref="B25:C25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9A7F-83B7-4BF9-870C-310574A193BF}">
  <sheetPr codeName="Sheet207">
    <tabColor theme="5"/>
    <pageSetUpPr fitToPage="1"/>
  </sheetPr>
  <dimension ref="A1:M59"/>
  <sheetViews>
    <sheetView zoomScale="110" zoomScaleNormal="110" workbookViewId="0">
      <selection activeCell="L25" sqref="L25:L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734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3" t="s">
        <v>72</v>
      </c>
      <c r="I2" s="43" t="s">
        <v>73</v>
      </c>
      <c r="J2" s="8" t="s">
        <v>74</v>
      </c>
      <c r="K2" s="43" t="s">
        <v>75</v>
      </c>
      <c r="L2" s="43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135">
        <f>SUM(I3)-4.9</f>
        <v>55.8</v>
      </c>
      <c r="I3" s="135">
        <f>SUM(J3)-4.9</f>
        <v>60.699999999999996</v>
      </c>
      <c r="J3" s="137">
        <v>65.599999999999994</v>
      </c>
      <c r="K3" s="135">
        <f>SUM(J3)+4.9</f>
        <v>70.5</v>
      </c>
      <c r="L3" s="135">
        <f>SUM(K3)+4.9</f>
        <v>75.400000000000006</v>
      </c>
      <c r="M3" s="136">
        <f>SUM(L3)+4.9</f>
        <v>80.300000000000011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21.799999999999997</v>
      </c>
      <c r="I5" s="67">
        <f>SUM(J5)-1.6</f>
        <v>23.4</v>
      </c>
      <c r="J5" s="126">
        <v>25</v>
      </c>
      <c r="K5" s="127">
        <f>SUM(J5)+1.4</f>
        <v>26.4</v>
      </c>
      <c r="L5" s="127">
        <f>SUM(K5)+1.4</f>
        <v>27.799999999999997</v>
      </c>
      <c r="M5" s="128">
        <f>SUM(L5)+1.4</f>
        <v>29.199999999999996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128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69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714</v>
      </c>
      <c r="C9" s="106"/>
      <c r="D9" s="161"/>
      <c r="E9" s="161"/>
      <c r="F9" s="161"/>
      <c r="G9" s="161"/>
      <c r="H9" s="67">
        <f>SUM(I9)-3</f>
        <v>52</v>
      </c>
      <c r="I9" s="67">
        <f>SUM(J9)-3</f>
        <v>55</v>
      </c>
      <c r="J9" s="90">
        <v>58</v>
      </c>
      <c r="K9" s="67">
        <f>SUM(J9)+3</f>
        <v>61</v>
      </c>
      <c r="L9" s="67">
        <f>SUM(K9)+3</f>
        <v>64</v>
      </c>
      <c r="M9" s="69">
        <f>SUM(L9)+3</f>
        <v>67</v>
      </c>
    </row>
    <row r="10" spans="1:13" s="1" customFormat="1" ht="14.1" customHeight="1" x14ac:dyDescent="0.3">
      <c r="A10" s="160"/>
      <c r="B10" s="107" t="s">
        <v>715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13.799999999999999</v>
      </c>
      <c r="I11" s="67">
        <f>SUM(J11)-0.9</f>
        <v>14.7</v>
      </c>
      <c r="J11" s="126">
        <v>15.6</v>
      </c>
      <c r="K11" s="127">
        <f>SUM(J11)+0.9</f>
        <v>16.5</v>
      </c>
      <c r="L11" s="67">
        <f>SUM(K11)+0.9</f>
        <v>17.399999999999999</v>
      </c>
      <c r="M11" s="69">
        <f>SUM(L11)+0.9</f>
        <v>18.299999999999997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82"/>
      <c r="M12" s="76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13</v>
      </c>
      <c r="I13" s="67">
        <f>SUM(J13)-0.6</f>
        <v>13.6</v>
      </c>
      <c r="J13" s="126">
        <v>14.2</v>
      </c>
      <c r="K13" s="127">
        <f>SUM(J13)+0.6</f>
        <v>14.799999999999999</v>
      </c>
      <c r="L13" s="127">
        <f>SUM(K13)+0.6</f>
        <v>15.399999999999999</v>
      </c>
      <c r="M13" s="69">
        <f>SUM(L13)+0.6</f>
        <v>15.999999999999998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76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5.5</v>
      </c>
      <c r="I15" s="67">
        <f>SUM(J15)-0.3</f>
        <v>5.8</v>
      </c>
      <c r="J15" s="126">
        <v>6.1</v>
      </c>
      <c r="K15" s="127">
        <f>SUM(J15)+0.3</f>
        <v>6.3999999999999995</v>
      </c>
      <c r="L15" s="127">
        <f>SUM(K15)+0.3</f>
        <v>6.6999999999999993</v>
      </c>
      <c r="M15" s="69">
        <f>SUM(L15)+0.3</f>
        <v>6.9999999999999991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76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33.4</v>
      </c>
      <c r="I17" s="67">
        <f>SUM(J17)-1.6</f>
        <v>35</v>
      </c>
      <c r="J17" s="126">
        <v>36.6</v>
      </c>
      <c r="K17" s="127">
        <f>SUM(J17)+1.6</f>
        <v>38.200000000000003</v>
      </c>
      <c r="L17" s="127">
        <f>SUM(K17)+1.6</f>
        <v>39.800000000000004</v>
      </c>
      <c r="M17" s="69">
        <f>SUM(L17)+1.6</f>
        <v>41.400000000000006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76"/>
    </row>
    <row r="19" spans="1:13" s="1" customFormat="1" ht="14.1" customHeight="1" x14ac:dyDescent="0.3">
      <c r="A19" s="160">
        <v>9</v>
      </c>
      <c r="B19" s="106" t="s">
        <v>737</v>
      </c>
      <c r="C19" s="106"/>
      <c r="D19" s="161" t="s">
        <v>6</v>
      </c>
      <c r="E19" s="161"/>
      <c r="F19" s="161"/>
      <c r="G19" s="161"/>
      <c r="H19" s="67">
        <f>SUM(I19)-3.7</f>
        <v>34.099999999999994</v>
      </c>
      <c r="I19" s="67">
        <f>SUM(J19)-3.7</f>
        <v>37.799999999999997</v>
      </c>
      <c r="J19" s="126">
        <v>41.5</v>
      </c>
      <c r="K19" s="127">
        <f>SUM(J19)+3.8</f>
        <v>45.3</v>
      </c>
      <c r="L19" s="127">
        <f>SUM(K19)+3.8</f>
        <v>49.099999999999994</v>
      </c>
      <c r="M19" s="128">
        <f>SUM(L19)+3.8</f>
        <v>52.899999999999991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160">
        <v>10</v>
      </c>
      <c r="B21" s="106" t="s">
        <v>738</v>
      </c>
      <c r="C21" s="106"/>
      <c r="D21" s="123" t="s">
        <v>8</v>
      </c>
      <c r="E21" s="124"/>
      <c r="F21" s="124"/>
      <c r="G21" s="125"/>
      <c r="H21" s="67">
        <f>SUM(I21)-1.6</f>
        <v>24.799999999999997</v>
      </c>
      <c r="I21" s="67">
        <f>SUM(J21)-1.6</f>
        <v>26.4</v>
      </c>
      <c r="J21" s="126">
        <v>28</v>
      </c>
      <c r="K21" s="127">
        <f>SUM(J21)+1.6</f>
        <v>29.6</v>
      </c>
      <c r="L21" s="127">
        <f>SUM(K21)+1.6</f>
        <v>31.200000000000003</v>
      </c>
      <c r="M21" s="69">
        <f>SUM(L21)+1.6</f>
        <v>32.800000000000004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76"/>
    </row>
    <row r="23" spans="1:13" s="1" customFormat="1" ht="14.1" customHeight="1" x14ac:dyDescent="0.3">
      <c r="A23" s="160">
        <v>11</v>
      </c>
      <c r="B23" s="85" t="s">
        <v>739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128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9</v>
      </c>
      <c r="B25" s="106" t="s">
        <v>735</v>
      </c>
      <c r="C25" s="106"/>
      <c r="D25" s="161" t="s">
        <v>6</v>
      </c>
      <c r="E25" s="161"/>
      <c r="F25" s="161"/>
      <c r="G25" s="161"/>
      <c r="H25" s="67">
        <f>SUM(I25)-3.7</f>
        <v>35.399999999999991</v>
      </c>
      <c r="I25" s="67">
        <f>SUM(J25)-3.7</f>
        <v>39.099999999999994</v>
      </c>
      <c r="J25" s="126">
        <v>42.8</v>
      </c>
      <c r="K25" s="127">
        <f>SUM(J25)+3.8</f>
        <v>46.599999999999994</v>
      </c>
      <c r="L25" s="127">
        <f>SUM(K25)+3.8</f>
        <v>50.399999999999991</v>
      </c>
      <c r="M25" s="128">
        <f>SUM(L25)+3.8</f>
        <v>54.199999999999989</v>
      </c>
    </row>
    <row r="26" spans="1:13" s="1" customFormat="1" ht="14.1" customHeight="1" x14ac:dyDescent="0.3">
      <c r="A26" s="160"/>
      <c r="B26" s="107" t="s">
        <v>736</v>
      </c>
      <c r="C26" s="107"/>
      <c r="D26" s="129" t="s">
        <v>55</v>
      </c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160">
        <v>11</v>
      </c>
      <c r="B27" s="85" t="s">
        <v>740</v>
      </c>
      <c r="C27" s="86"/>
      <c r="D27" s="161"/>
      <c r="E27" s="161"/>
      <c r="F27" s="161"/>
      <c r="G27" s="161"/>
      <c r="H27" s="67">
        <f>SUM(I27)-0.6</f>
        <v>16.799999999999997</v>
      </c>
      <c r="I27" s="67">
        <f>SUM(J27)-0.6</f>
        <v>17.399999999999999</v>
      </c>
      <c r="J27" s="126">
        <v>18</v>
      </c>
      <c r="K27" s="127">
        <f>SUM(J27)+0.6</f>
        <v>18.600000000000001</v>
      </c>
      <c r="L27" s="127">
        <f>SUM(K27)+0.6</f>
        <v>19.200000000000003</v>
      </c>
      <c r="M27" s="128">
        <f>SUM(L27)+0.6</f>
        <v>19.800000000000004</v>
      </c>
    </row>
    <row r="28" spans="1:13" s="1" customFormat="1" ht="14.1" customHeight="1" x14ac:dyDescent="0.3">
      <c r="A28" s="160"/>
      <c r="B28" s="107" t="s">
        <v>741</v>
      </c>
      <c r="C28" s="107"/>
      <c r="D28" s="129"/>
      <c r="E28" s="130"/>
      <c r="F28" s="130"/>
      <c r="G28" s="131"/>
      <c r="H28" s="82"/>
      <c r="I28" s="82"/>
      <c r="J28" s="126"/>
      <c r="K28" s="127"/>
      <c r="L28" s="127"/>
      <c r="M28" s="128"/>
    </row>
    <row r="29" spans="1:13" s="1" customFormat="1" ht="14.1" customHeight="1" x14ac:dyDescent="0.3">
      <c r="A29" s="160">
        <v>12</v>
      </c>
      <c r="B29" s="85" t="s">
        <v>716</v>
      </c>
      <c r="C29" s="86"/>
      <c r="D29" s="177"/>
      <c r="E29" s="178"/>
      <c r="F29" s="178"/>
      <c r="G29" s="179"/>
      <c r="H29" s="67">
        <f>SUM(I29)-1.7</f>
        <v>20.200000000000003</v>
      </c>
      <c r="I29" s="67">
        <f>SUM(J29)-1.7</f>
        <v>21.900000000000002</v>
      </c>
      <c r="J29" s="126">
        <v>23.6</v>
      </c>
      <c r="K29" s="127">
        <f>SUM(J29)+1.7</f>
        <v>25.3</v>
      </c>
      <c r="L29" s="127">
        <f>SUM(K29)+1.7</f>
        <v>27</v>
      </c>
      <c r="M29" s="128">
        <f>SUM(L29)+1.7</f>
        <v>28.7</v>
      </c>
    </row>
    <row r="30" spans="1:13" s="1" customFormat="1" ht="14.1" customHeight="1" x14ac:dyDescent="0.3">
      <c r="A30" s="160"/>
      <c r="B30" s="148" t="s">
        <v>717</v>
      </c>
      <c r="C30" s="149"/>
      <c r="D30" s="129" t="s">
        <v>718</v>
      </c>
      <c r="E30" s="130"/>
      <c r="F30" s="130"/>
      <c r="G30" s="131"/>
      <c r="H30" s="82"/>
      <c r="I30" s="82"/>
      <c r="J30" s="126"/>
      <c r="K30" s="127"/>
      <c r="L30" s="127"/>
      <c r="M30" s="128"/>
    </row>
    <row r="31" spans="1:13" s="1" customFormat="1" ht="14.1" customHeight="1" x14ac:dyDescent="0.3">
      <c r="A31" s="160">
        <v>14</v>
      </c>
      <c r="B31" s="106" t="s">
        <v>313</v>
      </c>
      <c r="C31" s="106"/>
      <c r="D31" s="161"/>
      <c r="E31" s="161"/>
      <c r="F31" s="161"/>
      <c r="G31" s="161"/>
      <c r="H31" s="67">
        <f>SUM(I31)-3.2</f>
        <v>35.599999999999994</v>
      </c>
      <c r="I31" s="67">
        <f>SUM(J31)-3.2</f>
        <v>38.799999999999997</v>
      </c>
      <c r="J31" s="126">
        <v>42</v>
      </c>
      <c r="K31" s="127">
        <f>SUM(J31)+3.2</f>
        <v>45.2</v>
      </c>
      <c r="L31" s="127">
        <f>SUM(K31)+3.2</f>
        <v>48.400000000000006</v>
      </c>
      <c r="M31" s="128">
        <f>SUM(L31)+3.2</f>
        <v>51.600000000000009</v>
      </c>
    </row>
    <row r="32" spans="1:13" s="1" customFormat="1" ht="14.1" customHeight="1" x14ac:dyDescent="0.3">
      <c r="A32" s="160"/>
      <c r="B32" s="107" t="s">
        <v>161</v>
      </c>
      <c r="C32" s="107"/>
      <c r="D32" s="129" t="s">
        <v>721</v>
      </c>
      <c r="E32" s="130"/>
      <c r="F32" s="130"/>
      <c r="G32" s="131"/>
      <c r="H32" s="82"/>
      <c r="I32" s="82"/>
      <c r="J32" s="126"/>
      <c r="K32" s="127"/>
      <c r="L32" s="127"/>
      <c r="M32" s="128"/>
    </row>
    <row r="33" spans="1:13" s="1" customFormat="1" ht="14.1" customHeight="1" x14ac:dyDescent="0.3">
      <c r="A33" s="160">
        <v>14</v>
      </c>
      <c r="B33" s="106" t="s">
        <v>742</v>
      </c>
      <c r="C33" s="106"/>
      <c r="D33" s="161"/>
      <c r="E33" s="161"/>
      <c r="F33" s="161"/>
      <c r="G33" s="161"/>
      <c r="H33" s="67">
        <f>SUM(I33)-1</f>
        <v>11.9</v>
      </c>
      <c r="I33" s="67">
        <f>SUM(J33)-1.1</f>
        <v>12.9</v>
      </c>
      <c r="J33" s="126">
        <v>14</v>
      </c>
      <c r="K33" s="127">
        <f>SUM(J33)+1.1</f>
        <v>15.1</v>
      </c>
      <c r="L33" s="127">
        <f>SUM(K33)+1</f>
        <v>16.100000000000001</v>
      </c>
      <c r="M33" s="128">
        <f>SUM(L33)+1.1</f>
        <v>17.200000000000003</v>
      </c>
    </row>
    <row r="34" spans="1:13" s="1" customFormat="1" ht="14.1" customHeight="1" x14ac:dyDescent="0.3">
      <c r="A34" s="160"/>
      <c r="B34" s="107" t="s">
        <v>743</v>
      </c>
      <c r="C34" s="107"/>
      <c r="D34" s="129"/>
      <c r="E34" s="130"/>
      <c r="F34" s="130"/>
      <c r="G34" s="131"/>
      <c r="H34" s="82"/>
      <c r="I34" s="82"/>
      <c r="J34" s="126"/>
      <c r="K34" s="127"/>
      <c r="L34" s="127"/>
      <c r="M34" s="128"/>
    </row>
    <row r="35" spans="1:13" s="1" customFormat="1" ht="14.1" customHeight="1" x14ac:dyDescent="0.3">
      <c r="A35" s="160">
        <v>14</v>
      </c>
      <c r="B35" s="106" t="s">
        <v>744</v>
      </c>
      <c r="C35" s="106"/>
      <c r="D35" s="161"/>
      <c r="E35" s="161"/>
      <c r="F35" s="161"/>
      <c r="G35" s="161"/>
      <c r="H35" s="67">
        <f>SUM(I35)-1</f>
        <v>15.2</v>
      </c>
      <c r="I35" s="67">
        <f>SUM(J35)-1.1</f>
        <v>16.2</v>
      </c>
      <c r="J35" s="126">
        <v>17.3</v>
      </c>
      <c r="K35" s="127">
        <f>SUM(J35)+1.1</f>
        <v>18.400000000000002</v>
      </c>
      <c r="L35" s="127">
        <f>SUM(K35)+1</f>
        <v>19.400000000000002</v>
      </c>
      <c r="M35" s="128">
        <f>SUM(L35)+1.1</f>
        <v>20.500000000000004</v>
      </c>
    </row>
    <row r="36" spans="1:13" s="1" customFormat="1" ht="14.1" customHeight="1" x14ac:dyDescent="0.3">
      <c r="A36" s="160"/>
      <c r="B36" s="107" t="s">
        <v>745</v>
      </c>
      <c r="C36" s="107"/>
      <c r="D36" s="129" t="s">
        <v>748</v>
      </c>
      <c r="E36" s="130"/>
      <c r="F36" s="130"/>
      <c r="G36" s="131"/>
      <c r="H36" s="82"/>
      <c r="I36" s="82"/>
      <c r="J36" s="126"/>
      <c r="K36" s="127"/>
      <c r="L36" s="127"/>
      <c r="M36" s="128"/>
    </row>
    <row r="37" spans="1:13" s="1" customFormat="1" ht="14.1" customHeight="1" x14ac:dyDescent="0.3">
      <c r="A37" s="160">
        <v>14</v>
      </c>
      <c r="B37" s="106" t="s">
        <v>746</v>
      </c>
      <c r="C37" s="106"/>
      <c r="D37" s="161"/>
      <c r="E37" s="161"/>
      <c r="F37" s="161"/>
      <c r="G37" s="161"/>
      <c r="H37" s="67">
        <f>SUM(I37)-1</f>
        <v>15.2</v>
      </c>
      <c r="I37" s="67">
        <f>SUM(J37)-1.1</f>
        <v>16.2</v>
      </c>
      <c r="J37" s="126">
        <v>17.3</v>
      </c>
      <c r="K37" s="127">
        <f>SUM(J37)+1.1</f>
        <v>18.400000000000002</v>
      </c>
      <c r="L37" s="127">
        <f>SUM(K37)+1</f>
        <v>19.400000000000002</v>
      </c>
      <c r="M37" s="128">
        <f>SUM(L37)+1.1</f>
        <v>20.500000000000004</v>
      </c>
    </row>
    <row r="38" spans="1:13" s="1" customFormat="1" ht="14.1" customHeight="1" x14ac:dyDescent="0.3">
      <c r="A38" s="160"/>
      <c r="B38" s="107" t="s">
        <v>747</v>
      </c>
      <c r="C38" s="107"/>
      <c r="D38" s="129" t="s">
        <v>748</v>
      </c>
      <c r="E38" s="130"/>
      <c r="F38" s="130"/>
      <c r="G38" s="131"/>
      <c r="H38" s="82"/>
      <c r="I38" s="82"/>
      <c r="J38" s="126"/>
      <c r="K38" s="127"/>
      <c r="L38" s="127"/>
      <c r="M38" s="128"/>
    </row>
    <row r="39" spans="1:13" s="1" customFormat="1" ht="14.1" customHeight="1" x14ac:dyDescent="0.3">
      <c r="A39" s="160">
        <v>15</v>
      </c>
      <c r="B39" s="106" t="s">
        <v>495</v>
      </c>
      <c r="C39" s="106"/>
      <c r="D39" s="161"/>
      <c r="E39" s="161"/>
      <c r="F39" s="161"/>
      <c r="G39" s="161"/>
      <c r="H39" s="67">
        <f>SUM(I39)-2.3</f>
        <v>27.4</v>
      </c>
      <c r="I39" s="67">
        <f>SUM(J39)-2.3</f>
        <v>29.7</v>
      </c>
      <c r="J39" s="126">
        <v>32</v>
      </c>
      <c r="K39" s="127">
        <f>SUM(J39)+2.3</f>
        <v>34.299999999999997</v>
      </c>
      <c r="L39" s="127">
        <f>SUM(K39)+2.3</f>
        <v>36.599999999999994</v>
      </c>
      <c r="M39" s="128">
        <f>SUM(L39)+2.3</f>
        <v>38.899999999999991</v>
      </c>
    </row>
    <row r="40" spans="1:13" s="1" customFormat="1" ht="14.1" customHeight="1" thickBot="1" x14ac:dyDescent="0.35">
      <c r="A40" s="174"/>
      <c r="B40" s="182" t="s">
        <v>371</v>
      </c>
      <c r="C40" s="182"/>
      <c r="D40" s="171"/>
      <c r="E40" s="172"/>
      <c r="F40" s="172"/>
      <c r="G40" s="173"/>
      <c r="H40" s="68"/>
      <c r="I40" s="68"/>
      <c r="J40" s="166"/>
      <c r="K40" s="167"/>
      <c r="L40" s="167"/>
      <c r="M40" s="168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D34:G34"/>
    <mergeCell ref="K37:K38"/>
    <mergeCell ref="L37:L38"/>
    <mergeCell ref="M37:M38"/>
    <mergeCell ref="D37:G37"/>
    <mergeCell ref="H37:H38"/>
    <mergeCell ref="I37:I38"/>
    <mergeCell ref="J37:J38"/>
    <mergeCell ref="J33:J34"/>
    <mergeCell ref="K33:K34"/>
    <mergeCell ref="K27:K28"/>
    <mergeCell ref="L27:L28"/>
    <mergeCell ref="M27:M28"/>
    <mergeCell ref="B28:C28"/>
    <mergeCell ref="D28:G28"/>
    <mergeCell ref="A35:A36"/>
    <mergeCell ref="B35:C35"/>
    <mergeCell ref="D35:G35"/>
    <mergeCell ref="H35:H36"/>
    <mergeCell ref="I35:I36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39:J40"/>
    <mergeCell ref="A39:A40"/>
    <mergeCell ref="B39:C39"/>
    <mergeCell ref="D39:G39"/>
    <mergeCell ref="H39:H40"/>
    <mergeCell ref="K39:K40"/>
    <mergeCell ref="L39:L40"/>
    <mergeCell ref="M39:M40"/>
    <mergeCell ref="B40:C40"/>
    <mergeCell ref="D40:G40"/>
    <mergeCell ref="K31:K32"/>
    <mergeCell ref="L31:L32"/>
    <mergeCell ref="M31:M32"/>
    <mergeCell ref="B32:C32"/>
    <mergeCell ref="D32:G32"/>
    <mergeCell ref="I39:I40"/>
    <mergeCell ref="A31:A32"/>
    <mergeCell ref="B31:C31"/>
    <mergeCell ref="D31:G31"/>
    <mergeCell ref="H31:H32"/>
    <mergeCell ref="I31:I32"/>
    <mergeCell ref="B38:C38"/>
    <mergeCell ref="D38:G38"/>
    <mergeCell ref="A37:A38"/>
    <mergeCell ref="B37:C37"/>
    <mergeCell ref="J31:J32"/>
    <mergeCell ref="J35:J36"/>
    <mergeCell ref="K35:K36"/>
    <mergeCell ref="L35:L36"/>
    <mergeCell ref="M35:M36"/>
    <mergeCell ref="B36:C36"/>
    <mergeCell ref="D36:G36"/>
    <mergeCell ref="L33:L34"/>
    <mergeCell ref="M33:M34"/>
    <mergeCell ref="B34:C34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E57-1F4F-4824-B3AA-5B0EA635CB2E}">
  <sheetPr codeName="Sheet163">
    <tabColor theme="5"/>
    <pageSetUpPr fitToPage="1"/>
  </sheetPr>
  <dimension ref="A1:N51"/>
  <sheetViews>
    <sheetView zoomScale="110" zoomScaleNormal="110" workbookViewId="0">
      <selection activeCell="B3" sqref="B3:G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264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67">
        <f>SUM(I3)-3.4</f>
        <v>34.900000000000006</v>
      </c>
      <c r="I3" s="67">
        <f>SUM(J3)-3.4</f>
        <v>38.300000000000004</v>
      </c>
      <c r="J3" s="90">
        <v>41.7</v>
      </c>
      <c r="K3" s="67">
        <f>SUM(J3)+2.9</f>
        <v>44.6</v>
      </c>
      <c r="L3" s="67">
        <f>SUM(K3)+2.9</f>
        <v>47.5</v>
      </c>
      <c r="M3" s="135">
        <f>SUM(L3)+2.9</f>
        <v>50.4</v>
      </c>
      <c r="N3" s="185">
        <f>SUM(M3)+2.9</f>
        <v>53.3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39.799999999999997</v>
      </c>
      <c r="I5" s="67">
        <f>SUM(J5)-2.2</f>
        <v>42</v>
      </c>
      <c r="J5" s="90">
        <v>44.2</v>
      </c>
      <c r="K5" s="67">
        <f>SUM(J5)+2</f>
        <v>46.2</v>
      </c>
      <c r="L5" s="67">
        <f>SUM(K5)+2</f>
        <v>48.2</v>
      </c>
      <c r="M5" s="67">
        <f>SUM(L5)+2</f>
        <v>50.2</v>
      </c>
      <c r="N5" s="185">
        <f>SUM(M5)+2</f>
        <v>52.2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40</v>
      </c>
      <c r="I7" s="67">
        <f>SUM(J7)-2.25</f>
        <v>42.25</v>
      </c>
      <c r="J7" s="90">
        <v>44.5</v>
      </c>
      <c r="K7" s="67">
        <f>SUM(J7)+2</f>
        <v>46.5</v>
      </c>
      <c r="L7" s="67">
        <f>SUM(K7)+2</f>
        <v>48.5</v>
      </c>
      <c r="M7" s="67">
        <f>SUM(L7)+2</f>
        <v>50.5</v>
      </c>
      <c r="N7" s="185">
        <f>SUM(M7)+2</f>
        <v>52.5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265</v>
      </c>
      <c r="C9" s="106"/>
      <c r="D9" s="161"/>
      <c r="E9" s="161"/>
      <c r="F9" s="161"/>
      <c r="G9" s="161"/>
      <c r="H9" s="67">
        <f>SUM(I9)-3.5</f>
        <v>69</v>
      </c>
      <c r="I9" s="67">
        <f>SUM(J9)-3.5</f>
        <v>72.5</v>
      </c>
      <c r="J9" s="90">
        <v>76</v>
      </c>
      <c r="K9" s="67">
        <f>SUM(J9)+3</f>
        <v>79</v>
      </c>
      <c r="L9" s="67">
        <f>SUM(K9)+3</f>
        <v>82</v>
      </c>
      <c r="M9" s="67">
        <f>SUM(L9)+3</f>
        <v>85</v>
      </c>
      <c r="N9" s="185">
        <f>SUM(M9)+3</f>
        <v>88</v>
      </c>
    </row>
    <row r="10" spans="1:14" s="1" customFormat="1" ht="14.1" customHeight="1" x14ac:dyDescent="0.3">
      <c r="A10" s="160"/>
      <c r="B10" s="107" t="s">
        <v>266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15.899999999999999</v>
      </c>
      <c r="I11" s="67">
        <f>SUM(J11)-0.8</f>
        <v>16.7</v>
      </c>
      <c r="J11" s="126">
        <v>17.5</v>
      </c>
      <c r="K11" s="127">
        <f>SUM(J11)+0.8</f>
        <v>18.3</v>
      </c>
      <c r="L11" s="127">
        <f>SUM(K11)+0.8</f>
        <v>19.100000000000001</v>
      </c>
      <c r="M11" s="260">
        <f>SUM(L11)+0.8</f>
        <v>19.900000000000002</v>
      </c>
      <c r="N11" s="259">
        <f>SUM(M11)+0.8</f>
        <v>20.700000000000003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60"/>
      <c r="N12" s="25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11.8</v>
      </c>
      <c r="I13" s="67">
        <f>SUM(J13)-0.6</f>
        <v>12.4</v>
      </c>
      <c r="J13" s="126">
        <v>13</v>
      </c>
      <c r="K13" s="127">
        <f>SUM(J13)+0.6</f>
        <v>13.6</v>
      </c>
      <c r="L13" s="127">
        <f>SUM(K13)+0.6</f>
        <v>14.2</v>
      </c>
      <c r="M13" s="127">
        <f>SUM(L13)+0.6</f>
        <v>14.799999999999999</v>
      </c>
      <c r="N13" s="257">
        <f>SUM(M13)+0.6</f>
        <v>15.399999999999999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6.8000000000000007</v>
      </c>
      <c r="I15" s="67">
        <f>SUM(J15)-0.3</f>
        <v>7.1000000000000005</v>
      </c>
      <c r="J15" s="126">
        <v>7.4</v>
      </c>
      <c r="K15" s="127">
        <f>SUM(J15)+0.3</f>
        <v>7.7</v>
      </c>
      <c r="L15" s="127">
        <f>SUM(K15)+0.3</f>
        <v>8</v>
      </c>
      <c r="M15" s="260">
        <f>SUM(L15)+0.3</f>
        <v>8.3000000000000007</v>
      </c>
      <c r="N15" s="259">
        <f>SUM(M15)+0.3</f>
        <v>8.6000000000000014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60"/>
      <c r="N16" s="25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32.299999999999997</v>
      </c>
      <c r="I17" s="67">
        <f>SUM(J17)-1.6</f>
        <v>33.9</v>
      </c>
      <c r="J17" s="126">
        <v>35.5</v>
      </c>
      <c r="K17" s="127">
        <f>SUM(J17)+1.6</f>
        <v>37.1</v>
      </c>
      <c r="L17" s="127">
        <f>SUM(K17)+1.6</f>
        <v>38.700000000000003</v>
      </c>
      <c r="M17" s="260">
        <f>SUM(L17)+1.6</f>
        <v>40.300000000000004</v>
      </c>
      <c r="N17" s="259">
        <f>SUM(M17)+1.6</f>
        <v>41.900000000000006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214</v>
      </c>
      <c r="E18" s="130"/>
      <c r="F18" s="130"/>
      <c r="G18" s="131"/>
      <c r="H18" s="82"/>
      <c r="I18" s="82"/>
      <c r="J18" s="126"/>
      <c r="K18" s="127"/>
      <c r="L18" s="127"/>
      <c r="M18" s="260"/>
      <c r="N18" s="25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26.6</v>
      </c>
      <c r="I19" s="67">
        <f>SUM(J19)-3.4</f>
        <v>30</v>
      </c>
      <c r="J19" s="126">
        <v>33.4</v>
      </c>
      <c r="K19" s="127">
        <f>SUM(J19)+3.5</f>
        <v>36.9</v>
      </c>
      <c r="L19" s="127">
        <f>SUM(K19)+3.5</f>
        <v>40.4</v>
      </c>
      <c r="M19" s="127">
        <f>SUM(L19)+3.5</f>
        <v>43.9</v>
      </c>
      <c r="N19" s="257">
        <f>SUM(M19)+3.5</f>
        <v>47.4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32.199999999999996</v>
      </c>
      <c r="I21" s="67">
        <f>SUM(J21)-1.6</f>
        <v>33.799999999999997</v>
      </c>
      <c r="J21" s="126">
        <v>35.4</v>
      </c>
      <c r="K21" s="127">
        <f>SUM(J21)+1.6</f>
        <v>37</v>
      </c>
      <c r="L21" s="127">
        <f>SUM(K21)+1.6</f>
        <v>38.6</v>
      </c>
      <c r="M21" s="260">
        <f>SUM(L21)+1.6</f>
        <v>40.200000000000003</v>
      </c>
      <c r="N21" s="259">
        <f>SUM(M21)+1.6</f>
        <v>41.800000000000004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60"/>
      <c r="N22" s="259"/>
    </row>
    <row r="23" spans="1:14" s="1" customFormat="1" ht="14.1" customHeight="1" x14ac:dyDescent="0.3">
      <c r="A23" s="160">
        <v>11</v>
      </c>
      <c r="B23" s="85" t="s">
        <v>267</v>
      </c>
      <c r="C23" s="86"/>
      <c r="D23" s="161" t="s">
        <v>79</v>
      </c>
      <c r="E23" s="161"/>
      <c r="F23" s="161"/>
      <c r="G23" s="161"/>
      <c r="H23" s="67">
        <f>SUM(I23)-0.6</f>
        <v>16.799999999999997</v>
      </c>
      <c r="I23" s="67">
        <f>SUM(J23)-0.6</f>
        <v>17.399999999999999</v>
      </c>
      <c r="J23" s="126">
        <v>18</v>
      </c>
      <c r="K23" s="127">
        <f>SUM(J23)+0.6</f>
        <v>18.600000000000001</v>
      </c>
      <c r="L23" s="127">
        <f>SUM(K23)+0.6</f>
        <v>19.200000000000003</v>
      </c>
      <c r="M23" s="127">
        <f>SUM(L23)+0.6</f>
        <v>19.800000000000004</v>
      </c>
      <c r="N23" s="257">
        <f>SUM(M23)+0.6</f>
        <v>20.400000000000006</v>
      </c>
    </row>
    <row r="24" spans="1:14" s="1" customFormat="1" ht="14.1" customHeight="1" x14ac:dyDescent="0.3">
      <c r="A24" s="160"/>
      <c r="B24" s="107" t="s">
        <v>268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90</v>
      </c>
      <c r="C25" s="86"/>
      <c r="D25" s="124" t="s">
        <v>208</v>
      </c>
      <c r="E25" s="124"/>
      <c r="F25" s="124"/>
      <c r="G25" s="124"/>
      <c r="H25" s="67">
        <f>SUM(I25)-0.2</f>
        <v>3.0999999999999996</v>
      </c>
      <c r="I25" s="67">
        <f>SUM(J25)-0.2</f>
        <v>3.3</v>
      </c>
      <c r="J25" s="126">
        <v>3.5</v>
      </c>
      <c r="K25" s="127">
        <f>SUM(J25)+0.2</f>
        <v>3.7</v>
      </c>
      <c r="L25" s="127">
        <f>SUM(K25)+0.2</f>
        <v>3.9000000000000004</v>
      </c>
      <c r="M25" s="127">
        <f>SUM(L25)+0.2</f>
        <v>4.1000000000000005</v>
      </c>
      <c r="N25" s="257">
        <f>SUM(M25)+0.2</f>
        <v>4.3000000000000007</v>
      </c>
    </row>
    <row r="26" spans="1:14" s="1" customFormat="1" ht="14.1" customHeight="1" x14ac:dyDescent="0.3">
      <c r="A26" s="160"/>
      <c r="B26" s="107" t="s">
        <v>269</v>
      </c>
      <c r="C26" s="107"/>
      <c r="D26" s="129" t="s">
        <v>207</v>
      </c>
      <c r="E26" s="130"/>
      <c r="F26" s="130"/>
      <c r="G26" s="131"/>
      <c r="H26" s="82"/>
      <c r="I26" s="82"/>
      <c r="J26" s="126"/>
      <c r="K26" s="127"/>
      <c r="L26" s="127"/>
      <c r="M26" s="127"/>
      <c r="N26" s="257"/>
    </row>
    <row r="27" spans="1:14" ht="14.1" customHeight="1" x14ac:dyDescent="0.3">
      <c r="A27" s="160">
        <v>13</v>
      </c>
      <c r="B27" s="108" t="s">
        <v>213</v>
      </c>
      <c r="C27" s="109"/>
      <c r="D27" s="176"/>
      <c r="E27" s="176"/>
      <c r="F27" s="176"/>
      <c r="G27" s="176"/>
      <c r="H27" s="98">
        <f>SUM(I27)-0.6</f>
        <v>10.8</v>
      </c>
      <c r="I27" s="98">
        <f>SUM(J27)-0.6</f>
        <v>11.4</v>
      </c>
      <c r="J27" s="93">
        <v>12</v>
      </c>
      <c r="K27" s="82">
        <f>SUM(J27)+0.6</f>
        <v>12.6</v>
      </c>
      <c r="L27" s="82">
        <f>SUM(K27)+0.6</f>
        <v>13.2</v>
      </c>
      <c r="M27" s="82">
        <f>SUM(L27)+0.6</f>
        <v>13.799999999999999</v>
      </c>
      <c r="N27" s="189">
        <f>SUM(M27)+0.6</f>
        <v>14.399999999999999</v>
      </c>
    </row>
    <row r="28" spans="1:14" ht="14.1" customHeight="1" x14ac:dyDescent="0.3">
      <c r="A28" s="160"/>
      <c r="B28" s="148" t="s">
        <v>212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85" t="s">
        <v>211</v>
      </c>
      <c r="C29" s="86"/>
      <c r="D29" s="124" t="s">
        <v>120</v>
      </c>
      <c r="E29" s="124"/>
      <c r="F29" s="124"/>
      <c r="G29" s="124"/>
      <c r="H29" s="67">
        <v>32</v>
      </c>
      <c r="I29" s="67">
        <v>35.5</v>
      </c>
      <c r="J29" s="126">
        <v>38.5</v>
      </c>
      <c r="K29" s="127">
        <v>41.5</v>
      </c>
      <c r="L29" s="127">
        <v>44.5</v>
      </c>
      <c r="M29" s="127">
        <v>47.5</v>
      </c>
      <c r="N29" s="257">
        <v>50.5</v>
      </c>
    </row>
    <row r="30" spans="1:14" s="1" customFormat="1" ht="14.1" customHeight="1" x14ac:dyDescent="0.3">
      <c r="A30" s="160"/>
      <c r="B30" s="107" t="s">
        <v>210</v>
      </c>
      <c r="C30" s="107"/>
      <c r="D30" s="129" t="s">
        <v>209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15</v>
      </c>
      <c r="B31" s="108" t="s">
        <v>81</v>
      </c>
      <c r="C31" s="109"/>
      <c r="D31" s="190" t="s">
        <v>108</v>
      </c>
      <c r="E31" s="261"/>
      <c r="F31" s="261"/>
      <c r="G31" s="192"/>
      <c r="H31" s="67">
        <f>SUM(I31)-0.7</f>
        <v>8.6000000000000014</v>
      </c>
      <c r="I31" s="98">
        <f>SUM(J31)-0.7</f>
        <v>9.3000000000000007</v>
      </c>
      <c r="J31" s="93">
        <v>10</v>
      </c>
      <c r="K31" s="82">
        <f>SUM(J31)+0.7</f>
        <v>10.7</v>
      </c>
      <c r="L31" s="82">
        <f>SUM(K31)+0.7</f>
        <v>11.399999999999999</v>
      </c>
      <c r="M31" s="82">
        <f>SUM(L31)+0.7</f>
        <v>12.099999999999998</v>
      </c>
      <c r="N31" s="189">
        <f>SUM(M31)+0.7</f>
        <v>12.799999999999997</v>
      </c>
    </row>
    <row r="32" spans="1:14" s="1" customFormat="1" ht="14.1" customHeight="1" x14ac:dyDescent="0.3">
      <c r="A32" s="160"/>
      <c r="B32" s="148" t="s">
        <v>82</v>
      </c>
      <c r="C32" s="149"/>
      <c r="D32" s="129" t="s">
        <v>109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16</v>
      </c>
      <c r="B33" s="85" t="s">
        <v>110</v>
      </c>
      <c r="C33" s="86"/>
      <c r="D33" s="177" t="s">
        <v>113</v>
      </c>
      <c r="E33" s="178"/>
      <c r="F33" s="178"/>
      <c r="G33" s="179"/>
      <c r="H33" s="67">
        <f>SUM(I33)-0.4</f>
        <v>2.2000000000000002</v>
      </c>
      <c r="I33" s="67">
        <f>SUM(J33)-0.4</f>
        <v>2.6</v>
      </c>
      <c r="J33" s="126">
        <v>3</v>
      </c>
      <c r="K33" s="127">
        <f>SUM(J33)+0.4</f>
        <v>3.4</v>
      </c>
      <c r="L33" s="127">
        <f>SUM(K33)+0.4</f>
        <v>3.8</v>
      </c>
      <c r="M33" s="127">
        <f>SUM(L33)+0.4</f>
        <v>4.2</v>
      </c>
      <c r="N33" s="257">
        <f>SUM(M33)+0.4</f>
        <v>4.6000000000000005</v>
      </c>
    </row>
    <row r="34" spans="1:14" s="1" customFormat="1" ht="14.1" customHeight="1" x14ac:dyDescent="0.3">
      <c r="A34" s="160"/>
      <c r="B34" s="148" t="s">
        <v>111</v>
      </c>
      <c r="C34" s="149"/>
      <c r="D34" s="129" t="s">
        <v>215</v>
      </c>
      <c r="E34" s="130"/>
      <c r="F34" s="130"/>
      <c r="G34" s="131"/>
      <c r="H34" s="82"/>
      <c r="I34" s="82"/>
      <c r="J34" s="126"/>
      <c r="K34" s="127"/>
      <c r="L34" s="127"/>
      <c r="M34" s="127"/>
      <c r="N34" s="257"/>
    </row>
    <row r="35" spans="1:14" s="1" customFormat="1" ht="14.1" customHeight="1" x14ac:dyDescent="0.3">
      <c r="A35" s="160">
        <v>17</v>
      </c>
      <c r="B35" s="85" t="s">
        <v>132</v>
      </c>
      <c r="C35" s="86"/>
      <c r="D35" s="177" t="s">
        <v>108</v>
      </c>
      <c r="E35" s="178"/>
      <c r="F35" s="178"/>
      <c r="G35" s="179"/>
      <c r="H35" s="67">
        <f>SUM(I35)-0.5</f>
        <v>8</v>
      </c>
      <c r="I35" s="67">
        <f>SUM(J35)-0.5</f>
        <v>8.5</v>
      </c>
      <c r="J35" s="126">
        <v>9</v>
      </c>
      <c r="K35" s="127">
        <f>SUM(J35)+0.5</f>
        <v>9.5</v>
      </c>
      <c r="L35" s="127">
        <f>SUM(K35)+0.5</f>
        <v>10</v>
      </c>
      <c r="M35" s="127">
        <f>SUM(L35)+0.5</f>
        <v>10.5</v>
      </c>
      <c r="N35" s="257">
        <f>SUM(M35)+0.5</f>
        <v>11</v>
      </c>
    </row>
    <row r="36" spans="1:14" s="1" customFormat="1" ht="14.1" customHeight="1" thickBot="1" x14ac:dyDescent="0.35">
      <c r="A36" s="174"/>
      <c r="B36" s="169" t="s">
        <v>130</v>
      </c>
      <c r="C36" s="170"/>
      <c r="D36" s="171" t="s">
        <v>129</v>
      </c>
      <c r="E36" s="172"/>
      <c r="F36" s="172"/>
      <c r="G36" s="173"/>
      <c r="H36" s="68"/>
      <c r="I36" s="68"/>
      <c r="J36" s="166"/>
      <c r="K36" s="167"/>
      <c r="L36" s="167"/>
      <c r="M36" s="167"/>
      <c r="N36" s="258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C947-7D8F-41FE-83F8-070CC6593EBA}">
  <sheetPr codeName="Sheet169">
    <tabColor theme="5"/>
    <pageSetUpPr fitToPage="1"/>
  </sheetPr>
  <dimension ref="A1:M53"/>
  <sheetViews>
    <sheetView zoomScale="110" zoomScaleNormal="110" workbookViewId="0">
      <selection activeCell="I9" sqref="H9:I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553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38.1</v>
      </c>
      <c r="I3" s="67">
        <f>SUM(J3)-3.4</f>
        <v>41.5</v>
      </c>
      <c r="J3" s="90">
        <v>44.9</v>
      </c>
      <c r="K3" s="67">
        <f>SUM(J3)+2.9</f>
        <v>47.8</v>
      </c>
      <c r="L3" s="67">
        <f>SUM(K3)+2.9</f>
        <v>50.699999999999996</v>
      </c>
      <c r="M3" s="234">
        <f>SUM(L3)+2.9</f>
        <v>53.599999999999994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33.799999999999997</v>
      </c>
      <c r="I5" s="67">
        <f>SUM(J5)-2</f>
        <v>35.799999999999997</v>
      </c>
      <c r="J5" s="90">
        <v>37.799999999999997</v>
      </c>
      <c r="K5" s="67">
        <f>SUM(J5)+1.8</f>
        <v>39.599999999999994</v>
      </c>
      <c r="L5" s="67">
        <f>SUM(K5)+1.8</f>
        <v>41.399999999999991</v>
      </c>
      <c r="M5" s="234">
        <f>SUM(L5)+1.8</f>
        <v>43.199999999999989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67">
        <f>SUM(K7)+2</f>
        <v>46</v>
      </c>
      <c r="M7" s="234">
        <f>SUM(L7)+2</f>
        <v>48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409</v>
      </c>
      <c r="C9" s="106"/>
      <c r="D9" s="161"/>
      <c r="E9" s="161"/>
      <c r="F9" s="161"/>
      <c r="G9" s="161"/>
      <c r="H9" s="67">
        <f>SUM(I9)-4</f>
        <v>66.5</v>
      </c>
      <c r="I9" s="67">
        <f>SUM(J9)-4</f>
        <v>70.5</v>
      </c>
      <c r="J9" s="90">
        <v>74.5</v>
      </c>
      <c r="K9" s="67">
        <f>SUM(J9)+3.5</f>
        <v>78</v>
      </c>
      <c r="L9" s="67">
        <f>SUM(K9)+3.5</f>
        <v>81.5</v>
      </c>
      <c r="M9" s="234">
        <f>SUM(L9)+3.5</f>
        <v>85</v>
      </c>
    </row>
    <row r="10" spans="1:13" s="1" customFormat="1" ht="14.1" customHeight="1" x14ac:dyDescent="0.3">
      <c r="A10" s="160"/>
      <c r="B10" s="107" t="s">
        <v>408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15.599999999999998</v>
      </c>
      <c r="I11" s="67">
        <f>SUM(J11)-0.8</f>
        <v>16.399999999999999</v>
      </c>
      <c r="J11" s="126">
        <v>17.2</v>
      </c>
      <c r="K11" s="127">
        <f>SUM(J11)+0.8</f>
        <v>18</v>
      </c>
      <c r="L11" s="127">
        <f>SUM(K11)+0.8</f>
        <v>18.8</v>
      </c>
      <c r="M11" s="237">
        <f>SUM(L11)+0.8</f>
        <v>19.600000000000001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7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12.8</v>
      </c>
      <c r="I13" s="67">
        <f>SUM(J13)-0.6</f>
        <v>13.4</v>
      </c>
      <c r="J13" s="126">
        <v>14</v>
      </c>
      <c r="K13" s="127">
        <f>SUM(J13)+0.6</f>
        <v>14.6</v>
      </c>
      <c r="L13" s="127">
        <f>SUM(K13)+0.6</f>
        <v>15.2</v>
      </c>
      <c r="M13" s="232">
        <f>SUM(L13)+0.6</f>
        <v>15.799999999999999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6.8000000000000007</v>
      </c>
      <c r="I15" s="67">
        <f>SUM(J15)-0.3</f>
        <v>7.1000000000000005</v>
      </c>
      <c r="J15" s="126">
        <v>7.4</v>
      </c>
      <c r="K15" s="127">
        <f>SUM(J15)+0.3</f>
        <v>7.7</v>
      </c>
      <c r="L15" s="127">
        <f>SUM(K15)+0.3</f>
        <v>8</v>
      </c>
      <c r="M15" s="237">
        <f>SUM(L15)+0.3</f>
        <v>8.3000000000000007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33.9</v>
      </c>
      <c r="I17" s="67">
        <f>SUM(J17)-1.6</f>
        <v>35.5</v>
      </c>
      <c r="J17" s="126">
        <v>37.1</v>
      </c>
      <c r="K17" s="127">
        <f>SUM(J17)+1.6</f>
        <v>38.700000000000003</v>
      </c>
      <c r="L17" s="127">
        <f>SUM(K17)+1.6</f>
        <v>40.300000000000004</v>
      </c>
      <c r="M17" s="237">
        <f>SUM(L17)+1.6</f>
        <v>41.900000000000006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214</v>
      </c>
      <c r="E18" s="130"/>
      <c r="F18" s="130"/>
      <c r="G18" s="131"/>
      <c r="H18" s="82"/>
      <c r="I18" s="82"/>
      <c r="J18" s="126"/>
      <c r="K18" s="127"/>
      <c r="L18" s="127"/>
      <c r="M18" s="237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29.700000000000003</v>
      </c>
      <c r="I19" s="67">
        <f>SUM(J19)-3.5</f>
        <v>33.200000000000003</v>
      </c>
      <c r="J19" s="126">
        <v>36.700000000000003</v>
      </c>
      <c r="K19" s="127">
        <f>SUM(J19)+3.6</f>
        <v>40.300000000000004</v>
      </c>
      <c r="L19" s="127">
        <f>SUM(K19)+3.6</f>
        <v>43.900000000000006</v>
      </c>
      <c r="M19" s="232">
        <f>SUM(L19)+3.6</f>
        <v>47.500000000000007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232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30.5</v>
      </c>
      <c r="I21" s="67">
        <f>SUM(J21)-1.6</f>
        <v>32.1</v>
      </c>
      <c r="J21" s="126">
        <v>33.700000000000003</v>
      </c>
      <c r="K21" s="127">
        <f>SUM(J21)+1.6</f>
        <v>35.300000000000004</v>
      </c>
      <c r="L21" s="127">
        <f>SUM(K21)+1.6</f>
        <v>36.900000000000006</v>
      </c>
      <c r="M21" s="237">
        <f>SUM(L21)+1.6</f>
        <v>38.500000000000007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7"/>
    </row>
    <row r="23" spans="1:13" s="1" customFormat="1" ht="14.1" customHeight="1" x14ac:dyDescent="0.3">
      <c r="A23" s="160">
        <v>11</v>
      </c>
      <c r="B23" s="85" t="s">
        <v>552</v>
      </c>
      <c r="C23" s="86"/>
      <c r="D23" s="161"/>
      <c r="E23" s="161"/>
      <c r="F23" s="161"/>
      <c r="G23" s="161"/>
      <c r="H23" s="67">
        <f>SUM(I23)-0.6</f>
        <v>16.799999999999997</v>
      </c>
      <c r="I23" s="67">
        <f>SUM(J23)-0.6</f>
        <v>17.399999999999999</v>
      </c>
      <c r="J23" s="126">
        <v>18</v>
      </c>
      <c r="K23" s="127">
        <f>SUM(J23)+0.6</f>
        <v>18.600000000000001</v>
      </c>
      <c r="L23" s="127">
        <f>SUM(K23)+0.6</f>
        <v>19.200000000000003</v>
      </c>
      <c r="M23" s="232">
        <f>SUM(L23)+0.6</f>
        <v>19.800000000000004</v>
      </c>
    </row>
    <row r="24" spans="1:13" s="1" customFormat="1" ht="14.1" customHeight="1" x14ac:dyDescent="0.3">
      <c r="A24" s="160"/>
      <c r="B24" s="107" t="s">
        <v>406</v>
      </c>
      <c r="C24" s="107"/>
      <c r="D24" s="129"/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92</v>
      </c>
      <c r="C25" s="86"/>
      <c r="D25" s="123" t="s">
        <v>93</v>
      </c>
      <c r="E25" s="124"/>
      <c r="F25" s="124"/>
      <c r="G25" s="125"/>
      <c r="H25" s="67">
        <f>SUM(I25)-0.4</f>
        <v>5.6999999999999993</v>
      </c>
      <c r="I25" s="67">
        <f>SUM(J25)-0.4</f>
        <v>6.1</v>
      </c>
      <c r="J25" s="90">
        <v>6.5</v>
      </c>
      <c r="K25" s="67">
        <f>SUM(J25)+0.4</f>
        <v>6.9</v>
      </c>
      <c r="L25" s="67">
        <f>SUM(K25)+0.4</f>
        <v>7.3000000000000007</v>
      </c>
      <c r="M25" s="234">
        <f>SUM(L25)+0.4</f>
        <v>7.7000000000000011</v>
      </c>
    </row>
    <row r="26" spans="1:13" s="1" customFormat="1" ht="14.1" customHeight="1" x14ac:dyDescent="0.3">
      <c r="A26" s="160"/>
      <c r="B26" s="148" t="s">
        <v>94</v>
      </c>
      <c r="C26" s="149"/>
      <c r="D26" s="129" t="s">
        <v>95</v>
      </c>
      <c r="E26" s="130"/>
      <c r="F26" s="130"/>
      <c r="G26" s="131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60">
        <v>13</v>
      </c>
      <c r="B27" s="85" t="s">
        <v>96</v>
      </c>
      <c r="C27" s="86"/>
      <c r="D27" s="123" t="s">
        <v>137</v>
      </c>
      <c r="E27" s="124"/>
      <c r="F27" s="124"/>
      <c r="G27" s="125"/>
      <c r="H27" s="67">
        <f>SUM(I27)-0.6</f>
        <v>10.600000000000001</v>
      </c>
      <c r="I27" s="67">
        <f>SUM(J27)-0.6</f>
        <v>11.200000000000001</v>
      </c>
      <c r="J27" s="126">
        <v>11.8</v>
      </c>
      <c r="K27" s="127">
        <f>SUM(J27)+0.6</f>
        <v>12.4</v>
      </c>
      <c r="L27" s="127">
        <f>SUM(K27)+0.6</f>
        <v>13</v>
      </c>
      <c r="M27" s="232">
        <f>SUM(L27)+0.6</f>
        <v>13.6</v>
      </c>
    </row>
    <row r="28" spans="1:13" s="1" customFormat="1" ht="14.1" customHeight="1" x14ac:dyDescent="0.3">
      <c r="A28" s="160"/>
      <c r="B28" s="148" t="s">
        <v>136</v>
      </c>
      <c r="C28" s="149"/>
      <c r="D28" s="129" t="s">
        <v>97</v>
      </c>
      <c r="E28" s="130"/>
      <c r="F28" s="130"/>
      <c r="G28" s="131"/>
      <c r="H28" s="82"/>
      <c r="I28" s="82"/>
      <c r="J28" s="126"/>
      <c r="K28" s="127"/>
      <c r="L28" s="127"/>
      <c r="M28" s="232"/>
    </row>
    <row r="29" spans="1:13" s="1" customFormat="1" ht="14.1" customHeight="1" x14ac:dyDescent="0.3">
      <c r="A29" s="160">
        <v>14</v>
      </c>
      <c r="B29" s="108" t="s">
        <v>90</v>
      </c>
      <c r="C29" s="109"/>
      <c r="D29" s="104" t="s">
        <v>208</v>
      </c>
      <c r="E29" s="104"/>
      <c r="F29" s="104"/>
      <c r="G29" s="104"/>
      <c r="H29" s="98">
        <f>SUM(I29)-0.2</f>
        <v>2.2999999999999998</v>
      </c>
      <c r="I29" s="98">
        <f>SUM(J29)-0</f>
        <v>2.5</v>
      </c>
      <c r="J29" s="93">
        <v>2.5</v>
      </c>
      <c r="K29" s="82">
        <f>SUM(J29)+0.2</f>
        <v>2.7</v>
      </c>
      <c r="L29" s="82">
        <f>SUM(K29)+0.2</f>
        <v>2.9000000000000004</v>
      </c>
      <c r="M29" s="235">
        <f>SUM(L29)+0.2</f>
        <v>3.1000000000000005</v>
      </c>
    </row>
    <row r="30" spans="1:13" s="1" customFormat="1" ht="14.1" customHeight="1" x14ac:dyDescent="0.3">
      <c r="A30" s="160"/>
      <c r="B30" s="107" t="s">
        <v>40</v>
      </c>
      <c r="C30" s="107"/>
      <c r="D30" s="129" t="s">
        <v>207</v>
      </c>
      <c r="E30" s="130"/>
      <c r="F30" s="130"/>
      <c r="G30" s="131"/>
      <c r="H30" s="82"/>
      <c r="I30" s="82"/>
      <c r="J30" s="126"/>
      <c r="K30" s="127"/>
      <c r="L30" s="127"/>
      <c r="M30" s="232"/>
    </row>
    <row r="31" spans="1:13" s="1" customFormat="1" ht="14.1" customHeight="1" x14ac:dyDescent="0.3">
      <c r="A31" s="160">
        <v>15</v>
      </c>
      <c r="B31" s="85" t="s">
        <v>551</v>
      </c>
      <c r="C31" s="86"/>
      <c r="D31" s="124"/>
      <c r="E31" s="124"/>
      <c r="F31" s="124"/>
      <c r="G31" s="124"/>
      <c r="H31" s="67">
        <f>SUM(I31)-0</f>
        <v>1.3</v>
      </c>
      <c r="I31" s="67">
        <f>SUM(J31)-0.2</f>
        <v>1.3</v>
      </c>
      <c r="J31" s="126">
        <v>1.5</v>
      </c>
      <c r="K31" s="127">
        <f>SUM(J31)+0</f>
        <v>1.5</v>
      </c>
      <c r="L31" s="127">
        <f>SUM(K31)+0</f>
        <v>1.5</v>
      </c>
      <c r="M31" s="232">
        <f>SUM(L31)+0</f>
        <v>1.5</v>
      </c>
    </row>
    <row r="32" spans="1:13" s="1" customFormat="1" ht="14.1" customHeight="1" x14ac:dyDescent="0.3">
      <c r="A32" s="160"/>
      <c r="B32" s="107" t="s">
        <v>550</v>
      </c>
      <c r="C32" s="107"/>
      <c r="D32" s="129"/>
      <c r="E32" s="130"/>
      <c r="F32" s="130"/>
      <c r="G32" s="131"/>
      <c r="H32" s="82"/>
      <c r="I32" s="82"/>
      <c r="J32" s="126"/>
      <c r="K32" s="127"/>
      <c r="L32" s="127"/>
      <c r="M32" s="232"/>
    </row>
    <row r="33" spans="1:13" s="1" customFormat="1" ht="14.1" customHeight="1" x14ac:dyDescent="0.3">
      <c r="A33" s="160">
        <v>16</v>
      </c>
      <c r="B33" s="85" t="s">
        <v>143</v>
      </c>
      <c r="C33" s="86"/>
      <c r="D33" s="161"/>
      <c r="E33" s="161"/>
      <c r="F33" s="161"/>
      <c r="G33" s="161"/>
      <c r="H33" s="67">
        <f>SUM(I33)-0.6</f>
        <v>11.8</v>
      </c>
      <c r="I33" s="67">
        <f>SUM(J33)-0.6</f>
        <v>12.4</v>
      </c>
      <c r="J33" s="126">
        <v>13</v>
      </c>
      <c r="K33" s="127">
        <f>SUM(J33)+0.6</f>
        <v>13.6</v>
      </c>
      <c r="L33" s="127">
        <f>SUM(K33)+0.6</f>
        <v>14.2</v>
      </c>
      <c r="M33" s="232">
        <f>SUM(L33)+0.6</f>
        <v>14.799999999999999</v>
      </c>
    </row>
    <row r="34" spans="1:13" s="1" customFormat="1" ht="14.1" customHeight="1" x14ac:dyDescent="0.3">
      <c r="A34" s="160"/>
      <c r="B34" s="148" t="s">
        <v>142</v>
      </c>
      <c r="C34" s="149"/>
      <c r="D34" s="129"/>
      <c r="E34" s="130"/>
      <c r="F34" s="130"/>
      <c r="G34" s="131"/>
      <c r="H34" s="82"/>
      <c r="I34" s="82"/>
      <c r="J34" s="126"/>
      <c r="K34" s="127"/>
      <c r="L34" s="127"/>
      <c r="M34" s="232"/>
    </row>
    <row r="35" spans="1:13" s="1" customFormat="1" ht="14.1" customHeight="1" x14ac:dyDescent="0.3">
      <c r="A35" s="160">
        <v>17</v>
      </c>
      <c r="B35" s="85" t="s">
        <v>141</v>
      </c>
      <c r="C35" s="86"/>
      <c r="D35" s="161"/>
      <c r="E35" s="161"/>
      <c r="F35" s="161"/>
      <c r="G35" s="161"/>
      <c r="H35" s="67">
        <f>SUM(I35)-0.6</f>
        <v>11.8</v>
      </c>
      <c r="I35" s="67">
        <f>SUM(J35)-0.6</f>
        <v>12.4</v>
      </c>
      <c r="J35" s="126">
        <v>13</v>
      </c>
      <c r="K35" s="127">
        <f>SUM(J35)+0.6</f>
        <v>13.6</v>
      </c>
      <c r="L35" s="127">
        <f>SUM(K35)+0.6</f>
        <v>14.2</v>
      </c>
      <c r="M35" s="232">
        <f>SUM(L35)+0.6</f>
        <v>14.799999999999999</v>
      </c>
    </row>
    <row r="36" spans="1:13" s="1" customFormat="1" ht="14.1" customHeight="1" x14ac:dyDescent="0.3">
      <c r="A36" s="160"/>
      <c r="B36" s="107" t="s">
        <v>140</v>
      </c>
      <c r="C36" s="107"/>
      <c r="D36" s="129"/>
      <c r="E36" s="130"/>
      <c r="F36" s="130"/>
      <c r="G36" s="131"/>
      <c r="H36" s="82"/>
      <c r="I36" s="82"/>
      <c r="J36" s="126"/>
      <c r="K36" s="127"/>
      <c r="L36" s="127"/>
      <c r="M36" s="232"/>
    </row>
    <row r="37" spans="1:13" s="1" customFormat="1" ht="14.1" customHeight="1" x14ac:dyDescent="0.3">
      <c r="A37" s="160">
        <v>18</v>
      </c>
      <c r="B37" s="85" t="s">
        <v>549</v>
      </c>
      <c r="C37" s="86"/>
      <c r="D37" s="177"/>
      <c r="E37" s="178"/>
      <c r="F37" s="178"/>
      <c r="G37" s="179"/>
      <c r="H37" s="67">
        <v>34.5</v>
      </c>
      <c r="I37" s="67">
        <v>38</v>
      </c>
      <c r="J37" s="126">
        <v>41</v>
      </c>
      <c r="K37" s="127">
        <v>44</v>
      </c>
      <c r="L37" s="127">
        <v>47</v>
      </c>
      <c r="M37" s="232">
        <v>50</v>
      </c>
    </row>
    <row r="38" spans="1:13" s="1" customFormat="1" ht="14.1" customHeight="1" x14ac:dyDescent="0.3">
      <c r="A38" s="160"/>
      <c r="B38" s="148" t="s">
        <v>548</v>
      </c>
      <c r="C38" s="149"/>
      <c r="D38" s="129" t="s">
        <v>403</v>
      </c>
      <c r="E38" s="130"/>
      <c r="F38" s="130"/>
      <c r="G38" s="131"/>
      <c r="H38" s="82"/>
      <c r="I38" s="82"/>
      <c r="J38" s="126"/>
      <c r="K38" s="127"/>
      <c r="L38" s="127"/>
      <c r="M38" s="232"/>
    </row>
    <row r="39" spans="1:13" s="1" customFormat="1" ht="14.1" customHeight="1" x14ac:dyDescent="0.3">
      <c r="A39" s="160">
        <v>19</v>
      </c>
      <c r="B39" s="108" t="s">
        <v>206</v>
      </c>
      <c r="C39" s="109"/>
      <c r="D39" s="190"/>
      <c r="E39" s="191"/>
      <c r="F39" s="191"/>
      <c r="G39" s="192"/>
      <c r="H39" s="98">
        <f>SUM(I39)-0.2</f>
        <v>1.1000000000000001</v>
      </c>
      <c r="I39" s="98">
        <f>SUM(J39)-0.2</f>
        <v>1.3</v>
      </c>
      <c r="J39" s="93">
        <v>1.5</v>
      </c>
      <c r="K39" s="127">
        <f>SUM(J39)+0.2</f>
        <v>1.7</v>
      </c>
      <c r="L39" s="127">
        <f>SUM(K39)+0.2</f>
        <v>1.9</v>
      </c>
      <c r="M39" s="232">
        <f>SUM(L39)+0.2</f>
        <v>2.1</v>
      </c>
    </row>
    <row r="40" spans="1:13" s="1" customFormat="1" ht="14.1" customHeight="1" x14ac:dyDescent="0.3">
      <c r="A40" s="160"/>
      <c r="B40" s="148" t="s">
        <v>205</v>
      </c>
      <c r="C40" s="149"/>
      <c r="D40" s="129" t="s">
        <v>547</v>
      </c>
      <c r="E40" s="130"/>
      <c r="F40" s="130"/>
      <c r="G40" s="131"/>
      <c r="H40" s="82"/>
      <c r="I40" s="82"/>
      <c r="J40" s="126"/>
      <c r="K40" s="127"/>
      <c r="L40" s="127"/>
      <c r="M40" s="232"/>
    </row>
    <row r="41" spans="1:13" s="1" customFormat="1" ht="14.1" customHeight="1" x14ac:dyDescent="0.3">
      <c r="A41" s="160">
        <v>20</v>
      </c>
      <c r="B41" s="85" t="s">
        <v>204</v>
      </c>
      <c r="C41" s="86"/>
      <c r="D41" s="177"/>
      <c r="E41" s="178"/>
      <c r="F41" s="178"/>
      <c r="G41" s="179"/>
      <c r="H41" s="67">
        <f>SUM(I41)-0.4</f>
        <v>5.1999999999999993</v>
      </c>
      <c r="I41" s="67">
        <f>SUM(J41)-0.4</f>
        <v>5.6</v>
      </c>
      <c r="J41" s="126">
        <v>6</v>
      </c>
      <c r="K41" s="127">
        <f>SUM(J41)+0.4</f>
        <v>6.4</v>
      </c>
      <c r="L41" s="127">
        <f>SUM(K41)+0.4</f>
        <v>6.8000000000000007</v>
      </c>
      <c r="M41" s="232">
        <f>SUM(L41)+0.4</f>
        <v>7.2000000000000011</v>
      </c>
    </row>
    <row r="42" spans="1:13" s="1" customFormat="1" ht="14.1" customHeight="1" thickBot="1" x14ac:dyDescent="0.35">
      <c r="A42" s="174"/>
      <c r="B42" s="169" t="s">
        <v>203</v>
      </c>
      <c r="C42" s="170"/>
      <c r="D42" s="171" t="s">
        <v>546</v>
      </c>
      <c r="E42" s="172"/>
      <c r="F42" s="172"/>
      <c r="G42" s="173"/>
      <c r="H42" s="68"/>
      <c r="I42" s="68"/>
      <c r="J42" s="166"/>
      <c r="K42" s="167"/>
      <c r="L42" s="167"/>
      <c r="M42" s="233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9:J30"/>
    <mergeCell ref="J23:J24"/>
    <mergeCell ref="K23:K24"/>
    <mergeCell ref="L23:L24"/>
    <mergeCell ref="M23:M24"/>
    <mergeCell ref="B24:C24"/>
    <mergeCell ref="D24:G24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9:A40"/>
    <mergeCell ref="B39:C39"/>
    <mergeCell ref="D39:G39"/>
    <mergeCell ref="H39:H40"/>
    <mergeCell ref="I39:I40"/>
    <mergeCell ref="A33:A34"/>
    <mergeCell ref="B33:C33"/>
    <mergeCell ref="D33:G33"/>
    <mergeCell ref="H33:H34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B0A5-FB26-4740-B049-3316E78C7C00}">
  <sheetPr codeName="Sheet171">
    <tabColor theme="5"/>
    <pageSetUpPr fitToPage="1"/>
  </sheetPr>
  <dimension ref="A1:N51"/>
  <sheetViews>
    <sheetView zoomScale="110" zoomScaleNormal="110" workbookViewId="0">
      <selection activeCell="S39" sqref="S3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563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5" t="s">
        <v>72</v>
      </c>
      <c r="I2" s="35" t="s">
        <v>73</v>
      </c>
      <c r="J2" s="8" t="s">
        <v>74</v>
      </c>
      <c r="K2" s="35" t="s">
        <v>75</v>
      </c>
      <c r="L2" s="35" t="s">
        <v>183</v>
      </c>
      <c r="M2" s="35" t="s">
        <v>184</v>
      </c>
      <c r="N2" s="35" t="s">
        <v>185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67">
        <f>SUM(I3)-3.4</f>
        <v>35.200000000000003</v>
      </c>
      <c r="I3" s="67">
        <f>SUM(J3)-3.4</f>
        <v>38.6</v>
      </c>
      <c r="J3" s="90">
        <v>42</v>
      </c>
      <c r="K3" s="67">
        <f>SUM(J3)+2.9</f>
        <v>44.9</v>
      </c>
      <c r="L3" s="67">
        <f>SUM(K3)+2.9</f>
        <v>47.8</v>
      </c>
      <c r="M3" s="135">
        <f>SUM(L3)+2.9</f>
        <v>50.699999999999996</v>
      </c>
      <c r="N3" s="185">
        <f>SUM(M3)+2.9</f>
        <v>53.599999999999994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39.399999999999991</v>
      </c>
      <c r="I5" s="67">
        <f>SUM(J5)-2.2</f>
        <v>41.599999999999994</v>
      </c>
      <c r="J5" s="90">
        <v>43.8</v>
      </c>
      <c r="K5" s="67">
        <f>SUM(J5)+2</f>
        <v>45.8</v>
      </c>
      <c r="L5" s="67">
        <f>SUM(K5)+2</f>
        <v>47.8</v>
      </c>
      <c r="M5" s="67">
        <f>SUM(L5)+2</f>
        <v>49.8</v>
      </c>
      <c r="N5" s="185">
        <f>SUM(M5)+2</f>
        <v>51.8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40.9</v>
      </c>
      <c r="I7" s="67">
        <f>SUM(J7)-2.25</f>
        <v>43.15</v>
      </c>
      <c r="J7" s="90">
        <v>45.4</v>
      </c>
      <c r="K7" s="67">
        <f>SUM(J7)+2</f>
        <v>47.4</v>
      </c>
      <c r="L7" s="67">
        <f>SUM(K7)+2</f>
        <v>49.4</v>
      </c>
      <c r="M7" s="67">
        <f>SUM(L7)+2</f>
        <v>51.4</v>
      </c>
      <c r="N7" s="185">
        <f>SUM(M7)+2</f>
        <v>53.4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29.9</v>
      </c>
      <c r="I9" s="67">
        <f>SUM(J9)-1.8</f>
        <v>31.7</v>
      </c>
      <c r="J9" s="90">
        <v>33.5</v>
      </c>
      <c r="K9" s="67">
        <f>SUM(J9)+1.6</f>
        <v>35.1</v>
      </c>
      <c r="L9" s="67">
        <f>SUM(K9)+1.6</f>
        <v>36.700000000000003</v>
      </c>
      <c r="M9" s="67">
        <f>SUM(L9)+1.6</f>
        <v>38.300000000000004</v>
      </c>
      <c r="N9" s="185">
        <f>SUM(M9)+1.6</f>
        <v>39.900000000000006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15.899999999999999</v>
      </c>
      <c r="I11" s="67">
        <f>SUM(J11)-0.8</f>
        <v>16.7</v>
      </c>
      <c r="J11" s="126">
        <v>17.5</v>
      </c>
      <c r="K11" s="127">
        <f>SUM(J11)+0.8</f>
        <v>18.3</v>
      </c>
      <c r="L11" s="127">
        <f>SUM(K11)+0.8</f>
        <v>19.100000000000001</v>
      </c>
      <c r="M11" s="260">
        <f>SUM(L11)+0.8</f>
        <v>19.900000000000002</v>
      </c>
      <c r="N11" s="259">
        <f>SUM(M11)+0.8</f>
        <v>20.700000000000003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60"/>
      <c r="N12" s="25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14.100000000000001</v>
      </c>
      <c r="I13" s="67">
        <f>SUM(J13)-0.6</f>
        <v>14.700000000000001</v>
      </c>
      <c r="J13" s="126">
        <v>15.3</v>
      </c>
      <c r="K13" s="127">
        <f>SUM(J13)+0.6</f>
        <v>15.9</v>
      </c>
      <c r="L13" s="127">
        <f>SUM(K13)+0.6</f>
        <v>16.5</v>
      </c>
      <c r="M13" s="127">
        <f>SUM(L13)+0.6</f>
        <v>17.100000000000001</v>
      </c>
      <c r="N13" s="257">
        <f>SUM(M13)+0.6</f>
        <v>17.700000000000003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8.1999999999999993</v>
      </c>
      <c r="I15" s="67">
        <f>SUM(J15)-0.3</f>
        <v>8.5</v>
      </c>
      <c r="J15" s="126">
        <v>8.8000000000000007</v>
      </c>
      <c r="K15" s="127">
        <f>SUM(J15)+0.3</f>
        <v>9.1000000000000014</v>
      </c>
      <c r="L15" s="127">
        <f>SUM(K15)+0.3</f>
        <v>9.4000000000000021</v>
      </c>
      <c r="M15" s="260">
        <f>SUM(L15)+0.3</f>
        <v>9.7000000000000028</v>
      </c>
      <c r="N15" s="259">
        <f>SUM(M15)+0.3</f>
        <v>10.000000000000004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60"/>
      <c r="N16" s="25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260">
        <f>SUM(L17)+1.6</f>
        <v>46.800000000000004</v>
      </c>
      <c r="N17" s="259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214</v>
      </c>
      <c r="E18" s="130"/>
      <c r="F18" s="130"/>
      <c r="G18" s="131"/>
      <c r="H18" s="82"/>
      <c r="I18" s="82"/>
      <c r="J18" s="126"/>
      <c r="K18" s="127"/>
      <c r="L18" s="127"/>
      <c r="M18" s="260"/>
      <c r="N18" s="25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26.700000000000003</v>
      </c>
      <c r="I19" s="67">
        <f>SUM(J19)-3.4</f>
        <v>30.1</v>
      </c>
      <c r="J19" s="126">
        <v>33.5</v>
      </c>
      <c r="K19" s="127">
        <f>SUM(J19)+3.5</f>
        <v>37</v>
      </c>
      <c r="L19" s="127">
        <f>SUM(K19)+3.5</f>
        <v>40.5</v>
      </c>
      <c r="M19" s="127">
        <f>SUM(L19)+3.5</f>
        <v>44</v>
      </c>
      <c r="N19" s="257">
        <f>SUM(M19)+3.5</f>
        <v>47.5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32</v>
      </c>
      <c r="I21" s="67">
        <f>SUM(J21)-1.6</f>
        <v>33.6</v>
      </c>
      <c r="J21" s="126">
        <v>35.200000000000003</v>
      </c>
      <c r="K21" s="127">
        <f>SUM(J21)+1.6</f>
        <v>36.800000000000004</v>
      </c>
      <c r="L21" s="127">
        <f>SUM(K21)+1.6</f>
        <v>38.400000000000006</v>
      </c>
      <c r="M21" s="260">
        <f>SUM(L21)+1.6</f>
        <v>40.000000000000007</v>
      </c>
      <c r="N21" s="259">
        <f>SUM(M21)+1.6</f>
        <v>41.600000000000009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60"/>
      <c r="N22" s="25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14.8</v>
      </c>
      <c r="I23" s="67">
        <f>SUM(J23)-0.6</f>
        <v>15.4</v>
      </c>
      <c r="J23" s="126">
        <v>16</v>
      </c>
      <c r="K23" s="127">
        <f>SUM(J23)+0.6</f>
        <v>16.600000000000001</v>
      </c>
      <c r="L23" s="127">
        <f>SUM(K23)+0.6</f>
        <v>17.200000000000003</v>
      </c>
      <c r="M23" s="127">
        <f>SUM(L23)+0.6</f>
        <v>17.800000000000004</v>
      </c>
      <c r="N23" s="257">
        <f>SUM(M23)+0.6</f>
        <v>18.400000000000006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90</v>
      </c>
      <c r="C25" s="86"/>
      <c r="D25" s="124" t="s">
        <v>208</v>
      </c>
      <c r="E25" s="124"/>
      <c r="F25" s="124"/>
      <c r="G25" s="124"/>
      <c r="H25" s="67">
        <f>SUM(I25)-0</f>
        <v>3</v>
      </c>
      <c r="I25" s="67">
        <f>SUM(J25)-0</f>
        <v>3</v>
      </c>
      <c r="J25" s="126">
        <v>3</v>
      </c>
      <c r="K25" s="127">
        <f>SUM(J25)+0.5</f>
        <v>3.5</v>
      </c>
      <c r="L25" s="127">
        <f>SUM(K25)+0</f>
        <v>3.5</v>
      </c>
      <c r="M25" s="127">
        <f>SUM(L25)+0</f>
        <v>3.5</v>
      </c>
      <c r="N25" s="257">
        <f>SUM(M25)+0</f>
        <v>3.5</v>
      </c>
    </row>
    <row r="26" spans="1:14" s="1" customFormat="1" ht="14.1" customHeight="1" x14ac:dyDescent="0.3">
      <c r="A26" s="160"/>
      <c r="B26" s="107" t="s">
        <v>40</v>
      </c>
      <c r="C26" s="107"/>
      <c r="D26" s="129" t="s">
        <v>207</v>
      </c>
      <c r="E26" s="130"/>
      <c r="F26" s="130"/>
      <c r="G26" s="131"/>
      <c r="H26" s="82"/>
      <c r="I26" s="82"/>
      <c r="J26" s="126"/>
      <c r="K26" s="127"/>
      <c r="L26" s="127"/>
      <c r="M26" s="127"/>
      <c r="N26" s="257"/>
    </row>
    <row r="27" spans="1:14" ht="14.1" customHeight="1" x14ac:dyDescent="0.3">
      <c r="A27" s="160">
        <v>13</v>
      </c>
      <c r="B27" s="108" t="s">
        <v>213</v>
      </c>
      <c r="C27" s="109"/>
      <c r="D27" s="176"/>
      <c r="E27" s="176"/>
      <c r="F27" s="176"/>
      <c r="G27" s="176"/>
      <c r="H27" s="98">
        <f>SUM(I27)-0.6</f>
        <v>9.8000000000000007</v>
      </c>
      <c r="I27" s="98">
        <f>SUM(J27)-0.6</f>
        <v>10.4</v>
      </c>
      <c r="J27" s="93">
        <v>11</v>
      </c>
      <c r="K27" s="127">
        <f>SUM(J27)+0.6</f>
        <v>11.6</v>
      </c>
      <c r="L27" s="127">
        <f>SUM(K27)+0.6</f>
        <v>12.2</v>
      </c>
      <c r="M27" s="127">
        <f>SUM(L27)+0.6</f>
        <v>12.799999999999999</v>
      </c>
      <c r="N27" s="257">
        <f>SUM(M27)+0.6</f>
        <v>13.399999999999999</v>
      </c>
    </row>
    <row r="28" spans="1:14" ht="14.1" customHeight="1" x14ac:dyDescent="0.3">
      <c r="A28" s="160"/>
      <c r="B28" s="148" t="s">
        <v>212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108" t="s">
        <v>206</v>
      </c>
      <c r="C29" s="109"/>
      <c r="D29" s="190"/>
      <c r="E29" s="261"/>
      <c r="F29" s="261"/>
      <c r="G29" s="192"/>
      <c r="H29" s="98">
        <f>SUM(I29)-0.5</f>
        <v>8.6999999999999993</v>
      </c>
      <c r="I29" s="98">
        <f>SUM(J29)-0.5</f>
        <v>9.1999999999999993</v>
      </c>
      <c r="J29" s="93">
        <v>9.6999999999999993</v>
      </c>
      <c r="K29" s="127">
        <f>SUM(J29)+0.5</f>
        <v>10.199999999999999</v>
      </c>
      <c r="L29" s="127">
        <f>SUM(K29)+0.5</f>
        <v>10.7</v>
      </c>
      <c r="M29" s="127">
        <f>SUM(L29)+0.5</f>
        <v>11.2</v>
      </c>
      <c r="N29" s="257">
        <f>SUM(M29)+0.5</f>
        <v>11.7</v>
      </c>
    </row>
    <row r="30" spans="1:14" s="1" customFormat="1" ht="14.1" customHeight="1" x14ac:dyDescent="0.3">
      <c r="A30" s="160"/>
      <c r="B30" s="148" t="s">
        <v>205</v>
      </c>
      <c r="C30" s="149"/>
      <c r="D30" s="129" t="s">
        <v>562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15</v>
      </c>
      <c r="B31" s="85" t="s">
        <v>204</v>
      </c>
      <c r="C31" s="86"/>
      <c r="D31" s="177"/>
      <c r="E31" s="178"/>
      <c r="F31" s="178"/>
      <c r="G31" s="179"/>
      <c r="H31" s="67">
        <f>SUM(I31)-0.2</f>
        <v>5.6</v>
      </c>
      <c r="I31" s="67">
        <f>SUM(J31)-0.2</f>
        <v>5.8</v>
      </c>
      <c r="J31" s="126">
        <v>6</v>
      </c>
      <c r="K31" s="127">
        <f>SUM(J31)+0.2</f>
        <v>6.2</v>
      </c>
      <c r="L31" s="127">
        <f>SUM(K31)+0.2</f>
        <v>6.4</v>
      </c>
      <c r="M31" s="127">
        <f>SUM(L31)+0.2</f>
        <v>6.6000000000000005</v>
      </c>
      <c r="N31" s="257">
        <f>SUM(M31)+0.2</f>
        <v>6.8000000000000007</v>
      </c>
    </row>
    <row r="32" spans="1:14" s="1" customFormat="1" ht="14.1" customHeight="1" x14ac:dyDescent="0.3">
      <c r="A32" s="160"/>
      <c r="B32" s="148" t="s">
        <v>203</v>
      </c>
      <c r="C32" s="149"/>
      <c r="D32" s="129" t="s">
        <v>560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16</v>
      </c>
      <c r="B33" s="85" t="s">
        <v>401</v>
      </c>
      <c r="C33" s="86"/>
      <c r="D33" s="190"/>
      <c r="E33" s="261"/>
      <c r="F33" s="261"/>
      <c r="G33" s="192"/>
      <c r="H33" s="67">
        <f>SUM(I33)-0.6</f>
        <v>11</v>
      </c>
      <c r="I33" s="67">
        <f>SUM(J33)-0.6</f>
        <v>11.6</v>
      </c>
      <c r="J33" s="126">
        <v>12.2</v>
      </c>
      <c r="K33" s="127">
        <f>SUM(J33)+0.6</f>
        <v>12.799999999999999</v>
      </c>
      <c r="L33" s="127">
        <f>SUM(K33)+0.6</f>
        <v>13.399999999999999</v>
      </c>
      <c r="M33" s="127">
        <f>SUM(L33)+0.6</f>
        <v>13.999999999999998</v>
      </c>
      <c r="N33" s="257">
        <f>SUM(M33)+0.6</f>
        <v>14.599999999999998</v>
      </c>
    </row>
    <row r="34" spans="1:14" s="1" customFormat="1" ht="14.1" customHeight="1" x14ac:dyDescent="0.3">
      <c r="A34" s="160"/>
      <c r="B34" s="148" t="s">
        <v>400</v>
      </c>
      <c r="C34" s="149"/>
      <c r="D34" s="129" t="s">
        <v>562</v>
      </c>
      <c r="E34" s="130"/>
      <c r="F34" s="130"/>
      <c r="G34" s="131"/>
      <c r="H34" s="82"/>
      <c r="I34" s="82"/>
      <c r="J34" s="126"/>
      <c r="K34" s="127"/>
      <c r="L34" s="127"/>
      <c r="M34" s="127"/>
      <c r="N34" s="257"/>
    </row>
    <row r="35" spans="1:14" s="1" customFormat="1" ht="14.1" customHeight="1" x14ac:dyDescent="0.3">
      <c r="A35" s="160">
        <v>17</v>
      </c>
      <c r="B35" s="85" t="s">
        <v>561</v>
      </c>
      <c r="C35" s="86"/>
      <c r="D35" s="177"/>
      <c r="E35" s="178"/>
      <c r="F35" s="178"/>
      <c r="G35" s="179"/>
      <c r="H35" s="67">
        <f>SUM(I35)-0.3</f>
        <v>4.4000000000000004</v>
      </c>
      <c r="I35" s="67">
        <f>SUM(J35)-0.3</f>
        <v>4.7</v>
      </c>
      <c r="J35" s="126">
        <v>5</v>
      </c>
      <c r="K35" s="127">
        <f>SUM(J35)+0.3</f>
        <v>5.3</v>
      </c>
      <c r="L35" s="127">
        <f>SUM(K35)+0.3</f>
        <v>5.6</v>
      </c>
      <c r="M35" s="260">
        <f>SUM(L35)+0.3</f>
        <v>5.8999999999999995</v>
      </c>
      <c r="N35" s="259">
        <f>SUM(M35)+0.3</f>
        <v>6.1999999999999993</v>
      </c>
    </row>
    <row r="36" spans="1:14" s="1" customFormat="1" ht="14.1" customHeight="1" x14ac:dyDescent="0.3">
      <c r="A36" s="160"/>
      <c r="B36" s="148" t="s">
        <v>446</v>
      </c>
      <c r="C36" s="149"/>
      <c r="D36" s="129" t="s">
        <v>560</v>
      </c>
      <c r="E36" s="130"/>
      <c r="F36" s="130"/>
      <c r="G36" s="131"/>
      <c r="H36" s="82"/>
      <c r="I36" s="82"/>
      <c r="J36" s="126"/>
      <c r="K36" s="127"/>
      <c r="L36" s="127"/>
      <c r="M36" s="260"/>
      <c r="N36" s="259"/>
    </row>
    <row r="37" spans="1:14" s="1" customFormat="1" ht="14.1" customHeight="1" x14ac:dyDescent="0.3">
      <c r="A37" s="160">
        <v>18</v>
      </c>
      <c r="B37" s="85" t="s">
        <v>559</v>
      </c>
      <c r="C37" s="86"/>
      <c r="D37" s="177"/>
      <c r="E37" s="178"/>
      <c r="F37" s="178"/>
      <c r="G37" s="179"/>
      <c r="H37" s="98">
        <f>SUM(I37)-0.5</f>
        <v>4</v>
      </c>
      <c r="I37" s="98">
        <f>SUM(J37)-0.5</f>
        <v>4.5</v>
      </c>
      <c r="J37" s="93">
        <v>5</v>
      </c>
      <c r="K37" s="127">
        <f>SUM(J37)+0.5</f>
        <v>5.5</v>
      </c>
      <c r="L37" s="127">
        <f>SUM(K37)+0.5</f>
        <v>6</v>
      </c>
      <c r="M37" s="127">
        <f>SUM(L37)+0.5</f>
        <v>6.5</v>
      </c>
      <c r="N37" s="257">
        <f>SUM(M37)+0.5</f>
        <v>7</v>
      </c>
    </row>
    <row r="38" spans="1:14" s="1" customFormat="1" ht="14.1" customHeight="1" x14ac:dyDescent="0.3">
      <c r="A38" s="160"/>
      <c r="B38" s="148" t="s">
        <v>558</v>
      </c>
      <c r="C38" s="149"/>
      <c r="D38" s="129" t="s">
        <v>557</v>
      </c>
      <c r="E38" s="130"/>
      <c r="F38" s="130"/>
      <c r="G38" s="131"/>
      <c r="H38" s="82"/>
      <c r="I38" s="82"/>
      <c r="J38" s="126"/>
      <c r="K38" s="127"/>
      <c r="L38" s="127"/>
      <c r="M38" s="127"/>
      <c r="N38" s="257"/>
    </row>
    <row r="39" spans="1:14" s="1" customFormat="1" ht="14.1" customHeight="1" x14ac:dyDescent="0.3">
      <c r="A39" s="160">
        <v>19</v>
      </c>
      <c r="B39" s="85" t="s">
        <v>556</v>
      </c>
      <c r="C39" s="86"/>
      <c r="D39" s="177"/>
      <c r="E39" s="178"/>
      <c r="F39" s="178"/>
      <c r="G39" s="179"/>
      <c r="H39" s="67">
        <f>SUM(I39)-0.2</f>
        <v>5.6</v>
      </c>
      <c r="I39" s="67">
        <f>SUM(J39)-0.2</f>
        <v>5.8</v>
      </c>
      <c r="J39" s="126">
        <v>6</v>
      </c>
      <c r="K39" s="127">
        <f>SUM(J39)+0.2</f>
        <v>6.2</v>
      </c>
      <c r="L39" s="127">
        <f>SUM(K39)+0.2</f>
        <v>6.4</v>
      </c>
      <c r="M39" s="127">
        <f>SUM(L39)+0.2</f>
        <v>6.6000000000000005</v>
      </c>
      <c r="N39" s="257">
        <f>SUM(M39)+0.2</f>
        <v>6.8000000000000007</v>
      </c>
    </row>
    <row r="40" spans="1:14" s="1" customFormat="1" ht="14.1" customHeight="1" thickBot="1" x14ac:dyDescent="0.35">
      <c r="A40" s="174"/>
      <c r="B40" s="169" t="s">
        <v>555</v>
      </c>
      <c r="C40" s="170"/>
      <c r="D40" s="171" t="s">
        <v>554</v>
      </c>
      <c r="E40" s="172"/>
      <c r="F40" s="172"/>
      <c r="G40" s="173"/>
      <c r="H40" s="68"/>
      <c r="I40" s="68"/>
      <c r="J40" s="166"/>
      <c r="K40" s="167"/>
      <c r="L40" s="167"/>
      <c r="M40" s="167"/>
      <c r="N40" s="258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31">
    <mergeCell ref="I39:I40"/>
    <mergeCell ref="B40:C40"/>
    <mergeCell ref="D40:G40"/>
    <mergeCell ref="A39:A40"/>
    <mergeCell ref="B39:C39"/>
    <mergeCell ref="D39:G39"/>
    <mergeCell ref="H39:H40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I3:I4"/>
    <mergeCell ref="J3:J4"/>
    <mergeCell ref="K3:K4"/>
    <mergeCell ref="A35:A36"/>
    <mergeCell ref="B35:C35"/>
    <mergeCell ref="D35:G35"/>
    <mergeCell ref="H35:H36"/>
    <mergeCell ref="I35:I36"/>
    <mergeCell ref="J35:J36"/>
    <mergeCell ref="K35:K36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B25:C25"/>
    <mergeCell ref="D25:G25"/>
    <mergeCell ref="H25:H26"/>
    <mergeCell ref="I25:I26"/>
    <mergeCell ref="J25:J26"/>
    <mergeCell ref="J23:J24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A25:A26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A29:A30"/>
    <mergeCell ref="H29:H30"/>
    <mergeCell ref="B29:C29"/>
    <mergeCell ref="D29:G29"/>
    <mergeCell ref="I29:I30"/>
    <mergeCell ref="K31:K32"/>
    <mergeCell ref="J29:J30"/>
    <mergeCell ref="K29:K30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L31:L32"/>
    <mergeCell ref="M31:M32"/>
    <mergeCell ref="B32:C32"/>
    <mergeCell ref="D32:G32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3CFA-4FBC-41B4-9901-E0BC7C13347B}">
  <sheetPr codeName="Sheet187">
    <tabColor theme="5"/>
    <pageSetUpPr fitToPage="1"/>
  </sheetPr>
  <dimension ref="A1:N57"/>
  <sheetViews>
    <sheetView topLeftCell="A4" zoomScale="110" zoomScaleNormal="110" workbookViewId="0">
      <selection activeCell="B31" sqref="A31:IV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574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33.200000000000003</v>
      </c>
      <c r="I3" s="67">
        <f>SUM(J3)-3.4</f>
        <v>36.6</v>
      </c>
      <c r="J3" s="90">
        <v>40</v>
      </c>
      <c r="K3" s="67">
        <f>SUM(J3)+2.9</f>
        <v>42.9</v>
      </c>
      <c r="L3" s="67">
        <f>SUM(K3)+2.9</f>
        <v>45.8</v>
      </c>
      <c r="M3" s="67">
        <f>SUM(L3)+2.9</f>
        <v>48.699999999999996</v>
      </c>
      <c r="N3" s="234">
        <f>SUM(M3)+2.9</f>
        <v>51.599999999999994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23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36.099999999999994</v>
      </c>
      <c r="I5" s="67">
        <f>SUM(J5)-2.2</f>
        <v>38.299999999999997</v>
      </c>
      <c r="J5" s="90">
        <v>40.5</v>
      </c>
      <c r="K5" s="67">
        <f>SUM(J5)+2</f>
        <v>42.5</v>
      </c>
      <c r="L5" s="67">
        <f>SUM(K5)+2</f>
        <v>44.5</v>
      </c>
      <c r="M5" s="67">
        <f>SUM(L5)+2</f>
        <v>46.5</v>
      </c>
      <c r="N5" s="185">
        <f>SUM(M5)+2</f>
        <v>48.5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</v>
      </c>
      <c r="I7" s="67">
        <f>SUM(J7)-2.25</f>
        <v>39.25</v>
      </c>
      <c r="J7" s="90">
        <v>41.5</v>
      </c>
      <c r="K7" s="67">
        <f>SUM(J7)+2</f>
        <v>43.5</v>
      </c>
      <c r="L7" s="67">
        <f>SUM(K7)+2</f>
        <v>45.5</v>
      </c>
      <c r="M7" s="67">
        <f>SUM(L7)+2</f>
        <v>47.5</v>
      </c>
      <c r="N7" s="185">
        <f>SUM(M7)+2</f>
        <v>49.5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37</v>
      </c>
      <c r="I9" s="67">
        <f>SUM(J9)-2.25</f>
        <v>39.25</v>
      </c>
      <c r="J9" s="90">
        <v>41.5</v>
      </c>
      <c r="K9" s="67">
        <f>SUM(J9)+2</f>
        <v>43.5</v>
      </c>
      <c r="L9" s="67">
        <f>SUM(K9)+2</f>
        <v>45.5</v>
      </c>
      <c r="M9" s="67">
        <f>SUM(L9)+2</f>
        <v>47.5</v>
      </c>
      <c r="N9" s="185">
        <f>SUM(M9)+2</f>
        <v>49.5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85" t="s">
        <v>573</v>
      </c>
      <c r="C11" s="86"/>
      <c r="D11" s="161"/>
      <c r="E11" s="161"/>
      <c r="F11" s="161"/>
      <c r="G11" s="161"/>
      <c r="H11" s="67">
        <f>SUM(I11)-0</f>
        <v>5</v>
      </c>
      <c r="I11" s="67">
        <f>SUM(J11)-0</f>
        <v>5</v>
      </c>
      <c r="J11" s="126">
        <v>5</v>
      </c>
      <c r="K11" s="127">
        <f>SUM(J11)+0.5</f>
        <v>5.5</v>
      </c>
      <c r="L11" s="127">
        <f>SUM(K11)+0</f>
        <v>5.5</v>
      </c>
      <c r="M11" s="127">
        <f>SUM(L11)+0</f>
        <v>5.5</v>
      </c>
      <c r="N11" s="232">
        <f>SUM(M11)+0</f>
        <v>5.5</v>
      </c>
    </row>
    <row r="12" spans="1:14" s="1" customFormat="1" ht="14.1" customHeight="1" x14ac:dyDescent="0.3">
      <c r="A12" s="160"/>
      <c r="B12" s="107" t="s">
        <v>572</v>
      </c>
      <c r="C12" s="107"/>
      <c r="D12" s="132"/>
      <c r="E12" s="133"/>
      <c r="F12" s="133"/>
      <c r="G12" s="134"/>
      <c r="H12" s="82"/>
      <c r="I12" s="82"/>
      <c r="J12" s="126"/>
      <c r="K12" s="127"/>
      <c r="L12" s="127"/>
      <c r="M12" s="127"/>
      <c r="N12" s="232"/>
    </row>
    <row r="13" spans="1:14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>
        <f>SUM(I13)-0.8</f>
        <v>14.899999999999999</v>
      </c>
      <c r="I13" s="67">
        <f>SUM(J13)-0.8</f>
        <v>15.7</v>
      </c>
      <c r="J13" s="126">
        <v>16.5</v>
      </c>
      <c r="K13" s="127">
        <f>SUM(J13)+0.8</f>
        <v>17.3</v>
      </c>
      <c r="L13" s="127">
        <f>SUM(K13)+0.8</f>
        <v>18.100000000000001</v>
      </c>
      <c r="M13" s="260">
        <f>SUM(L13)+0.8</f>
        <v>18.900000000000002</v>
      </c>
      <c r="N13" s="259">
        <f>SUM(M13)+0.8</f>
        <v>19.700000000000003</v>
      </c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126"/>
      <c r="K14" s="127"/>
      <c r="L14" s="127"/>
      <c r="M14" s="260"/>
      <c r="N14" s="259"/>
    </row>
    <row r="15" spans="1:14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14.4</v>
      </c>
      <c r="I15" s="67">
        <f>SUM(J15)-0.6</f>
        <v>15</v>
      </c>
      <c r="J15" s="126">
        <v>15.6</v>
      </c>
      <c r="K15" s="127">
        <f>SUM(J15)+0.6</f>
        <v>16.2</v>
      </c>
      <c r="L15" s="127">
        <f>SUM(K15)+0.6</f>
        <v>16.8</v>
      </c>
      <c r="M15" s="127">
        <f>SUM(L15)+0.6</f>
        <v>17.400000000000002</v>
      </c>
      <c r="N15" s="257">
        <f>SUM(M15)+0.6</f>
        <v>18.000000000000004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6.4</v>
      </c>
      <c r="I17" s="67">
        <f>SUM(J17)-0.3</f>
        <v>6.7</v>
      </c>
      <c r="J17" s="126">
        <v>7</v>
      </c>
      <c r="K17" s="127">
        <f>SUM(J17)+0.3</f>
        <v>7.3</v>
      </c>
      <c r="L17" s="127">
        <f>SUM(K17)+0.3</f>
        <v>7.6</v>
      </c>
      <c r="M17" s="127">
        <f>SUM(L17)+0.3</f>
        <v>7.8999999999999995</v>
      </c>
      <c r="N17" s="232">
        <f>SUM(M17)+0.3</f>
        <v>8.1999999999999993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127"/>
      <c r="N18" s="232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36.799999999999997</v>
      </c>
      <c r="I19" s="67">
        <f>SUM(J19)-1.6</f>
        <v>38.4</v>
      </c>
      <c r="J19" s="126">
        <v>40</v>
      </c>
      <c r="K19" s="127">
        <f>SUM(J19)+1.6</f>
        <v>41.6</v>
      </c>
      <c r="L19" s="127">
        <f>SUM(K19)+1.6</f>
        <v>43.2</v>
      </c>
      <c r="M19" s="127">
        <f>SUM(L19)+1.6</f>
        <v>44.800000000000004</v>
      </c>
      <c r="N19" s="257">
        <f>SUM(M19)+1.6</f>
        <v>46.400000000000006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571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>
        <f>SUM(I21)-3.4</f>
        <v>28.5</v>
      </c>
      <c r="I21" s="67">
        <f>SUM(J21)-3.4</f>
        <v>31.9</v>
      </c>
      <c r="J21" s="126">
        <v>35.299999999999997</v>
      </c>
      <c r="K21" s="127">
        <f>SUM(J21)+3.5</f>
        <v>38.799999999999997</v>
      </c>
      <c r="L21" s="127">
        <f>SUM(K21)+3.5</f>
        <v>42.3</v>
      </c>
      <c r="M21" s="127">
        <f>SUM(L21)+3.5</f>
        <v>45.8</v>
      </c>
      <c r="N21" s="232">
        <f>SUM(M21)+3.5</f>
        <v>49.3</v>
      </c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126"/>
      <c r="K22" s="127"/>
      <c r="L22" s="127"/>
      <c r="M22" s="127"/>
      <c r="N22" s="232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30.799999999999997</v>
      </c>
      <c r="I23" s="67">
        <f>SUM(J23)-1.6</f>
        <v>32.4</v>
      </c>
      <c r="J23" s="126">
        <v>34</v>
      </c>
      <c r="K23" s="127">
        <f>SUM(J23)+1.6</f>
        <v>35.6</v>
      </c>
      <c r="L23" s="127">
        <f>SUM(K23)+1.6</f>
        <v>37.200000000000003</v>
      </c>
      <c r="M23" s="260">
        <f>SUM(L23)+1.6</f>
        <v>38.800000000000004</v>
      </c>
      <c r="N23" s="259">
        <f>SUM(M23)+1.6</f>
        <v>40.400000000000006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260"/>
      <c r="N24" s="259"/>
    </row>
    <row r="25" spans="1:14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SUM(I25)-1</f>
        <v>20</v>
      </c>
      <c r="I25" s="67">
        <f>SUM(J25)-1</f>
        <v>21</v>
      </c>
      <c r="J25" s="126">
        <v>22</v>
      </c>
      <c r="K25" s="127">
        <f>SUM(J25)+1</f>
        <v>23</v>
      </c>
      <c r="L25" s="127">
        <f>SUM(K25)+1</f>
        <v>24</v>
      </c>
      <c r="M25" s="127">
        <f>SUM(L25)+1</f>
        <v>25</v>
      </c>
      <c r="N25" s="257">
        <f>SUM(M25)+1</f>
        <v>26</v>
      </c>
    </row>
    <row r="26" spans="1:14" s="1" customFormat="1" ht="14.1" customHeight="1" x14ac:dyDescent="0.3">
      <c r="A26" s="160"/>
      <c r="B26" s="107" t="s">
        <v>34</v>
      </c>
      <c r="C26" s="107"/>
      <c r="D26" s="132" t="s">
        <v>570</v>
      </c>
      <c r="E26" s="133"/>
      <c r="F26" s="133"/>
      <c r="G26" s="134"/>
      <c r="H26" s="82"/>
      <c r="I26" s="82"/>
      <c r="J26" s="126"/>
      <c r="K26" s="127"/>
      <c r="L26" s="127"/>
      <c r="M26" s="127"/>
      <c r="N26" s="257"/>
    </row>
    <row r="27" spans="1:14" s="1" customFormat="1" ht="14.1" customHeight="1" x14ac:dyDescent="0.3">
      <c r="A27" s="160">
        <v>13</v>
      </c>
      <c r="B27" s="85" t="s">
        <v>569</v>
      </c>
      <c r="C27" s="86"/>
      <c r="D27" s="161"/>
      <c r="E27" s="161"/>
      <c r="F27" s="161"/>
      <c r="G27" s="161"/>
      <c r="H27" s="67">
        <f>SUM(I27)-0</f>
        <v>4</v>
      </c>
      <c r="I27" s="67">
        <f>SUM(J27)-0</f>
        <v>4</v>
      </c>
      <c r="J27" s="126">
        <v>4</v>
      </c>
      <c r="K27" s="127">
        <f>SUM(J27)+0.5</f>
        <v>4.5</v>
      </c>
      <c r="L27" s="127">
        <f>SUM(K27)+0</f>
        <v>4.5</v>
      </c>
      <c r="M27" s="127">
        <f>SUM(L27)+0</f>
        <v>4.5</v>
      </c>
      <c r="N27" s="232">
        <f>SUM(M27)+0</f>
        <v>4.5</v>
      </c>
    </row>
    <row r="28" spans="1:14" s="1" customFormat="1" ht="14.1" customHeight="1" x14ac:dyDescent="0.3">
      <c r="A28" s="160"/>
      <c r="B28" s="107" t="s">
        <v>568</v>
      </c>
      <c r="C28" s="107"/>
      <c r="D28" s="132"/>
      <c r="E28" s="133"/>
      <c r="F28" s="133"/>
      <c r="G28" s="134"/>
      <c r="H28" s="82"/>
      <c r="I28" s="82"/>
      <c r="J28" s="126"/>
      <c r="K28" s="127"/>
      <c r="L28" s="127"/>
      <c r="M28" s="127"/>
      <c r="N28" s="232"/>
    </row>
    <row r="29" spans="1:14" s="1" customFormat="1" ht="14.1" customHeight="1" x14ac:dyDescent="0.3">
      <c r="A29" s="160">
        <v>14</v>
      </c>
      <c r="B29" s="85" t="s">
        <v>88</v>
      </c>
      <c r="C29" s="86"/>
      <c r="D29" s="104" t="s">
        <v>89</v>
      </c>
      <c r="E29" s="104"/>
      <c r="F29" s="104"/>
      <c r="G29" s="104"/>
      <c r="H29" s="67">
        <f>SUM(I29)-0</f>
        <v>2.1</v>
      </c>
      <c r="I29" s="67">
        <f>SUM(J29)-0.1</f>
        <v>2.1</v>
      </c>
      <c r="J29" s="126">
        <v>2.2000000000000002</v>
      </c>
      <c r="K29" s="127">
        <f>SUM(J29)+0</f>
        <v>2.2000000000000002</v>
      </c>
      <c r="L29" s="127">
        <f>SUM(K29)+0.1</f>
        <v>2.3000000000000003</v>
      </c>
      <c r="M29" s="127">
        <f>SUM(L29)+0</f>
        <v>2.3000000000000003</v>
      </c>
      <c r="N29" s="257">
        <f>SUM(M29)+0.1</f>
        <v>2.4000000000000004</v>
      </c>
    </row>
    <row r="30" spans="1:14" s="1" customFormat="1" ht="14.1" customHeight="1" x14ac:dyDescent="0.3">
      <c r="A30" s="160"/>
      <c r="B30" s="107" t="s">
        <v>39</v>
      </c>
      <c r="C30" s="107"/>
      <c r="D30" s="129" t="s">
        <v>66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15</v>
      </c>
      <c r="B31" s="85" t="s">
        <v>90</v>
      </c>
      <c r="C31" s="86"/>
      <c r="D31" s="104" t="s">
        <v>12</v>
      </c>
      <c r="E31" s="104"/>
      <c r="F31" s="104"/>
      <c r="G31" s="104"/>
      <c r="H31" s="67">
        <f>SUM(I31)-0.2</f>
        <v>5.2</v>
      </c>
      <c r="I31" s="67">
        <f>SUM(J31)-0.1</f>
        <v>5.4</v>
      </c>
      <c r="J31" s="126">
        <v>5.5</v>
      </c>
      <c r="K31" s="127">
        <f>SUM(J31)+0.2</f>
        <v>5.7</v>
      </c>
      <c r="L31" s="127">
        <f>SUM(K31)+0.1</f>
        <v>5.8</v>
      </c>
      <c r="M31" s="127">
        <f>SUM(L31)+0.2</f>
        <v>6</v>
      </c>
      <c r="N31" s="257">
        <f>SUM(M31)+0.1</f>
        <v>6.1</v>
      </c>
    </row>
    <row r="32" spans="1:14" s="1" customFormat="1" ht="14.1" customHeight="1" x14ac:dyDescent="0.3">
      <c r="A32" s="160"/>
      <c r="B32" s="107" t="s">
        <v>40</v>
      </c>
      <c r="C32" s="107"/>
      <c r="D32" s="129" t="s">
        <v>67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16</v>
      </c>
      <c r="B33" s="85" t="s">
        <v>91</v>
      </c>
      <c r="C33" s="86"/>
      <c r="D33" s="123" t="s">
        <v>13</v>
      </c>
      <c r="E33" s="124"/>
      <c r="F33" s="124"/>
      <c r="G33" s="125"/>
      <c r="H33" s="67">
        <f>SUM(I33)-0.2</f>
        <v>6.6</v>
      </c>
      <c r="I33" s="67">
        <f>SUM(J33)-0.2</f>
        <v>6.8</v>
      </c>
      <c r="J33" s="90">
        <v>7</v>
      </c>
      <c r="K33" s="67">
        <f>SUM(J33)+0.2</f>
        <v>7.2</v>
      </c>
      <c r="L33" s="67">
        <f>SUM(K33)+0.2</f>
        <v>7.4</v>
      </c>
      <c r="M33" s="67">
        <f>SUM(L33)+0.2</f>
        <v>7.6000000000000005</v>
      </c>
      <c r="N33" s="185">
        <f>SUM(M33)+0.2</f>
        <v>7.8000000000000007</v>
      </c>
    </row>
    <row r="34" spans="1:14" s="1" customFormat="1" ht="14.1" customHeight="1" x14ac:dyDescent="0.3">
      <c r="A34" s="160"/>
      <c r="B34" s="148" t="s">
        <v>41</v>
      </c>
      <c r="C34" s="149"/>
      <c r="D34" s="129" t="s">
        <v>68</v>
      </c>
      <c r="E34" s="130"/>
      <c r="F34" s="130"/>
      <c r="G34" s="131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160">
        <v>17</v>
      </c>
      <c r="B35" s="108" t="s">
        <v>213</v>
      </c>
      <c r="C35" s="109"/>
      <c r="D35" s="104"/>
      <c r="E35" s="104"/>
      <c r="F35" s="104"/>
      <c r="G35" s="104"/>
      <c r="H35" s="98">
        <f>SUM(I35)-0.6</f>
        <v>10.8</v>
      </c>
      <c r="I35" s="98">
        <f>SUM(J35)-0.6</f>
        <v>11.4</v>
      </c>
      <c r="J35" s="93">
        <v>12</v>
      </c>
      <c r="K35" s="82">
        <f>SUM(J35)+0.6</f>
        <v>12.6</v>
      </c>
      <c r="L35" s="82">
        <f>SUM(K35)+0.6</f>
        <v>13.2</v>
      </c>
      <c r="M35" s="82">
        <f>SUM(L35)+0.6</f>
        <v>13.799999999999999</v>
      </c>
      <c r="N35" s="189">
        <f>SUM(M35)+0.6</f>
        <v>14.399999999999999</v>
      </c>
    </row>
    <row r="36" spans="1:14" s="1" customFormat="1" ht="14.1" customHeight="1" x14ac:dyDescent="0.3">
      <c r="A36" s="160"/>
      <c r="B36" s="107" t="s">
        <v>212</v>
      </c>
      <c r="C36" s="107"/>
      <c r="D36" s="129"/>
      <c r="E36" s="130"/>
      <c r="F36" s="130"/>
      <c r="G36" s="131"/>
      <c r="H36" s="82"/>
      <c r="I36" s="82"/>
      <c r="J36" s="126"/>
      <c r="K36" s="127"/>
      <c r="L36" s="127"/>
      <c r="M36" s="127"/>
      <c r="N36" s="257"/>
    </row>
    <row r="37" spans="1:14" ht="14.1" customHeight="1" x14ac:dyDescent="0.3">
      <c r="A37" s="160">
        <v>18</v>
      </c>
      <c r="B37" s="85" t="s">
        <v>567</v>
      </c>
      <c r="C37" s="86"/>
      <c r="D37" s="161"/>
      <c r="E37" s="161"/>
      <c r="F37" s="161"/>
      <c r="G37" s="161"/>
      <c r="H37" s="67">
        <f>SUM(I37)-0.5</f>
        <v>9.5</v>
      </c>
      <c r="I37" s="67">
        <f>SUM(J37)-0.5</f>
        <v>10</v>
      </c>
      <c r="J37" s="90">
        <v>10.5</v>
      </c>
      <c r="K37" s="67">
        <f>SUM(J37)+0.5</f>
        <v>11</v>
      </c>
      <c r="L37" s="67">
        <f>SUM(K37)+0.5</f>
        <v>11.5</v>
      </c>
      <c r="M37" s="67">
        <f>SUM(L37)+0.5</f>
        <v>12</v>
      </c>
      <c r="N37" s="185">
        <f>SUM(M37)+0.5</f>
        <v>12.5</v>
      </c>
    </row>
    <row r="38" spans="1:14" ht="14.1" customHeight="1" x14ac:dyDescent="0.3">
      <c r="A38" s="160"/>
      <c r="B38" s="148" t="s">
        <v>566</v>
      </c>
      <c r="C38" s="149"/>
      <c r="D38" s="129"/>
      <c r="E38" s="130"/>
      <c r="F38" s="130"/>
      <c r="G38" s="131"/>
      <c r="H38" s="82"/>
      <c r="I38" s="82"/>
      <c r="J38" s="93"/>
      <c r="K38" s="82"/>
      <c r="L38" s="82"/>
      <c r="M38" s="82"/>
      <c r="N38" s="189"/>
    </row>
    <row r="39" spans="1:14" ht="14.1" customHeight="1" x14ac:dyDescent="0.3">
      <c r="A39" s="160">
        <v>19</v>
      </c>
      <c r="B39" s="85" t="s">
        <v>565</v>
      </c>
      <c r="C39" s="86"/>
      <c r="D39" s="161"/>
      <c r="E39" s="161"/>
      <c r="F39" s="161"/>
      <c r="G39" s="161"/>
      <c r="H39" s="67">
        <f>SUM(I39)-0.5</f>
        <v>10</v>
      </c>
      <c r="I39" s="67">
        <f>SUM(J39)-0.5</f>
        <v>10.5</v>
      </c>
      <c r="J39" s="90">
        <v>11</v>
      </c>
      <c r="K39" s="67">
        <f>SUM(J39)+0.5</f>
        <v>11.5</v>
      </c>
      <c r="L39" s="67">
        <f>SUM(K39)+0.5</f>
        <v>12</v>
      </c>
      <c r="M39" s="67">
        <f>SUM(L39)+0.5</f>
        <v>12.5</v>
      </c>
      <c r="N39" s="185">
        <f>SUM(M39)+0.5</f>
        <v>13</v>
      </c>
    </row>
    <row r="40" spans="1:14" ht="14.1" customHeight="1" thickBot="1" x14ac:dyDescent="0.35">
      <c r="A40" s="174"/>
      <c r="B40" s="182" t="s">
        <v>564</v>
      </c>
      <c r="C40" s="182"/>
      <c r="D40" s="171"/>
      <c r="E40" s="172"/>
      <c r="F40" s="172"/>
      <c r="G40" s="173"/>
      <c r="H40" s="68"/>
      <c r="I40" s="68"/>
      <c r="J40" s="91"/>
      <c r="K40" s="68"/>
      <c r="L40" s="68"/>
      <c r="M40" s="68"/>
      <c r="N40" s="262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31"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33:K34"/>
    <mergeCell ref="L33:L34"/>
    <mergeCell ref="M33:M34"/>
    <mergeCell ref="B34:C34"/>
    <mergeCell ref="D34:G34"/>
    <mergeCell ref="N29:N30"/>
    <mergeCell ref="N31:N32"/>
    <mergeCell ref="N33:N34"/>
    <mergeCell ref="J31:J32"/>
    <mergeCell ref="K31:K32"/>
    <mergeCell ref="A33:A34"/>
    <mergeCell ref="B33:C33"/>
    <mergeCell ref="D33:G33"/>
    <mergeCell ref="H33:H34"/>
    <mergeCell ref="I33:I34"/>
    <mergeCell ref="J33:J34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A1:N1"/>
    <mergeCell ref="N35:N36"/>
    <mergeCell ref="N37:N38"/>
    <mergeCell ref="N39:N40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3:N14"/>
    <mergeCell ref="N15:N16"/>
    <mergeCell ref="A39:A40"/>
    <mergeCell ref="A35:A36"/>
    <mergeCell ref="B35:C35"/>
    <mergeCell ref="D35:G35"/>
    <mergeCell ref="H35:H36"/>
    <mergeCell ref="I35:I36"/>
    <mergeCell ref="J35:J36"/>
    <mergeCell ref="B36:C36"/>
    <mergeCell ref="D36:G36"/>
    <mergeCell ref="K39:K40"/>
    <mergeCell ref="L39:L40"/>
    <mergeCell ref="H39:H40"/>
    <mergeCell ref="I39:I40"/>
    <mergeCell ref="J39:J40"/>
    <mergeCell ref="L37:L38"/>
    <mergeCell ref="M39:M40"/>
    <mergeCell ref="B40:C40"/>
    <mergeCell ref="D40:G40"/>
    <mergeCell ref="K35:K36"/>
    <mergeCell ref="L35:L36"/>
    <mergeCell ref="M35:M36"/>
    <mergeCell ref="J37:J38"/>
    <mergeCell ref="K37:K38"/>
    <mergeCell ref="B39:C39"/>
    <mergeCell ref="D39:G39"/>
    <mergeCell ref="M37:M38"/>
    <mergeCell ref="B38:C38"/>
    <mergeCell ref="D38:G38"/>
    <mergeCell ref="A37:A38"/>
    <mergeCell ref="B37:C37"/>
    <mergeCell ref="D37:G37"/>
    <mergeCell ref="H37:H38"/>
    <mergeCell ref="I37:I3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5A2-F061-4D1B-9551-0A3DBA43B019}">
  <sheetPr codeName="Sheet17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94" t="s">
        <v>575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SUM(I3)-2.9</f>
        <v>28.700000000000003</v>
      </c>
      <c r="I3" s="67">
        <f>SUM(J3)-2.9</f>
        <v>31.6</v>
      </c>
      <c r="J3" s="90">
        <v>34.5</v>
      </c>
      <c r="K3" s="67">
        <f>SUM(J3)+2.4</f>
        <v>36.9</v>
      </c>
      <c r="L3" s="67">
        <f>SUM(K3)+2.4</f>
        <v>39.299999999999997</v>
      </c>
      <c r="M3" s="234">
        <f>SUM(L3)+2.4</f>
        <v>41.699999999999996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  <c r="N4" s="1" t="s">
        <v>120</v>
      </c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28.299999999999997</v>
      </c>
      <c r="I5" s="67">
        <f>SUM(J5)-1.8</f>
        <v>30.099999999999998</v>
      </c>
      <c r="J5" s="90">
        <v>31.9</v>
      </c>
      <c r="K5" s="67">
        <f>SUM(J5)+1.6</f>
        <v>33.5</v>
      </c>
      <c r="L5" s="67">
        <f>SUM(K5)+1.6</f>
        <v>35.1</v>
      </c>
      <c r="M5" s="234">
        <f>SUM(L5)+1.6</f>
        <v>36.700000000000003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35.5</v>
      </c>
      <c r="I7" s="67">
        <f>SUM(J7)-2.25</f>
        <v>37.75</v>
      </c>
      <c r="J7" s="90">
        <v>40</v>
      </c>
      <c r="K7" s="67">
        <f>SUM(J7)+2</f>
        <v>42</v>
      </c>
      <c r="L7" s="67">
        <f>SUM(K7)+2</f>
        <v>44</v>
      </c>
      <c r="M7" s="234">
        <f>SUM(L7)+2</f>
        <v>46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35.5</v>
      </c>
      <c r="I9" s="67">
        <f>SUM(J9)-2.25</f>
        <v>37.75</v>
      </c>
      <c r="J9" s="90">
        <v>40</v>
      </c>
      <c r="K9" s="67">
        <f>SUM(J9)+2</f>
        <v>42</v>
      </c>
      <c r="L9" s="67">
        <f>SUM(K9)+2</f>
        <v>44</v>
      </c>
      <c r="M9" s="234">
        <f>SUM(L9)+2</f>
        <v>46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15.099999999999998</v>
      </c>
      <c r="I11" s="67">
        <f>SUM(J11)-0.8</f>
        <v>15.899999999999999</v>
      </c>
      <c r="J11" s="126">
        <v>16.7</v>
      </c>
      <c r="K11" s="127">
        <f>SUM(J11)+0.8</f>
        <v>17.5</v>
      </c>
      <c r="L11" s="127">
        <f>SUM(K11)+0.8</f>
        <v>18.3</v>
      </c>
      <c r="M11" s="237">
        <f>SUM(L11)+0.8</f>
        <v>19.100000000000001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7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11.600000000000001</v>
      </c>
      <c r="I13" s="67">
        <f>SUM(J13)-0.6</f>
        <v>12.200000000000001</v>
      </c>
      <c r="J13" s="126">
        <v>12.8</v>
      </c>
      <c r="K13" s="127">
        <f>SUM(J13)+0.6</f>
        <v>13.4</v>
      </c>
      <c r="L13" s="127">
        <f>SUM(K13)+0.6</f>
        <v>14</v>
      </c>
      <c r="M13" s="232">
        <f>SUM(L13)+0.6</f>
        <v>14.6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7">
        <f>SUM(L15)+0.3</f>
        <v>7.6999999999999993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31.9</v>
      </c>
      <c r="I17" s="67">
        <f>SUM(J17)-1.6</f>
        <v>33.5</v>
      </c>
      <c r="J17" s="126">
        <v>35.1</v>
      </c>
      <c r="K17" s="127">
        <f>SUM(J17)+1.6</f>
        <v>36.700000000000003</v>
      </c>
      <c r="L17" s="127">
        <f>SUM(K17)+1.6</f>
        <v>38.300000000000004</v>
      </c>
      <c r="M17" s="237">
        <f>SUM(L17)+1.6</f>
        <v>39.900000000000006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237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32.799999999999997</v>
      </c>
      <c r="I19" s="67">
        <f>SUM(J19)-3.6</f>
        <v>36.4</v>
      </c>
      <c r="J19" s="126">
        <v>40</v>
      </c>
      <c r="K19" s="127">
        <f>SUM(J19)+3.7</f>
        <v>43.7</v>
      </c>
      <c r="L19" s="127">
        <f>SUM(K19)+3.7</f>
        <v>47.400000000000006</v>
      </c>
      <c r="M19" s="232">
        <f>SUM(L19)+3.7</f>
        <v>51.100000000000009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232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29.1</v>
      </c>
      <c r="I21" s="67">
        <f>SUM(J21)-1.5</f>
        <v>30.6</v>
      </c>
      <c r="J21" s="126">
        <v>32.1</v>
      </c>
      <c r="K21" s="127">
        <f>SUM(J21)+1.5</f>
        <v>33.6</v>
      </c>
      <c r="L21" s="127">
        <f>SUM(K21)+1.5</f>
        <v>35.1</v>
      </c>
      <c r="M21" s="232">
        <f>SUM(L21)+1.5</f>
        <v>36.6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SUM(I23)-1</f>
        <v>22</v>
      </c>
      <c r="I23" s="67">
        <f>SUM(J23)-1</f>
        <v>23</v>
      </c>
      <c r="J23" s="126">
        <v>24</v>
      </c>
      <c r="K23" s="127">
        <f>SUM(J23)+1</f>
        <v>25</v>
      </c>
      <c r="L23" s="127">
        <f>SUM(K23)+1</f>
        <v>26</v>
      </c>
      <c r="M23" s="232">
        <f>SUM(L23)+1</f>
        <v>27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435</v>
      </c>
      <c r="C25" s="86"/>
      <c r="D25" s="123"/>
      <c r="E25" s="124"/>
      <c r="F25" s="124"/>
      <c r="G25" s="125"/>
      <c r="H25" s="67">
        <f>SUM(I25)-0.6</f>
        <v>8.8000000000000007</v>
      </c>
      <c r="I25" s="67">
        <f>SUM(J25)-0.6</f>
        <v>9.4</v>
      </c>
      <c r="J25" s="90">
        <v>10</v>
      </c>
      <c r="K25" s="67">
        <f>SUM(J25)+0.6</f>
        <v>10.6</v>
      </c>
      <c r="L25" s="67">
        <f>SUM(K25)+0.6</f>
        <v>11.2</v>
      </c>
      <c r="M25" s="234">
        <f>SUM(L25)+0.6</f>
        <v>11.799999999999999</v>
      </c>
    </row>
    <row r="26" spans="1:13" s="1" customFormat="1" ht="14.1" customHeight="1" x14ac:dyDescent="0.3">
      <c r="A26" s="160"/>
      <c r="B26" s="77" t="s">
        <v>434</v>
      </c>
      <c r="C26" s="78"/>
      <c r="D26" s="100"/>
      <c r="E26" s="101"/>
      <c r="F26" s="101"/>
      <c r="G26" s="102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60">
        <v>13</v>
      </c>
      <c r="B27" s="85" t="s">
        <v>433</v>
      </c>
      <c r="C27" s="86"/>
      <c r="D27" s="123"/>
      <c r="E27" s="124"/>
      <c r="F27" s="124"/>
      <c r="G27" s="125"/>
      <c r="H27" s="67">
        <f>SUM(I27)-1.7</f>
        <v>9.1000000000000014</v>
      </c>
      <c r="I27" s="67">
        <f>SUM(J27)-1.7</f>
        <v>10.8</v>
      </c>
      <c r="J27" s="90">
        <v>12.5</v>
      </c>
      <c r="K27" s="67">
        <f>SUM(J27)+1.3</f>
        <v>13.8</v>
      </c>
      <c r="L27" s="67">
        <f>SUM(K27)+1.4</f>
        <v>15.200000000000001</v>
      </c>
      <c r="M27" s="234">
        <f>SUM(L27)+1.4</f>
        <v>16.600000000000001</v>
      </c>
    </row>
    <row r="28" spans="1:13" s="1" customFormat="1" ht="14.1" customHeight="1" thickBot="1" x14ac:dyDescent="0.35">
      <c r="A28" s="174"/>
      <c r="B28" s="71" t="s">
        <v>432</v>
      </c>
      <c r="C28" s="72"/>
      <c r="D28" s="145"/>
      <c r="E28" s="146"/>
      <c r="F28" s="146"/>
      <c r="G28" s="147"/>
      <c r="H28" s="68"/>
      <c r="I28" s="68"/>
      <c r="J28" s="91"/>
      <c r="K28" s="68"/>
      <c r="L28" s="68"/>
      <c r="M28" s="241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I7:I8"/>
    <mergeCell ref="L3:L4"/>
    <mergeCell ref="M3:M4"/>
    <mergeCell ref="B4:C4"/>
    <mergeCell ref="D4:G4"/>
    <mergeCell ref="A5:A6"/>
    <mergeCell ref="B5:C5"/>
    <mergeCell ref="D5:G5"/>
    <mergeCell ref="I5:I6"/>
    <mergeCell ref="J5:J6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9:A10"/>
    <mergeCell ref="B9:C9"/>
    <mergeCell ref="D9:G9"/>
    <mergeCell ref="I9:I10"/>
    <mergeCell ref="J9:J10"/>
    <mergeCell ref="J7:J8"/>
    <mergeCell ref="A7:A8"/>
    <mergeCell ref="B7:C7"/>
    <mergeCell ref="D7:G7"/>
    <mergeCell ref="H7:H8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B14:C14"/>
    <mergeCell ref="D14:G14"/>
    <mergeCell ref="A15:A16"/>
    <mergeCell ref="B15:C15"/>
    <mergeCell ref="D15:G15"/>
    <mergeCell ref="H15:H16"/>
    <mergeCell ref="A13:A14"/>
    <mergeCell ref="B13:C13"/>
    <mergeCell ref="D13:G13"/>
    <mergeCell ref="H13:H14"/>
    <mergeCell ref="K13:K14"/>
    <mergeCell ref="L13:L14"/>
    <mergeCell ref="M13:M14"/>
    <mergeCell ref="I15:I16"/>
    <mergeCell ref="I13:I14"/>
    <mergeCell ref="J13:J14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I19:I20"/>
    <mergeCell ref="A17:A18"/>
    <mergeCell ref="I17:I18"/>
    <mergeCell ref="B20:C20"/>
    <mergeCell ref="M17:M18"/>
    <mergeCell ref="B18:C18"/>
    <mergeCell ref="D18:G18"/>
    <mergeCell ref="J17:J18"/>
    <mergeCell ref="H19:H20"/>
    <mergeCell ref="K17:K18"/>
    <mergeCell ref="L17:L18"/>
    <mergeCell ref="A23:A24"/>
    <mergeCell ref="B23:C23"/>
    <mergeCell ref="D23:G23"/>
    <mergeCell ref="I23:I24"/>
    <mergeCell ref="B21:C21"/>
    <mergeCell ref="D21:G21"/>
    <mergeCell ref="I21:I22"/>
    <mergeCell ref="B24:C24"/>
    <mergeCell ref="D24:G24"/>
    <mergeCell ref="L23:L24"/>
    <mergeCell ref="K21:K22"/>
    <mergeCell ref="L21:L22"/>
    <mergeCell ref="M21:M22"/>
    <mergeCell ref="B22:C22"/>
    <mergeCell ref="D22:G22"/>
    <mergeCell ref="J21:J22"/>
    <mergeCell ref="M23:M24"/>
    <mergeCell ref="H23:H24"/>
    <mergeCell ref="J23:J24"/>
    <mergeCell ref="M27:M28"/>
    <mergeCell ref="K25:K26"/>
    <mergeCell ref="L25:L26"/>
    <mergeCell ref="M25:M26"/>
    <mergeCell ref="K27:K28"/>
    <mergeCell ref="L27:L28"/>
    <mergeCell ref="A25:A26"/>
    <mergeCell ref="I25:I26"/>
    <mergeCell ref="J25:J26"/>
    <mergeCell ref="D25:G25"/>
    <mergeCell ref="J27:J28"/>
    <mergeCell ref="A27:A28"/>
    <mergeCell ref="I27:I28"/>
    <mergeCell ref="B26:C26"/>
    <mergeCell ref="D26:G26"/>
    <mergeCell ref="H25:H26"/>
    <mergeCell ref="A1:M1"/>
    <mergeCell ref="J19:J20"/>
    <mergeCell ref="K19:K20"/>
    <mergeCell ref="L19:L20"/>
    <mergeCell ref="M19:M20"/>
    <mergeCell ref="A21:A22"/>
    <mergeCell ref="D20:G20"/>
    <mergeCell ref="B17:C17"/>
    <mergeCell ref="D17:G17"/>
    <mergeCell ref="H17:H18"/>
    <mergeCell ref="K23:K24"/>
    <mergeCell ref="H27:H28"/>
    <mergeCell ref="H5:H6"/>
    <mergeCell ref="H9:H10"/>
    <mergeCell ref="B27:C27"/>
    <mergeCell ref="D27:G27"/>
    <mergeCell ref="B25:C25"/>
    <mergeCell ref="B28:C28"/>
    <mergeCell ref="D28:G28"/>
    <mergeCell ref="H21:H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535-672E-4CE6-A146-B4B3CF45CD23}">
  <sheetPr codeName="Sheet632">
    <tabColor theme="5"/>
    <pageSetUpPr fitToPage="1"/>
  </sheetPr>
  <dimension ref="A1:M51"/>
  <sheetViews>
    <sheetView zoomScale="110" zoomScaleNormal="110" workbookViewId="0">
      <selection activeCell="J17" sqref="J17:J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580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4" t="s">
        <v>72</v>
      </c>
      <c r="I2" s="44" t="s">
        <v>73</v>
      </c>
      <c r="J2" s="8" t="s">
        <v>74</v>
      </c>
      <c r="K2" s="44" t="s">
        <v>75</v>
      </c>
      <c r="L2" s="44" t="s">
        <v>183</v>
      </c>
      <c r="M2" s="44" t="s">
        <v>184</v>
      </c>
    </row>
    <row r="3" spans="1:13" s="1" customFormat="1" ht="14.1" customHeight="1" x14ac:dyDescent="0.3">
      <c r="A3" s="181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34</v>
      </c>
      <c r="I3" s="67">
        <f>SUM(J3)-3</f>
        <v>37</v>
      </c>
      <c r="J3" s="226">
        <v>40</v>
      </c>
      <c r="K3" s="135">
        <f>SUM(J3)+3</f>
        <v>43</v>
      </c>
      <c r="L3" s="135">
        <f>SUM(K3)+3</f>
        <v>46</v>
      </c>
      <c r="M3" s="242">
        <f>SUM(L3)+3</f>
        <v>49</v>
      </c>
    </row>
    <row r="4" spans="1:13" s="1" customFormat="1" ht="14.1" customHeight="1" x14ac:dyDescent="0.3">
      <c r="A4" s="160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0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28</v>
      </c>
      <c r="I5" s="67">
        <f>SUM(J5)-2</f>
        <v>30</v>
      </c>
      <c r="J5" s="90">
        <v>32</v>
      </c>
      <c r="K5" s="67">
        <f>SUM(J5)+2</f>
        <v>34</v>
      </c>
      <c r="L5" s="67">
        <f>SUM(K5)+2</f>
        <v>36</v>
      </c>
      <c r="M5" s="234">
        <f>SUM(L5)+2</f>
        <v>38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579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134</v>
      </c>
      <c r="E7" s="161"/>
      <c r="F7" s="161"/>
      <c r="G7" s="161"/>
      <c r="H7" s="67">
        <f>SUM(I7)-2</f>
        <v>33</v>
      </c>
      <c r="I7" s="67">
        <f>SUM(J7)-2</f>
        <v>35</v>
      </c>
      <c r="J7" s="90">
        <v>37</v>
      </c>
      <c r="K7" s="67">
        <f>SUM(J7)+2</f>
        <v>39</v>
      </c>
      <c r="L7" s="67">
        <f>SUM(K7)+2</f>
        <v>41</v>
      </c>
      <c r="M7" s="234">
        <f>SUM(L7)+2</f>
        <v>43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33</v>
      </c>
      <c r="I9" s="67">
        <f>SUM(J9)-2</f>
        <v>35</v>
      </c>
      <c r="J9" s="90">
        <v>37</v>
      </c>
      <c r="K9" s="67">
        <f>SUM(J9)+2</f>
        <v>39</v>
      </c>
      <c r="L9" s="67">
        <f>SUM(K9)+2</f>
        <v>41</v>
      </c>
      <c r="M9" s="234">
        <f>SUM(L9)+2</f>
        <v>43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SUM(I11)-1</f>
        <v>16</v>
      </c>
      <c r="I11" s="67">
        <f>SUM(J11)-1</f>
        <v>17</v>
      </c>
      <c r="J11" s="126">
        <v>18</v>
      </c>
      <c r="K11" s="127">
        <f>SUM(J11)+1</f>
        <v>19</v>
      </c>
      <c r="L11" s="127">
        <f>SUM(K11)+1</f>
        <v>20</v>
      </c>
      <c r="M11" s="232">
        <f>SUM(L11)+1</f>
        <v>21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67">
        <f>SUM(J13)+0.6</f>
        <v>16.600000000000001</v>
      </c>
      <c r="L13" s="67">
        <f>SUM(K13)+0.6</f>
        <v>17.200000000000003</v>
      </c>
      <c r="M13" s="234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578</v>
      </c>
      <c r="E14" s="130"/>
      <c r="F14" s="130"/>
      <c r="G14" s="131"/>
      <c r="H14" s="82"/>
      <c r="I14" s="82"/>
      <c r="J14" s="126"/>
      <c r="K14" s="82"/>
      <c r="L14" s="82"/>
      <c r="M14" s="235"/>
    </row>
    <row r="15" spans="1:13" s="1" customFormat="1" ht="14.1" customHeight="1" x14ac:dyDescent="0.3">
      <c r="A15" s="160">
        <v>7</v>
      </c>
      <c r="B15" s="85" t="s">
        <v>3</v>
      </c>
      <c r="C15" s="86"/>
      <c r="D15" s="161"/>
      <c r="E15" s="161"/>
      <c r="F15" s="161"/>
      <c r="G15" s="161"/>
      <c r="H15" s="67">
        <f>SUM(I15)-0.4</f>
        <v>9.6999999999999993</v>
      </c>
      <c r="I15" s="67">
        <f>SUM(J15)-0.4</f>
        <v>10.1</v>
      </c>
      <c r="J15" s="126">
        <v>10.5</v>
      </c>
      <c r="K15" s="127">
        <f>SUM(J15)+0.4</f>
        <v>10.9</v>
      </c>
      <c r="L15" s="127">
        <f>SUM(K15)+0.4</f>
        <v>11.3</v>
      </c>
      <c r="M15" s="232">
        <f>SUM(L15)+0.4</f>
        <v>11.700000000000001</v>
      </c>
    </row>
    <row r="16" spans="1:13" s="1" customFormat="1" ht="14.1" customHeight="1" x14ac:dyDescent="0.3">
      <c r="A16" s="160"/>
      <c r="B16" s="148" t="s">
        <v>31</v>
      </c>
      <c r="C16" s="149"/>
      <c r="D16" s="129" t="s">
        <v>577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126"/>
      <c r="K17" s="67"/>
      <c r="L17" s="67"/>
      <c r="M17" s="234"/>
    </row>
    <row r="18" spans="1:13" s="1" customFormat="1" ht="14.1" customHeight="1" x14ac:dyDescent="0.3">
      <c r="A18" s="160"/>
      <c r="B18" s="107" t="s">
        <v>38</v>
      </c>
      <c r="C18" s="107"/>
      <c r="D18" s="129" t="s">
        <v>65</v>
      </c>
      <c r="E18" s="130"/>
      <c r="F18" s="130"/>
      <c r="G18" s="131"/>
      <c r="H18" s="82"/>
      <c r="I18" s="82"/>
      <c r="J18" s="126"/>
      <c r="K18" s="82"/>
      <c r="L18" s="82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232"/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67"/>
      <c r="L23" s="67"/>
      <c r="M23" s="234"/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82"/>
      <c r="L24" s="82"/>
      <c r="M24" s="235"/>
    </row>
    <row r="25" spans="1:13" s="1" customFormat="1" ht="14.1" customHeight="1" x14ac:dyDescent="0.3">
      <c r="A25" s="160">
        <v>12</v>
      </c>
      <c r="B25" s="108" t="s">
        <v>143</v>
      </c>
      <c r="C25" s="109"/>
      <c r="D25" s="176"/>
      <c r="E25" s="176"/>
      <c r="F25" s="176"/>
      <c r="G25" s="176"/>
      <c r="H25" s="98">
        <f>SUM(I25)-0.5</f>
        <v>10</v>
      </c>
      <c r="I25" s="98">
        <f>SUM(J25)-0.5</f>
        <v>10.5</v>
      </c>
      <c r="J25" s="97">
        <v>11</v>
      </c>
      <c r="K25" s="98">
        <f>SUM(J25)+0.5</f>
        <v>11.5</v>
      </c>
      <c r="L25" s="98">
        <f>SUM(K25)+0.5</f>
        <v>12</v>
      </c>
      <c r="M25" s="240">
        <f>SUM(L25)+0.5</f>
        <v>12.5</v>
      </c>
    </row>
    <row r="26" spans="1:13" s="1" customFormat="1" ht="14.1" customHeight="1" x14ac:dyDescent="0.3">
      <c r="A26" s="160"/>
      <c r="B26" s="148" t="s">
        <v>142</v>
      </c>
      <c r="C26" s="149"/>
      <c r="D26" s="132" t="s">
        <v>576</v>
      </c>
      <c r="E26" s="133"/>
      <c r="F26" s="133"/>
      <c r="G26" s="134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60">
        <v>13</v>
      </c>
      <c r="B27" s="85" t="s">
        <v>141</v>
      </c>
      <c r="C27" s="86"/>
      <c r="D27" s="161"/>
      <c r="E27" s="161"/>
      <c r="F27" s="161"/>
      <c r="G27" s="161"/>
      <c r="H27" s="67">
        <f>SUM(I27)-0.5</f>
        <v>10</v>
      </c>
      <c r="I27" s="67">
        <f>SUM(J27)-0.5</f>
        <v>10.5</v>
      </c>
      <c r="J27" s="90">
        <v>11</v>
      </c>
      <c r="K27" s="67">
        <f>SUM(J27)+0.5</f>
        <v>11.5</v>
      </c>
      <c r="L27" s="67">
        <f>SUM(K27)+0.5</f>
        <v>12</v>
      </c>
      <c r="M27" s="234">
        <f>SUM(L27)+0.5</f>
        <v>12.5</v>
      </c>
    </row>
    <row r="28" spans="1:13" s="1" customFormat="1" ht="14.1" customHeight="1" thickBot="1" x14ac:dyDescent="0.35">
      <c r="A28" s="174"/>
      <c r="B28" s="182" t="s">
        <v>140</v>
      </c>
      <c r="C28" s="182"/>
      <c r="D28" s="265" t="s">
        <v>576</v>
      </c>
      <c r="E28" s="266"/>
      <c r="F28" s="266"/>
      <c r="G28" s="267"/>
      <c r="H28" s="68"/>
      <c r="I28" s="68"/>
      <c r="J28" s="91"/>
      <c r="K28" s="68"/>
      <c r="L28" s="68"/>
      <c r="M28" s="241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AD4A-7F84-4C37-9226-F3A85188CFA0}">
  <sheetPr codeName="Sheet162">
    <tabColor theme="5"/>
    <pageSetUpPr fitToPage="1"/>
  </sheetPr>
  <dimension ref="A1:M51"/>
  <sheetViews>
    <sheetView zoomScale="110" zoomScaleNormal="110" workbookViewId="0">
      <selection activeCell="C38" sqref="C3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224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SUM(I3)-2.9</f>
        <v>32.700000000000003</v>
      </c>
      <c r="I3" s="67">
        <f>SUM(J3)-2.9</f>
        <v>35.6</v>
      </c>
      <c r="J3" s="90">
        <v>38.5</v>
      </c>
      <c r="K3" s="67">
        <f>SUM(J3)+2.4</f>
        <v>40.9</v>
      </c>
      <c r="L3" s="67">
        <f>SUM(K3)+2.4</f>
        <v>43.3</v>
      </c>
      <c r="M3" s="234">
        <f>SUM(L3)+2.4</f>
        <v>45.699999999999996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39.599999999999994</v>
      </c>
      <c r="I5" s="67">
        <f>SUM(J5)-2.2</f>
        <v>41.8</v>
      </c>
      <c r="J5" s="90">
        <v>44</v>
      </c>
      <c r="K5" s="67">
        <f>SUM(J5)+2</f>
        <v>46</v>
      </c>
      <c r="L5" s="67">
        <f>SUM(K5)+2</f>
        <v>48</v>
      </c>
      <c r="M5" s="234">
        <f>SUM(L5)+2</f>
        <v>50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39.5</v>
      </c>
      <c r="I7" s="67">
        <f>SUM(J7)-2.25</f>
        <v>41.75</v>
      </c>
      <c r="J7" s="90">
        <v>44</v>
      </c>
      <c r="K7" s="67">
        <f>SUM(J7)+2</f>
        <v>46</v>
      </c>
      <c r="L7" s="67">
        <f>SUM(K7)+2</f>
        <v>48</v>
      </c>
      <c r="M7" s="234">
        <f>SUM(L7)+2</f>
        <v>50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225</v>
      </c>
      <c r="C9" s="106"/>
      <c r="D9" s="161"/>
      <c r="E9" s="161"/>
      <c r="F9" s="161"/>
      <c r="G9" s="161"/>
      <c r="H9" s="67">
        <f>SUM(I9)-3</f>
        <v>66</v>
      </c>
      <c r="I9" s="67">
        <f>SUM(J9)-3</f>
        <v>69</v>
      </c>
      <c r="J9" s="90">
        <v>72</v>
      </c>
      <c r="K9" s="67">
        <f>SUM(J9)+3.5</f>
        <v>75.5</v>
      </c>
      <c r="L9" s="67">
        <f>SUM(K9)+3.5</f>
        <v>79</v>
      </c>
      <c r="M9" s="234">
        <f>SUM(L9)+3.5</f>
        <v>82.5</v>
      </c>
    </row>
    <row r="10" spans="1:13" s="1" customFormat="1" ht="14.1" customHeight="1" x14ac:dyDescent="0.3">
      <c r="A10" s="160"/>
      <c r="B10" s="107" t="s">
        <v>226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14.5</v>
      </c>
      <c r="I11" s="67">
        <f>SUM(J11)-0.8</f>
        <v>15.3</v>
      </c>
      <c r="J11" s="126">
        <v>16.100000000000001</v>
      </c>
      <c r="K11" s="127">
        <f>SUM(J11)+0.8</f>
        <v>16.900000000000002</v>
      </c>
      <c r="L11" s="127">
        <f>SUM(K11)+0.8</f>
        <v>17.700000000000003</v>
      </c>
      <c r="M11" s="237">
        <f>SUM(L11)+0.8</f>
        <v>18.500000000000004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7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12.8</v>
      </c>
      <c r="I13" s="67">
        <f>SUM(J13)-0.6</f>
        <v>13.4</v>
      </c>
      <c r="J13" s="126">
        <v>14</v>
      </c>
      <c r="K13" s="127">
        <f>SUM(J13)+0.6</f>
        <v>14.6</v>
      </c>
      <c r="L13" s="127">
        <f>SUM(K13)+0.6</f>
        <v>15.2</v>
      </c>
      <c r="M13" s="232">
        <f>SUM(L13)+0.6</f>
        <v>15.799999999999999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5.4</v>
      </c>
      <c r="I15" s="67">
        <f>SUM(J15)-0.3</f>
        <v>5.7</v>
      </c>
      <c r="J15" s="126">
        <v>6</v>
      </c>
      <c r="K15" s="127">
        <f>SUM(J15)+0.3</f>
        <v>6.3</v>
      </c>
      <c r="L15" s="127">
        <f>SUM(K15)+0.3</f>
        <v>6.6</v>
      </c>
      <c r="M15" s="237">
        <f>SUM(L15)+0.3</f>
        <v>6.8999999999999995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31.5</v>
      </c>
      <c r="I17" s="67">
        <f>SUM(J17)-1.6</f>
        <v>33.1</v>
      </c>
      <c r="J17" s="126">
        <v>34.700000000000003</v>
      </c>
      <c r="K17" s="127">
        <f>SUM(J17)+1.6</f>
        <v>36.300000000000004</v>
      </c>
      <c r="L17" s="127">
        <f>SUM(K17)+1.6</f>
        <v>37.900000000000006</v>
      </c>
      <c r="M17" s="237">
        <f>SUM(L17)+1.6</f>
        <v>39.500000000000007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214</v>
      </c>
      <c r="E18" s="130"/>
      <c r="F18" s="130"/>
      <c r="G18" s="131"/>
      <c r="H18" s="82"/>
      <c r="I18" s="82"/>
      <c r="J18" s="126"/>
      <c r="K18" s="127"/>
      <c r="L18" s="127"/>
      <c r="M18" s="237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24.200000000000003</v>
      </c>
      <c r="I19" s="67">
        <f>SUM(J19)-3.4</f>
        <v>27.6</v>
      </c>
      <c r="J19" s="126">
        <v>31</v>
      </c>
      <c r="K19" s="127">
        <f>SUM(J19)+3.5</f>
        <v>34.5</v>
      </c>
      <c r="L19" s="127">
        <f>SUM(K19)+3.5</f>
        <v>38</v>
      </c>
      <c r="M19" s="232">
        <f>SUM(L19)+3.5</f>
        <v>41.5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232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29.599999999999994</v>
      </c>
      <c r="I21" s="67">
        <f>SUM(J21)-1.6</f>
        <v>31.199999999999996</v>
      </c>
      <c r="J21" s="126">
        <v>32.799999999999997</v>
      </c>
      <c r="K21" s="127">
        <f>SUM(J21)+1.6</f>
        <v>34.4</v>
      </c>
      <c r="L21" s="127">
        <f>SUM(K21)+1.6</f>
        <v>36</v>
      </c>
      <c r="M21" s="237">
        <f>SUM(L21)+1.6</f>
        <v>37.6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7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SUM(I23)-1</f>
        <v>17.7</v>
      </c>
      <c r="I23" s="67">
        <f>SUM(J23)-1</f>
        <v>18.7</v>
      </c>
      <c r="J23" s="126">
        <v>19.7</v>
      </c>
      <c r="K23" s="127">
        <f>SUM(J23)+1</f>
        <v>20.7</v>
      </c>
      <c r="L23" s="127">
        <f>SUM(K23)+1</f>
        <v>21.7</v>
      </c>
      <c r="M23" s="232">
        <f>SUM(L23)+1</f>
        <v>22.7</v>
      </c>
    </row>
    <row r="24" spans="1:13" s="1" customFormat="1" ht="14.1" customHeight="1" x14ac:dyDescent="0.3">
      <c r="A24" s="160"/>
      <c r="B24" s="107" t="s">
        <v>227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90</v>
      </c>
      <c r="C25" s="86"/>
      <c r="D25" s="124" t="s">
        <v>208</v>
      </c>
      <c r="E25" s="124"/>
      <c r="F25" s="124"/>
      <c r="G25" s="124"/>
      <c r="H25" s="67">
        <f>SUM(I25)-0.2</f>
        <v>6.3</v>
      </c>
      <c r="I25" s="67">
        <f>SUM(J25)-0.2</f>
        <v>6.5</v>
      </c>
      <c r="J25" s="126">
        <v>6.7</v>
      </c>
      <c r="K25" s="127">
        <f>SUM(J25)+0.2</f>
        <v>6.9</v>
      </c>
      <c r="L25" s="127">
        <f>SUM(K25)+0.2</f>
        <v>7.1000000000000005</v>
      </c>
      <c r="M25" s="232">
        <f>SUM(L25)+0.2</f>
        <v>7.3000000000000007</v>
      </c>
    </row>
    <row r="26" spans="1:13" s="1" customFormat="1" ht="14.1" customHeight="1" x14ac:dyDescent="0.3">
      <c r="A26" s="160"/>
      <c r="B26" s="107" t="s">
        <v>40</v>
      </c>
      <c r="C26" s="107"/>
      <c r="D26" s="129" t="s">
        <v>207</v>
      </c>
      <c r="E26" s="130"/>
      <c r="F26" s="130"/>
      <c r="G26" s="131"/>
      <c r="H26" s="82"/>
      <c r="I26" s="82"/>
      <c r="J26" s="126"/>
      <c r="K26" s="127"/>
      <c r="L26" s="127"/>
      <c r="M26" s="232"/>
    </row>
    <row r="27" spans="1:13" ht="14.1" customHeight="1" x14ac:dyDescent="0.3">
      <c r="A27" s="160">
        <v>13</v>
      </c>
      <c r="B27" s="108" t="s">
        <v>213</v>
      </c>
      <c r="C27" s="109"/>
      <c r="D27" s="176"/>
      <c r="E27" s="176"/>
      <c r="F27" s="176"/>
      <c r="G27" s="176"/>
      <c r="H27" s="98">
        <f>SUM(I27)-0.6</f>
        <v>10.8</v>
      </c>
      <c r="I27" s="98">
        <f>SUM(J27)-0.6</f>
        <v>11.4</v>
      </c>
      <c r="J27" s="93">
        <v>12</v>
      </c>
      <c r="K27" s="82">
        <f>SUM(J27)+0.6</f>
        <v>12.6</v>
      </c>
      <c r="L27" s="82">
        <f>SUM(K27)+0.6</f>
        <v>13.2</v>
      </c>
      <c r="M27" s="235">
        <f>SUM(L27)+0.6</f>
        <v>13.799999999999999</v>
      </c>
    </row>
    <row r="28" spans="1:13" ht="14.1" customHeight="1" x14ac:dyDescent="0.3">
      <c r="A28" s="160"/>
      <c r="B28" s="148" t="s">
        <v>212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232"/>
    </row>
    <row r="29" spans="1:13" s="1" customFormat="1" ht="14.1" customHeight="1" x14ac:dyDescent="0.3">
      <c r="A29" s="160">
        <v>14</v>
      </c>
      <c r="B29" s="85" t="s">
        <v>211</v>
      </c>
      <c r="C29" s="86"/>
      <c r="D29" s="124" t="s">
        <v>120</v>
      </c>
      <c r="E29" s="124"/>
      <c r="F29" s="124"/>
      <c r="G29" s="124"/>
      <c r="H29" s="67">
        <v>28.5</v>
      </c>
      <c r="I29" s="67">
        <v>31</v>
      </c>
      <c r="J29" s="126">
        <v>34</v>
      </c>
      <c r="K29" s="127">
        <v>36</v>
      </c>
      <c r="L29" s="127">
        <v>38</v>
      </c>
      <c r="M29" s="232">
        <v>40.5</v>
      </c>
    </row>
    <row r="30" spans="1:13" s="1" customFormat="1" ht="14.1" customHeight="1" x14ac:dyDescent="0.3">
      <c r="A30" s="160"/>
      <c r="B30" s="107" t="s">
        <v>210</v>
      </c>
      <c r="C30" s="107"/>
      <c r="D30" s="129" t="s">
        <v>209</v>
      </c>
      <c r="E30" s="130"/>
      <c r="F30" s="130"/>
      <c r="G30" s="131"/>
      <c r="H30" s="82"/>
      <c r="I30" s="82"/>
      <c r="J30" s="126"/>
      <c r="K30" s="127"/>
      <c r="L30" s="127"/>
      <c r="M30" s="232"/>
    </row>
    <row r="31" spans="1:13" s="1" customFormat="1" ht="14.1" customHeight="1" x14ac:dyDescent="0.3">
      <c r="A31" s="160">
        <v>15</v>
      </c>
      <c r="B31" s="108" t="s">
        <v>81</v>
      </c>
      <c r="C31" s="109"/>
      <c r="D31" s="190"/>
      <c r="E31" s="191"/>
      <c r="F31" s="191"/>
      <c r="G31" s="192"/>
      <c r="H31" s="67">
        <f>SUM(I31)-0.6</f>
        <v>3.7000000000000006</v>
      </c>
      <c r="I31" s="98">
        <f>SUM(J31)-0.6</f>
        <v>4.3000000000000007</v>
      </c>
      <c r="J31" s="93">
        <v>4.9000000000000004</v>
      </c>
      <c r="K31" s="82">
        <f>SUM(J31)+0.6</f>
        <v>5.5</v>
      </c>
      <c r="L31" s="82">
        <f>SUM(K31)+0.6</f>
        <v>6.1</v>
      </c>
      <c r="M31" s="235">
        <f>SUM(L31)+0.6</f>
        <v>6.6999999999999993</v>
      </c>
    </row>
    <row r="32" spans="1:13" s="1" customFormat="1" ht="14.1" customHeight="1" x14ac:dyDescent="0.3">
      <c r="A32" s="160"/>
      <c r="B32" s="148" t="s">
        <v>82</v>
      </c>
      <c r="C32" s="149"/>
      <c r="D32" s="129" t="s">
        <v>229</v>
      </c>
      <c r="E32" s="130"/>
      <c r="F32" s="130"/>
      <c r="G32" s="131"/>
      <c r="H32" s="82"/>
      <c r="I32" s="82"/>
      <c r="J32" s="126"/>
      <c r="K32" s="127"/>
      <c r="L32" s="127"/>
      <c r="M32" s="232"/>
    </row>
    <row r="33" spans="1:13" s="1" customFormat="1" ht="14.1" customHeight="1" x14ac:dyDescent="0.3">
      <c r="A33" s="160">
        <v>16</v>
      </c>
      <c r="B33" s="85" t="s">
        <v>110</v>
      </c>
      <c r="C33" s="86"/>
      <c r="D33" s="177"/>
      <c r="E33" s="178"/>
      <c r="F33" s="178"/>
      <c r="G33" s="179"/>
      <c r="H33" s="67">
        <f>SUM(I33)-0.6</f>
        <v>6.6000000000000005</v>
      </c>
      <c r="I33" s="67">
        <f>SUM(J33)-0.6</f>
        <v>7.2</v>
      </c>
      <c r="J33" s="126">
        <v>7.8</v>
      </c>
      <c r="K33" s="127">
        <f>SUM(J33)+0.5</f>
        <v>8.3000000000000007</v>
      </c>
      <c r="L33" s="127">
        <f>SUM(K33)+0.5</f>
        <v>8.8000000000000007</v>
      </c>
      <c r="M33" s="232">
        <f>SUM(L33)+0.5</f>
        <v>9.3000000000000007</v>
      </c>
    </row>
    <row r="34" spans="1:13" s="1" customFormat="1" ht="14.1" customHeight="1" x14ac:dyDescent="0.3">
      <c r="A34" s="160"/>
      <c r="B34" s="148" t="s">
        <v>111</v>
      </c>
      <c r="C34" s="149"/>
      <c r="D34" s="268" t="s">
        <v>228</v>
      </c>
      <c r="E34" s="130"/>
      <c r="F34" s="130"/>
      <c r="G34" s="131"/>
      <c r="H34" s="82"/>
      <c r="I34" s="82"/>
      <c r="J34" s="126"/>
      <c r="K34" s="127"/>
      <c r="L34" s="127"/>
      <c r="M34" s="232"/>
    </row>
    <row r="35" spans="1:13" s="1" customFormat="1" ht="14.1" customHeight="1" x14ac:dyDescent="0.3">
      <c r="A35" s="160">
        <v>17</v>
      </c>
      <c r="B35" s="85"/>
      <c r="C35" s="86"/>
      <c r="D35" s="177"/>
      <c r="E35" s="178"/>
      <c r="F35" s="178"/>
      <c r="G35" s="179"/>
      <c r="H35" s="67"/>
      <c r="I35" s="67"/>
      <c r="J35" s="126"/>
      <c r="K35" s="127"/>
      <c r="L35" s="127"/>
      <c r="M35" s="232"/>
    </row>
    <row r="36" spans="1:13" s="1" customFormat="1" ht="14.1" customHeight="1" thickBot="1" x14ac:dyDescent="0.35">
      <c r="A36" s="174"/>
      <c r="B36" s="169"/>
      <c r="C36" s="170"/>
      <c r="D36" s="171"/>
      <c r="E36" s="172"/>
      <c r="F36" s="172"/>
      <c r="G36" s="173"/>
      <c r="H36" s="68"/>
      <c r="I36" s="68"/>
      <c r="J36" s="166"/>
      <c r="K36" s="167"/>
      <c r="L36" s="167"/>
      <c r="M36" s="233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00E3-4CE4-41A3-879F-1534025A4DA5}">
  <sheetPr codeName="Sheet180">
    <tabColor theme="5"/>
    <pageSetUpPr fitToPage="1"/>
  </sheetPr>
  <dimension ref="A1:N57"/>
  <sheetViews>
    <sheetView zoomScale="110" zoomScaleNormal="110" workbookViewId="0">
      <selection activeCell="K3" sqref="K3:K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800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39.700000000000003</v>
      </c>
      <c r="I3" s="67">
        <f>SUM(J3)-3.4</f>
        <v>43.1</v>
      </c>
      <c r="J3" s="226">
        <v>46.5</v>
      </c>
      <c r="K3" s="269">
        <f>SUM(J3)+2.9</f>
        <v>49.4</v>
      </c>
      <c r="L3" s="269">
        <f>SUM(K3)+2.9</f>
        <v>52.3</v>
      </c>
      <c r="M3" s="269">
        <f>SUM(L3)+2.9</f>
        <v>55.199999999999996</v>
      </c>
      <c r="N3" s="270">
        <f>SUM(M3)+2.9</f>
        <v>58.099999999999994</v>
      </c>
    </row>
    <row r="4" spans="1:14" s="1" customFormat="1" ht="14.1" customHeight="1" x14ac:dyDescent="0.3">
      <c r="A4" s="160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0"/>
      <c r="K4" s="67"/>
      <c r="L4" s="67"/>
      <c r="M4" s="67"/>
      <c r="N4" s="1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234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48.6</v>
      </c>
      <c r="I7" s="67">
        <f>SUM(J7)-4.5</f>
        <v>53.1</v>
      </c>
      <c r="J7" s="126">
        <v>57.6</v>
      </c>
      <c r="K7" s="127">
        <f>SUM(J7)+4.5</f>
        <v>62.1</v>
      </c>
      <c r="L7" s="127">
        <f>SUM(K7)+4.5</f>
        <v>66.599999999999994</v>
      </c>
      <c r="M7" s="127">
        <f>SUM(L7)+4.5</f>
        <v>71.099999999999994</v>
      </c>
      <c r="N7" s="257">
        <f>SUM(M7)+4.5</f>
        <v>75.599999999999994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257"/>
    </row>
    <row r="9" spans="1:14" s="1" customFormat="1" ht="14.1" customHeight="1" x14ac:dyDescent="0.3">
      <c r="A9" s="160">
        <v>3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43.5</v>
      </c>
      <c r="I9" s="67">
        <f>SUM(J9)-2.25</f>
        <v>45.75</v>
      </c>
      <c r="J9" s="90">
        <v>48</v>
      </c>
      <c r="K9" s="67">
        <f>SUM(J9)+2</f>
        <v>50</v>
      </c>
      <c r="L9" s="67">
        <f>SUM(K9)+2</f>
        <v>52</v>
      </c>
      <c r="M9" s="67">
        <f>SUM(L9)+2</f>
        <v>54</v>
      </c>
      <c r="N9" s="185">
        <f>SUM(M9)+2</f>
        <v>56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4</v>
      </c>
      <c r="B11" s="106" t="s">
        <v>409</v>
      </c>
      <c r="C11" s="106"/>
      <c r="D11" s="161"/>
      <c r="E11" s="161"/>
      <c r="F11" s="161"/>
      <c r="G11" s="161"/>
      <c r="H11" s="67">
        <f>SUM(I11)-3.5</f>
        <v>72</v>
      </c>
      <c r="I11" s="67">
        <f>SUM(J11)-3.5</f>
        <v>75.5</v>
      </c>
      <c r="J11" s="90">
        <v>79</v>
      </c>
      <c r="K11" s="67">
        <f>SUM(J11)+3.5</f>
        <v>82.5</v>
      </c>
      <c r="L11" s="67">
        <f>SUM(K11)+3.5</f>
        <v>86</v>
      </c>
      <c r="M11" s="67">
        <f>SUM(L11)+3.5</f>
        <v>89.5</v>
      </c>
      <c r="N11" s="234">
        <f>SUM(M11)+3.5</f>
        <v>93</v>
      </c>
    </row>
    <row r="12" spans="1:14" s="1" customFormat="1" ht="14.1" customHeight="1" x14ac:dyDescent="0.3">
      <c r="A12" s="160"/>
      <c r="B12" s="107" t="s">
        <v>586</v>
      </c>
      <c r="C12" s="107"/>
      <c r="D12" s="129"/>
      <c r="E12" s="130"/>
      <c r="F12" s="130"/>
      <c r="G12" s="131"/>
      <c r="H12" s="82"/>
      <c r="I12" s="82"/>
      <c r="J12" s="93"/>
      <c r="K12" s="82"/>
      <c r="L12" s="82"/>
      <c r="M12" s="82"/>
      <c r="N12" s="235"/>
    </row>
    <row r="13" spans="1:14" s="1" customFormat="1" ht="14.1" customHeight="1" x14ac:dyDescent="0.3">
      <c r="A13" s="160">
        <v>5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67"/>
      <c r="N13" s="185"/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160">
        <v>6</v>
      </c>
      <c r="B15" s="106" t="s">
        <v>1</v>
      </c>
      <c r="C15" s="106"/>
      <c r="D15" s="161" t="s">
        <v>2</v>
      </c>
      <c r="E15" s="161"/>
      <c r="F15" s="161"/>
      <c r="G15" s="161"/>
      <c r="H15" s="67">
        <f>SUM(I15)-0.6</f>
        <v>15.3</v>
      </c>
      <c r="I15" s="67">
        <f>SUM(J15)-0.6</f>
        <v>15.9</v>
      </c>
      <c r="J15" s="126">
        <v>16.5</v>
      </c>
      <c r="K15" s="127">
        <f>SUM(J15)+0.6</f>
        <v>17.100000000000001</v>
      </c>
      <c r="L15" s="127">
        <f>SUM(K15)+0.6</f>
        <v>17.700000000000003</v>
      </c>
      <c r="M15" s="127">
        <f>SUM(L15)+0.6</f>
        <v>18.300000000000004</v>
      </c>
      <c r="N15" s="257">
        <f>SUM(M15)+0.6</f>
        <v>18.900000000000006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7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6.3000000000000007</v>
      </c>
      <c r="I17" s="67">
        <f>SUM(J17)-0.3</f>
        <v>6.6000000000000005</v>
      </c>
      <c r="J17" s="126">
        <v>6.9</v>
      </c>
      <c r="K17" s="127">
        <f>SUM(J17)+0.3</f>
        <v>7.2</v>
      </c>
      <c r="L17" s="127">
        <f>SUM(K17)+0.3</f>
        <v>7.5</v>
      </c>
      <c r="M17" s="127">
        <f>SUM(L17)+0.3</f>
        <v>7.8</v>
      </c>
      <c r="N17" s="257">
        <f>SUM(M17)+0.3</f>
        <v>8.1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8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37.9</v>
      </c>
      <c r="I19" s="67">
        <f>SUM(J19)-1.6</f>
        <v>39.5</v>
      </c>
      <c r="J19" s="126">
        <v>41.1</v>
      </c>
      <c r="K19" s="127">
        <f>SUM(J19)+1.6</f>
        <v>42.7</v>
      </c>
      <c r="L19" s="127">
        <f>SUM(K19)+1.6</f>
        <v>44.300000000000004</v>
      </c>
      <c r="M19" s="127">
        <f>SUM(L19)+1.6</f>
        <v>45.900000000000006</v>
      </c>
      <c r="N19" s="257">
        <f>SUM(M19)+1.6</f>
        <v>47.500000000000007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585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9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234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160">
        <v>10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35.799999999999997</v>
      </c>
      <c r="I23" s="67">
        <f>SUM(J23)-1.6</f>
        <v>37.4</v>
      </c>
      <c r="J23" s="126">
        <v>39</v>
      </c>
      <c r="K23" s="127">
        <f>SUM(J23)+1.6</f>
        <v>40.6</v>
      </c>
      <c r="L23" s="127">
        <f>SUM(K23)+1.6</f>
        <v>42.2</v>
      </c>
      <c r="M23" s="127">
        <f>SUM(L23)+1.6</f>
        <v>43.800000000000004</v>
      </c>
      <c r="N23" s="257">
        <f>SUM(M23)+1.6</f>
        <v>45.400000000000006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11</v>
      </c>
      <c r="B25" s="85" t="s">
        <v>552</v>
      </c>
      <c r="C25" s="86"/>
      <c r="D25" s="161" t="s">
        <v>79</v>
      </c>
      <c r="E25" s="161"/>
      <c r="F25" s="161"/>
      <c r="G25" s="161"/>
      <c r="H25" s="67">
        <f>SUM(I25)-0.6</f>
        <v>17.799999999999997</v>
      </c>
      <c r="I25" s="67">
        <f>SUM(J25)-0.6</f>
        <v>18.399999999999999</v>
      </c>
      <c r="J25" s="126">
        <v>19</v>
      </c>
      <c r="K25" s="127">
        <f>SUM(J25)+0.6</f>
        <v>19.600000000000001</v>
      </c>
      <c r="L25" s="127">
        <f>SUM(K25)+0.6</f>
        <v>20.200000000000003</v>
      </c>
      <c r="M25" s="127">
        <f>SUM(L25)+0.6</f>
        <v>20.800000000000004</v>
      </c>
      <c r="N25" s="257">
        <f>SUM(M25)+0.6</f>
        <v>21.400000000000006</v>
      </c>
    </row>
    <row r="26" spans="1:14" s="1" customFormat="1" ht="14.1" customHeight="1" x14ac:dyDescent="0.3">
      <c r="A26" s="160"/>
      <c r="B26" s="107" t="s">
        <v>406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127"/>
      <c r="N26" s="257"/>
    </row>
    <row r="27" spans="1:14" s="1" customFormat="1" ht="14.1" customHeight="1" x14ac:dyDescent="0.3">
      <c r="A27" s="160">
        <v>12</v>
      </c>
      <c r="B27" s="85" t="s">
        <v>584</v>
      </c>
      <c r="C27" s="86"/>
      <c r="D27" s="161"/>
      <c r="E27" s="161"/>
      <c r="F27" s="161"/>
      <c r="G27" s="161"/>
      <c r="H27" s="67">
        <f>SUM(I27)-1</f>
        <v>11</v>
      </c>
      <c r="I27" s="67">
        <f>SUM(J27)-1</f>
        <v>12</v>
      </c>
      <c r="J27" s="126">
        <v>13</v>
      </c>
      <c r="K27" s="127">
        <f>SUM(J27)+0.6</f>
        <v>13.6</v>
      </c>
      <c r="L27" s="127">
        <f>SUM(K27)+0.6</f>
        <v>14.2</v>
      </c>
      <c r="M27" s="127">
        <f>SUM(L27)+0.6</f>
        <v>14.799999999999999</v>
      </c>
      <c r="N27" s="257">
        <f>SUM(M27)+0.6</f>
        <v>15.399999999999999</v>
      </c>
    </row>
    <row r="28" spans="1:14" s="1" customFormat="1" ht="14.1" customHeight="1" x14ac:dyDescent="0.3">
      <c r="A28" s="160"/>
      <c r="B28" s="148" t="s">
        <v>583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13</v>
      </c>
      <c r="B29" s="85" t="s">
        <v>90</v>
      </c>
      <c r="C29" s="86"/>
      <c r="D29" s="104" t="s">
        <v>139</v>
      </c>
      <c r="E29" s="104"/>
      <c r="F29" s="104"/>
      <c r="G29" s="104"/>
      <c r="H29" s="67">
        <f>SUM(I29)-0.2</f>
        <v>4.5999999999999996</v>
      </c>
      <c r="I29" s="67">
        <f>SUM(J29)-0.2</f>
        <v>4.8</v>
      </c>
      <c r="J29" s="126">
        <v>5</v>
      </c>
      <c r="K29" s="127">
        <f>SUM(J29)+0.2</f>
        <v>5.2</v>
      </c>
      <c r="L29" s="127">
        <f>SUM(K29)+0.2</f>
        <v>5.4</v>
      </c>
      <c r="M29" s="127">
        <f>SUM(L29)+0.2</f>
        <v>5.6000000000000005</v>
      </c>
      <c r="N29" s="257">
        <f>SUM(M29)+0.2</f>
        <v>5.8000000000000007</v>
      </c>
    </row>
    <row r="30" spans="1:14" s="1" customFormat="1" ht="14.1" customHeight="1" x14ac:dyDescent="0.3">
      <c r="A30" s="160"/>
      <c r="B30" s="107" t="s">
        <v>40</v>
      </c>
      <c r="C30" s="107"/>
      <c r="D30" s="129" t="s">
        <v>138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14</v>
      </c>
      <c r="B31" s="85" t="s">
        <v>549</v>
      </c>
      <c r="C31" s="86"/>
      <c r="D31" s="177"/>
      <c r="E31" s="178"/>
      <c r="F31" s="178"/>
      <c r="G31" s="179"/>
      <c r="H31" s="67">
        <v>39.5</v>
      </c>
      <c r="I31" s="67">
        <v>43</v>
      </c>
      <c r="J31" s="126">
        <v>46.5</v>
      </c>
      <c r="K31" s="127">
        <v>49.5</v>
      </c>
      <c r="L31" s="127">
        <v>52</v>
      </c>
      <c r="M31" s="127">
        <v>55</v>
      </c>
      <c r="N31" s="257">
        <v>58</v>
      </c>
    </row>
    <row r="32" spans="1:14" s="1" customFormat="1" ht="14.1" customHeight="1" x14ac:dyDescent="0.3">
      <c r="A32" s="160"/>
      <c r="B32" s="148" t="s">
        <v>548</v>
      </c>
      <c r="C32" s="149"/>
      <c r="D32" s="129" t="s">
        <v>403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15</v>
      </c>
      <c r="B33" s="108" t="s">
        <v>582</v>
      </c>
      <c r="C33" s="109"/>
      <c r="D33" s="190"/>
      <c r="E33" s="191"/>
      <c r="F33" s="191"/>
      <c r="G33" s="192"/>
      <c r="H33" s="98">
        <f>SUM(I33)-0.6</f>
        <v>11.8</v>
      </c>
      <c r="I33" s="98">
        <f>SUM(J33)-0.6</f>
        <v>12.4</v>
      </c>
      <c r="J33" s="93">
        <v>13</v>
      </c>
      <c r="K33" s="127">
        <f>SUM(J33)+0.6</f>
        <v>13.6</v>
      </c>
      <c r="L33" s="127">
        <f>SUM(K33)+0.6</f>
        <v>14.2</v>
      </c>
      <c r="M33" s="127">
        <f>SUM(L33)+0.6</f>
        <v>14.799999999999999</v>
      </c>
      <c r="N33" s="257">
        <f>SUM(M33)+0.6</f>
        <v>15.399999999999999</v>
      </c>
    </row>
    <row r="34" spans="1:14" s="1" customFormat="1" ht="14.1" customHeight="1" x14ac:dyDescent="0.3">
      <c r="A34" s="160"/>
      <c r="B34" s="148" t="s">
        <v>205</v>
      </c>
      <c r="C34" s="149"/>
      <c r="D34" s="129" t="s">
        <v>581</v>
      </c>
      <c r="E34" s="130"/>
      <c r="F34" s="130"/>
      <c r="G34" s="131"/>
      <c r="H34" s="82"/>
      <c r="I34" s="82"/>
      <c r="J34" s="126"/>
      <c r="K34" s="127"/>
      <c r="L34" s="127"/>
      <c r="M34" s="127"/>
      <c r="N34" s="257"/>
    </row>
    <row r="35" spans="1:14" s="1" customFormat="1" ht="14.1" customHeight="1" x14ac:dyDescent="0.3">
      <c r="A35" s="160">
        <v>16</v>
      </c>
      <c r="B35" s="85" t="s">
        <v>204</v>
      </c>
      <c r="C35" s="86"/>
      <c r="D35" s="177"/>
      <c r="E35" s="178"/>
      <c r="F35" s="178"/>
      <c r="G35" s="179"/>
      <c r="H35" s="67">
        <f>SUM(I35)-0.3</f>
        <v>3.4000000000000004</v>
      </c>
      <c r="I35" s="67">
        <f>SUM(J35)-0.3</f>
        <v>3.7</v>
      </c>
      <c r="J35" s="126">
        <v>4</v>
      </c>
      <c r="K35" s="127">
        <f>SUM(J35)+0.3</f>
        <v>4.3</v>
      </c>
      <c r="L35" s="127">
        <f>SUM(K35)+0.3</f>
        <v>4.5999999999999996</v>
      </c>
      <c r="M35" s="127">
        <f>SUM(L35)+0.3</f>
        <v>4.8999999999999995</v>
      </c>
      <c r="N35" s="257">
        <f>SUM(M35)+0.3</f>
        <v>5.1999999999999993</v>
      </c>
    </row>
    <row r="36" spans="1:14" s="1" customFormat="1" ht="14.1" customHeight="1" thickBot="1" x14ac:dyDescent="0.35">
      <c r="A36" s="174"/>
      <c r="B36" s="169" t="s">
        <v>203</v>
      </c>
      <c r="C36" s="170"/>
      <c r="D36" s="171" t="s">
        <v>546</v>
      </c>
      <c r="E36" s="172"/>
      <c r="F36" s="172"/>
      <c r="G36" s="173"/>
      <c r="H36" s="68"/>
      <c r="I36" s="68"/>
      <c r="J36" s="166"/>
      <c r="K36" s="167"/>
      <c r="L36" s="167"/>
      <c r="M36" s="167"/>
      <c r="N36" s="258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N29:N30"/>
    <mergeCell ref="N31:N32"/>
    <mergeCell ref="N33:N34"/>
    <mergeCell ref="N35:N36"/>
    <mergeCell ref="A1:N1"/>
    <mergeCell ref="N17:N18"/>
    <mergeCell ref="N19:N20"/>
    <mergeCell ref="N21:N22"/>
    <mergeCell ref="N23:N24"/>
    <mergeCell ref="N25:N26"/>
    <mergeCell ref="N27:N28"/>
    <mergeCell ref="N3:N4"/>
    <mergeCell ref="N5:N6"/>
    <mergeCell ref="N9:N10"/>
    <mergeCell ref="N11:N12"/>
    <mergeCell ref="N13:N14"/>
    <mergeCell ref="N15:N16"/>
    <mergeCell ref="B32:C32"/>
    <mergeCell ref="D32:G3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J27:J28"/>
    <mergeCell ref="K27:K28"/>
    <mergeCell ref="L27:L28"/>
    <mergeCell ref="M27:M28"/>
    <mergeCell ref="B28:C28"/>
    <mergeCell ref="D28:G28"/>
    <mergeCell ref="K35:K36"/>
    <mergeCell ref="L35:L36"/>
    <mergeCell ref="M35:M36"/>
    <mergeCell ref="B36:C36"/>
    <mergeCell ref="D36:G36"/>
    <mergeCell ref="J35:J36"/>
    <mergeCell ref="J33:J34"/>
    <mergeCell ref="K33:K34"/>
    <mergeCell ref="A27:A28"/>
    <mergeCell ref="B27:C27"/>
    <mergeCell ref="D27:G27"/>
    <mergeCell ref="H27:H28"/>
    <mergeCell ref="I27:I28"/>
    <mergeCell ref="A35:A36"/>
    <mergeCell ref="B35:C35"/>
    <mergeCell ref="D35:G35"/>
    <mergeCell ref="H35:H36"/>
    <mergeCell ref="I35:I36"/>
    <mergeCell ref="L33:L34"/>
    <mergeCell ref="M33:M34"/>
    <mergeCell ref="B34:C34"/>
    <mergeCell ref="D34:G34"/>
    <mergeCell ref="K29:K30"/>
    <mergeCell ref="L29:L30"/>
    <mergeCell ref="M29:M30"/>
    <mergeCell ref="B30:C30"/>
    <mergeCell ref="D30:G30"/>
    <mergeCell ref="J29:J30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EFE4-0BE2-4B35-8646-98C9B0A83456}">
  <sheetPr codeName="Sheet209">
    <tabColor theme="5"/>
    <pageSetUpPr fitToPage="1"/>
  </sheetPr>
  <dimension ref="A1:N57"/>
  <sheetViews>
    <sheetView zoomScale="110" zoomScaleNormal="110" workbookViewId="0">
      <selection activeCell="J5" sqref="J5:J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801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6" t="s">
        <v>72</v>
      </c>
      <c r="I2" s="66" t="s">
        <v>73</v>
      </c>
      <c r="J2" s="8" t="s">
        <v>74</v>
      </c>
      <c r="K2" s="66" t="s">
        <v>75</v>
      </c>
      <c r="L2" s="66" t="s">
        <v>183</v>
      </c>
      <c r="M2" s="33" t="s">
        <v>184</v>
      </c>
      <c r="N2" s="66" t="s">
        <v>185</v>
      </c>
    </row>
    <row r="3" spans="1:14" s="1" customFormat="1" ht="14.1" customHeight="1" x14ac:dyDescent="0.3">
      <c r="A3" s="181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37.800000000000004</v>
      </c>
      <c r="I3" s="67">
        <f>SUM(J3)-3.4</f>
        <v>41.2</v>
      </c>
      <c r="J3" s="226">
        <v>44.6</v>
      </c>
      <c r="K3" s="269">
        <f>SUM(J3)+2.9</f>
        <v>47.5</v>
      </c>
      <c r="L3" s="269">
        <f>SUM(K3)+2.9</f>
        <v>50.4</v>
      </c>
      <c r="M3" s="269">
        <f>SUM(L3)+2.9</f>
        <v>53.3</v>
      </c>
      <c r="N3" s="270">
        <f>SUM(M3)+2.9</f>
        <v>56.199999999999996</v>
      </c>
    </row>
    <row r="4" spans="1:14" s="1" customFormat="1" ht="14.1" customHeight="1" x14ac:dyDescent="0.3">
      <c r="A4" s="160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0"/>
      <c r="K4" s="67"/>
      <c r="L4" s="67"/>
      <c r="M4" s="67"/>
      <c r="N4" s="1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234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47</v>
      </c>
      <c r="I7" s="67">
        <f>SUM(J7)-4.5</f>
        <v>51.5</v>
      </c>
      <c r="J7" s="126">
        <v>56</v>
      </c>
      <c r="K7" s="127">
        <f>SUM(J7)+4.5</f>
        <v>60.5</v>
      </c>
      <c r="L7" s="127">
        <f>SUM(K7)+4.5</f>
        <v>65</v>
      </c>
      <c r="M7" s="127">
        <f>SUM(L7)+4.5</f>
        <v>69.5</v>
      </c>
      <c r="N7" s="257">
        <f>SUM(M7)+4.5</f>
        <v>74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257"/>
    </row>
    <row r="9" spans="1:14" s="1" customFormat="1" ht="14.1" customHeight="1" x14ac:dyDescent="0.3">
      <c r="A9" s="160">
        <v>3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42.5</v>
      </c>
      <c r="I9" s="67">
        <f>SUM(J9)-2.25</f>
        <v>44.75</v>
      </c>
      <c r="J9" s="90">
        <v>47</v>
      </c>
      <c r="K9" s="67">
        <f>SUM(J9)+2</f>
        <v>49</v>
      </c>
      <c r="L9" s="67">
        <f>SUM(K9)+2</f>
        <v>51</v>
      </c>
      <c r="M9" s="67">
        <f>SUM(L9)+2</f>
        <v>53</v>
      </c>
      <c r="N9" s="185">
        <f>SUM(M9)+2</f>
        <v>55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4</v>
      </c>
      <c r="B11" s="106" t="s">
        <v>409</v>
      </c>
      <c r="C11" s="106"/>
      <c r="D11" s="161"/>
      <c r="E11" s="161"/>
      <c r="F11" s="161"/>
      <c r="G11" s="161"/>
      <c r="H11" s="67">
        <f>SUM(I11)-3.5</f>
        <v>72</v>
      </c>
      <c r="I11" s="67">
        <f>SUM(J11)-3.5</f>
        <v>75.5</v>
      </c>
      <c r="J11" s="90">
        <v>79</v>
      </c>
      <c r="K11" s="67">
        <f>SUM(J11)+3.5</f>
        <v>82.5</v>
      </c>
      <c r="L11" s="67">
        <f>SUM(K11)+3.5</f>
        <v>86</v>
      </c>
      <c r="M11" s="67">
        <f>SUM(L11)+3.5</f>
        <v>89.5</v>
      </c>
      <c r="N11" s="234">
        <f>SUM(M11)+3.5</f>
        <v>93</v>
      </c>
    </row>
    <row r="12" spans="1:14" s="1" customFormat="1" ht="14.1" customHeight="1" x14ac:dyDescent="0.3">
      <c r="A12" s="160"/>
      <c r="B12" s="107" t="s">
        <v>586</v>
      </c>
      <c r="C12" s="107"/>
      <c r="D12" s="129"/>
      <c r="E12" s="130"/>
      <c r="F12" s="130"/>
      <c r="G12" s="131"/>
      <c r="H12" s="82"/>
      <c r="I12" s="82"/>
      <c r="J12" s="93"/>
      <c r="K12" s="82"/>
      <c r="L12" s="82"/>
      <c r="M12" s="82"/>
      <c r="N12" s="235"/>
    </row>
    <row r="13" spans="1:14" s="1" customFormat="1" ht="14.1" customHeight="1" x14ac:dyDescent="0.3">
      <c r="A13" s="160">
        <v>5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67"/>
      <c r="N13" s="185"/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160">
        <v>6</v>
      </c>
      <c r="B15" s="106" t="s">
        <v>1</v>
      </c>
      <c r="C15" s="106"/>
      <c r="D15" s="161" t="s">
        <v>2</v>
      </c>
      <c r="E15" s="161"/>
      <c r="F15" s="161"/>
      <c r="G15" s="161"/>
      <c r="H15" s="67">
        <f>SUM(I15)-0.6</f>
        <v>15.699999999999998</v>
      </c>
      <c r="I15" s="67">
        <f>SUM(J15)-0.6</f>
        <v>16.299999999999997</v>
      </c>
      <c r="J15" s="126">
        <v>16.899999999999999</v>
      </c>
      <c r="K15" s="127">
        <f>SUM(J15)+0.6</f>
        <v>17.5</v>
      </c>
      <c r="L15" s="127">
        <f>SUM(K15)+0.6</f>
        <v>18.100000000000001</v>
      </c>
      <c r="M15" s="127">
        <f>SUM(L15)+0.6</f>
        <v>18.700000000000003</v>
      </c>
      <c r="N15" s="257">
        <f>SUM(M15)+0.6</f>
        <v>19.300000000000004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7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5.7</v>
      </c>
      <c r="I17" s="67">
        <f>SUM(J17)-0.3</f>
        <v>6</v>
      </c>
      <c r="J17" s="126">
        <v>6.3</v>
      </c>
      <c r="K17" s="127">
        <f>SUM(J17)+0.3</f>
        <v>6.6</v>
      </c>
      <c r="L17" s="127">
        <f>SUM(K17)+0.3</f>
        <v>6.8999999999999995</v>
      </c>
      <c r="M17" s="127">
        <f>SUM(L17)+0.3</f>
        <v>7.1999999999999993</v>
      </c>
      <c r="N17" s="257">
        <f>SUM(M17)+0.3</f>
        <v>7.4999999999999991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8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36.199999999999996</v>
      </c>
      <c r="I19" s="67">
        <f>SUM(J19)-1.6</f>
        <v>37.799999999999997</v>
      </c>
      <c r="J19" s="126">
        <v>39.4</v>
      </c>
      <c r="K19" s="127">
        <f>SUM(J19)+1.6</f>
        <v>41</v>
      </c>
      <c r="L19" s="127">
        <f>SUM(K19)+1.6</f>
        <v>42.6</v>
      </c>
      <c r="M19" s="127">
        <f>SUM(L19)+1.6</f>
        <v>44.2</v>
      </c>
      <c r="N19" s="257">
        <f>SUM(M19)+1.6</f>
        <v>45.800000000000004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585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9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234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160">
        <v>10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34.199999999999996</v>
      </c>
      <c r="I23" s="67">
        <f>SUM(J23)-1.6</f>
        <v>35.799999999999997</v>
      </c>
      <c r="J23" s="126">
        <v>37.4</v>
      </c>
      <c r="K23" s="127">
        <f>SUM(J23)+1.6</f>
        <v>39</v>
      </c>
      <c r="L23" s="127">
        <f>SUM(K23)+1.6</f>
        <v>40.6</v>
      </c>
      <c r="M23" s="127">
        <f>SUM(L23)+1.6</f>
        <v>42.2</v>
      </c>
      <c r="N23" s="257">
        <f>SUM(M23)+1.6</f>
        <v>43.800000000000004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11</v>
      </c>
      <c r="B25" s="85" t="s">
        <v>552</v>
      </c>
      <c r="C25" s="86"/>
      <c r="D25" s="161" t="s">
        <v>79</v>
      </c>
      <c r="E25" s="161"/>
      <c r="F25" s="161"/>
      <c r="G25" s="161"/>
      <c r="H25" s="67">
        <f>SUM(I25)-0.6</f>
        <v>17.799999999999997</v>
      </c>
      <c r="I25" s="67">
        <f>SUM(J25)-0.6</f>
        <v>18.399999999999999</v>
      </c>
      <c r="J25" s="126">
        <v>19</v>
      </c>
      <c r="K25" s="127">
        <f>SUM(J25)+0.6</f>
        <v>19.600000000000001</v>
      </c>
      <c r="L25" s="127">
        <f>SUM(K25)+0.6</f>
        <v>20.200000000000003</v>
      </c>
      <c r="M25" s="127">
        <f>SUM(L25)+0.6</f>
        <v>20.800000000000004</v>
      </c>
      <c r="N25" s="257">
        <f>SUM(M25)+0.6</f>
        <v>21.400000000000006</v>
      </c>
    </row>
    <row r="26" spans="1:14" s="1" customFormat="1" ht="14.1" customHeight="1" x14ac:dyDescent="0.3">
      <c r="A26" s="160"/>
      <c r="B26" s="107" t="s">
        <v>406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127"/>
      <c r="N26" s="257"/>
    </row>
    <row r="27" spans="1:14" s="1" customFormat="1" ht="14.1" customHeight="1" x14ac:dyDescent="0.3">
      <c r="A27" s="160">
        <v>12</v>
      </c>
      <c r="B27" s="85" t="s">
        <v>584</v>
      </c>
      <c r="C27" s="86"/>
      <c r="D27" s="161"/>
      <c r="E27" s="161"/>
      <c r="F27" s="161"/>
      <c r="G27" s="161"/>
      <c r="H27" s="67">
        <f>SUM(I27)-1</f>
        <v>11</v>
      </c>
      <c r="I27" s="67">
        <f>SUM(J27)-1</f>
        <v>12</v>
      </c>
      <c r="J27" s="126">
        <v>13</v>
      </c>
      <c r="K27" s="127">
        <f>SUM(J27)+0.6</f>
        <v>13.6</v>
      </c>
      <c r="L27" s="127">
        <f>SUM(K27)+0.6</f>
        <v>14.2</v>
      </c>
      <c r="M27" s="127">
        <f>SUM(L27)+0.6</f>
        <v>14.799999999999999</v>
      </c>
      <c r="N27" s="257">
        <f>SUM(M27)+0.6</f>
        <v>15.399999999999999</v>
      </c>
    </row>
    <row r="28" spans="1:14" s="1" customFormat="1" ht="14.1" customHeight="1" x14ac:dyDescent="0.3">
      <c r="A28" s="160"/>
      <c r="B28" s="148" t="s">
        <v>583</v>
      </c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13</v>
      </c>
      <c r="B29" s="85" t="s">
        <v>90</v>
      </c>
      <c r="C29" s="86"/>
      <c r="D29" s="104" t="s">
        <v>139</v>
      </c>
      <c r="E29" s="104"/>
      <c r="F29" s="104"/>
      <c r="G29" s="104"/>
      <c r="H29" s="67">
        <f>SUM(I29)-0.2</f>
        <v>4.5999999999999996</v>
      </c>
      <c r="I29" s="67">
        <f>SUM(J29)-0.2</f>
        <v>4.8</v>
      </c>
      <c r="J29" s="126">
        <v>5</v>
      </c>
      <c r="K29" s="127">
        <f>SUM(J29)+0.2</f>
        <v>5.2</v>
      </c>
      <c r="L29" s="127">
        <f>SUM(K29)+0.2</f>
        <v>5.4</v>
      </c>
      <c r="M29" s="127">
        <f>SUM(L29)+0.2</f>
        <v>5.6000000000000005</v>
      </c>
      <c r="N29" s="257">
        <f>SUM(M29)+0.2</f>
        <v>5.8000000000000007</v>
      </c>
    </row>
    <row r="30" spans="1:14" s="1" customFormat="1" ht="14.1" customHeight="1" x14ac:dyDescent="0.3">
      <c r="A30" s="160"/>
      <c r="B30" s="107" t="s">
        <v>40</v>
      </c>
      <c r="C30" s="107"/>
      <c r="D30" s="129" t="s">
        <v>138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14</v>
      </c>
      <c r="B31" s="85" t="s">
        <v>549</v>
      </c>
      <c r="C31" s="86"/>
      <c r="D31" s="177"/>
      <c r="E31" s="178"/>
      <c r="F31" s="178"/>
      <c r="G31" s="179"/>
      <c r="H31" s="67">
        <v>39.5</v>
      </c>
      <c r="I31" s="67">
        <v>43</v>
      </c>
      <c r="J31" s="126">
        <v>46.5</v>
      </c>
      <c r="K31" s="127">
        <v>49.5</v>
      </c>
      <c r="L31" s="127">
        <v>52</v>
      </c>
      <c r="M31" s="127">
        <v>55</v>
      </c>
      <c r="N31" s="257">
        <v>58</v>
      </c>
    </row>
    <row r="32" spans="1:14" s="1" customFormat="1" ht="14.1" customHeight="1" x14ac:dyDescent="0.3">
      <c r="A32" s="160"/>
      <c r="B32" s="148" t="s">
        <v>548</v>
      </c>
      <c r="C32" s="149"/>
      <c r="D32" s="129" t="s">
        <v>403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15</v>
      </c>
      <c r="B33" s="108" t="s">
        <v>582</v>
      </c>
      <c r="C33" s="109"/>
      <c r="D33" s="190"/>
      <c r="E33" s="191"/>
      <c r="F33" s="191"/>
      <c r="G33" s="192"/>
      <c r="H33" s="98">
        <f>SUM(I33)-0.6</f>
        <v>11.8</v>
      </c>
      <c r="I33" s="98">
        <f>SUM(J33)-0.6</f>
        <v>12.4</v>
      </c>
      <c r="J33" s="93">
        <v>13</v>
      </c>
      <c r="K33" s="127">
        <f>SUM(J33)+0.6</f>
        <v>13.6</v>
      </c>
      <c r="L33" s="127">
        <f>SUM(K33)+0.6</f>
        <v>14.2</v>
      </c>
      <c r="M33" s="127">
        <f>SUM(L33)+0.6</f>
        <v>14.799999999999999</v>
      </c>
      <c r="N33" s="257">
        <f>SUM(M33)+0.6</f>
        <v>15.399999999999999</v>
      </c>
    </row>
    <row r="34" spans="1:14" s="1" customFormat="1" ht="14.1" customHeight="1" x14ac:dyDescent="0.3">
      <c r="A34" s="160"/>
      <c r="B34" s="148" t="s">
        <v>205</v>
      </c>
      <c r="C34" s="149"/>
      <c r="D34" s="129" t="s">
        <v>581</v>
      </c>
      <c r="E34" s="130"/>
      <c r="F34" s="130"/>
      <c r="G34" s="131"/>
      <c r="H34" s="82"/>
      <c r="I34" s="82"/>
      <c r="J34" s="126"/>
      <c r="K34" s="127"/>
      <c r="L34" s="127"/>
      <c r="M34" s="127"/>
      <c r="N34" s="257"/>
    </row>
    <row r="35" spans="1:14" s="1" customFormat="1" ht="14.1" customHeight="1" x14ac:dyDescent="0.3">
      <c r="A35" s="160">
        <v>16</v>
      </c>
      <c r="B35" s="85" t="s">
        <v>204</v>
      </c>
      <c r="C35" s="86"/>
      <c r="D35" s="177"/>
      <c r="E35" s="178"/>
      <c r="F35" s="178"/>
      <c r="G35" s="179"/>
      <c r="H35" s="67">
        <f>SUM(I35)-0.3</f>
        <v>3.4000000000000004</v>
      </c>
      <c r="I35" s="67">
        <f>SUM(J35)-0.3</f>
        <v>3.7</v>
      </c>
      <c r="J35" s="126">
        <v>4</v>
      </c>
      <c r="K35" s="127">
        <f>SUM(J35)+0.3</f>
        <v>4.3</v>
      </c>
      <c r="L35" s="127">
        <f>SUM(K35)+0.3</f>
        <v>4.5999999999999996</v>
      </c>
      <c r="M35" s="127">
        <f>SUM(L35)+0.3</f>
        <v>4.8999999999999995</v>
      </c>
      <c r="N35" s="257">
        <f>SUM(M35)+0.3</f>
        <v>5.1999999999999993</v>
      </c>
    </row>
    <row r="36" spans="1:14" s="1" customFormat="1" ht="14.1" customHeight="1" thickBot="1" x14ac:dyDescent="0.35">
      <c r="A36" s="174"/>
      <c r="B36" s="169" t="s">
        <v>203</v>
      </c>
      <c r="C36" s="170"/>
      <c r="D36" s="171" t="s">
        <v>546</v>
      </c>
      <c r="E36" s="172"/>
      <c r="F36" s="172"/>
      <c r="G36" s="173"/>
      <c r="H36" s="68"/>
      <c r="I36" s="68"/>
      <c r="J36" s="166"/>
      <c r="K36" s="167"/>
      <c r="L36" s="167"/>
      <c r="M36" s="167"/>
      <c r="N36" s="258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55F5-301B-4CA3-994F-35A097837FE2}">
  <sheetPr codeName="Sheet634">
    <tabColor theme="5"/>
    <pageSetUpPr fitToPage="1"/>
  </sheetPr>
  <dimension ref="A1:M47"/>
  <sheetViews>
    <sheetView zoomScale="110" zoomScaleNormal="110" workbookViewId="0">
      <selection activeCell="D29" sqref="D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587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37</v>
      </c>
      <c r="I3" s="67">
        <f>SUM(J3)-3</f>
        <v>40</v>
      </c>
      <c r="J3" s="226">
        <v>43</v>
      </c>
      <c r="K3" s="135">
        <f>SUM(J3)+3</f>
        <v>46</v>
      </c>
      <c r="L3" s="135">
        <f>SUM(K3)+3</f>
        <v>49</v>
      </c>
      <c r="M3" s="242">
        <f>SUM(L3)+3</f>
        <v>52</v>
      </c>
    </row>
    <row r="4" spans="1:13" s="1" customFormat="1" ht="14.1" customHeight="1" x14ac:dyDescent="0.3">
      <c r="A4" s="160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0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25</v>
      </c>
      <c r="I5" s="67">
        <f>SUM(J5)-2</f>
        <v>27</v>
      </c>
      <c r="J5" s="90">
        <v>29</v>
      </c>
      <c r="K5" s="67">
        <f>SUM(J5)+2</f>
        <v>31</v>
      </c>
      <c r="L5" s="67">
        <f>SUM(K5)+2</f>
        <v>33</v>
      </c>
      <c r="M5" s="234">
        <f>SUM(L5)+2</f>
        <v>35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579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134</v>
      </c>
      <c r="E7" s="161"/>
      <c r="F7" s="161"/>
      <c r="G7" s="161"/>
      <c r="H7" s="67">
        <f>SUM(I7)-2</f>
        <v>33</v>
      </c>
      <c r="I7" s="67">
        <f>SUM(J7)-2</f>
        <v>35</v>
      </c>
      <c r="J7" s="90">
        <v>37</v>
      </c>
      <c r="K7" s="67">
        <f>SUM(J7)+2</f>
        <v>39</v>
      </c>
      <c r="L7" s="67">
        <f>SUM(K7)+2</f>
        <v>41</v>
      </c>
      <c r="M7" s="234">
        <f>SUM(L7)+2</f>
        <v>43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30</v>
      </c>
      <c r="I9" s="67">
        <f>SUM(J9)-2</f>
        <v>32</v>
      </c>
      <c r="J9" s="90">
        <v>34</v>
      </c>
      <c r="K9" s="67">
        <f>SUM(J9)+2</f>
        <v>36</v>
      </c>
      <c r="L9" s="67">
        <f>SUM(K9)+2</f>
        <v>38</v>
      </c>
      <c r="M9" s="234">
        <f>SUM(L9)+2</f>
        <v>40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SUM(I11)-1</f>
        <v>18</v>
      </c>
      <c r="I11" s="67">
        <f>SUM(J11)-1</f>
        <v>19</v>
      </c>
      <c r="J11" s="126">
        <v>20</v>
      </c>
      <c r="K11" s="127">
        <f>SUM(J11)+1</f>
        <v>21</v>
      </c>
      <c r="L11" s="127">
        <f>SUM(K11)+1</f>
        <v>22</v>
      </c>
      <c r="M11" s="232">
        <f>SUM(L11)+1</f>
        <v>23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15.799999999999999</v>
      </c>
      <c r="I13" s="67">
        <f>SUM(J13)-0.6</f>
        <v>16.399999999999999</v>
      </c>
      <c r="J13" s="126">
        <v>17</v>
      </c>
      <c r="K13" s="67">
        <f>SUM(J13)+0.6</f>
        <v>17.600000000000001</v>
      </c>
      <c r="L13" s="67">
        <f>SUM(K13)+0.6</f>
        <v>18.200000000000003</v>
      </c>
      <c r="M13" s="234">
        <f>SUM(L13)+0.6</f>
        <v>18.800000000000004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82"/>
      <c r="L14" s="82"/>
      <c r="M14" s="235"/>
    </row>
    <row r="15" spans="1:13" s="1" customFormat="1" ht="14.1" customHeight="1" x14ac:dyDescent="0.3">
      <c r="A15" s="160">
        <v>7</v>
      </c>
      <c r="B15" s="85" t="s">
        <v>3</v>
      </c>
      <c r="C15" s="86"/>
      <c r="D15" s="161"/>
      <c r="E15" s="161"/>
      <c r="F15" s="161"/>
      <c r="G15" s="161"/>
      <c r="H15" s="67">
        <f>SUM(I15)-0.6</f>
        <v>14.8</v>
      </c>
      <c r="I15" s="67">
        <f>SUM(J15)-0.6</f>
        <v>15.4</v>
      </c>
      <c r="J15" s="126">
        <v>16</v>
      </c>
      <c r="K15" s="67">
        <f>SUM(J15)+0.6</f>
        <v>16.600000000000001</v>
      </c>
      <c r="L15" s="67">
        <f>SUM(K15)+0.6</f>
        <v>17.200000000000003</v>
      </c>
      <c r="M15" s="234">
        <f>SUM(L15)+0.6</f>
        <v>17.800000000000004</v>
      </c>
    </row>
    <row r="16" spans="1:13" s="1" customFormat="1" ht="14.1" customHeight="1" x14ac:dyDescent="0.3">
      <c r="A16" s="160"/>
      <c r="B16" s="148" t="s">
        <v>31</v>
      </c>
      <c r="C16" s="149"/>
      <c r="D16" s="129" t="s">
        <v>577</v>
      </c>
      <c r="E16" s="130"/>
      <c r="F16" s="130"/>
      <c r="G16" s="131"/>
      <c r="H16" s="82"/>
      <c r="I16" s="82"/>
      <c r="J16" s="126"/>
      <c r="K16" s="82"/>
      <c r="L16" s="82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126"/>
      <c r="K17" s="67"/>
      <c r="L17" s="67"/>
      <c r="M17" s="234"/>
    </row>
    <row r="18" spans="1:13" s="1" customFormat="1" ht="14.1" customHeight="1" x14ac:dyDescent="0.3">
      <c r="A18" s="160"/>
      <c r="B18" s="107" t="s">
        <v>38</v>
      </c>
      <c r="C18" s="107"/>
      <c r="D18" s="129" t="s">
        <v>65</v>
      </c>
      <c r="E18" s="130"/>
      <c r="F18" s="130"/>
      <c r="G18" s="131"/>
      <c r="H18" s="82"/>
      <c r="I18" s="82"/>
      <c r="J18" s="126"/>
      <c r="K18" s="82"/>
      <c r="L18" s="82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232"/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67"/>
      <c r="L23" s="67"/>
      <c r="M23" s="234"/>
    </row>
    <row r="24" spans="1:13" s="1" customFormat="1" ht="14.1" customHeight="1" thickBot="1" x14ac:dyDescent="0.35">
      <c r="A24" s="174"/>
      <c r="B24" s="182" t="s">
        <v>34</v>
      </c>
      <c r="C24" s="182"/>
      <c r="D24" s="171" t="s">
        <v>80</v>
      </c>
      <c r="E24" s="172"/>
      <c r="F24" s="172"/>
      <c r="G24" s="173"/>
      <c r="H24" s="68"/>
      <c r="I24" s="68"/>
      <c r="J24" s="166"/>
      <c r="K24" s="68"/>
      <c r="L24" s="68"/>
      <c r="M24" s="241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522-ADF5-4682-ACF7-9E6AEB1A0CB6}">
  <sheetPr codeName="Sheet635">
    <tabColor theme="5"/>
    <pageSetUpPr fitToPage="1"/>
  </sheetPr>
  <dimension ref="A1:N47"/>
  <sheetViews>
    <sheetView zoomScale="110" zoomScaleNormal="110" workbookViewId="0">
      <selection activeCell="I49" sqref="I4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588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6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81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SUM(I3)+1</f>
        <v>35</v>
      </c>
      <c r="I3" s="67">
        <f>SUM(J3)-3</f>
        <v>34</v>
      </c>
      <c r="J3" s="67">
        <f>SUM(K3)-3</f>
        <v>37</v>
      </c>
      <c r="K3" s="226">
        <v>40</v>
      </c>
      <c r="L3" s="135">
        <f>SUM(K3)+3</f>
        <v>43</v>
      </c>
      <c r="M3" s="135">
        <f>SUM(L3)+3</f>
        <v>46</v>
      </c>
      <c r="N3" s="242">
        <f>SUM(M3)+3</f>
        <v>49</v>
      </c>
    </row>
    <row r="4" spans="1:14" s="1" customFormat="1" ht="14.1" customHeight="1" x14ac:dyDescent="0.3">
      <c r="A4" s="160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82"/>
      <c r="K4" s="90"/>
      <c r="L4" s="82"/>
      <c r="M4" s="82"/>
      <c r="N4" s="23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24</v>
      </c>
      <c r="I5" s="67">
        <f>SUM(J5)-2</f>
        <v>26</v>
      </c>
      <c r="J5" s="67">
        <f>SUM(K5)-2</f>
        <v>28</v>
      </c>
      <c r="K5" s="90">
        <v>30</v>
      </c>
      <c r="L5" s="67">
        <f>SUM(K5)+2</f>
        <v>32</v>
      </c>
      <c r="M5" s="67">
        <f>SUM(L5)+2</f>
        <v>34</v>
      </c>
      <c r="N5" s="234">
        <f>SUM(M5)+2</f>
        <v>36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579</v>
      </c>
      <c r="E6" s="130"/>
      <c r="F6" s="130"/>
      <c r="G6" s="131"/>
      <c r="H6" s="82"/>
      <c r="I6" s="82"/>
      <c r="J6" s="82"/>
      <c r="K6" s="93"/>
      <c r="L6" s="82"/>
      <c r="M6" s="82"/>
      <c r="N6" s="23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134</v>
      </c>
      <c r="E7" s="161"/>
      <c r="F7" s="161"/>
      <c r="G7" s="161"/>
      <c r="H7" s="67">
        <f>SUM(I7)-2</f>
        <v>34</v>
      </c>
      <c r="I7" s="67">
        <f>SUM(J7)-2</f>
        <v>36</v>
      </c>
      <c r="J7" s="67">
        <f>SUM(K7)-2</f>
        <v>38</v>
      </c>
      <c r="K7" s="90">
        <v>40</v>
      </c>
      <c r="L7" s="67">
        <f>SUM(K7)+2</f>
        <v>42</v>
      </c>
      <c r="M7" s="67">
        <f>SUM(L7)+2</f>
        <v>44</v>
      </c>
      <c r="N7" s="234">
        <f>SUM(M7)+2</f>
        <v>46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82"/>
      <c r="K8" s="93"/>
      <c r="L8" s="82"/>
      <c r="M8" s="82"/>
      <c r="N8" s="235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27</v>
      </c>
      <c r="I9" s="67">
        <f>SUM(J9)-2</f>
        <v>29</v>
      </c>
      <c r="J9" s="67">
        <f>SUM(K9)-2</f>
        <v>31</v>
      </c>
      <c r="K9" s="90">
        <v>33</v>
      </c>
      <c r="L9" s="67">
        <f>SUM(K9)+2</f>
        <v>35</v>
      </c>
      <c r="M9" s="67">
        <f>SUM(L9)+2</f>
        <v>37</v>
      </c>
      <c r="N9" s="234">
        <f>SUM(M9)+2</f>
        <v>39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82"/>
      <c r="K10" s="93"/>
      <c r="L10" s="82"/>
      <c r="M10" s="82"/>
      <c r="N10" s="235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SUM(I11)-1</f>
        <v>15</v>
      </c>
      <c r="I11" s="67">
        <f>SUM(J11)-1</f>
        <v>16</v>
      </c>
      <c r="J11" s="67">
        <f>SUM(K11)-1</f>
        <v>17</v>
      </c>
      <c r="K11" s="126">
        <v>18</v>
      </c>
      <c r="L11" s="127">
        <f>SUM(K11)+1</f>
        <v>19</v>
      </c>
      <c r="M11" s="127">
        <f>SUM(L11)+1</f>
        <v>20</v>
      </c>
      <c r="N11" s="232">
        <f>SUM(M11)+1</f>
        <v>21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82"/>
      <c r="K12" s="126"/>
      <c r="L12" s="127"/>
      <c r="M12" s="127"/>
      <c r="N12" s="232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15.2</v>
      </c>
      <c r="I13" s="67">
        <f>SUM(J13)-0.6</f>
        <v>15.799999999999999</v>
      </c>
      <c r="J13" s="67">
        <f>SUM(K13)-0.6</f>
        <v>16.399999999999999</v>
      </c>
      <c r="K13" s="126">
        <v>17</v>
      </c>
      <c r="L13" s="67">
        <f>SUM(K13)+0.6</f>
        <v>17.600000000000001</v>
      </c>
      <c r="M13" s="67">
        <f>SUM(L13)+0.6</f>
        <v>18.200000000000003</v>
      </c>
      <c r="N13" s="234">
        <f>SUM(M13)+0.6</f>
        <v>18.800000000000004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82"/>
      <c r="K14" s="126"/>
      <c r="L14" s="82"/>
      <c r="M14" s="82"/>
      <c r="N14" s="235"/>
    </row>
    <row r="15" spans="1:14" s="1" customFormat="1" ht="14.1" customHeight="1" x14ac:dyDescent="0.3">
      <c r="A15" s="160">
        <v>7</v>
      </c>
      <c r="B15" s="85" t="s">
        <v>3</v>
      </c>
      <c r="C15" s="86"/>
      <c r="D15" s="161" t="s">
        <v>4</v>
      </c>
      <c r="E15" s="161"/>
      <c r="F15" s="161"/>
      <c r="G15" s="161"/>
      <c r="H15" s="67">
        <f>SUM(I15)-0.3</f>
        <v>6.1000000000000005</v>
      </c>
      <c r="I15" s="67">
        <f>SUM(J15)-0.3</f>
        <v>6.4</v>
      </c>
      <c r="J15" s="67">
        <f>SUM(K15)-0.3</f>
        <v>6.7</v>
      </c>
      <c r="K15" s="126">
        <v>7</v>
      </c>
      <c r="L15" s="127">
        <f>SUM(K15)+0.3</f>
        <v>7.3</v>
      </c>
      <c r="M15" s="127">
        <f>SUM(L15)+0.3</f>
        <v>7.6</v>
      </c>
      <c r="N15" s="237">
        <f>SUM(M15)+0.3</f>
        <v>7.8999999999999995</v>
      </c>
    </row>
    <row r="16" spans="1:14" s="1" customFormat="1" ht="14.1" customHeight="1" x14ac:dyDescent="0.3">
      <c r="A16" s="160"/>
      <c r="B16" s="148" t="s">
        <v>31</v>
      </c>
      <c r="C16" s="149"/>
      <c r="D16" s="129" t="s">
        <v>54</v>
      </c>
      <c r="E16" s="130"/>
      <c r="F16" s="130"/>
      <c r="G16" s="131"/>
      <c r="H16" s="82"/>
      <c r="I16" s="82"/>
      <c r="J16" s="82"/>
      <c r="K16" s="126"/>
      <c r="L16" s="127"/>
      <c r="M16" s="127"/>
      <c r="N16" s="237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67"/>
      <c r="K17" s="126"/>
      <c r="L17" s="67"/>
      <c r="M17" s="67"/>
      <c r="N17" s="234"/>
    </row>
    <row r="18" spans="1:14" s="1" customFormat="1" ht="14.1" customHeight="1" x14ac:dyDescent="0.3">
      <c r="A18" s="160"/>
      <c r="B18" s="107" t="s">
        <v>38</v>
      </c>
      <c r="C18" s="107"/>
      <c r="D18" s="129" t="s">
        <v>65</v>
      </c>
      <c r="E18" s="130"/>
      <c r="F18" s="130"/>
      <c r="G18" s="131"/>
      <c r="H18" s="82"/>
      <c r="I18" s="82"/>
      <c r="J18" s="82"/>
      <c r="K18" s="126"/>
      <c r="L18" s="82"/>
      <c r="M18" s="82"/>
      <c r="N18" s="235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</f>
        <v>29</v>
      </c>
      <c r="I19" s="67">
        <f>SUM(J19)-3</f>
        <v>32</v>
      </c>
      <c r="J19" s="67">
        <f>SUM(K19)-3</f>
        <v>35</v>
      </c>
      <c r="K19" s="126">
        <v>38</v>
      </c>
      <c r="L19" s="127">
        <f>SUM(K19)+3</f>
        <v>41</v>
      </c>
      <c r="M19" s="127">
        <f>SUM(L19)+3</f>
        <v>44</v>
      </c>
      <c r="N19" s="232">
        <f>SUM(M19)+3</f>
        <v>47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82"/>
      <c r="K20" s="126"/>
      <c r="L20" s="127"/>
      <c r="M20" s="127"/>
      <c r="N20" s="232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25.199999999999996</v>
      </c>
      <c r="I21" s="67">
        <f>SUM(J21)-1.6</f>
        <v>26.799999999999997</v>
      </c>
      <c r="J21" s="67">
        <f>SUM(K21)-1.6</f>
        <v>28.4</v>
      </c>
      <c r="K21" s="126">
        <v>30</v>
      </c>
      <c r="L21" s="127">
        <f>SUM(K21)+1.6</f>
        <v>31.6</v>
      </c>
      <c r="M21" s="127">
        <f>SUM(L21)+1.6</f>
        <v>33.200000000000003</v>
      </c>
      <c r="N21" s="232">
        <f>SUM(M21)+1.6</f>
        <v>34.800000000000004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82"/>
      <c r="K22" s="126"/>
      <c r="L22" s="127"/>
      <c r="M22" s="127"/>
      <c r="N22" s="232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16.199999999999996</v>
      </c>
      <c r="I23" s="67">
        <f>SUM(J23)-0.6</f>
        <v>16.799999999999997</v>
      </c>
      <c r="J23" s="67">
        <f>SUM(K23)-0.6</f>
        <v>17.399999999999999</v>
      </c>
      <c r="K23" s="126">
        <v>18</v>
      </c>
      <c r="L23" s="67">
        <f>SUM(K23)+0.6</f>
        <v>18.600000000000001</v>
      </c>
      <c r="M23" s="67">
        <f>SUM(L23)+0.6</f>
        <v>19.200000000000003</v>
      </c>
      <c r="N23" s="234">
        <f>SUM(M23)+0.6</f>
        <v>19.800000000000004</v>
      </c>
    </row>
    <row r="24" spans="1:14" s="1" customFormat="1" ht="14.1" customHeight="1" thickBot="1" x14ac:dyDescent="0.35">
      <c r="A24" s="174"/>
      <c r="B24" s="182" t="s">
        <v>34</v>
      </c>
      <c r="C24" s="182"/>
      <c r="D24" s="171" t="s">
        <v>80</v>
      </c>
      <c r="E24" s="172"/>
      <c r="F24" s="172"/>
      <c r="G24" s="173"/>
      <c r="H24" s="68"/>
      <c r="I24" s="68"/>
      <c r="J24" s="68"/>
      <c r="K24" s="166"/>
      <c r="L24" s="68"/>
      <c r="M24" s="68"/>
      <c r="N24" s="241"/>
    </row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</sheetData>
  <mergeCells count="135"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H3:H4"/>
    <mergeCell ref="H5:H6"/>
    <mergeCell ref="H7:H8"/>
    <mergeCell ref="H9:H10"/>
    <mergeCell ref="H11:H12"/>
    <mergeCell ref="H13:H1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402D-338B-4C47-8EAE-C67CCB003B68}">
  <sheetPr codeName="Sheet636">
    <tabColor theme="5"/>
    <pageSetUpPr fitToPage="1"/>
  </sheetPr>
  <dimension ref="A1:M47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725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9" t="s">
        <v>72</v>
      </c>
      <c r="I2" s="39" t="s">
        <v>73</v>
      </c>
      <c r="J2" s="8" t="s">
        <v>74</v>
      </c>
      <c r="K2" s="39" t="s">
        <v>75</v>
      </c>
      <c r="L2" s="39" t="s">
        <v>183</v>
      </c>
      <c r="M2" s="39" t="s">
        <v>184</v>
      </c>
    </row>
    <row r="3" spans="1:13" s="1" customFormat="1" ht="14.1" customHeight="1" x14ac:dyDescent="0.3">
      <c r="A3" s="181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35</v>
      </c>
      <c r="I3" s="67">
        <f>SUM(J3)-3</f>
        <v>38</v>
      </c>
      <c r="J3" s="226">
        <v>41</v>
      </c>
      <c r="K3" s="135">
        <f>SUM(J3)+3</f>
        <v>44</v>
      </c>
      <c r="L3" s="135">
        <f>SUM(K3)+3</f>
        <v>47</v>
      </c>
      <c r="M3" s="242">
        <f>SUM(L3)+3</f>
        <v>50</v>
      </c>
    </row>
    <row r="4" spans="1:13" s="1" customFormat="1" ht="14.1" customHeight="1" x14ac:dyDescent="0.3">
      <c r="A4" s="160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0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38</v>
      </c>
      <c r="I5" s="67">
        <f>SUM(J5)-2</f>
        <v>40</v>
      </c>
      <c r="J5" s="90">
        <v>42</v>
      </c>
      <c r="K5" s="67">
        <f>SUM(J5)+2</f>
        <v>44</v>
      </c>
      <c r="L5" s="67">
        <f>SUM(K5)+2</f>
        <v>46</v>
      </c>
      <c r="M5" s="234">
        <f>SUM(L5)+2</f>
        <v>48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579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134</v>
      </c>
      <c r="E7" s="161"/>
      <c r="F7" s="161"/>
      <c r="G7" s="161"/>
      <c r="H7" s="67">
        <f>SUM(I7)-2</f>
        <v>37</v>
      </c>
      <c r="I7" s="67">
        <f>SUM(J7)-2</f>
        <v>39</v>
      </c>
      <c r="J7" s="90">
        <v>41</v>
      </c>
      <c r="K7" s="67">
        <f>SUM(J7)+2</f>
        <v>43</v>
      </c>
      <c r="L7" s="67">
        <f>SUM(K7)+2</f>
        <v>45</v>
      </c>
      <c r="M7" s="234">
        <f>SUM(L7)+2</f>
        <v>47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31</v>
      </c>
      <c r="I9" s="67">
        <f>SUM(J9)-2</f>
        <v>33</v>
      </c>
      <c r="J9" s="90">
        <v>35</v>
      </c>
      <c r="K9" s="67">
        <f>SUM(J9)+2</f>
        <v>37</v>
      </c>
      <c r="L9" s="67">
        <f>SUM(K9)+2</f>
        <v>39</v>
      </c>
      <c r="M9" s="234">
        <f>SUM(L9)+2</f>
        <v>41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SUM(I11)-1</f>
        <v>15</v>
      </c>
      <c r="I11" s="67">
        <f>SUM(J11)-1</f>
        <v>16</v>
      </c>
      <c r="J11" s="126">
        <v>17</v>
      </c>
      <c r="K11" s="127">
        <f>SUM(J11)+1</f>
        <v>18</v>
      </c>
      <c r="L11" s="127">
        <f>SUM(K11)+1</f>
        <v>19</v>
      </c>
      <c r="M11" s="232">
        <f>SUM(L11)+1</f>
        <v>20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67">
        <f>SUM(J13)+0.6</f>
        <v>16.600000000000001</v>
      </c>
      <c r="L13" s="67">
        <f>SUM(K13)+0.6</f>
        <v>17.200000000000003</v>
      </c>
      <c r="M13" s="234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82"/>
      <c r="L14" s="82"/>
      <c r="M14" s="235"/>
    </row>
    <row r="15" spans="1:13" s="1" customFormat="1" ht="14.1" customHeight="1" x14ac:dyDescent="0.3">
      <c r="A15" s="160">
        <v>7</v>
      </c>
      <c r="B15" s="85" t="s">
        <v>3</v>
      </c>
      <c r="C15" s="86"/>
      <c r="D15" s="161" t="s">
        <v>4</v>
      </c>
      <c r="E15" s="161"/>
      <c r="F15" s="161"/>
      <c r="G15" s="161"/>
      <c r="H15" s="67">
        <f>SUM(I15)-0.3</f>
        <v>6.7</v>
      </c>
      <c r="I15" s="67">
        <f>SUM(J15)-0.3</f>
        <v>7</v>
      </c>
      <c r="J15" s="126">
        <v>7.3</v>
      </c>
      <c r="K15" s="127">
        <f>SUM(J15)+0.3</f>
        <v>7.6</v>
      </c>
      <c r="L15" s="127">
        <f>SUM(K15)+0.3</f>
        <v>7.8999999999999995</v>
      </c>
      <c r="M15" s="237">
        <f>SUM(L15)+0.3</f>
        <v>8.1999999999999993</v>
      </c>
    </row>
    <row r="16" spans="1:13" s="1" customFormat="1" ht="14.1" customHeight="1" x14ac:dyDescent="0.3">
      <c r="A16" s="160"/>
      <c r="B16" s="148" t="s">
        <v>31</v>
      </c>
      <c r="C16" s="149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126"/>
      <c r="K17" s="67"/>
      <c r="L17" s="67"/>
      <c r="M17" s="234"/>
    </row>
    <row r="18" spans="1:13" s="1" customFormat="1" ht="14.1" customHeight="1" x14ac:dyDescent="0.3">
      <c r="A18" s="160"/>
      <c r="B18" s="107" t="s">
        <v>38</v>
      </c>
      <c r="C18" s="107"/>
      <c r="D18" s="129" t="s">
        <v>65</v>
      </c>
      <c r="E18" s="130"/>
      <c r="F18" s="130"/>
      <c r="G18" s="131"/>
      <c r="H18" s="82"/>
      <c r="I18" s="82"/>
      <c r="J18" s="126"/>
      <c r="K18" s="82"/>
      <c r="L18" s="82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</f>
        <v>27</v>
      </c>
      <c r="I19" s="67">
        <f>SUM(J19)-3</f>
        <v>30</v>
      </c>
      <c r="J19" s="126">
        <v>33</v>
      </c>
      <c r="K19" s="127">
        <f>SUM(J19)+3</f>
        <v>36</v>
      </c>
      <c r="L19" s="127">
        <f>SUM(K19)+3</f>
        <v>39</v>
      </c>
      <c r="M19" s="232">
        <f>SUM(L19)+3</f>
        <v>42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232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29.799999999999997</v>
      </c>
      <c r="I21" s="67">
        <f>SUM(J21)-1.6</f>
        <v>31.4</v>
      </c>
      <c r="J21" s="126">
        <v>33</v>
      </c>
      <c r="K21" s="127">
        <f>SUM(J21)+1.6</f>
        <v>34.6</v>
      </c>
      <c r="L21" s="127">
        <f>SUM(K21)+1.6</f>
        <v>36.200000000000003</v>
      </c>
      <c r="M21" s="232">
        <f>SUM(L21)+1.6</f>
        <v>37.800000000000004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16.799999999999997</v>
      </c>
      <c r="I23" s="67">
        <f>SUM(J23)-0.6</f>
        <v>17.399999999999999</v>
      </c>
      <c r="J23" s="126">
        <v>18</v>
      </c>
      <c r="K23" s="67">
        <f>SUM(J23)+0.6</f>
        <v>18.600000000000001</v>
      </c>
      <c r="L23" s="67">
        <f>SUM(K23)+0.6</f>
        <v>19.200000000000003</v>
      </c>
      <c r="M23" s="234">
        <f>SUM(L23)+0.6</f>
        <v>19.800000000000004</v>
      </c>
    </row>
    <row r="24" spans="1:13" s="1" customFormat="1" ht="14.1" customHeight="1" thickBot="1" x14ac:dyDescent="0.35">
      <c r="A24" s="174"/>
      <c r="B24" s="182" t="s">
        <v>34</v>
      </c>
      <c r="C24" s="182"/>
      <c r="D24" s="171" t="s">
        <v>80</v>
      </c>
      <c r="E24" s="172"/>
      <c r="F24" s="172"/>
      <c r="G24" s="173"/>
      <c r="H24" s="68"/>
      <c r="I24" s="68"/>
      <c r="J24" s="166"/>
      <c r="K24" s="68"/>
      <c r="L24" s="68"/>
      <c r="M24" s="241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A59F-92E9-4119-A644-8252A8D72145}">
  <sheetPr codeName="Sheet196">
    <tabColor theme="5"/>
    <pageSetUpPr fitToPage="1"/>
  </sheetPr>
  <dimension ref="A1:N53"/>
  <sheetViews>
    <sheetView zoomScale="110" zoomScaleNormal="110" workbookViewId="0">
      <selection activeCell="D25" sqref="D25:G2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759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6" t="s">
        <v>72</v>
      </c>
      <c r="I2" s="56" t="s">
        <v>73</v>
      </c>
      <c r="J2" s="8" t="s">
        <v>74</v>
      </c>
      <c r="K2" s="56" t="s">
        <v>75</v>
      </c>
      <c r="L2" s="56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80">
        <v>1</v>
      </c>
      <c r="B3" s="140" t="s">
        <v>146</v>
      </c>
      <c r="C3" s="141"/>
      <c r="D3" s="142" t="s">
        <v>145</v>
      </c>
      <c r="E3" s="143"/>
      <c r="F3" s="143"/>
      <c r="G3" s="144"/>
      <c r="H3" s="135">
        <f>SUM(I3)-3.4</f>
        <v>37.800000000000004</v>
      </c>
      <c r="I3" s="135">
        <f>SUM(J3)-3.4</f>
        <v>41.2</v>
      </c>
      <c r="J3" s="137">
        <v>44.6</v>
      </c>
      <c r="K3" s="135">
        <f>SUM(J3)+2.9</f>
        <v>47.5</v>
      </c>
      <c r="L3" s="135">
        <f>SUM(K3)+2.9</f>
        <v>50.4</v>
      </c>
      <c r="M3" s="135">
        <f>SUM(L3)+2.9</f>
        <v>53.3</v>
      </c>
      <c r="N3" s="273">
        <f>SUM(M3)+2.9</f>
        <v>56.199999999999996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32.300000000000004</v>
      </c>
      <c r="I5" s="67">
        <f>SUM(J5)-1.8</f>
        <v>34.1</v>
      </c>
      <c r="J5" s="90">
        <v>35.9</v>
      </c>
      <c r="K5" s="67">
        <f>SUM(J5)+1.6</f>
        <v>37.5</v>
      </c>
      <c r="L5" s="67">
        <f>SUM(K5)+1.6</f>
        <v>39.1</v>
      </c>
      <c r="M5" s="67">
        <f>SUM(L5)+1.6</f>
        <v>40.700000000000003</v>
      </c>
      <c r="N5" s="185">
        <f>SUM(M5)+1.6</f>
        <v>42.300000000000004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44</v>
      </c>
      <c r="I7" s="67">
        <f>SUM(J7)-2.25</f>
        <v>46.25</v>
      </c>
      <c r="J7" s="90">
        <v>48.5</v>
      </c>
      <c r="K7" s="67">
        <f>SUM(J7)+2</f>
        <v>50.5</v>
      </c>
      <c r="L7" s="67">
        <f>SUM(K7)+2</f>
        <v>52.5</v>
      </c>
      <c r="M7" s="67">
        <f>SUM(L7)+2</f>
        <v>54.5</v>
      </c>
      <c r="N7" s="185">
        <f>SUM(M7)+2</f>
        <v>56.5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761</v>
      </c>
      <c r="C9" s="106"/>
      <c r="D9" s="161"/>
      <c r="E9" s="161"/>
      <c r="F9" s="161"/>
      <c r="G9" s="161"/>
      <c r="H9" s="67">
        <f>SUM(I9)-3.5</f>
        <v>67</v>
      </c>
      <c r="I9" s="67">
        <f>SUM(J9)-3.5</f>
        <v>70.5</v>
      </c>
      <c r="J9" s="90">
        <v>74</v>
      </c>
      <c r="K9" s="67">
        <f>SUM(J9)+3</f>
        <v>77</v>
      </c>
      <c r="L9" s="67">
        <f>SUM(K9)+3</f>
        <v>80</v>
      </c>
      <c r="M9" s="67">
        <f>SUM(L9)+3</f>
        <v>83</v>
      </c>
      <c r="N9" s="185">
        <f>SUM(M9)+3</f>
        <v>86</v>
      </c>
    </row>
    <row r="10" spans="1:14" s="1" customFormat="1" ht="14.1" customHeight="1" x14ac:dyDescent="0.3">
      <c r="A10" s="160"/>
      <c r="B10" s="107" t="s">
        <v>762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21.599999999999998</v>
      </c>
      <c r="I11" s="67">
        <f>SUM(J11)-0.8</f>
        <v>22.4</v>
      </c>
      <c r="J11" s="126">
        <v>23.2</v>
      </c>
      <c r="K11" s="127">
        <f>SUM(J11)+0.8</f>
        <v>24</v>
      </c>
      <c r="L11" s="127">
        <f>SUM(K11)+0.8</f>
        <v>24.8</v>
      </c>
      <c r="M11" s="260">
        <f>SUM(L11)+0.8</f>
        <v>25.6</v>
      </c>
      <c r="N11" s="259">
        <f>SUM(M11)+0.8</f>
        <v>26.400000000000002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60"/>
      <c r="N12" s="25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15.9</v>
      </c>
      <c r="I13" s="67">
        <f>SUM(J13)-0.6</f>
        <v>16.5</v>
      </c>
      <c r="J13" s="126">
        <v>17.100000000000001</v>
      </c>
      <c r="K13" s="127">
        <f>SUM(J13)+0.6</f>
        <v>17.700000000000003</v>
      </c>
      <c r="L13" s="127">
        <f>SUM(K13)+0.6</f>
        <v>18.300000000000004</v>
      </c>
      <c r="M13" s="127">
        <f>SUM(L13)+0.6</f>
        <v>18.900000000000006</v>
      </c>
      <c r="N13" s="257">
        <f>SUM(M13)+0.6</f>
        <v>19.500000000000007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9.9999999999999982</v>
      </c>
      <c r="I15" s="67">
        <f>SUM(J15)-0.3</f>
        <v>10.299999999999999</v>
      </c>
      <c r="J15" s="126">
        <v>10.6</v>
      </c>
      <c r="K15" s="127">
        <f>SUM(J15)+0.3</f>
        <v>10.9</v>
      </c>
      <c r="L15" s="127">
        <f>SUM(K15)+0.3</f>
        <v>11.200000000000001</v>
      </c>
      <c r="M15" s="260">
        <f>SUM(L15)+0.3</f>
        <v>11.500000000000002</v>
      </c>
      <c r="N15" s="259">
        <f>SUM(M15)+0.3</f>
        <v>11.800000000000002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60"/>
      <c r="N16" s="25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46.099999999999994</v>
      </c>
      <c r="I17" s="67">
        <f>SUM(J17)-1.6</f>
        <v>47.699999999999996</v>
      </c>
      <c r="J17" s="126">
        <v>49.3</v>
      </c>
      <c r="K17" s="127">
        <f>SUM(J17)+1.6</f>
        <v>50.9</v>
      </c>
      <c r="L17" s="127">
        <f>SUM(K17)+1.6</f>
        <v>52.5</v>
      </c>
      <c r="M17" s="260">
        <f>SUM(L17)+1.6</f>
        <v>54.1</v>
      </c>
      <c r="N17" s="259">
        <f>SUM(M17)+1.6</f>
        <v>55.7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763</v>
      </c>
      <c r="E18" s="130"/>
      <c r="F18" s="130"/>
      <c r="G18" s="131"/>
      <c r="H18" s="82"/>
      <c r="I18" s="82"/>
      <c r="J18" s="126"/>
      <c r="K18" s="127"/>
      <c r="L18" s="127"/>
      <c r="M18" s="260"/>
      <c r="N18" s="25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126"/>
      <c r="K19" s="127"/>
      <c r="L19" s="127"/>
      <c r="M19" s="127"/>
      <c r="N19" s="257"/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127"/>
      <c r="N21" s="257"/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127"/>
      <c r="L23" s="127"/>
      <c r="M23" s="127"/>
      <c r="N23" s="257"/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727</v>
      </c>
      <c r="C25" s="86"/>
      <c r="D25" s="123"/>
      <c r="E25" s="124"/>
      <c r="F25" s="124"/>
      <c r="G25" s="125"/>
      <c r="H25" s="67">
        <f>SUM(I25)-0.6</f>
        <v>11.3</v>
      </c>
      <c r="I25" s="67">
        <f>SUM(J25)-0.6</f>
        <v>11.9</v>
      </c>
      <c r="J25" s="90">
        <v>12.5</v>
      </c>
      <c r="K25" s="67">
        <f>SUM(J25)+0.6</f>
        <v>13.1</v>
      </c>
      <c r="L25" s="67">
        <f>SUM(K25)+0.6</f>
        <v>13.7</v>
      </c>
      <c r="M25" s="67">
        <f>SUM(L25)+0.6</f>
        <v>14.299999999999999</v>
      </c>
      <c r="N25" s="185">
        <f>SUM(M25)+0.6</f>
        <v>14.899999999999999</v>
      </c>
    </row>
    <row r="26" spans="1:14" s="1" customFormat="1" ht="14.1" customHeight="1" x14ac:dyDescent="0.3">
      <c r="A26" s="160"/>
      <c r="B26" s="77" t="s">
        <v>212</v>
      </c>
      <c r="C26" s="78"/>
      <c r="D26" s="100"/>
      <c r="E26" s="101"/>
      <c r="F26" s="101"/>
      <c r="G26" s="102"/>
      <c r="H26" s="82"/>
      <c r="I26" s="82"/>
      <c r="J26" s="93"/>
      <c r="K26" s="82"/>
      <c r="L26" s="82"/>
      <c r="M26" s="82"/>
      <c r="N26" s="189"/>
    </row>
    <row r="27" spans="1:14" s="1" customFormat="1" ht="14.1" customHeight="1" x14ac:dyDescent="0.3">
      <c r="A27" s="160">
        <v>13</v>
      </c>
      <c r="B27" s="85" t="s">
        <v>90</v>
      </c>
      <c r="C27" s="86"/>
      <c r="D27" s="124" t="s">
        <v>139</v>
      </c>
      <c r="E27" s="124"/>
      <c r="F27" s="124"/>
      <c r="G27" s="124"/>
      <c r="H27" s="67">
        <f>SUM(I27)-0.2</f>
        <v>5.6</v>
      </c>
      <c r="I27" s="67">
        <f>SUM(J27)-0.2</f>
        <v>5.8</v>
      </c>
      <c r="J27" s="126">
        <v>6</v>
      </c>
      <c r="K27" s="127">
        <f>SUM(J27)+0.2</f>
        <v>6.2</v>
      </c>
      <c r="L27" s="127">
        <f>SUM(K27)+0.2</f>
        <v>6.4</v>
      </c>
      <c r="M27" s="127">
        <f>SUM(L27)+0.2</f>
        <v>6.6000000000000005</v>
      </c>
      <c r="N27" s="257">
        <f>SUM(M27)+0.2</f>
        <v>6.8000000000000007</v>
      </c>
    </row>
    <row r="28" spans="1:14" s="1" customFormat="1" ht="14.1" customHeight="1" x14ac:dyDescent="0.3">
      <c r="A28" s="160"/>
      <c r="B28" s="107" t="s">
        <v>40</v>
      </c>
      <c r="C28" s="107"/>
      <c r="D28" s="129" t="s">
        <v>138</v>
      </c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85" t="s">
        <v>770</v>
      </c>
      <c r="C29" s="86"/>
      <c r="D29" s="103"/>
      <c r="E29" s="239"/>
      <c r="F29" s="239"/>
      <c r="G29" s="105"/>
      <c r="H29" s="98">
        <f>SUM(I29)-1.4</f>
        <v>37.200000000000003</v>
      </c>
      <c r="I29" s="98">
        <f>SUM(J29)-1.4</f>
        <v>38.6</v>
      </c>
      <c r="J29" s="97">
        <v>40</v>
      </c>
      <c r="K29" s="98">
        <f>SUM(J29)+1.4</f>
        <v>41.4</v>
      </c>
      <c r="L29" s="98">
        <f>SUM(K29)+1.4</f>
        <v>42.8</v>
      </c>
      <c r="M29" s="98">
        <f>SUM(L29)+1.4</f>
        <v>44.199999999999996</v>
      </c>
      <c r="N29" s="187">
        <f>SUM(M29)+1.4</f>
        <v>45.599999999999994</v>
      </c>
    </row>
    <row r="30" spans="1:14" s="1" customFormat="1" ht="14.1" customHeight="1" x14ac:dyDescent="0.3">
      <c r="A30" s="160"/>
      <c r="B30" s="107" t="s">
        <v>771</v>
      </c>
      <c r="C30" s="107"/>
      <c r="D30" s="100"/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160">
        <v>15</v>
      </c>
      <c r="B31" s="271" t="s">
        <v>764</v>
      </c>
      <c r="C31" s="272"/>
      <c r="D31" s="103"/>
      <c r="E31" s="239"/>
      <c r="F31" s="239"/>
      <c r="G31" s="105"/>
      <c r="H31" s="98">
        <f>SUM(I31)-0.95</f>
        <v>17.3</v>
      </c>
      <c r="I31" s="98">
        <f>SUM(J31)-0.95</f>
        <v>18.25</v>
      </c>
      <c r="J31" s="97">
        <v>19.2</v>
      </c>
      <c r="K31" s="98">
        <f>SUM(J31)+0.85</f>
        <v>20.05</v>
      </c>
      <c r="L31" s="98">
        <f>SUM(K31)+0.85</f>
        <v>20.900000000000002</v>
      </c>
      <c r="M31" s="98">
        <f>SUM(L31)+0.85</f>
        <v>21.750000000000004</v>
      </c>
      <c r="N31" s="187">
        <f>SUM(M31)+0.85</f>
        <v>22.600000000000005</v>
      </c>
    </row>
    <row r="32" spans="1:14" s="1" customFormat="1" ht="14.1" customHeight="1" x14ac:dyDescent="0.3">
      <c r="A32" s="160"/>
      <c r="B32" s="77" t="s">
        <v>765</v>
      </c>
      <c r="C32" s="78"/>
      <c r="D32" s="100"/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160">
        <v>16</v>
      </c>
      <c r="B33" s="271" t="s">
        <v>766</v>
      </c>
      <c r="C33" s="272"/>
      <c r="D33" s="103"/>
      <c r="E33" s="239"/>
      <c r="F33" s="239"/>
      <c r="G33" s="105"/>
      <c r="H33" s="98">
        <f>SUM(I33)-0.95</f>
        <v>19.900000000000002</v>
      </c>
      <c r="I33" s="98">
        <f>SUM(J33)-0.95</f>
        <v>20.85</v>
      </c>
      <c r="J33" s="97">
        <v>21.8</v>
      </c>
      <c r="K33" s="98">
        <f>SUM(J33)+0.85</f>
        <v>22.650000000000002</v>
      </c>
      <c r="L33" s="98">
        <f>SUM(K33)+0.85</f>
        <v>23.500000000000004</v>
      </c>
      <c r="M33" s="98">
        <f>SUM(L33)+0.85</f>
        <v>24.350000000000005</v>
      </c>
      <c r="N33" s="187">
        <f>SUM(M33)+0.85</f>
        <v>25.200000000000006</v>
      </c>
    </row>
    <row r="34" spans="1:14" s="1" customFormat="1" ht="14.1" customHeight="1" x14ac:dyDescent="0.3">
      <c r="A34" s="160"/>
      <c r="B34" s="77" t="s">
        <v>767</v>
      </c>
      <c r="C34" s="78"/>
      <c r="D34" s="100"/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160">
        <v>17</v>
      </c>
      <c r="B35" s="85" t="s">
        <v>768</v>
      </c>
      <c r="C35" s="86"/>
      <c r="D35" s="124"/>
      <c r="E35" s="124"/>
      <c r="F35" s="124"/>
      <c r="G35" s="124"/>
      <c r="H35" s="67">
        <f>SUM(I35)-1.9</f>
        <v>38.200000000000003</v>
      </c>
      <c r="I35" s="67">
        <f>SUM(J35)-1.9</f>
        <v>40.1</v>
      </c>
      <c r="J35" s="126">
        <v>42</v>
      </c>
      <c r="K35" s="127">
        <f>SUM(J35)+1.7</f>
        <v>43.7</v>
      </c>
      <c r="L35" s="127">
        <f>SUM(K35)+1.7</f>
        <v>45.400000000000006</v>
      </c>
      <c r="M35" s="127">
        <f>SUM(L35)+1.7</f>
        <v>47.100000000000009</v>
      </c>
      <c r="N35" s="257">
        <f>SUM(M35)+1.7</f>
        <v>48.800000000000011</v>
      </c>
    </row>
    <row r="36" spans="1:14" s="1" customFormat="1" ht="14.1" customHeight="1" x14ac:dyDescent="0.3">
      <c r="A36" s="160"/>
      <c r="B36" s="107" t="s">
        <v>769</v>
      </c>
      <c r="C36" s="107"/>
      <c r="D36" s="129"/>
      <c r="E36" s="130"/>
      <c r="F36" s="130"/>
      <c r="G36" s="131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160">
        <v>18</v>
      </c>
      <c r="B37" s="85" t="s">
        <v>772</v>
      </c>
      <c r="C37" s="86"/>
      <c r="D37" s="124"/>
      <c r="E37" s="124"/>
      <c r="F37" s="124"/>
      <c r="G37" s="124"/>
      <c r="H37" s="67">
        <v>5</v>
      </c>
      <c r="I37" s="67">
        <v>5</v>
      </c>
      <c r="J37" s="126">
        <v>5</v>
      </c>
      <c r="K37" s="127">
        <v>5.5</v>
      </c>
      <c r="L37" s="127">
        <v>5.5</v>
      </c>
      <c r="M37" s="127">
        <v>5.5</v>
      </c>
      <c r="N37" s="257">
        <v>5.5</v>
      </c>
    </row>
    <row r="38" spans="1:14" s="1" customFormat="1" ht="14.1" customHeight="1" x14ac:dyDescent="0.3">
      <c r="A38" s="160"/>
      <c r="B38" s="107" t="s">
        <v>773</v>
      </c>
      <c r="C38" s="107"/>
      <c r="D38" s="129"/>
      <c r="E38" s="130"/>
      <c r="F38" s="130"/>
      <c r="G38" s="131"/>
      <c r="H38" s="82"/>
      <c r="I38" s="82"/>
      <c r="J38" s="126"/>
      <c r="K38" s="127"/>
      <c r="L38" s="127"/>
      <c r="M38" s="127"/>
      <c r="N38" s="257"/>
    </row>
    <row r="39" spans="1:14" s="1" customFormat="1" ht="14.1" customHeight="1" x14ac:dyDescent="0.3">
      <c r="A39" s="160">
        <v>19</v>
      </c>
      <c r="B39" s="85" t="s">
        <v>211</v>
      </c>
      <c r="C39" s="86"/>
      <c r="D39" s="124"/>
      <c r="E39" s="124"/>
      <c r="F39" s="124"/>
      <c r="G39" s="124"/>
      <c r="H39" s="67">
        <v>29</v>
      </c>
      <c r="I39" s="67">
        <v>32.5</v>
      </c>
      <c r="J39" s="126">
        <v>35.5</v>
      </c>
      <c r="K39" s="127">
        <v>38</v>
      </c>
      <c r="L39" s="127">
        <v>41</v>
      </c>
      <c r="M39" s="127">
        <v>43.5</v>
      </c>
      <c r="N39" s="257">
        <v>46.5</v>
      </c>
    </row>
    <row r="40" spans="1:14" s="1" customFormat="1" ht="14.1" customHeight="1" thickBot="1" x14ac:dyDescent="0.35">
      <c r="A40" s="174"/>
      <c r="B40" s="182" t="s">
        <v>774</v>
      </c>
      <c r="C40" s="182"/>
      <c r="D40" s="171" t="s">
        <v>775</v>
      </c>
      <c r="E40" s="172"/>
      <c r="F40" s="172"/>
      <c r="G40" s="173"/>
      <c r="H40" s="68"/>
      <c r="I40" s="68"/>
      <c r="J40" s="166"/>
      <c r="K40" s="167"/>
      <c r="L40" s="167"/>
      <c r="M40" s="167"/>
      <c r="N40" s="258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845-70B9-422A-971F-051952593A2E}">
  <sheetPr codeName="Sheet197">
    <tabColor theme="5"/>
    <pageSetUpPr fitToPage="1"/>
  </sheetPr>
  <dimension ref="A1:N53"/>
  <sheetViews>
    <sheetView zoomScale="110" zoomScaleNormal="110" workbookViewId="0">
      <selection activeCell="R23" sqref="R2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760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6" t="s">
        <v>72</v>
      </c>
      <c r="I2" s="56" t="s">
        <v>73</v>
      </c>
      <c r="J2" s="8" t="s">
        <v>74</v>
      </c>
      <c r="K2" s="56" t="s">
        <v>75</v>
      </c>
      <c r="L2" s="56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80">
        <v>1</v>
      </c>
      <c r="B3" s="140" t="s">
        <v>146</v>
      </c>
      <c r="C3" s="141"/>
      <c r="D3" s="142" t="s">
        <v>145</v>
      </c>
      <c r="E3" s="143"/>
      <c r="F3" s="143"/>
      <c r="G3" s="144"/>
      <c r="H3" s="135">
        <f>SUM(I3)-3.4</f>
        <v>34.200000000000003</v>
      </c>
      <c r="I3" s="135">
        <f>SUM(J3)-3.4</f>
        <v>37.6</v>
      </c>
      <c r="J3" s="137">
        <v>41</v>
      </c>
      <c r="K3" s="135">
        <f>SUM(J3)+2.9</f>
        <v>43.9</v>
      </c>
      <c r="L3" s="135">
        <f>SUM(K3)+2.9</f>
        <v>46.8</v>
      </c>
      <c r="M3" s="135">
        <f>SUM(L3)+2.9</f>
        <v>49.699999999999996</v>
      </c>
      <c r="N3" s="273">
        <f>SUM(M3)+2.9</f>
        <v>52.599999999999994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32.300000000000004</v>
      </c>
      <c r="I5" s="67">
        <f>SUM(J5)-1.8</f>
        <v>34.1</v>
      </c>
      <c r="J5" s="90">
        <v>35.9</v>
      </c>
      <c r="K5" s="67">
        <f>SUM(J5)+1.6</f>
        <v>37.5</v>
      </c>
      <c r="L5" s="67">
        <f>SUM(K5)+1.6</f>
        <v>39.1</v>
      </c>
      <c r="M5" s="67">
        <f>SUM(L5)+1.6</f>
        <v>40.700000000000003</v>
      </c>
      <c r="N5" s="185">
        <f>SUM(M5)+1.6</f>
        <v>42.300000000000004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39.5</v>
      </c>
      <c r="I7" s="67">
        <f>SUM(J7)-2.25</f>
        <v>41.75</v>
      </c>
      <c r="J7" s="90">
        <v>44</v>
      </c>
      <c r="K7" s="67">
        <f>SUM(J7)+2</f>
        <v>46</v>
      </c>
      <c r="L7" s="67">
        <f>SUM(K7)+2</f>
        <v>48</v>
      </c>
      <c r="M7" s="67">
        <f>SUM(L7)+2</f>
        <v>50</v>
      </c>
      <c r="N7" s="185">
        <f>SUM(M7)+2</f>
        <v>52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761</v>
      </c>
      <c r="C9" s="106"/>
      <c r="D9" s="161"/>
      <c r="E9" s="161"/>
      <c r="F9" s="161"/>
      <c r="G9" s="161"/>
      <c r="H9" s="67">
        <f>SUM(I9)-3.5</f>
        <v>67</v>
      </c>
      <c r="I9" s="67">
        <f>SUM(J9)-3.5</f>
        <v>70.5</v>
      </c>
      <c r="J9" s="90">
        <v>74</v>
      </c>
      <c r="K9" s="67">
        <f>SUM(J9)+3</f>
        <v>77</v>
      </c>
      <c r="L9" s="67">
        <f>SUM(K9)+3</f>
        <v>80</v>
      </c>
      <c r="M9" s="67">
        <f>SUM(L9)+3</f>
        <v>83</v>
      </c>
      <c r="N9" s="185">
        <f>SUM(M9)+3</f>
        <v>86</v>
      </c>
    </row>
    <row r="10" spans="1:14" s="1" customFormat="1" ht="14.1" customHeight="1" x14ac:dyDescent="0.3">
      <c r="A10" s="160"/>
      <c r="B10" s="107" t="s">
        <v>762</v>
      </c>
      <c r="C10" s="107"/>
      <c r="D10" s="129"/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20.399999999999999</v>
      </c>
      <c r="I11" s="67">
        <f>SUM(J11)-0.8</f>
        <v>21.2</v>
      </c>
      <c r="J11" s="126">
        <v>22</v>
      </c>
      <c r="K11" s="127">
        <f>SUM(J11)+0.8</f>
        <v>22.8</v>
      </c>
      <c r="L11" s="127">
        <f>SUM(K11)+0.8</f>
        <v>23.6</v>
      </c>
      <c r="M11" s="260">
        <f>SUM(L11)+0.8</f>
        <v>24.400000000000002</v>
      </c>
      <c r="N11" s="259">
        <f>SUM(M11)+0.8</f>
        <v>25.200000000000003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60"/>
      <c r="N12" s="25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18.799999999999997</v>
      </c>
      <c r="I13" s="67">
        <f>SUM(J13)-0.6</f>
        <v>19.399999999999999</v>
      </c>
      <c r="J13" s="126">
        <v>20</v>
      </c>
      <c r="K13" s="127">
        <f>SUM(J13)+0.6</f>
        <v>20.6</v>
      </c>
      <c r="L13" s="127">
        <f>SUM(K13)+0.6</f>
        <v>21.200000000000003</v>
      </c>
      <c r="M13" s="127">
        <f>SUM(L13)+0.6</f>
        <v>21.800000000000004</v>
      </c>
      <c r="N13" s="257">
        <f>SUM(M13)+0.6</f>
        <v>22.400000000000006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260">
        <f>SUM(L15)+0.3</f>
        <v>7.8999999999999995</v>
      </c>
      <c r="N15" s="259">
        <f>SUM(M15)+0.3</f>
        <v>8.1999999999999993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60"/>
      <c r="N16" s="25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44.8</v>
      </c>
      <c r="I17" s="67">
        <f>SUM(J17)-1.6</f>
        <v>46.4</v>
      </c>
      <c r="J17" s="126">
        <v>48</v>
      </c>
      <c r="K17" s="127">
        <f>SUM(J17)+1.6</f>
        <v>49.6</v>
      </c>
      <c r="L17" s="127">
        <f>SUM(K17)+1.6</f>
        <v>51.2</v>
      </c>
      <c r="M17" s="260">
        <f>SUM(L17)+1.6</f>
        <v>52.800000000000004</v>
      </c>
      <c r="N17" s="259">
        <f>SUM(M17)+1.6</f>
        <v>54.400000000000006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763</v>
      </c>
      <c r="E18" s="130"/>
      <c r="F18" s="130"/>
      <c r="G18" s="131"/>
      <c r="H18" s="82"/>
      <c r="I18" s="82"/>
      <c r="J18" s="126"/>
      <c r="K18" s="127"/>
      <c r="L18" s="127"/>
      <c r="M18" s="260"/>
      <c r="N18" s="25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126"/>
      <c r="K19" s="127"/>
      <c r="L19" s="127"/>
      <c r="M19" s="127"/>
      <c r="N19" s="257"/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127"/>
      <c r="N21" s="257"/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127"/>
      <c r="L23" s="127"/>
      <c r="M23" s="127"/>
      <c r="N23" s="257"/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727</v>
      </c>
      <c r="C25" s="86"/>
      <c r="D25" s="123"/>
      <c r="E25" s="124"/>
      <c r="F25" s="124"/>
      <c r="G25" s="125"/>
      <c r="H25" s="67">
        <f>SUM(I25)-0.6</f>
        <v>11.3</v>
      </c>
      <c r="I25" s="67">
        <f>SUM(J25)-0.6</f>
        <v>11.9</v>
      </c>
      <c r="J25" s="90">
        <v>12.5</v>
      </c>
      <c r="K25" s="67">
        <f>SUM(J25)+0.6</f>
        <v>13.1</v>
      </c>
      <c r="L25" s="67">
        <f>SUM(K25)+0.6</f>
        <v>13.7</v>
      </c>
      <c r="M25" s="67">
        <f>SUM(L25)+0.6</f>
        <v>14.299999999999999</v>
      </c>
      <c r="N25" s="185">
        <f>SUM(M25)+0.6</f>
        <v>14.899999999999999</v>
      </c>
    </row>
    <row r="26" spans="1:14" s="1" customFormat="1" ht="14.1" customHeight="1" x14ac:dyDescent="0.3">
      <c r="A26" s="160"/>
      <c r="B26" s="77" t="s">
        <v>212</v>
      </c>
      <c r="C26" s="78"/>
      <c r="D26" s="100"/>
      <c r="E26" s="101"/>
      <c r="F26" s="101"/>
      <c r="G26" s="102"/>
      <c r="H26" s="82"/>
      <c r="I26" s="82"/>
      <c r="J26" s="93"/>
      <c r="K26" s="82"/>
      <c r="L26" s="82"/>
      <c r="M26" s="82"/>
      <c r="N26" s="189"/>
    </row>
    <row r="27" spans="1:14" s="1" customFormat="1" ht="14.1" customHeight="1" x14ac:dyDescent="0.3">
      <c r="A27" s="160">
        <v>13</v>
      </c>
      <c r="B27" s="85" t="s">
        <v>90</v>
      </c>
      <c r="C27" s="86"/>
      <c r="D27" s="124" t="s">
        <v>139</v>
      </c>
      <c r="E27" s="124"/>
      <c r="F27" s="124"/>
      <c r="G27" s="124"/>
      <c r="H27" s="67">
        <f>SUM(I27)-0.2</f>
        <v>5.0999999999999996</v>
      </c>
      <c r="I27" s="67">
        <f>SUM(J27)-0.2</f>
        <v>5.3</v>
      </c>
      <c r="J27" s="126">
        <v>5.5</v>
      </c>
      <c r="K27" s="127">
        <f>SUM(J27)+0.2</f>
        <v>5.7</v>
      </c>
      <c r="L27" s="127">
        <f>SUM(K27)+0.2</f>
        <v>5.9</v>
      </c>
      <c r="M27" s="127">
        <f>SUM(L27)+0.2</f>
        <v>6.1000000000000005</v>
      </c>
      <c r="N27" s="257">
        <f>SUM(M27)+0.2</f>
        <v>6.3000000000000007</v>
      </c>
    </row>
    <row r="28" spans="1:14" s="1" customFormat="1" ht="14.1" customHeight="1" x14ac:dyDescent="0.3">
      <c r="A28" s="160"/>
      <c r="B28" s="107" t="s">
        <v>40</v>
      </c>
      <c r="C28" s="107"/>
      <c r="D28" s="129" t="s">
        <v>138</v>
      </c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85" t="s">
        <v>770</v>
      </c>
      <c r="C29" s="86"/>
      <c r="D29" s="103"/>
      <c r="E29" s="239"/>
      <c r="F29" s="239"/>
      <c r="G29" s="105"/>
      <c r="H29" s="98">
        <f>SUM(I29)-1.4</f>
        <v>37.200000000000003</v>
      </c>
      <c r="I29" s="98">
        <f>SUM(J29)-1.4</f>
        <v>38.6</v>
      </c>
      <c r="J29" s="97">
        <v>40</v>
      </c>
      <c r="K29" s="98">
        <f>SUM(J29)+1.4</f>
        <v>41.4</v>
      </c>
      <c r="L29" s="98">
        <f>SUM(K29)+1.4</f>
        <v>42.8</v>
      </c>
      <c r="M29" s="98">
        <f>SUM(L29)+1.4</f>
        <v>44.199999999999996</v>
      </c>
      <c r="N29" s="187">
        <f>SUM(M29)+1.4</f>
        <v>45.599999999999994</v>
      </c>
    </row>
    <row r="30" spans="1:14" s="1" customFormat="1" ht="14.1" customHeight="1" x14ac:dyDescent="0.3">
      <c r="A30" s="160"/>
      <c r="B30" s="107" t="s">
        <v>771</v>
      </c>
      <c r="C30" s="107"/>
      <c r="D30" s="100"/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160">
        <v>15</v>
      </c>
      <c r="B31" s="271" t="s">
        <v>764</v>
      </c>
      <c r="C31" s="272"/>
      <c r="D31" s="103"/>
      <c r="E31" s="239"/>
      <c r="F31" s="239"/>
      <c r="G31" s="105"/>
      <c r="H31" s="98">
        <f>SUM(I31)-0.95</f>
        <v>17.3</v>
      </c>
      <c r="I31" s="98">
        <f>SUM(J31)-0.95</f>
        <v>18.25</v>
      </c>
      <c r="J31" s="97">
        <v>19.2</v>
      </c>
      <c r="K31" s="98">
        <f>SUM(J31)+0.85</f>
        <v>20.05</v>
      </c>
      <c r="L31" s="98">
        <f>SUM(K31)+0.85</f>
        <v>20.900000000000002</v>
      </c>
      <c r="M31" s="98">
        <f>SUM(L31)+0.85</f>
        <v>21.750000000000004</v>
      </c>
      <c r="N31" s="187">
        <f>SUM(M31)+0.85</f>
        <v>22.600000000000005</v>
      </c>
    </row>
    <row r="32" spans="1:14" s="1" customFormat="1" ht="14.1" customHeight="1" x14ac:dyDescent="0.3">
      <c r="A32" s="160"/>
      <c r="B32" s="77" t="s">
        <v>765</v>
      </c>
      <c r="C32" s="78"/>
      <c r="D32" s="100"/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160">
        <v>16</v>
      </c>
      <c r="B33" s="271" t="s">
        <v>766</v>
      </c>
      <c r="C33" s="272"/>
      <c r="D33" s="103"/>
      <c r="E33" s="239"/>
      <c r="F33" s="239"/>
      <c r="G33" s="105"/>
      <c r="H33" s="98">
        <f>SUM(I33)-0.95</f>
        <v>19.900000000000002</v>
      </c>
      <c r="I33" s="98">
        <f>SUM(J33)-0.95</f>
        <v>20.85</v>
      </c>
      <c r="J33" s="97">
        <v>21.8</v>
      </c>
      <c r="K33" s="98">
        <f>SUM(J33)+0.85</f>
        <v>22.650000000000002</v>
      </c>
      <c r="L33" s="98">
        <f>SUM(K33)+0.85</f>
        <v>23.500000000000004</v>
      </c>
      <c r="M33" s="98">
        <f>SUM(L33)+0.85</f>
        <v>24.350000000000005</v>
      </c>
      <c r="N33" s="187">
        <f>SUM(M33)+0.85</f>
        <v>25.200000000000006</v>
      </c>
    </row>
    <row r="34" spans="1:14" s="1" customFormat="1" ht="14.1" customHeight="1" x14ac:dyDescent="0.3">
      <c r="A34" s="160"/>
      <c r="B34" s="77" t="s">
        <v>767</v>
      </c>
      <c r="C34" s="78"/>
      <c r="D34" s="100"/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160">
        <v>17</v>
      </c>
      <c r="B35" s="85" t="s">
        <v>768</v>
      </c>
      <c r="C35" s="86"/>
      <c r="D35" s="124"/>
      <c r="E35" s="124"/>
      <c r="F35" s="124"/>
      <c r="G35" s="124"/>
      <c r="H35" s="67">
        <f>SUM(I35)-1.9</f>
        <v>38.200000000000003</v>
      </c>
      <c r="I35" s="67">
        <f>SUM(J35)-1.9</f>
        <v>40.1</v>
      </c>
      <c r="J35" s="126">
        <v>42</v>
      </c>
      <c r="K35" s="127">
        <f>SUM(J35)+1.7</f>
        <v>43.7</v>
      </c>
      <c r="L35" s="127">
        <f>SUM(K35)+1.7</f>
        <v>45.400000000000006</v>
      </c>
      <c r="M35" s="127">
        <f>SUM(L35)+1.7</f>
        <v>47.100000000000009</v>
      </c>
      <c r="N35" s="257">
        <f>SUM(M35)+1.7</f>
        <v>48.800000000000011</v>
      </c>
    </row>
    <row r="36" spans="1:14" s="1" customFormat="1" ht="14.1" customHeight="1" x14ac:dyDescent="0.3">
      <c r="A36" s="160"/>
      <c r="B36" s="107" t="s">
        <v>769</v>
      </c>
      <c r="C36" s="107"/>
      <c r="D36" s="129"/>
      <c r="E36" s="130"/>
      <c r="F36" s="130"/>
      <c r="G36" s="131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160">
        <v>18</v>
      </c>
      <c r="B37" s="85" t="s">
        <v>772</v>
      </c>
      <c r="C37" s="86"/>
      <c r="D37" s="124"/>
      <c r="E37" s="124"/>
      <c r="F37" s="124"/>
      <c r="G37" s="124"/>
      <c r="H37" s="67">
        <v>5</v>
      </c>
      <c r="I37" s="67">
        <v>5</v>
      </c>
      <c r="J37" s="126">
        <v>5</v>
      </c>
      <c r="K37" s="127">
        <v>5.5</v>
      </c>
      <c r="L37" s="127">
        <v>5.5</v>
      </c>
      <c r="M37" s="127">
        <v>5.5</v>
      </c>
      <c r="N37" s="257">
        <v>5.5</v>
      </c>
    </row>
    <row r="38" spans="1:14" s="1" customFormat="1" ht="14.1" customHeight="1" x14ac:dyDescent="0.3">
      <c r="A38" s="160"/>
      <c r="B38" s="107" t="s">
        <v>773</v>
      </c>
      <c r="C38" s="107"/>
      <c r="D38" s="129"/>
      <c r="E38" s="130"/>
      <c r="F38" s="130"/>
      <c r="G38" s="131"/>
      <c r="H38" s="82"/>
      <c r="I38" s="82"/>
      <c r="J38" s="126"/>
      <c r="K38" s="127"/>
      <c r="L38" s="127"/>
      <c r="M38" s="127"/>
      <c r="N38" s="257"/>
    </row>
    <row r="39" spans="1:14" s="1" customFormat="1" ht="14.1" customHeight="1" x14ac:dyDescent="0.3">
      <c r="A39" s="160">
        <v>19</v>
      </c>
      <c r="B39" s="85" t="s">
        <v>211</v>
      </c>
      <c r="C39" s="86"/>
      <c r="D39" s="124"/>
      <c r="E39" s="124"/>
      <c r="F39" s="124"/>
      <c r="G39" s="124"/>
      <c r="H39" s="67">
        <v>29</v>
      </c>
      <c r="I39" s="67">
        <v>32.5</v>
      </c>
      <c r="J39" s="126">
        <v>35.5</v>
      </c>
      <c r="K39" s="127">
        <v>38</v>
      </c>
      <c r="L39" s="127">
        <v>41</v>
      </c>
      <c r="M39" s="127">
        <v>43.5</v>
      </c>
      <c r="N39" s="257">
        <v>46.5</v>
      </c>
    </row>
    <row r="40" spans="1:14" s="1" customFormat="1" ht="14.1" customHeight="1" thickBot="1" x14ac:dyDescent="0.35">
      <c r="A40" s="174"/>
      <c r="B40" s="182" t="s">
        <v>774</v>
      </c>
      <c r="C40" s="182"/>
      <c r="D40" s="171" t="s">
        <v>775</v>
      </c>
      <c r="E40" s="172"/>
      <c r="F40" s="172"/>
      <c r="G40" s="173"/>
      <c r="H40" s="68"/>
      <c r="I40" s="68"/>
      <c r="J40" s="166"/>
      <c r="K40" s="167"/>
      <c r="L40" s="167"/>
      <c r="M40" s="167"/>
      <c r="N40" s="258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ADFF-57B4-4C40-882F-7CC5E37D5AC6}">
  <sheetPr codeName="Sheet199">
    <tabColor theme="5"/>
    <pageSetUpPr fitToPage="1"/>
  </sheetPr>
  <dimension ref="A1:O53"/>
  <sheetViews>
    <sheetView zoomScale="110" zoomScaleNormal="110" workbookViewId="0">
      <selection activeCell="Q6" sqref="Q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5" ht="16.5" customHeight="1" thickBot="1" x14ac:dyDescent="0.35">
      <c r="A1" s="94" t="s">
        <v>784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5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3" t="s">
        <v>290</v>
      </c>
      <c r="I2" s="53" t="s">
        <v>72</v>
      </c>
      <c r="J2" s="53" t="s">
        <v>73</v>
      </c>
      <c r="K2" s="8" t="s">
        <v>74</v>
      </c>
      <c r="L2" s="53" t="s">
        <v>75</v>
      </c>
      <c r="M2" s="53" t="s">
        <v>183</v>
      </c>
      <c r="N2" s="33" t="s">
        <v>184</v>
      </c>
    </row>
    <row r="3" spans="1:15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67">
        <f>SUM(I3)-0.8</f>
        <v>32.900000000000006</v>
      </c>
      <c r="I3" s="67">
        <f>SUM(J3)-3.4</f>
        <v>33.700000000000003</v>
      </c>
      <c r="J3" s="67">
        <f>SUM(K3)-3.4</f>
        <v>37.1</v>
      </c>
      <c r="K3" s="90">
        <v>40.5</v>
      </c>
      <c r="L3" s="67">
        <f>SUM(K3)+2.9</f>
        <v>43.4</v>
      </c>
      <c r="M3" s="67">
        <f>SUM(L3)+2.9</f>
        <v>46.3</v>
      </c>
      <c r="N3" s="69">
        <f>SUM(M3)+2.9</f>
        <v>49.199999999999996</v>
      </c>
    </row>
    <row r="4" spans="1:15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82"/>
      <c r="K4" s="93"/>
      <c r="L4" s="82"/>
      <c r="M4" s="82"/>
      <c r="N4" s="76"/>
      <c r="O4" s="1" t="s">
        <v>120</v>
      </c>
    </row>
    <row r="5" spans="1:15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37.700000000000003</v>
      </c>
      <c r="I5" s="67">
        <f>SUM(J5)-2</f>
        <v>39.700000000000003</v>
      </c>
      <c r="J5" s="67">
        <f>SUM(K5)-2</f>
        <v>41.7</v>
      </c>
      <c r="K5" s="90">
        <v>43.7</v>
      </c>
      <c r="L5" s="67">
        <f>SUM(K5)+1.8</f>
        <v>45.5</v>
      </c>
      <c r="M5" s="67">
        <f>SUM(L5)+1.8</f>
        <v>47.3</v>
      </c>
      <c r="N5" s="69">
        <f>SUM(M5)+1.8</f>
        <v>49.099999999999994</v>
      </c>
    </row>
    <row r="6" spans="1:15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82"/>
      <c r="K6" s="93"/>
      <c r="L6" s="82"/>
      <c r="M6" s="82"/>
      <c r="N6" s="76"/>
    </row>
    <row r="7" spans="1:15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42.25</v>
      </c>
      <c r="I7" s="67">
        <f>SUM(J7)-2.25</f>
        <v>44.5</v>
      </c>
      <c r="J7" s="67">
        <f>SUM(K7)-2.25</f>
        <v>46.75</v>
      </c>
      <c r="K7" s="90">
        <v>49</v>
      </c>
      <c r="L7" s="67">
        <f>SUM(K7)+2</f>
        <v>51</v>
      </c>
      <c r="M7" s="67">
        <f>SUM(L7)+2</f>
        <v>53</v>
      </c>
      <c r="N7" s="69">
        <f>SUM(M7)+2</f>
        <v>55</v>
      </c>
    </row>
    <row r="8" spans="1:15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82"/>
      <c r="K8" s="93"/>
      <c r="L8" s="82"/>
      <c r="M8" s="82"/>
      <c r="N8" s="76"/>
    </row>
    <row r="9" spans="1:15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40.25</v>
      </c>
      <c r="I9" s="67">
        <f>SUM(J9)-2.25</f>
        <v>42.5</v>
      </c>
      <c r="J9" s="67">
        <f>SUM(K9)-2.25</f>
        <v>44.75</v>
      </c>
      <c r="K9" s="90">
        <v>47</v>
      </c>
      <c r="L9" s="67">
        <f>SUM(K9)+2</f>
        <v>49</v>
      </c>
      <c r="M9" s="67">
        <f>SUM(L9)+2</f>
        <v>51</v>
      </c>
      <c r="N9" s="69">
        <f>SUM(M9)+2</f>
        <v>53</v>
      </c>
    </row>
    <row r="10" spans="1:15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82"/>
      <c r="K10" s="93"/>
      <c r="L10" s="82"/>
      <c r="M10" s="82"/>
      <c r="N10" s="76"/>
    </row>
    <row r="11" spans="1:15" s="1" customFormat="1" ht="14.1" customHeight="1" x14ac:dyDescent="0.3">
      <c r="A11" s="160">
        <v>5</v>
      </c>
      <c r="B11" s="106" t="s">
        <v>785</v>
      </c>
      <c r="C11" s="106"/>
      <c r="D11" s="161"/>
      <c r="E11" s="161"/>
      <c r="F11" s="161"/>
      <c r="G11" s="161"/>
      <c r="H11" s="67">
        <f>SUM(I11)-4.5</f>
        <v>108.5</v>
      </c>
      <c r="I11" s="67">
        <f>SUM(J11)-4.5</f>
        <v>113</v>
      </c>
      <c r="J11" s="67">
        <f>SUM(K11)-4.5</f>
        <v>117.5</v>
      </c>
      <c r="K11" s="90">
        <v>122</v>
      </c>
      <c r="L11" s="67">
        <f>SUM(K11)+4</f>
        <v>126</v>
      </c>
      <c r="M11" s="67">
        <f>SUM(L11)+4</f>
        <v>130</v>
      </c>
      <c r="N11" s="69">
        <f>SUM(M11)+4</f>
        <v>134</v>
      </c>
    </row>
    <row r="12" spans="1:15" s="1" customFormat="1" ht="14.1" customHeight="1" x14ac:dyDescent="0.3">
      <c r="A12" s="160"/>
      <c r="B12" s="107" t="s">
        <v>786</v>
      </c>
      <c r="C12" s="107"/>
      <c r="D12" s="129"/>
      <c r="E12" s="130"/>
      <c r="F12" s="130"/>
      <c r="G12" s="131"/>
      <c r="H12" s="82"/>
      <c r="I12" s="82"/>
      <c r="J12" s="82"/>
      <c r="K12" s="93"/>
      <c r="L12" s="82"/>
      <c r="M12" s="82"/>
      <c r="N12" s="76"/>
    </row>
    <row r="13" spans="1:15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>
        <f>SUM(I13)-0.8</f>
        <v>15.7</v>
      </c>
      <c r="I13" s="67">
        <f>SUM(J13)-0.8</f>
        <v>16.5</v>
      </c>
      <c r="J13" s="67">
        <f>SUM(K13)-0.8</f>
        <v>17.3</v>
      </c>
      <c r="K13" s="126">
        <v>18.100000000000001</v>
      </c>
      <c r="L13" s="127">
        <f>SUM(K13)+0.8</f>
        <v>18.900000000000002</v>
      </c>
      <c r="M13" s="127">
        <f>SUM(L13)+0.8</f>
        <v>19.700000000000003</v>
      </c>
      <c r="N13" s="128">
        <f>SUM(M13)+0.8</f>
        <v>20.500000000000004</v>
      </c>
    </row>
    <row r="14" spans="1:15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82"/>
      <c r="K14" s="126"/>
      <c r="L14" s="127"/>
      <c r="M14" s="127"/>
      <c r="N14" s="128"/>
    </row>
    <row r="15" spans="1:15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15</v>
      </c>
      <c r="I15" s="67">
        <f>SUM(J15)-0.6</f>
        <v>15.6</v>
      </c>
      <c r="J15" s="67">
        <f>SUM(K15)-0.6</f>
        <v>16.2</v>
      </c>
      <c r="K15" s="126">
        <v>16.8</v>
      </c>
      <c r="L15" s="127">
        <f>SUM(K15)+0.6</f>
        <v>17.400000000000002</v>
      </c>
      <c r="M15" s="127">
        <f>SUM(L15)+0.6</f>
        <v>18.000000000000004</v>
      </c>
      <c r="N15" s="128">
        <f>SUM(M15)+0.6</f>
        <v>18.600000000000005</v>
      </c>
    </row>
    <row r="16" spans="1:15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82"/>
      <c r="K16" s="126"/>
      <c r="L16" s="127"/>
      <c r="M16" s="127"/>
      <c r="N16" s="128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6.9</v>
      </c>
      <c r="I17" s="67">
        <f>SUM(J17)-0.3</f>
        <v>7.2</v>
      </c>
      <c r="J17" s="67">
        <f>SUM(K17)-0.3</f>
        <v>7.5</v>
      </c>
      <c r="K17" s="126">
        <v>7.8</v>
      </c>
      <c r="L17" s="127">
        <f>SUM(K17)+0.3</f>
        <v>8.1</v>
      </c>
      <c r="M17" s="127">
        <f>SUM(L17)+0.3</f>
        <v>8.4</v>
      </c>
      <c r="N17" s="128">
        <f>SUM(M17)+0.3</f>
        <v>8.7000000000000011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82"/>
      <c r="K18" s="126"/>
      <c r="L18" s="127"/>
      <c r="M18" s="127"/>
      <c r="N18" s="128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38.4</v>
      </c>
      <c r="I19" s="67">
        <f>SUM(J19)-1.6</f>
        <v>40</v>
      </c>
      <c r="J19" s="67">
        <f>SUM(K19)-1.6</f>
        <v>41.6</v>
      </c>
      <c r="K19" s="126">
        <v>43.2</v>
      </c>
      <c r="L19" s="127">
        <f>SUM(K19)+1.6</f>
        <v>44.800000000000004</v>
      </c>
      <c r="M19" s="127">
        <f>SUM(L19)+1.6</f>
        <v>46.400000000000006</v>
      </c>
      <c r="N19" s="128">
        <f>SUM(M19)+1.6</f>
        <v>48.000000000000007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787</v>
      </c>
      <c r="E20" s="130"/>
      <c r="F20" s="130"/>
      <c r="G20" s="131"/>
      <c r="H20" s="82"/>
      <c r="I20" s="82"/>
      <c r="J20" s="82"/>
      <c r="K20" s="126"/>
      <c r="L20" s="127"/>
      <c r="M20" s="127"/>
      <c r="N20" s="128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>
        <f>SUM(I21)-3.5</f>
        <v>23.299999999999997</v>
      </c>
      <c r="I21" s="67">
        <f>SUM(J21)-3.5</f>
        <v>26.799999999999997</v>
      </c>
      <c r="J21" s="67">
        <f>SUM(K21)-3.5</f>
        <v>30.299999999999997</v>
      </c>
      <c r="K21" s="126">
        <v>33.799999999999997</v>
      </c>
      <c r="L21" s="127">
        <f>SUM(K21)+3.6</f>
        <v>37.4</v>
      </c>
      <c r="M21" s="127">
        <f>SUM(L21)+3.6</f>
        <v>41</v>
      </c>
      <c r="N21" s="128">
        <f>SUM(M21)+3.6</f>
        <v>44.6</v>
      </c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82"/>
      <c r="K22" s="126"/>
      <c r="L22" s="127"/>
      <c r="M22" s="127"/>
      <c r="N22" s="128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SUM(I23)-1.5</f>
        <v>29.6</v>
      </c>
      <c r="I23" s="67">
        <f>SUM(J23)-1.5</f>
        <v>31.1</v>
      </c>
      <c r="J23" s="67">
        <f>SUM(K23)-1.5</f>
        <v>32.6</v>
      </c>
      <c r="K23" s="126">
        <v>34.1</v>
      </c>
      <c r="L23" s="127">
        <f>SUM(K23)+1.5</f>
        <v>35.6</v>
      </c>
      <c r="M23" s="127">
        <f>SUM(L23)+1.5</f>
        <v>37.1</v>
      </c>
      <c r="N23" s="128">
        <f>SUM(M23)+1.5</f>
        <v>38.6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82"/>
      <c r="K24" s="126"/>
      <c r="L24" s="127"/>
      <c r="M24" s="127"/>
      <c r="N24" s="128"/>
    </row>
    <row r="25" spans="1:14" s="1" customFormat="1" ht="14.1" customHeight="1" x14ac:dyDescent="0.3">
      <c r="A25" s="160">
        <v>12</v>
      </c>
      <c r="B25" s="85" t="s">
        <v>788</v>
      </c>
      <c r="C25" s="86"/>
      <c r="D25" s="161"/>
      <c r="E25" s="161"/>
      <c r="F25" s="161"/>
      <c r="G25" s="161"/>
      <c r="H25" s="67">
        <f>SUM(I25)-0.6</f>
        <v>18.199999999999996</v>
      </c>
      <c r="I25" s="67">
        <f>SUM(J25)-0.6</f>
        <v>18.799999999999997</v>
      </c>
      <c r="J25" s="67">
        <f>SUM(K25)-0.6</f>
        <v>19.399999999999999</v>
      </c>
      <c r="K25" s="126">
        <v>20</v>
      </c>
      <c r="L25" s="127">
        <f>SUM(K25)+0.6</f>
        <v>20.6</v>
      </c>
      <c r="M25" s="127">
        <f>SUM(L25)+0.6</f>
        <v>21.200000000000003</v>
      </c>
      <c r="N25" s="128">
        <f>SUM(M25)+0.6</f>
        <v>21.800000000000004</v>
      </c>
    </row>
    <row r="26" spans="1:14" s="1" customFormat="1" ht="14.1" customHeight="1" x14ac:dyDescent="0.3">
      <c r="A26" s="160"/>
      <c r="B26" s="107" t="s">
        <v>789</v>
      </c>
      <c r="C26" s="107"/>
      <c r="D26" s="129"/>
      <c r="E26" s="130"/>
      <c r="F26" s="130"/>
      <c r="G26" s="131"/>
      <c r="H26" s="82"/>
      <c r="I26" s="82"/>
      <c r="J26" s="82"/>
      <c r="K26" s="126"/>
      <c r="L26" s="127"/>
      <c r="M26" s="127"/>
      <c r="N26" s="128"/>
    </row>
    <row r="27" spans="1:14" s="1" customFormat="1" ht="14.1" customHeight="1" x14ac:dyDescent="0.3">
      <c r="A27" s="160">
        <v>13</v>
      </c>
      <c r="B27" s="85" t="s">
        <v>790</v>
      </c>
      <c r="C27" s="86"/>
      <c r="D27" s="123"/>
      <c r="E27" s="124"/>
      <c r="F27" s="124"/>
      <c r="G27" s="125"/>
      <c r="H27" s="67">
        <f>SUM(I27)-0.6</f>
        <v>10.200000000000001</v>
      </c>
      <c r="I27" s="67">
        <f>SUM(J27)-0.6</f>
        <v>10.8</v>
      </c>
      <c r="J27" s="67">
        <f>SUM(K27)-0.6</f>
        <v>11.4</v>
      </c>
      <c r="K27" s="90">
        <v>12</v>
      </c>
      <c r="L27" s="67">
        <f>SUM(K27)+0.6</f>
        <v>12.6</v>
      </c>
      <c r="M27" s="67">
        <f>SUM(L27)+0.6</f>
        <v>13.2</v>
      </c>
      <c r="N27" s="69">
        <f>SUM(M27)+0.6</f>
        <v>13.799999999999999</v>
      </c>
    </row>
    <row r="28" spans="1:14" s="1" customFormat="1" ht="14.1" customHeight="1" x14ac:dyDescent="0.3">
      <c r="A28" s="160"/>
      <c r="B28" s="77" t="s">
        <v>791</v>
      </c>
      <c r="C28" s="78"/>
      <c r="D28" s="100"/>
      <c r="E28" s="101"/>
      <c r="F28" s="101"/>
      <c r="G28" s="102"/>
      <c r="H28" s="82"/>
      <c r="I28" s="82"/>
      <c r="J28" s="82"/>
      <c r="K28" s="93"/>
      <c r="L28" s="82"/>
      <c r="M28" s="82"/>
      <c r="N28" s="76"/>
    </row>
    <row r="29" spans="1:14" s="1" customFormat="1" ht="14.1" customHeight="1" x14ac:dyDescent="0.3">
      <c r="A29" s="160">
        <v>14</v>
      </c>
      <c r="B29" s="85" t="s">
        <v>90</v>
      </c>
      <c r="C29" s="86"/>
      <c r="D29" s="239" t="s">
        <v>12</v>
      </c>
      <c r="E29" s="239"/>
      <c r="F29" s="239"/>
      <c r="G29" s="239"/>
      <c r="H29" s="67">
        <f>SUM(I29)-0.2</f>
        <v>4.8999999999999995</v>
      </c>
      <c r="I29" s="67">
        <f>SUM(J29)-0.2</f>
        <v>5.0999999999999996</v>
      </c>
      <c r="J29" s="67">
        <f>SUM(K29)-0.2</f>
        <v>5.3</v>
      </c>
      <c r="K29" s="90">
        <v>5.5</v>
      </c>
      <c r="L29" s="67">
        <f>SUM(K29)+0.2</f>
        <v>5.7</v>
      </c>
      <c r="M29" s="67">
        <f>SUM(L29)+0.2</f>
        <v>5.9</v>
      </c>
      <c r="N29" s="69">
        <f>SUM(M29)+0.2</f>
        <v>6.1000000000000005</v>
      </c>
    </row>
    <row r="30" spans="1:14" s="1" customFormat="1" ht="14.1" customHeight="1" x14ac:dyDescent="0.3">
      <c r="A30" s="160"/>
      <c r="B30" s="107" t="s">
        <v>40</v>
      </c>
      <c r="C30" s="107"/>
      <c r="D30" s="129" t="s">
        <v>67</v>
      </c>
      <c r="E30" s="130"/>
      <c r="F30" s="130"/>
      <c r="G30" s="131"/>
      <c r="H30" s="82"/>
      <c r="I30" s="82"/>
      <c r="J30" s="82"/>
      <c r="K30" s="93"/>
      <c r="L30" s="82"/>
      <c r="M30" s="82"/>
      <c r="N30" s="76"/>
    </row>
    <row r="31" spans="1:14" s="1" customFormat="1" ht="14.1" customHeight="1" x14ac:dyDescent="0.3">
      <c r="A31" s="160">
        <v>15</v>
      </c>
      <c r="B31" s="85" t="s">
        <v>549</v>
      </c>
      <c r="C31" s="86"/>
      <c r="D31" s="177"/>
      <c r="E31" s="178"/>
      <c r="F31" s="178"/>
      <c r="G31" s="179"/>
      <c r="H31" s="67">
        <v>33</v>
      </c>
      <c r="I31" s="67">
        <v>34</v>
      </c>
      <c r="J31" s="67">
        <v>37.5</v>
      </c>
      <c r="K31" s="90">
        <v>41</v>
      </c>
      <c r="L31" s="67">
        <v>43.5</v>
      </c>
      <c r="M31" s="67">
        <v>46.5</v>
      </c>
      <c r="N31" s="69">
        <v>49.5</v>
      </c>
    </row>
    <row r="32" spans="1:14" s="1" customFormat="1" ht="14.1" customHeight="1" x14ac:dyDescent="0.3">
      <c r="A32" s="160"/>
      <c r="B32" s="148" t="s">
        <v>548</v>
      </c>
      <c r="C32" s="149"/>
      <c r="D32" s="129" t="s">
        <v>403</v>
      </c>
      <c r="E32" s="130"/>
      <c r="F32" s="130"/>
      <c r="G32" s="131"/>
      <c r="H32" s="82"/>
      <c r="I32" s="82"/>
      <c r="J32" s="82"/>
      <c r="K32" s="93"/>
      <c r="L32" s="82"/>
      <c r="M32" s="82"/>
      <c r="N32" s="76"/>
    </row>
    <row r="33" spans="1:14" s="1" customFormat="1" ht="14.1" customHeight="1" x14ac:dyDescent="0.3">
      <c r="A33" s="160">
        <v>16</v>
      </c>
      <c r="B33" s="108" t="s">
        <v>206</v>
      </c>
      <c r="C33" s="109"/>
      <c r="D33" s="190"/>
      <c r="E33" s="261"/>
      <c r="F33" s="261"/>
      <c r="G33" s="192"/>
      <c r="H33" s="67">
        <f>SUM(I33)-0.5</f>
        <v>8.5</v>
      </c>
      <c r="I33" s="67">
        <f>SUM(J33)-0.5</f>
        <v>9</v>
      </c>
      <c r="J33" s="67">
        <f>SUM(K33)-0.5</f>
        <v>9.5</v>
      </c>
      <c r="K33" s="90">
        <v>10</v>
      </c>
      <c r="L33" s="67">
        <f>SUM(K33)+0.5</f>
        <v>10.5</v>
      </c>
      <c r="M33" s="67">
        <f>SUM(L33)+0.5</f>
        <v>11</v>
      </c>
      <c r="N33" s="69">
        <f>SUM(M33)+0.5</f>
        <v>11.5</v>
      </c>
    </row>
    <row r="34" spans="1:14" s="1" customFormat="1" ht="14.1" customHeight="1" x14ac:dyDescent="0.3">
      <c r="A34" s="160"/>
      <c r="B34" s="148" t="s">
        <v>205</v>
      </c>
      <c r="C34" s="149"/>
      <c r="D34" s="129" t="s">
        <v>792</v>
      </c>
      <c r="E34" s="130"/>
      <c r="F34" s="130"/>
      <c r="G34" s="131"/>
      <c r="H34" s="82"/>
      <c r="I34" s="82"/>
      <c r="J34" s="82"/>
      <c r="K34" s="93"/>
      <c r="L34" s="82"/>
      <c r="M34" s="82"/>
      <c r="N34" s="76"/>
    </row>
    <row r="35" spans="1:14" s="1" customFormat="1" ht="14.1" customHeight="1" x14ac:dyDescent="0.3">
      <c r="A35" s="160">
        <v>17</v>
      </c>
      <c r="B35" s="85" t="s">
        <v>204</v>
      </c>
      <c r="C35" s="86"/>
      <c r="D35" s="177"/>
      <c r="E35" s="178"/>
      <c r="F35" s="178"/>
      <c r="G35" s="179"/>
      <c r="H35" s="67">
        <f>SUM(I35)-0.3</f>
        <v>5.6000000000000005</v>
      </c>
      <c r="I35" s="67">
        <f>SUM(J35)-0.3</f>
        <v>5.9</v>
      </c>
      <c r="J35" s="67">
        <f>SUM(K35)-0.3</f>
        <v>6.2</v>
      </c>
      <c r="K35" s="126">
        <v>6.5</v>
      </c>
      <c r="L35" s="127">
        <f>SUM(K35)+0.3</f>
        <v>6.8</v>
      </c>
      <c r="M35" s="127">
        <f>SUM(L35)+0.3</f>
        <v>7.1</v>
      </c>
      <c r="N35" s="128">
        <f>SUM(M35)+0.3</f>
        <v>7.3999999999999995</v>
      </c>
    </row>
    <row r="36" spans="1:14" s="1" customFormat="1" ht="14.1" customHeight="1" thickBot="1" x14ac:dyDescent="0.35">
      <c r="A36" s="174"/>
      <c r="B36" s="169" t="s">
        <v>203</v>
      </c>
      <c r="C36" s="170"/>
      <c r="D36" s="171" t="s">
        <v>793</v>
      </c>
      <c r="E36" s="172"/>
      <c r="F36" s="172"/>
      <c r="G36" s="173"/>
      <c r="H36" s="68"/>
      <c r="I36" s="68"/>
      <c r="J36" s="68"/>
      <c r="K36" s="166"/>
      <c r="L36" s="167"/>
      <c r="M36" s="167"/>
      <c r="N36" s="168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07">
    <mergeCell ref="N33:N34"/>
    <mergeCell ref="N35:N36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H3:H4"/>
    <mergeCell ref="H5:H6"/>
    <mergeCell ref="H7:H8"/>
    <mergeCell ref="H9:H10"/>
    <mergeCell ref="H13:H14"/>
    <mergeCell ref="H15:H16"/>
    <mergeCell ref="K29:K30"/>
    <mergeCell ref="L29:L30"/>
    <mergeCell ref="M29:M30"/>
    <mergeCell ref="N29:N30"/>
    <mergeCell ref="B30:C30"/>
    <mergeCell ref="D30:G30"/>
    <mergeCell ref="H29:H30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A27:A28"/>
    <mergeCell ref="B27:C27"/>
    <mergeCell ref="D27:G27"/>
    <mergeCell ref="I27:I28"/>
    <mergeCell ref="J27:J28"/>
    <mergeCell ref="K27:K28"/>
    <mergeCell ref="H27:H28"/>
    <mergeCell ref="K25:K26"/>
    <mergeCell ref="L25:L26"/>
    <mergeCell ref="M25:M26"/>
    <mergeCell ref="N25:N26"/>
    <mergeCell ref="B26:C26"/>
    <mergeCell ref="D26:G26"/>
    <mergeCell ref="H25:H26"/>
    <mergeCell ref="L23:L24"/>
    <mergeCell ref="M23:M24"/>
    <mergeCell ref="N23:N24"/>
    <mergeCell ref="B24:C24"/>
    <mergeCell ref="D24:G24"/>
    <mergeCell ref="A25:A26"/>
    <mergeCell ref="B25:C25"/>
    <mergeCell ref="D25:G25"/>
    <mergeCell ref="I25:I26"/>
    <mergeCell ref="J25:J26"/>
    <mergeCell ref="A23:A24"/>
    <mergeCell ref="B23:C23"/>
    <mergeCell ref="D23:G23"/>
    <mergeCell ref="I23:I24"/>
    <mergeCell ref="J23:J24"/>
    <mergeCell ref="K23:K24"/>
    <mergeCell ref="H23:H24"/>
    <mergeCell ref="K21:K22"/>
    <mergeCell ref="L21:L22"/>
    <mergeCell ref="M21:M22"/>
    <mergeCell ref="N21:N22"/>
    <mergeCell ref="B22:C22"/>
    <mergeCell ref="D22:G22"/>
    <mergeCell ref="H21:H22"/>
    <mergeCell ref="L19:L20"/>
    <mergeCell ref="M19:M20"/>
    <mergeCell ref="N19:N20"/>
    <mergeCell ref="B20:C20"/>
    <mergeCell ref="D20:G20"/>
    <mergeCell ref="A21:A22"/>
    <mergeCell ref="B21:C21"/>
    <mergeCell ref="D21:G21"/>
    <mergeCell ref="I21:I22"/>
    <mergeCell ref="J21:J22"/>
    <mergeCell ref="A19:A20"/>
    <mergeCell ref="B19:C19"/>
    <mergeCell ref="D19:G19"/>
    <mergeCell ref="I19:I20"/>
    <mergeCell ref="J19:J20"/>
    <mergeCell ref="K19:K20"/>
    <mergeCell ref="H19:H20"/>
    <mergeCell ref="K17:K18"/>
    <mergeCell ref="L17:L18"/>
    <mergeCell ref="M17:M18"/>
    <mergeCell ref="N17:N18"/>
    <mergeCell ref="B18:C18"/>
    <mergeCell ref="D18:G18"/>
    <mergeCell ref="H17:H18"/>
    <mergeCell ref="L15:L16"/>
    <mergeCell ref="M15:M16"/>
    <mergeCell ref="N15:N16"/>
    <mergeCell ref="B16:C16"/>
    <mergeCell ref="D16:G16"/>
    <mergeCell ref="A17:A18"/>
    <mergeCell ref="B17:C17"/>
    <mergeCell ref="D17:G17"/>
    <mergeCell ref="I17:I18"/>
    <mergeCell ref="J17:J18"/>
    <mergeCell ref="A15:A16"/>
    <mergeCell ref="B15:C15"/>
    <mergeCell ref="D15:G15"/>
    <mergeCell ref="I15:I16"/>
    <mergeCell ref="J15:J16"/>
    <mergeCell ref="K15:K16"/>
    <mergeCell ref="K13:K14"/>
    <mergeCell ref="L13:L14"/>
    <mergeCell ref="M13:M14"/>
    <mergeCell ref="N13:N14"/>
    <mergeCell ref="B14:C14"/>
    <mergeCell ref="D14:G14"/>
    <mergeCell ref="L9:L10"/>
    <mergeCell ref="M9:M10"/>
    <mergeCell ref="N9:N10"/>
    <mergeCell ref="B10:C10"/>
    <mergeCell ref="D10:G10"/>
    <mergeCell ref="A13:A14"/>
    <mergeCell ref="B13:C13"/>
    <mergeCell ref="D13:G13"/>
    <mergeCell ref="I13:I14"/>
    <mergeCell ref="J13:J14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</mergeCells>
  <phoneticPr fontId="4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9BAF-EBC0-40DF-BFEC-05C7898DC655}">
  <sheetPr codeName="Sheet135">
    <tabColor theme="5"/>
    <pageSetUpPr fitToPage="1"/>
  </sheetPr>
  <dimension ref="A1:N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418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67">
        <f>SUM(I11)-3.5</f>
        <v>65.5</v>
      </c>
      <c r="I11" s="67">
        <f>SUM(J11)-3.5</f>
        <v>69</v>
      </c>
      <c r="J11" s="97">
        <v>72.5</v>
      </c>
      <c r="K11" s="98">
        <f>SUM(J11)+3.5</f>
        <v>76</v>
      </c>
      <c r="L11" s="98">
        <f>SUM(K11)+3.5</f>
        <v>79.5</v>
      </c>
      <c r="M11" s="98">
        <f>SUM(L11)+3.5</f>
        <v>83</v>
      </c>
      <c r="N11" s="187">
        <f>SUM(M11)+3.5</f>
        <v>86.5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67">
        <f>SUM(I13)-4</f>
        <v>68</v>
      </c>
      <c r="I13" s="67">
        <f>SUM(J13)-4</f>
        <v>72</v>
      </c>
      <c r="J13" s="90">
        <v>76</v>
      </c>
      <c r="K13" s="67">
        <f>SUM(J13)+4</f>
        <v>80</v>
      </c>
      <c r="L13" s="67">
        <f>SUM(K13)+4</f>
        <v>84</v>
      </c>
      <c r="M13" s="67">
        <f>SUM(L13)+4</f>
        <v>88</v>
      </c>
      <c r="N13" s="185">
        <f>SUM(M13)+4</f>
        <v>92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12.900000000000002</v>
      </c>
      <c r="I15" s="67">
        <f>SUM(J15)-0.7</f>
        <v>13.600000000000001</v>
      </c>
      <c r="J15" s="90">
        <v>14.3</v>
      </c>
      <c r="K15" s="67">
        <f>SUM(J15)+1.2</f>
        <v>15.5</v>
      </c>
      <c r="L15" s="67">
        <f>SUM(K15)+0.7</f>
        <v>16.2</v>
      </c>
      <c r="M15" s="106">
        <f>SUM(L15)+0.7</f>
        <v>16.899999999999999</v>
      </c>
      <c r="N15" s="277">
        <f>SUM(M15)+0.7</f>
        <v>17.599999999999998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/>
      <c r="I17" s="67"/>
      <c r="J17" s="90"/>
      <c r="K17" s="67"/>
      <c r="L17" s="67"/>
      <c r="M17" s="106"/>
      <c r="N17" s="277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106">
        <f>SUM(I19)-7</f>
        <v>53</v>
      </c>
      <c r="I19" s="67">
        <f>SUM(J19)-7</f>
        <v>60</v>
      </c>
      <c r="J19" s="90">
        <v>67</v>
      </c>
      <c r="K19" s="67">
        <f>SUM(J19)+6</f>
        <v>73</v>
      </c>
      <c r="L19" s="67">
        <f>SUM(K19)+6</f>
        <v>79</v>
      </c>
      <c r="M19" s="67">
        <f>SUM(L19)+6</f>
        <v>85</v>
      </c>
      <c r="N19" s="185">
        <f>SUM(M19)+6</f>
        <v>91</v>
      </c>
    </row>
    <row r="20" spans="1:14" s="1" customFormat="1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107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417</v>
      </c>
      <c r="C21" s="86"/>
      <c r="D21" s="123"/>
      <c r="E21" s="124"/>
      <c r="F21" s="124"/>
      <c r="G21" s="125"/>
      <c r="H21" s="67">
        <f>SUM(I21)-1</f>
        <v>20</v>
      </c>
      <c r="I21" s="67">
        <f>SUM(J21)-1</f>
        <v>21</v>
      </c>
      <c r="J21" s="90">
        <v>22</v>
      </c>
      <c r="K21" s="67">
        <f>SUM(J21)+1</f>
        <v>23</v>
      </c>
      <c r="L21" s="67">
        <f>SUM(K21)+1</f>
        <v>24</v>
      </c>
      <c r="M21" s="67">
        <f>SUM(L21)+1</f>
        <v>25</v>
      </c>
      <c r="N21" s="185">
        <f>SUM(M21)+1</f>
        <v>26</v>
      </c>
    </row>
    <row r="22" spans="1:14" s="1" customFormat="1" ht="14.1" customHeight="1" x14ac:dyDescent="0.3">
      <c r="A22" s="92"/>
      <c r="B22" s="77" t="s">
        <v>416</v>
      </c>
      <c r="C22" s="78"/>
      <c r="D22" s="129"/>
      <c r="E22" s="130"/>
      <c r="F22" s="130"/>
      <c r="G22" s="131"/>
      <c r="H22" s="82"/>
      <c r="I22" s="82"/>
      <c r="J22" s="93"/>
      <c r="K22" s="82"/>
      <c r="L22" s="82"/>
      <c r="M22" s="82"/>
      <c r="N22" s="189"/>
    </row>
    <row r="23" spans="1:14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106">
        <f>SUM(I23)-1.1</f>
        <v>20.599999999999998</v>
      </c>
      <c r="I23" s="67">
        <f>SUM(J23)-1.1</f>
        <v>21.7</v>
      </c>
      <c r="J23" s="90">
        <v>22.8</v>
      </c>
      <c r="K23" s="67">
        <f>SUM(J23)+1.6</f>
        <v>24.400000000000002</v>
      </c>
      <c r="L23" s="67">
        <f>SUM(K23)+1.1</f>
        <v>25.500000000000004</v>
      </c>
      <c r="M23" s="106">
        <f>SUM(L23)+1.1</f>
        <v>26.600000000000005</v>
      </c>
      <c r="N23" s="277">
        <f>SUM(M23)+1.1</f>
        <v>27.700000000000006</v>
      </c>
    </row>
    <row r="24" spans="1:14" s="1" customFormat="1" ht="14.1" customHeight="1" x14ac:dyDescent="0.3">
      <c r="A24" s="92"/>
      <c r="B24" s="77" t="s">
        <v>64</v>
      </c>
      <c r="C24" s="78"/>
      <c r="D24" s="100" t="s">
        <v>125</v>
      </c>
      <c r="E24" s="101"/>
      <c r="F24" s="101"/>
      <c r="G24" s="102"/>
      <c r="H24" s="107"/>
      <c r="I24" s="82"/>
      <c r="J24" s="93"/>
      <c r="K24" s="82"/>
      <c r="L24" s="82"/>
      <c r="M24" s="107"/>
      <c r="N24" s="278"/>
    </row>
    <row r="25" spans="1:14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106">
        <f>SUM(I25)-1.3</f>
        <v>28</v>
      </c>
      <c r="I25" s="67">
        <f>SUM(J25)-1.3</f>
        <v>29.3</v>
      </c>
      <c r="J25" s="90">
        <v>30.6</v>
      </c>
      <c r="K25" s="67">
        <f>SUM(J25)+1.8</f>
        <v>32.4</v>
      </c>
      <c r="L25" s="67">
        <f>SUM(K25)+1.3</f>
        <v>33.699999999999996</v>
      </c>
      <c r="M25" s="106">
        <f>SUM(L25)+1.3</f>
        <v>34.999999999999993</v>
      </c>
      <c r="N25" s="277">
        <f>SUM(M25)+1.3</f>
        <v>36.29999999999999</v>
      </c>
    </row>
    <row r="26" spans="1:14" s="1" customFormat="1" ht="14.1" customHeight="1" x14ac:dyDescent="0.3">
      <c r="A26" s="92"/>
      <c r="B26" s="77" t="s">
        <v>63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SUM(I27)-2.7</f>
        <v>42.3</v>
      </c>
      <c r="I27" s="67">
        <f>SUM(J27)-2.7</f>
        <v>45</v>
      </c>
      <c r="J27" s="90">
        <v>47.7</v>
      </c>
      <c r="K27" s="67">
        <f>SUM(J27)+2.6</f>
        <v>50.300000000000004</v>
      </c>
      <c r="L27" s="67">
        <f>SUM(K27)+2.6</f>
        <v>52.900000000000006</v>
      </c>
      <c r="M27" s="67">
        <f>SUM(L27)+2.6</f>
        <v>55.500000000000007</v>
      </c>
      <c r="N27" s="185">
        <f>SUM(M27)+2.6</f>
        <v>58.100000000000009</v>
      </c>
    </row>
    <row r="28" spans="1:14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82"/>
      <c r="L28" s="82"/>
      <c r="M28" s="82"/>
      <c r="N28" s="189"/>
    </row>
    <row r="29" spans="1:14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33.1</v>
      </c>
      <c r="I29" s="67">
        <f>SUM(J29)-6</f>
        <v>39.1</v>
      </c>
      <c r="J29" s="90">
        <v>45.1</v>
      </c>
      <c r="K29" s="67">
        <f>SUM(J29)+4.5</f>
        <v>49.6</v>
      </c>
      <c r="L29" s="67">
        <f>SUM(K29)+5</f>
        <v>54.6</v>
      </c>
      <c r="M29" s="67">
        <f>SUM(L29)+5</f>
        <v>59.6</v>
      </c>
      <c r="N29" s="185">
        <f>SUM(M29)+5</f>
        <v>64.599999999999994</v>
      </c>
    </row>
    <row r="30" spans="1:14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SUM(I31)-1.9</f>
        <v>38</v>
      </c>
      <c r="I31" s="67">
        <f>SUM(J31)-1.9</f>
        <v>39.9</v>
      </c>
      <c r="J31" s="90">
        <v>41.8</v>
      </c>
      <c r="K31" s="67">
        <f>SUM(J31)+1.9</f>
        <v>43.699999999999996</v>
      </c>
      <c r="L31" s="67">
        <f>SUM(K31)+1.9</f>
        <v>45.599999999999994</v>
      </c>
      <c r="M31" s="67">
        <f>SUM(L31)+1.9</f>
        <v>47.499999999999993</v>
      </c>
      <c r="N31" s="185">
        <f>SUM(M31)+1.9</f>
        <v>49.399999999999991</v>
      </c>
    </row>
    <row r="32" spans="1:14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SUM(I33)-3.4</f>
        <v>32.200000000000003</v>
      </c>
      <c r="I33" s="67">
        <f>SUM(J33)-3.4</f>
        <v>35.6</v>
      </c>
      <c r="J33" s="90">
        <v>39</v>
      </c>
      <c r="K33" s="67">
        <f>SUM(J33)+3.1</f>
        <v>42.1</v>
      </c>
      <c r="L33" s="67">
        <f>SUM(K33)+3</f>
        <v>45.1</v>
      </c>
      <c r="M33" s="67">
        <f>SUM(L33)+3</f>
        <v>48.1</v>
      </c>
      <c r="N33" s="185">
        <f>SUM(M33)+3</f>
        <v>51.1</v>
      </c>
    </row>
    <row r="34" spans="1:14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154</v>
      </c>
      <c r="C35" s="86"/>
      <c r="D35" s="123" t="s">
        <v>25</v>
      </c>
      <c r="E35" s="124"/>
      <c r="F35" s="124"/>
      <c r="G35" s="125"/>
      <c r="H35" s="67"/>
      <c r="I35" s="67"/>
      <c r="J35" s="126"/>
      <c r="K35" s="127"/>
      <c r="L35" s="127"/>
      <c r="M35" s="127"/>
      <c r="N35" s="257"/>
    </row>
    <row r="36" spans="1:14" s="1" customFormat="1" ht="14.1" customHeight="1" x14ac:dyDescent="0.3">
      <c r="A36" s="92"/>
      <c r="B36" s="77" t="s">
        <v>60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83">
        <v>18</v>
      </c>
      <c r="B37" s="85" t="s">
        <v>152</v>
      </c>
      <c r="C37" s="86"/>
      <c r="D37" s="123" t="s">
        <v>26</v>
      </c>
      <c r="E37" s="124"/>
      <c r="F37" s="124"/>
      <c r="G37" s="125"/>
      <c r="H37" s="67"/>
      <c r="I37" s="67"/>
      <c r="J37" s="90"/>
      <c r="K37" s="67"/>
      <c r="L37" s="67"/>
      <c r="M37" s="67"/>
      <c r="N37" s="185"/>
    </row>
    <row r="38" spans="1:14" s="1" customFormat="1" ht="14.1" customHeight="1" x14ac:dyDescent="0.3">
      <c r="A38" s="92"/>
      <c r="B38" s="77" t="s">
        <v>59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150</v>
      </c>
      <c r="C39" s="86"/>
      <c r="D39" s="161"/>
      <c r="E39" s="161"/>
      <c r="F39" s="161"/>
      <c r="G39" s="161"/>
      <c r="H39" s="67"/>
      <c r="I39" s="67"/>
      <c r="J39" s="90"/>
      <c r="K39" s="67"/>
      <c r="L39" s="67"/>
      <c r="M39" s="67"/>
      <c r="N39" s="185"/>
    </row>
    <row r="40" spans="1:14" s="1" customFormat="1" ht="14.1" customHeight="1" x14ac:dyDescent="0.3">
      <c r="A40" s="92"/>
      <c r="B40" s="148" t="s">
        <v>149</v>
      </c>
      <c r="C40" s="149"/>
      <c r="D40" s="129"/>
      <c r="E40" s="130"/>
      <c r="F40" s="130"/>
      <c r="G40" s="131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148</v>
      </c>
      <c r="C41" s="86"/>
      <c r="D41" s="161"/>
      <c r="E41" s="161"/>
      <c r="F41" s="161"/>
      <c r="G41" s="161"/>
      <c r="H41" s="67"/>
      <c r="I41" s="67"/>
      <c r="J41" s="90"/>
      <c r="K41" s="67"/>
      <c r="L41" s="67"/>
      <c r="M41" s="67"/>
      <c r="N41" s="185"/>
    </row>
    <row r="42" spans="1:14" s="1" customFormat="1" ht="14.1" customHeight="1" x14ac:dyDescent="0.3">
      <c r="A42" s="92"/>
      <c r="B42" s="107" t="s">
        <v>147</v>
      </c>
      <c r="C42" s="107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ht="14.1" customHeight="1" x14ac:dyDescent="0.3">
      <c r="A43" s="83">
        <v>21</v>
      </c>
      <c r="B43" s="108" t="s">
        <v>415</v>
      </c>
      <c r="C43" s="109"/>
      <c r="D43" s="176"/>
      <c r="E43" s="176"/>
      <c r="F43" s="176"/>
      <c r="G43" s="176"/>
      <c r="H43" s="98">
        <v>2</v>
      </c>
      <c r="I43" s="98">
        <v>2</v>
      </c>
      <c r="J43" s="97">
        <v>2</v>
      </c>
      <c r="K43" s="98">
        <v>2.5</v>
      </c>
      <c r="L43" s="98">
        <v>2.5</v>
      </c>
      <c r="M43" s="98">
        <v>2.5</v>
      </c>
      <c r="N43" s="187">
        <v>2.5</v>
      </c>
    </row>
    <row r="44" spans="1:14" ht="14.1" customHeight="1" x14ac:dyDescent="0.3">
      <c r="A44" s="92"/>
      <c r="B44" s="148" t="s">
        <v>414</v>
      </c>
      <c r="C44" s="149"/>
      <c r="D44" s="129" t="s">
        <v>411</v>
      </c>
      <c r="E44" s="130"/>
      <c r="F44" s="130"/>
      <c r="G44" s="131"/>
      <c r="H44" s="82"/>
      <c r="I44" s="82"/>
      <c r="J44" s="93"/>
      <c r="K44" s="82"/>
      <c r="L44" s="82"/>
      <c r="M44" s="82"/>
      <c r="N44" s="189"/>
    </row>
    <row r="45" spans="1:14" ht="14.1" customHeight="1" x14ac:dyDescent="0.3">
      <c r="A45" s="83">
        <v>22</v>
      </c>
      <c r="B45" s="108" t="s">
        <v>413</v>
      </c>
      <c r="C45" s="109"/>
      <c r="D45" s="161"/>
      <c r="E45" s="161"/>
      <c r="F45" s="161"/>
      <c r="G45" s="161"/>
      <c r="H45" s="67">
        <f>SUM(I45)-0.5</f>
        <v>10</v>
      </c>
      <c r="I45" s="67">
        <f>SUM(J45)-0.5</f>
        <v>10.5</v>
      </c>
      <c r="J45" s="90">
        <v>11</v>
      </c>
      <c r="K45" s="67">
        <f>SUM(J45)+0.5</f>
        <v>11.5</v>
      </c>
      <c r="L45" s="67">
        <f>SUM(K45)+0.5</f>
        <v>12</v>
      </c>
      <c r="M45" s="67">
        <f>SUM(L45)+0.5</f>
        <v>12.5</v>
      </c>
      <c r="N45" s="185">
        <f>SUM(M45)+0.5</f>
        <v>13</v>
      </c>
    </row>
    <row r="46" spans="1:14" ht="14.1" customHeight="1" thickBot="1" x14ac:dyDescent="0.35">
      <c r="A46" s="84"/>
      <c r="B46" s="169" t="s">
        <v>412</v>
      </c>
      <c r="C46" s="170"/>
      <c r="D46" s="171" t="s">
        <v>411</v>
      </c>
      <c r="E46" s="172"/>
      <c r="F46" s="172"/>
      <c r="G46" s="173"/>
      <c r="H46" s="68"/>
      <c r="I46" s="68"/>
      <c r="J46" s="91"/>
      <c r="K46" s="68"/>
      <c r="L46" s="68"/>
      <c r="M46" s="68"/>
      <c r="N46" s="262"/>
    </row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67"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J5:J6"/>
    <mergeCell ref="K5:K6"/>
    <mergeCell ref="K7:K8"/>
    <mergeCell ref="L7:L8"/>
    <mergeCell ref="M7:M8"/>
    <mergeCell ref="D7:G7"/>
    <mergeCell ref="H7:H8"/>
    <mergeCell ref="J7:J8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J45:J46"/>
    <mergeCell ref="K45:K46"/>
    <mergeCell ref="L45:L46"/>
    <mergeCell ref="M45:M46"/>
    <mergeCell ref="B46:C46"/>
    <mergeCell ref="D46:G4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52D6-49F0-4EAD-8AB8-50E23EFE4B62}">
  <sheetPr codeName="Sheet70">
    <tabColor theme="5"/>
    <pageSetUpPr fitToPage="1"/>
  </sheetPr>
  <dimension ref="A1:N64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270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64.8</v>
      </c>
      <c r="I11" s="67">
        <f>SUM(J11)-3.5</f>
        <v>68.3</v>
      </c>
      <c r="J11" s="97">
        <v>71.8</v>
      </c>
      <c r="K11" s="98">
        <f>SUM(J11)+3.5</f>
        <v>75.3</v>
      </c>
      <c r="L11" s="98">
        <f>SUM(K11)+3.5</f>
        <v>78.8</v>
      </c>
      <c r="M11" s="98">
        <f>SUM(L11)+3.5</f>
        <v>82.3</v>
      </c>
      <c r="N11" s="187">
        <f>SUM(M11)+3.5</f>
        <v>85.8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67</v>
      </c>
      <c r="I13" s="220">
        <f>SUM(J13)-4</f>
        <v>71</v>
      </c>
      <c r="J13" s="90">
        <v>75</v>
      </c>
      <c r="K13" s="220">
        <f>SUM(J13)+4</f>
        <v>79</v>
      </c>
      <c r="L13" s="220">
        <f>SUM(K13)+4</f>
        <v>83</v>
      </c>
      <c r="M13" s="220">
        <f>SUM(L13)+4</f>
        <v>87</v>
      </c>
      <c r="N13" s="281">
        <f>SUM(M13)+4</f>
        <v>91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04"/>
      <c r="N14" s="282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12.3</v>
      </c>
      <c r="I15" s="220">
        <f>SUM(J15)-0.7</f>
        <v>13</v>
      </c>
      <c r="J15" s="90">
        <v>13.7</v>
      </c>
      <c r="K15" s="220">
        <f>SUM(J15)+1.2</f>
        <v>14.899999999999999</v>
      </c>
      <c r="L15" s="220">
        <f>SUM(K15)+0.7</f>
        <v>15.599999999999998</v>
      </c>
      <c r="M15" s="214">
        <f>SUM(L15)+0.7</f>
        <v>16.299999999999997</v>
      </c>
      <c r="N15" s="279">
        <f>SUM(M15)+0.7</f>
        <v>16.999999999999996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194"/>
      <c r="N16" s="280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14"/>
      <c r="N17" s="279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194"/>
      <c r="N18" s="280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49</v>
      </c>
      <c r="I19" s="67">
        <f>SUM(J19)-7</f>
        <v>56</v>
      </c>
      <c r="J19" s="90">
        <v>63</v>
      </c>
      <c r="K19" s="67">
        <f>SUM(J19)+6</f>
        <v>69</v>
      </c>
      <c r="L19" s="67">
        <f>SUM(K19)+6</f>
        <v>75</v>
      </c>
      <c r="M19" s="67">
        <f>SUM(L19)+6</f>
        <v>81</v>
      </c>
      <c r="N19" s="185">
        <f>SUM(M19)+6</f>
        <v>87</v>
      </c>
    </row>
    <row r="20" spans="1:14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35.400000000000006</v>
      </c>
      <c r="I21" s="67">
        <f>SUM(J21)-1.8</f>
        <v>37.200000000000003</v>
      </c>
      <c r="J21" s="90">
        <v>39</v>
      </c>
      <c r="K21" s="220">
        <f>SUM(J21)+1.8</f>
        <v>40.799999999999997</v>
      </c>
      <c r="L21" s="220">
        <f>SUM(K21)+1.8</f>
        <v>42.599999999999994</v>
      </c>
      <c r="M21" s="220">
        <f>SUM(L21)+1.8</f>
        <v>44.399999999999991</v>
      </c>
      <c r="N21" s="281">
        <f>SUM(M21)+1.8</f>
        <v>46.199999999999989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04"/>
      <c r="N22" s="282"/>
    </row>
    <row r="23" spans="1:14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21.499999999999996</v>
      </c>
      <c r="I23" s="220">
        <f>SUM(J23)-1.1</f>
        <v>22.599999999999998</v>
      </c>
      <c r="J23" s="90">
        <v>23.7</v>
      </c>
      <c r="K23" s="220">
        <f>SUM(J23)+1.6</f>
        <v>25.3</v>
      </c>
      <c r="L23" s="220">
        <f>SUM(K23)+1.1</f>
        <v>26.400000000000002</v>
      </c>
      <c r="M23" s="214">
        <f>SUM(L23)+1.1</f>
        <v>27.500000000000004</v>
      </c>
      <c r="N23" s="279">
        <f>SUM(M23)+1.1</f>
        <v>28.600000000000005</v>
      </c>
    </row>
    <row r="24" spans="1:14" s="1" customFormat="1" ht="14.1" customHeight="1" x14ac:dyDescent="0.3">
      <c r="A24" s="92"/>
      <c r="B24" s="77" t="s">
        <v>258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194"/>
      <c r="N24" s="280"/>
    </row>
    <row r="25" spans="1:14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27.9</v>
      </c>
      <c r="I25" s="220">
        <f>SUM(J25)-1.3</f>
        <v>29.2</v>
      </c>
      <c r="J25" s="90">
        <v>30.5</v>
      </c>
      <c r="K25" s="220">
        <f>SUM(J25)+1.8</f>
        <v>32.299999999999997</v>
      </c>
      <c r="L25" s="220">
        <f>SUM(K25)+1.3</f>
        <v>33.599999999999994</v>
      </c>
      <c r="M25" s="214">
        <f>SUM(L25)+1.3</f>
        <v>34.899999999999991</v>
      </c>
      <c r="N25" s="279">
        <f>SUM(M25)+1.3</f>
        <v>36.199999999999989</v>
      </c>
    </row>
    <row r="26" spans="1:14" s="1" customFormat="1" ht="14.1" customHeight="1" x14ac:dyDescent="0.3">
      <c r="A26" s="92"/>
      <c r="B26" s="77" t="s">
        <v>259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194"/>
      <c r="N26" s="280"/>
    </row>
    <row r="27" spans="1:14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SUM(I27)-2.7</f>
        <v>43.3</v>
      </c>
      <c r="I27" s="67">
        <f>SUM(J27)-2.7</f>
        <v>46</v>
      </c>
      <c r="J27" s="90">
        <v>48.7</v>
      </c>
      <c r="K27" s="220">
        <f>SUM(J27)+2.6</f>
        <v>51.300000000000004</v>
      </c>
      <c r="L27" s="220">
        <f>SUM(K27)+2.6</f>
        <v>53.900000000000006</v>
      </c>
      <c r="M27" s="220">
        <f>SUM(L27)+2.6</f>
        <v>56.500000000000007</v>
      </c>
      <c r="N27" s="281">
        <f>SUM(M27)+2.6</f>
        <v>59.100000000000009</v>
      </c>
    </row>
    <row r="28" spans="1:14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04"/>
      <c r="N28" s="282"/>
    </row>
    <row r="29" spans="1:14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29</v>
      </c>
      <c r="I29" s="67">
        <f>SUM(J29)-6</f>
        <v>35</v>
      </c>
      <c r="J29" s="90">
        <v>41</v>
      </c>
      <c r="K29" s="220">
        <f>SUM(J29)+4.5</f>
        <v>45.5</v>
      </c>
      <c r="L29" s="220">
        <f>SUM(K29)+5</f>
        <v>50.5</v>
      </c>
      <c r="M29" s="220">
        <f>SUM(L29)+5</f>
        <v>55.5</v>
      </c>
      <c r="N29" s="281">
        <f>SUM(M29)+5</f>
        <v>60.5</v>
      </c>
    </row>
    <row r="30" spans="1:14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04"/>
      <c r="N30" s="282"/>
    </row>
    <row r="31" spans="1:14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SUM(I31)-2</f>
        <v>39.799999999999997</v>
      </c>
      <c r="I31" s="67">
        <f>SUM(J31)-2</f>
        <v>41.8</v>
      </c>
      <c r="J31" s="90">
        <v>43.8</v>
      </c>
      <c r="K31" s="220">
        <f>SUM(J31)+2</f>
        <v>45.8</v>
      </c>
      <c r="L31" s="220">
        <f>SUM(K31)+2</f>
        <v>47.8</v>
      </c>
      <c r="M31" s="220">
        <f>SUM(L31)+2</f>
        <v>49.8</v>
      </c>
      <c r="N31" s="281">
        <f>SUM(M31)+2</f>
        <v>51.8</v>
      </c>
    </row>
    <row r="32" spans="1:14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04"/>
      <c r="N32" s="282"/>
    </row>
    <row r="33" spans="1:14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SUM(I33)-3.6</f>
        <v>32.299999999999997</v>
      </c>
      <c r="I33" s="67">
        <f>SUM(J33)-3.6</f>
        <v>35.9</v>
      </c>
      <c r="J33" s="90">
        <v>39.5</v>
      </c>
      <c r="K33" s="220">
        <f>SUM(J33)+3.5</f>
        <v>43</v>
      </c>
      <c r="L33" s="220">
        <f>SUM(K33)+3.2</f>
        <v>46.2</v>
      </c>
      <c r="M33" s="220">
        <f>SUM(L33)+3.2</f>
        <v>49.400000000000006</v>
      </c>
      <c r="N33" s="281">
        <f>SUM(M33)+3.2</f>
        <v>52.600000000000009</v>
      </c>
    </row>
    <row r="34" spans="1:14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04"/>
      <c r="N34" s="282"/>
    </row>
    <row r="35" spans="1:14" s="1" customFormat="1" ht="14.1" customHeight="1" x14ac:dyDescent="0.3">
      <c r="A35" s="121">
        <v>17</v>
      </c>
      <c r="B35" s="288" t="s">
        <v>219</v>
      </c>
      <c r="C35" s="289"/>
      <c r="D35" s="123" t="s">
        <v>25</v>
      </c>
      <c r="E35" s="124"/>
      <c r="F35" s="124"/>
      <c r="G35" s="125"/>
      <c r="H35" s="67">
        <f>SUM(I35)-0.3</f>
        <v>4.3000000000000007</v>
      </c>
      <c r="I35" s="67">
        <f>SUM(J35)-0.3</f>
        <v>4.6000000000000005</v>
      </c>
      <c r="J35" s="126">
        <v>4.9000000000000004</v>
      </c>
      <c r="K35" s="127">
        <f>SUM(J35)+0.3</f>
        <v>5.2</v>
      </c>
      <c r="L35" s="127">
        <f>SUM(K35)+0.3</f>
        <v>5.5</v>
      </c>
      <c r="M35" s="127">
        <f>SUM(L35)+0.3</f>
        <v>5.8</v>
      </c>
      <c r="N35" s="257">
        <f>SUM(M35)+0.3</f>
        <v>6.1</v>
      </c>
    </row>
    <row r="36" spans="1:14" s="1" customFormat="1" ht="14.1" customHeight="1" x14ac:dyDescent="0.3">
      <c r="A36" s="92"/>
      <c r="B36" s="77" t="s">
        <v>218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83">
        <v>18</v>
      </c>
      <c r="B37" s="286" t="s">
        <v>217</v>
      </c>
      <c r="C37" s="287"/>
      <c r="D37" s="123" t="s">
        <v>26</v>
      </c>
      <c r="E37" s="124"/>
      <c r="F37" s="124"/>
      <c r="G37" s="125"/>
      <c r="H37" s="67">
        <f>SUM(I37)-0.7</f>
        <v>9.0000000000000018</v>
      </c>
      <c r="I37" s="67">
        <f>SUM(J37)-0.7</f>
        <v>9.7000000000000011</v>
      </c>
      <c r="J37" s="90">
        <v>10.4</v>
      </c>
      <c r="K37" s="67">
        <f>SUM(J37)+0.7</f>
        <v>11.1</v>
      </c>
      <c r="L37" s="67">
        <f>SUM(K37)+0.7</f>
        <v>11.799999999999999</v>
      </c>
      <c r="M37" s="67">
        <f>SUM(L37)+0.7</f>
        <v>12.499999999999998</v>
      </c>
      <c r="N37" s="185">
        <f>SUM(M37)+0.7</f>
        <v>13.199999999999998</v>
      </c>
    </row>
    <row r="38" spans="1:14" s="1" customFormat="1" ht="14.1" customHeight="1" x14ac:dyDescent="0.3">
      <c r="A38" s="92"/>
      <c r="B38" s="77" t="s">
        <v>216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121">
        <v>19</v>
      </c>
      <c r="B39" s="85" t="s">
        <v>150</v>
      </c>
      <c r="C39" s="86"/>
      <c r="D39" s="218"/>
      <c r="E39" s="218"/>
      <c r="F39" s="218"/>
      <c r="G39" s="218"/>
      <c r="H39" s="67">
        <f>SUM(I39)-0.5</f>
        <v>10</v>
      </c>
      <c r="I39" s="67">
        <f>SUM(J39)-0.5</f>
        <v>10.5</v>
      </c>
      <c r="J39" s="90">
        <v>11</v>
      </c>
      <c r="K39" s="67">
        <f>SUM(J39)+0.5</f>
        <v>11.5</v>
      </c>
      <c r="L39" s="67">
        <f>SUM(K39)+0.5</f>
        <v>12</v>
      </c>
      <c r="M39" s="67">
        <f>SUM(L39)+0.5</f>
        <v>12.5</v>
      </c>
      <c r="N39" s="185">
        <f>SUM(M39)+0.5</f>
        <v>13</v>
      </c>
    </row>
    <row r="40" spans="1:14" s="1" customFormat="1" ht="14.1" customHeight="1" x14ac:dyDescent="0.3">
      <c r="A40" s="92"/>
      <c r="B40" s="148" t="s">
        <v>149</v>
      </c>
      <c r="C40" s="149"/>
      <c r="D40" s="195"/>
      <c r="E40" s="196"/>
      <c r="F40" s="196"/>
      <c r="G40" s="197"/>
      <c r="H40" s="82"/>
      <c r="I40" s="82"/>
      <c r="J40" s="93"/>
      <c r="K40" s="82"/>
      <c r="L40" s="82"/>
      <c r="M40" s="82"/>
      <c r="N40" s="189"/>
    </row>
    <row r="41" spans="1:14" s="1" customFormat="1" ht="13.5" customHeight="1" x14ac:dyDescent="0.3">
      <c r="A41" s="83">
        <v>20</v>
      </c>
      <c r="B41" s="85" t="s">
        <v>148</v>
      </c>
      <c r="C41" s="86"/>
      <c r="D41" s="218"/>
      <c r="E41" s="218"/>
      <c r="F41" s="218"/>
      <c r="G41" s="218"/>
      <c r="H41" s="67">
        <f>SUM(I41)-0.5</f>
        <v>11</v>
      </c>
      <c r="I41" s="67">
        <f>SUM(J41)-0.5</f>
        <v>11.5</v>
      </c>
      <c r="J41" s="90">
        <v>12</v>
      </c>
      <c r="K41" s="67">
        <f>SUM(J41)+0.5</f>
        <v>12.5</v>
      </c>
      <c r="L41" s="67">
        <f>SUM(K41)+0.5</f>
        <v>13</v>
      </c>
      <c r="M41" s="67">
        <f>SUM(L41)+0.5</f>
        <v>13.5</v>
      </c>
      <c r="N41" s="185">
        <f>SUM(M41)+0.5</f>
        <v>14</v>
      </c>
    </row>
    <row r="42" spans="1:14" s="1" customFormat="1" ht="13.5" customHeight="1" x14ac:dyDescent="0.3">
      <c r="A42" s="92"/>
      <c r="B42" s="107" t="s">
        <v>147</v>
      </c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82"/>
      <c r="N42" s="189"/>
    </row>
    <row r="43" spans="1:14" s="1" customFormat="1" ht="13.5" customHeight="1" x14ac:dyDescent="0.3">
      <c r="A43" s="83">
        <v>21</v>
      </c>
      <c r="B43" s="227" t="s">
        <v>81</v>
      </c>
      <c r="C43" s="228"/>
      <c r="D43" s="285"/>
      <c r="E43" s="285"/>
      <c r="F43" s="285"/>
      <c r="G43" s="285"/>
      <c r="H43" s="67">
        <f>SUM(I43)-0.1</f>
        <v>1.2999999999999998</v>
      </c>
      <c r="I43" s="67">
        <f>SUM(J43)-0.1</f>
        <v>1.4</v>
      </c>
      <c r="J43" s="90">
        <v>1.5</v>
      </c>
      <c r="K43" s="67">
        <f>SUM(J43)+0.1</f>
        <v>1.6</v>
      </c>
      <c r="L43" s="67">
        <f>SUM(K43)+0.1</f>
        <v>1.7000000000000002</v>
      </c>
      <c r="M43" s="67">
        <f>SUM(L43)+0.1</f>
        <v>1.8000000000000003</v>
      </c>
      <c r="N43" s="185">
        <f>SUM(M43)+0.1</f>
        <v>1.9000000000000004</v>
      </c>
    </row>
    <row r="44" spans="1:14" s="1" customFormat="1" ht="13.5" customHeight="1" x14ac:dyDescent="0.3">
      <c r="A44" s="92"/>
      <c r="B44" s="227" t="s">
        <v>82</v>
      </c>
      <c r="C44" s="228"/>
      <c r="D44" s="195"/>
      <c r="E44" s="196"/>
      <c r="F44" s="196"/>
      <c r="G44" s="197"/>
      <c r="H44" s="82"/>
      <c r="I44" s="82"/>
      <c r="J44" s="93"/>
      <c r="K44" s="82"/>
      <c r="L44" s="82"/>
      <c r="M44" s="82"/>
      <c r="N44" s="189"/>
    </row>
    <row r="45" spans="1:14" s="1" customFormat="1" ht="13.5" customHeight="1" x14ac:dyDescent="0.3">
      <c r="A45" s="83">
        <v>22</v>
      </c>
      <c r="B45" s="198" t="s">
        <v>271</v>
      </c>
      <c r="C45" s="199"/>
      <c r="D45" s="218"/>
      <c r="E45" s="218"/>
      <c r="F45" s="218"/>
      <c r="G45" s="218"/>
      <c r="H45" s="67">
        <f>SUM(I45)-3</f>
        <v>77</v>
      </c>
      <c r="I45" s="67">
        <f>SUM(J45)-3</f>
        <v>80</v>
      </c>
      <c r="J45" s="90">
        <v>83</v>
      </c>
      <c r="K45" s="67">
        <f>SUM(J45)+3</f>
        <v>86</v>
      </c>
      <c r="L45" s="67">
        <f>SUM(K45)+3</f>
        <v>89</v>
      </c>
      <c r="M45" s="67">
        <f>SUM(L45)+3</f>
        <v>92</v>
      </c>
      <c r="N45" s="185">
        <f>SUM(M45)+3</f>
        <v>95</v>
      </c>
    </row>
    <row r="46" spans="1:14" s="1" customFormat="1" ht="13.5" customHeight="1" x14ac:dyDescent="0.3">
      <c r="A46" s="92"/>
      <c r="B46" s="209" t="s">
        <v>272</v>
      </c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82"/>
      <c r="N46" s="189"/>
    </row>
    <row r="47" spans="1:14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67"/>
      <c r="N47" s="185"/>
    </row>
    <row r="48" spans="1:14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68"/>
      <c r="N48" s="262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2EE-3DF1-4E54-AEEA-5227F4375420}">
  <sheetPr codeName="Sheet137">
    <tabColor theme="5"/>
    <pageSetUpPr fitToPage="1"/>
  </sheetPr>
  <dimension ref="A1:N51"/>
  <sheetViews>
    <sheetView zoomScale="110" zoomScaleNormal="110" workbookViewId="0">
      <selection activeCell="Q14" sqref="Q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424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67">
        <f>SUM(I11)-3.5</f>
        <v>66</v>
      </c>
      <c r="I11" s="67">
        <f>SUM(J11)-3.5</f>
        <v>69.5</v>
      </c>
      <c r="J11" s="97">
        <v>73</v>
      </c>
      <c r="K11" s="98">
        <f>SUM(J11)+3.5</f>
        <v>76.5</v>
      </c>
      <c r="L11" s="98">
        <f>SUM(K11)+3.5</f>
        <v>80</v>
      </c>
      <c r="M11" s="98">
        <f>SUM(L11)+3.5</f>
        <v>83.5</v>
      </c>
      <c r="N11" s="187">
        <f>SUM(M11)+3.5</f>
        <v>87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67">
        <f>SUM(I13)-4</f>
        <v>69.7</v>
      </c>
      <c r="I13" s="67">
        <f>SUM(J13)-4</f>
        <v>73.7</v>
      </c>
      <c r="J13" s="90">
        <v>77.7</v>
      </c>
      <c r="K13" s="67">
        <f>SUM(J13)+4</f>
        <v>81.7</v>
      </c>
      <c r="L13" s="67">
        <f>SUM(K13)+4</f>
        <v>85.7</v>
      </c>
      <c r="M13" s="67">
        <f>SUM(L13)+4</f>
        <v>89.7</v>
      </c>
      <c r="N13" s="185">
        <f>SUM(M13)+4</f>
        <v>93.7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13.400000000000002</v>
      </c>
      <c r="I15" s="67">
        <f>SUM(J15)-0.7</f>
        <v>14.100000000000001</v>
      </c>
      <c r="J15" s="90">
        <v>14.8</v>
      </c>
      <c r="K15" s="67">
        <f>SUM(J15)+1.2</f>
        <v>16</v>
      </c>
      <c r="L15" s="67">
        <f>SUM(K15)+0.7</f>
        <v>16.7</v>
      </c>
      <c r="M15" s="106">
        <f>SUM(L15)+0.7</f>
        <v>17.399999999999999</v>
      </c>
      <c r="N15" s="277">
        <f>SUM(M15)+0.7</f>
        <v>18.099999999999998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/>
      <c r="I17" s="67"/>
      <c r="J17" s="90"/>
      <c r="K17" s="67"/>
      <c r="L17" s="67"/>
      <c r="M17" s="106"/>
      <c r="N17" s="277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106">
        <f>SUM(I19)-7</f>
        <v>52</v>
      </c>
      <c r="I19" s="67">
        <f>SUM(J19)-7</f>
        <v>59</v>
      </c>
      <c r="J19" s="90">
        <v>66</v>
      </c>
      <c r="K19" s="67">
        <f>SUM(J19)+6</f>
        <v>72</v>
      </c>
      <c r="L19" s="67">
        <f>SUM(K19)+6</f>
        <v>78</v>
      </c>
      <c r="M19" s="67">
        <f>SUM(L19)+6</f>
        <v>84</v>
      </c>
      <c r="N19" s="185">
        <f>SUM(M19)+6</f>
        <v>90</v>
      </c>
    </row>
    <row r="20" spans="1:14" s="1" customFormat="1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107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38.400000000000006</v>
      </c>
      <c r="I21" s="67">
        <f>SUM(J21)-1.8</f>
        <v>40.200000000000003</v>
      </c>
      <c r="J21" s="90">
        <v>42</v>
      </c>
      <c r="K21" s="67">
        <f>SUM(J21)+1.8</f>
        <v>43.8</v>
      </c>
      <c r="L21" s="67">
        <f>SUM(K21)+1.8</f>
        <v>45.599999999999994</v>
      </c>
      <c r="M21" s="67">
        <f>SUM(L21)+1.8</f>
        <v>47.399999999999991</v>
      </c>
      <c r="N21" s="185">
        <f>SUM(M21)+1.8</f>
        <v>49.199999999999989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82"/>
      <c r="N22" s="189"/>
    </row>
    <row r="23" spans="1:14" s="1" customFormat="1" ht="14.1" customHeight="1" x14ac:dyDescent="0.3">
      <c r="A23" s="83">
        <v>11</v>
      </c>
      <c r="B23" s="85" t="s">
        <v>398</v>
      </c>
      <c r="C23" s="86"/>
      <c r="D23" s="123"/>
      <c r="E23" s="124"/>
      <c r="F23" s="124"/>
      <c r="G23" s="125"/>
      <c r="H23" s="67">
        <f>SUM(I23)-1.8</f>
        <v>52.400000000000006</v>
      </c>
      <c r="I23" s="67">
        <f>SUM(J23)-1.8</f>
        <v>54.2</v>
      </c>
      <c r="J23" s="90">
        <v>56</v>
      </c>
      <c r="K23" s="67">
        <f>SUM(J23)+1.8</f>
        <v>57.8</v>
      </c>
      <c r="L23" s="67">
        <f>SUM(K23)+1.8</f>
        <v>59.599999999999994</v>
      </c>
      <c r="M23" s="67">
        <f>SUM(L23)+1.8</f>
        <v>61.399999999999991</v>
      </c>
      <c r="N23" s="185">
        <f>SUM(M23)+1.8</f>
        <v>63.199999999999989</v>
      </c>
    </row>
    <row r="24" spans="1:14" s="1" customFormat="1" ht="14.1" customHeight="1" x14ac:dyDescent="0.3">
      <c r="A24" s="92"/>
      <c r="B24" s="77" t="s">
        <v>397</v>
      </c>
      <c r="C24" s="78"/>
      <c r="D24" s="129"/>
      <c r="E24" s="130"/>
      <c r="F24" s="130"/>
      <c r="G24" s="131"/>
      <c r="H24" s="82"/>
      <c r="I24" s="82"/>
      <c r="J24" s="93"/>
      <c r="K24" s="82"/>
      <c r="L24" s="82"/>
      <c r="M24" s="82"/>
      <c r="N24" s="189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21.099999999999998</v>
      </c>
      <c r="I25" s="67">
        <f>SUM(J25)-1.1</f>
        <v>22.2</v>
      </c>
      <c r="J25" s="90">
        <v>23.3</v>
      </c>
      <c r="K25" s="67">
        <f>SUM(J25)+1.6</f>
        <v>24.900000000000002</v>
      </c>
      <c r="L25" s="67">
        <f>SUM(K25)+1.1</f>
        <v>26.000000000000004</v>
      </c>
      <c r="M25" s="106">
        <f>SUM(L25)+1.1</f>
        <v>27.100000000000005</v>
      </c>
      <c r="N25" s="277">
        <f>SUM(M25)+1.1</f>
        <v>28.200000000000006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28.4</v>
      </c>
      <c r="I27" s="67">
        <f>SUM(J27)-1.3</f>
        <v>29.7</v>
      </c>
      <c r="J27" s="90">
        <v>31</v>
      </c>
      <c r="K27" s="67">
        <f>SUM(J27)+1.8</f>
        <v>32.799999999999997</v>
      </c>
      <c r="L27" s="67">
        <f>SUM(K27)+1.3</f>
        <v>34.099999999999994</v>
      </c>
      <c r="M27" s="106">
        <f>SUM(L27)+1.3</f>
        <v>35.399999999999991</v>
      </c>
      <c r="N27" s="277">
        <f>SUM(M27)+1.3</f>
        <v>36.699999999999989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>
        <f>SUM(I29)-2.7</f>
        <v>43.8</v>
      </c>
      <c r="I29" s="67">
        <f>SUM(J29)-2.7</f>
        <v>46.5</v>
      </c>
      <c r="J29" s="90">
        <v>49.2</v>
      </c>
      <c r="K29" s="67">
        <f>SUM(J29)+2.6</f>
        <v>51.800000000000004</v>
      </c>
      <c r="L29" s="67">
        <f>SUM(K29)+2.6</f>
        <v>54.400000000000006</v>
      </c>
      <c r="M29" s="67">
        <f>SUM(L29)+2.6</f>
        <v>57.000000000000007</v>
      </c>
      <c r="N29" s="185">
        <f>SUM(M29)+2.6</f>
        <v>59.600000000000009</v>
      </c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>
        <f>SUM(I31)-6</f>
        <v>31.6</v>
      </c>
      <c r="I31" s="67">
        <f>SUM(J31)-6</f>
        <v>37.6</v>
      </c>
      <c r="J31" s="90">
        <v>43.6</v>
      </c>
      <c r="K31" s="67">
        <f>SUM(J31)+4.5</f>
        <v>48.1</v>
      </c>
      <c r="L31" s="67">
        <f>SUM(K31)+5</f>
        <v>53.1</v>
      </c>
      <c r="M31" s="67">
        <f>SUM(L31)+5</f>
        <v>58.1</v>
      </c>
      <c r="N31" s="185">
        <f>SUM(M31)+5</f>
        <v>63.1</v>
      </c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SUM(I37)-0.3</f>
        <v>3.9000000000000004</v>
      </c>
      <c r="I37" s="67">
        <f>SUM(J37)-0.3</f>
        <v>4.2</v>
      </c>
      <c r="J37" s="90">
        <v>4.5</v>
      </c>
      <c r="K37" s="67">
        <f>SUM(J37)+0.3</f>
        <v>4.8</v>
      </c>
      <c r="L37" s="67">
        <f>SUM(K37)+0.3</f>
        <v>5.0999999999999996</v>
      </c>
      <c r="M37" s="67">
        <f>SUM(L37)+0.3</f>
        <v>5.3999999999999995</v>
      </c>
      <c r="N37" s="185">
        <f>SUM(M37)+0.3</f>
        <v>5.6999999999999993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SUM(I39)-0.7</f>
        <v>9.1000000000000014</v>
      </c>
      <c r="I39" s="67">
        <f>SUM(J39)-0.7</f>
        <v>9.8000000000000007</v>
      </c>
      <c r="J39" s="90">
        <v>10.5</v>
      </c>
      <c r="K39" s="67">
        <f>SUM(J39)+0.7</f>
        <v>11.2</v>
      </c>
      <c r="L39" s="67">
        <f>SUM(K39)+0.7</f>
        <v>11.899999999999999</v>
      </c>
      <c r="M39" s="67">
        <f>SUM(L39)+0.7</f>
        <v>12.599999999999998</v>
      </c>
      <c r="N39" s="185">
        <f>SUM(M39)+0.7</f>
        <v>13.299999999999997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98">
        <f>SUM(I41)-0.5</f>
        <v>9.5</v>
      </c>
      <c r="I41" s="98">
        <f>SUM(J41)-0.5</f>
        <v>10</v>
      </c>
      <c r="J41" s="97">
        <v>10.5</v>
      </c>
      <c r="K41" s="98">
        <f>SUM(J41)+0.5</f>
        <v>11</v>
      </c>
      <c r="L41" s="98">
        <f>SUM(K41)+0.5</f>
        <v>11.5</v>
      </c>
      <c r="M41" s="98">
        <f>SUM(L41)+0.5</f>
        <v>12</v>
      </c>
      <c r="N41" s="187">
        <f>SUM(M41)+0.5</f>
        <v>12.5</v>
      </c>
    </row>
    <row r="42" spans="1:14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SUM(I43)-0.5</f>
        <v>9.5</v>
      </c>
      <c r="I43" s="67">
        <f>SUM(J43)-0.5</f>
        <v>10</v>
      </c>
      <c r="J43" s="90">
        <v>10.5</v>
      </c>
      <c r="K43" s="67">
        <f>SUM(J43)+0.5</f>
        <v>11</v>
      </c>
      <c r="L43" s="67">
        <f>SUM(K43)+0.5</f>
        <v>11.5</v>
      </c>
      <c r="M43" s="67">
        <f>SUM(L43)+0.5</f>
        <v>12</v>
      </c>
      <c r="N43" s="185">
        <f>SUM(M43)+0.5</f>
        <v>12.5</v>
      </c>
    </row>
    <row r="44" spans="1:14" s="1" customFormat="1" ht="14.1" customHeight="1" x14ac:dyDescent="0.3">
      <c r="A44" s="92"/>
      <c r="B44" s="107" t="s">
        <v>147</v>
      </c>
      <c r="C44" s="107"/>
      <c r="D44" s="129"/>
      <c r="E44" s="130"/>
      <c r="F44" s="130"/>
      <c r="G44" s="131"/>
      <c r="H44" s="82"/>
      <c r="I44" s="82"/>
      <c r="J44" s="93"/>
      <c r="K44" s="82"/>
      <c r="L44" s="82"/>
      <c r="M44" s="82"/>
      <c r="N44" s="189"/>
    </row>
    <row r="45" spans="1:14" s="1" customFormat="1" ht="14.1" customHeight="1" x14ac:dyDescent="0.3">
      <c r="A45" s="83">
        <v>22</v>
      </c>
      <c r="B45" s="288" t="s">
        <v>421</v>
      </c>
      <c r="C45" s="289"/>
      <c r="D45" s="161"/>
      <c r="E45" s="161"/>
      <c r="F45" s="161"/>
      <c r="G45" s="161"/>
      <c r="H45" s="98">
        <f>SUM(I45)-0.7</f>
        <v>12.100000000000001</v>
      </c>
      <c r="I45" s="98">
        <f>SUM(J45)-0.7</f>
        <v>12.8</v>
      </c>
      <c r="J45" s="97">
        <v>13.5</v>
      </c>
      <c r="K45" s="98">
        <f>SUM(J45)+0.7</f>
        <v>14.2</v>
      </c>
      <c r="L45" s="98">
        <f>SUM(K45)+0.7</f>
        <v>14.899999999999999</v>
      </c>
      <c r="M45" s="98">
        <f>SUM(L45)+0.7</f>
        <v>15.599999999999998</v>
      </c>
      <c r="N45" s="187">
        <f>SUM(M45)+0.7</f>
        <v>16.299999999999997</v>
      </c>
    </row>
    <row r="46" spans="1:14" s="1" customFormat="1" ht="14.1" customHeight="1" x14ac:dyDescent="0.3">
      <c r="A46" s="92"/>
      <c r="B46" s="107" t="s">
        <v>420</v>
      </c>
      <c r="C46" s="107"/>
      <c r="D46" s="129"/>
      <c r="E46" s="130"/>
      <c r="F46" s="130"/>
      <c r="G46" s="131"/>
      <c r="H46" s="82"/>
      <c r="I46" s="82"/>
      <c r="J46" s="93"/>
      <c r="K46" s="82"/>
      <c r="L46" s="82"/>
      <c r="M46" s="82"/>
      <c r="N46" s="189"/>
    </row>
    <row r="47" spans="1:14" s="1" customFormat="1" ht="14.1" customHeight="1" x14ac:dyDescent="0.3">
      <c r="A47" s="121">
        <v>23</v>
      </c>
      <c r="B47" s="288" t="s">
        <v>423</v>
      </c>
      <c r="C47" s="289"/>
      <c r="D47" s="161"/>
      <c r="E47" s="161"/>
      <c r="F47" s="161"/>
      <c r="G47" s="161"/>
      <c r="H47" s="67">
        <f>SUM(I47)-0.5</f>
        <v>8.6999999999999993</v>
      </c>
      <c r="I47" s="67">
        <f>SUM(J47)-0.5</f>
        <v>9.1999999999999993</v>
      </c>
      <c r="J47" s="90">
        <v>9.6999999999999993</v>
      </c>
      <c r="K47" s="67">
        <f>SUM(J47)+0.5</f>
        <v>10.199999999999999</v>
      </c>
      <c r="L47" s="67">
        <f>SUM(K47)+0.5</f>
        <v>10.7</v>
      </c>
      <c r="M47" s="67">
        <f>SUM(L47)+0.5</f>
        <v>11.2</v>
      </c>
      <c r="N47" s="185">
        <f>SUM(M47)+0.5</f>
        <v>11.7</v>
      </c>
    </row>
    <row r="48" spans="1:14" s="1" customFormat="1" ht="14.1" customHeight="1" x14ac:dyDescent="0.3">
      <c r="A48" s="92"/>
      <c r="B48" s="148" t="s">
        <v>422</v>
      </c>
      <c r="C48" s="149"/>
      <c r="D48" s="129"/>
      <c r="E48" s="130"/>
      <c r="F48" s="130"/>
      <c r="G48" s="131"/>
      <c r="H48" s="82"/>
      <c r="I48" s="82"/>
      <c r="J48" s="93"/>
      <c r="K48" s="82"/>
      <c r="L48" s="82"/>
      <c r="M48" s="82"/>
      <c r="N48" s="189"/>
    </row>
    <row r="49" spans="1:14" s="1" customFormat="1" ht="14.1" customHeight="1" x14ac:dyDescent="0.3">
      <c r="A49" s="121">
        <v>24</v>
      </c>
      <c r="B49" s="108" t="s">
        <v>383</v>
      </c>
      <c r="C49" s="109"/>
      <c r="D49" s="103"/>
      <c r="E49" s="104"/>
      <c r="F49" s="104"/>
      <c r="G49" s="105"/>
      <c r="H49" s="175">
        <f>SUM(I49)-3</f>
        <v>75</v>
      </c>
      <c r="I49" s="98">
        <f>SUM(J49)-3</f>
        <v>78</v>
      </c>
      <c r="J49" s="97">
        <v>81</v>
      </c>
      <c r="K49" s="98">
        <f>SUM(J49)+7</f>
        <v>88</v>
      </c>
      <c r="L49" s="98">
        <f>SUM(K49)+3</f>
        <v>91</v>
      </c>
      <c r="M49" s="98">
        <f>SUM(L49)+3</f>
        <v>94</v>
      </c>
      <c r="N49" s="187">
        <f>SUM(M49)+3</f>
        <v>97</v>
      </c>
    </row>
    <row r="50" spans="1:14" s="1" customFormat="1" ht="14.1" customHeight="1" thickBot="1" x14ac:dyDescent="0.35">
      <c r="A50" s="84"/>
      <c r="B50" s="71" t="s">
        <v>419</v>
      </c>
      <c r="C50" s="72"/>
      <c r="D50" s="145"/>
      <c r="E50" s="146"/>
      <c r="F50" s="146"/>
      <c r="G50" s="147"/>
      <c r="H50" s="182"/>
      <c r="I50" s="68"/>
      <c r="J50" s="91"/>
      <c r="K50" s="68"/>
      <c r="L50" s="68"/>
      <c r="M50" s="68"/>
      <c r="N50" s="262"/>
    </row>
    <row r="51" spans="1:14" ht="14.1" customHeight="1" x14ac:dyDescent="0.3"/>
  </sheetData>
  <mergeCells count="291"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B38:C38"/>
    <mergeCell ref="D38:G38"/>
    <mergeCell ref="K35:K36"/>
    <mergeCell ref="L35:L36"/>
    <mergeCell ref="M35:M36"/>
    <mergeCell ref="B36:C36"/>
    <mergeCell ref="D36:G36"/>
    <mergeCell ref="J35:J36"/>
    <mergeCell ref="I39:I40"/>
    <mergeCell ref="J39:J40"/>
    <mergeCell ref="J37:J38"/>
    <mergeCell ref="K37:K38"/>
    <mergeCell ref="L37:L38"/>
    <mergeCell ref="M37:M38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B42:C42"/>
    <mergeCell ref="D42:G42"/>
    <mergeCell ref="I41:I42"/>
    <mergeCell ref="J43:J44"/>
    <mergeCell ref="J41:J42"/>
    <mergeCell ref="K41:K42"/>
    <mergeCell ref="L41:L42"/>
    <mergeCell ref="M41:M42"/>
    <mergeCell ref="K43:K44"/>
    <mergeCell ref="L43:L44"/>
    <mergeCell ref="M43:M44"/>
    <mergeCell ref="I43:I44"/>
    <mergeCell ref="B44:C44"/>
    <mergeCell ref="D44:G44"/>
    <mergeCell ref="A43:A44"/>
    <mergeCell ref="B43:C43"/>
    <mergeCell ref="D43:G43"/>
    <mergeCell ref="H43:H44"/>
    <mergeCell ref="J47:J48"/>
    <mergeCell ref="J45:J46"/>
    <mergeCell ref="K45:K46"/>
    <mergeCell ref="L45:L46"/>
    <mergeCell ref="M45:M46"/>
    <mergeCell ref="B46:C46"/>
    <mergeCell ref="D46:G46"/>
    <mergeCell ref="I23:I24"/>
    <mergeCell ref="A47:A48"/>
    <mergeCell ref="B47:C47"/>
    <mergeCell ref="D47:G47"/>
    <mergeCell ref="H47:H48"/>
    <mergeCell ref="I47:I48"/>
    <mergeCell ref="A39:A40"/>
    <mergeCell ref="B39:C39"/>
    <mergeCell ref="D39:G39"/>
    <mergeCell ref="H39:H40"/>
    <mergeCell ref="K23:K24"/>
    <mergeCell ref="L23:L24"/>
    <mergeCell ref="M23:M24"/>
    <mergeCell ref="B24:C24"/>
    <mergeCell ref="D24:G24"/>
    <mergeCell ref="K47:K48"/>
    <mergeCell ref="L47:L48"/>
    <mergeCell ref="M47:M48"/>
    <mergeCell ref="B48:C48"/>
    <mergeCell ref="D48:G48"/>
    <mergeCell ref="A45:A46"/>
    <mergeCell ref="B45:C45"/>
    <mergeCell ref="D45:G45"/>
    <mergeCell ref="H45:H46"/>
    <mergeCell ref="I45:I46"/>
    <mergeCell ref="J23:J24"/>
    <mergeCell ref="A23:A24"/>
    <mergeCell ref="B23:C23"/>
    <mergeCell ref="D23:G23"/>
    <mergeCell ref="H23:H24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2AE5-F8D0-460E-A3CD-889711C7963C}">
  <sheetPr codeName="Sheet90">
    <tabColor theme="5"/>
    <pageSetUpPr fitToPage="1"/>
  </sheetPr>
  <dimension ref="A1:N53"/>
  <sheetViews>
    <sheetView topLeftCell="A4" zoomScale="110" zoomScaleNormal="110" workbookViewId="0">
      <selection activeCell="J27" sqref="J27:J2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438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2" t="s">
        <v>72</v>
      </c>
      <c r="I2" s="62" t="s">
        <v>73</v>
      </c>
      <c r="J2" s="8" t="s">
        <v>74</v>
      </c>
      <c r="K2" s="62" t="s">
        <v>75</v>
      </c>
      <c r="L2" s="62" t="s">
        <v>183</v>
      </c>
      <c r="M2" s="33" t="s">
        <v>184</v>
      </c>
      <c r="N2" s="62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SUM(I9)-2.2</f>
        <v>36.599999999999994</v>
      </c>
      <c r="I9" s="67">
        <f>SUM(J9)-2.2</f>
        <v>38.799999999999997</v>
      </c>
      <c r="J9" s="97">
        <v>41</v>
      </c>
      <c r="K9" s="98">
        <f>SUM(J9)+2.2</f>
        <v>43.2</v>
      </c>
      <c r="L9" s="98">
        <f>SUM(K9)+2.2</f>
        <v>45.400000000000006</v>
      </c>
      <c r="M9" s="98">
        <f>SUM(L9)+2.2</f>
        <v>47.600000000000009</v>
      </c>
      <c r="N9" s="240">
        <f>SUM(M9)+2.2</f>
        <v>49.800000000000011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108" t="s">
        <v>530</v>
      </c>
      <c r="C11" s="109"/>
      <c r="D11" s="103"/>
      <c r="E11" s="239"/>
      <c r="F11" s="239"/>
      <c r="G11" s="105"/>
      <c r="H11" s="67">
        <f>SUM(I11)-0</f>
        <v>3.5</v>
      </c>
      <c r="I11" s="67">
        <f>SUM(J11)-0</f>
        <v>3.5</v>
      </c>
      <c r="J11" s="90">
        <v>3.5</v>
      </c>
      <c r="K11" s="67">
        <f>SUM(J11)+0.5</f>
        <v>4</v>
      </c>
      <c r="L11" s="67">
        <f>SUM(K11)+0</f>
        <v>4</v>
      </c>
      <c r="M11" s="67">
        <f>SUM(L11)+0</f>
        <v>4</v>
      </c>
      <c r="N11" s="185">
        <f>SUM(M11)+0</f>
        <v>4</v>
      </c>
    </row>
    <row r="12" spans="1:14" s="1" customFormat="1" ht="14.1" customHeight="1" x14ac:dyDescent="0.3">
      <c r="A12" s="92"/>
      <c r="B12" s="77" t="s">
        <v>799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170</v>
      </c>
      <c r="C13" s="86"/>
      <c r="D13" s="103"/>
      <c r="E13" s="239"/>
      <c r="F13" s="239"/>
      <c r="G13" s="105"/>
      <c r="H13" s="106">
        <f>SUM(I13)-4.5</f>
        <v>61</v>
      </c>
      <c r="I13" s="67">
        <f>SUM(J13)-4.5</f>
        <v>65.5</v>
      </c>
      <c r="J13" s="97">
        <v>70</v>
      </c>
      <c r="K13" s="98">
        <f>SUM(J13)+4.5</f>
        <v>74.5</v>
      </c>
      <c r="L13" s="98">
        <f>SUM(K13)+4.5</f>
        <v>79</v>
      </c>
      <c r="M13" s="98">
        <f>SUM(L13)+4.5</f>
        <v>83.5</v>
      </c>
      <c r="N13" s="187">
        <f>SUM(M13)+4.5</f>
        <v>88</v>
      </c>
    </row>
    <row r="14" spans="1:14" s="1" customFormat="1" ht="14.1" customHeight="1" x14ac:dyDescent="0.3">
      <c r="A14" s="92"/>
      <c r="B14" s="77" t="s">
        <v>171</v>
      </c>
      <c r="C14" s="78"/>
      <c r="D14" s="100"/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14</v>
      </c>
      <c r="C15" s="86"/>
      <c r="D15" s="123" t="s">
        <v>437</v>
      </c>
      <c r="E15" s="124"/>
      <c r="F15" s="124"/>
      <c r="G15" s="125"/>
      <c r="H15" s="106">
        <f>SUM(I15)-5</f>
        <v>64</v>
      </c>
      <c r="I15" s="67">
        <f>SUM(J15)-5</f>
        <v>69</v>
      </c>
      <c r="J15" s="90">
        <v>74</v>
      </c>
      <c r="K15" s="67">
        <f>SUM(J15)+5</f>
        <v>79</v>
      </c>
      <c r="L15" s="67">
        <f>SUM(K15)+5</f>
        <v>84</v>
      </c>
      <c r="M15" s="67">
        <f>SUM(L15)+5</f>
        <v>89</v>
      </c>
      <c r="N15" s="185">
        <f>SUM(M15)+5</f>
        <v>94</v>
      </c>
    </row>
    <row r="16" spans="1:14" s="1" customFormat="1" ht="14.1" customHeight="1" x14ac:dyDescent="0.3">
      <c r="A16" s="92"/>
      <c r="B16" s="77" t="s">
        <v>56</v>
      </c>
      <c r="C16" s="78"/>
      <c r="D16" s="100" t="s">
        <v>128</v>
      </c>
      <c r="E16" s="101"/>
      <c r="F16" s="101"/>
      <c r="G16" s="102"/>
      <c r="H16" s="107"/>
      <c r="I16" s="82"/>
      <c r="J16" s="93"/>
      <c r="K16" s="82"/>
      <c r="L16" s="82"/>
      <c r="M16" s="82"/>
      <c r="N16" s="189"/>
    </row>
    <row r="17" spans="1:14" s="1" customFormat="1" ht="14.1" customHeight="1" x14ac:dyDescent="0.3">
      <c r="A17" s="83">
        <v>8</v>
      </c>
      <c r="B17" s="85" t="s">
        <v>156</v>
      </c>
      <c r="C17" s="86"/>
      <c r="D17" s="123"/>
      <c r="E17" s="124"/>
      <c r="F17" s="124"/>
      <c r="G17" s="125"/>
      <c r="H17" s="106">
        <f>SUM(I17)-0.7</f>
        <v>9.6000000000000014</v>
      </c>
      <c r="I17" s="67">
        <f>SUM(J17)-0.7</f>
        <v>10.3</v>
      </c>
      <c r="J17" s="90">
        <v>11</v>
      </c>
      <c r="K17" s="67">
        <f>SUM(J17)+0.7</f>
        <v>11.7</v>
      </c>
      <c r="L17" s="67">
        <f>SUM(K17)+0.7</f>
        <v>12.399999999999999</v>
      </c>
      <c r="M17" s="106">
        <f>SUM(L17)+0.7</f>
        <v>13.099999999999998</v>
      </c>
      <c r="N17" s="277">
        <f>SUM(M17)+0.7</f>
        <v>13.799999999999997</v>
      </c>
    </row>
    <row r="18" spans="1:14" s="1" customFormat="1" ht="14.1" customHeight="1" x14ac:dyDescent="0.3">
      <c r="A18" s="92"/>
      <c r="B18" s="77" t="s">
        <v>155</v>
      </c>
      <c r="C18" s="78"/>
      <c r="D18" s="132" t="s">
        <v>436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180</v>
      </c>
      <c r="C19" s="86"/>
      <c r="D19" s="123"/>
      <c r="E19" s="124"/>
      <c r="F19" s="124"/>
      <c r="G19" s="125"/>
      <c r="H19" s="106">
        <f>SUM(I19)-0.7</f>
        <v>9.6000000000000014</v>
      </c>
      <c r="I19" s="67">
        <f>SUM(J19)-0.7</f>
        <v>10.3</v>
      </c>
      <c r="J19" s="90">
        <v>11</v>
      </c>
      <c r="K19" s="67">
        <f>SUM(J19)+0.7</f>
        <v>11.7</v>
      </c>
      <c r="L19" s="67">
        <f>SUM(K19)+0.7</f>
        <v>12.399999999999999</v>
      </c>
      <c r="M19" s="106">
        <f>SUM(L19)+0.7</f>
        <v>13.099999999999998</v>
      </c>
      <c r="N19" s="277">
        <f>SUM(M19)+0.7</f>
        <v>13.799999999999997</v>
      </c>
    </row>
    <row r="20" spans="1:14" s="1" customFormat="1" ht="14.1" customHeight="1" x14ac:dyDescent="0.3">
      <c r="A20" s="92"/>
      <c r="B20" s="77" t="s">
        <v>181</v>
      </c>
      <c r="C20" s="78"/>
      <c r="D20" s="132" t="s">
        <v>182</v>
      </c>
      <c r="E20" s="133"/>
      <c r="F20" s="133"/>
      <c r="G20" s="134"/>
      <c r="H20" s="107"/>
      <c r="I20" s="82"/>
      <c r="J20" s="93"/>
      <c r="K20" s="82"/>
      <c r="L20" s="82"/>
      <c r="M20" s="107"/>
      <c r="N20" s="278"/>
    </row>
    <row r="21" spans="1:14" s="1" customFormat="1" ht="14.1" customHeight="1" x14ac:dyDescent="0.3">
      <c r="A21" s="83">
        <v>10</v>
      </c>
      <c r="B21" s="85" t="s">
        <v>370</v>
      </c>
      <c r="C21" s="86"/>
      <c r="D21" s="123"/>
      <c r="E21" s="124"/>
      <c r="F21" s="124"/>
      <c r="G21" s="125"/>
      <c r="H21" s="67">
        <f>SUM(I21)-0</f>
        <v>2.8</v>
      </c>
      <c r="I21" s="67">
        <f>SUM(J21)-0</f>
        <v>2.8</v>
      </c>
      <c r="J21" s="90">
        <v>2.8</v>
      </c>
      <c r="K21" s="67">
        <f>SUM(J21)+0.5</f>
        <v>3.3</v>
      </c>
      <c r="L21" s="67">
        <f>SUM(K21)+0</f>
        <v>3.3</v>
      </c>
      <c r="M21" s="67">
        <f>SUM(L21)+0</f>
        <v>3.3</v>
      </c>
      <c r="N21" s="234">
        <f>SUM(M21)+0</f>
        <v>3.3</v>
      </c>
    </row>
    <row r="22" spans="1:14" s="1" customFormat="1" ht="14.1" customHeight="1" x14ac:dyDescent="0.3">
      <c r="A22" s="92"/>
      <c r="B22" s="77" t="s">
        <v>369</v>
      </c>
      <c r="C22" s="78"/>
      <c r="D22" s="132"/>
      <c r="E22" s="133"/>
      <c r="F22" s="133"/>
      <c r="G22" s="134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10</v>
      </c>
      <c r="C23" s="86"/>
      <c r="D23" s="123" t="s">
        <v>85</v>
      </c>
      <c r="E23" s="124"/>
      <c r="F23" s="124"/>
      <c r="G23" s="125"/>
      <c r="H23" s="67">
        <f>SUM(I23)-7</f>
        <v>50</v>
      </c>
      <c r="I23" s="67">
        <f>SUM(J23)-7</f>
        <v>57</v>
      </c>
      <c r="J23" s="90">
        <v>64</v>
      </c>
      <c r="K23" s="67">
        <f>SUM(J23)+6</f>
        <v>70</v>
      </c>
      <c r="L23" s="67">
        <f>SUM(K23)+6</f>
        <v>76</v>
      </c>
      <c r="M23" s="67">
        <f>SUM(L23)+6</f>
        <v>82</v>
      </c>
      <c r="N23" s="234">
        <f>SUM(M23)+6</f>
        <v>88</v>
      </c>
    </row>
    <row r="24" spans="1:14" s="1" customFormat="1" ht="14.1" customHeight="1" x14ac:dyDescent="0.3">
      <c r="A24" s="92"/>
      <c r="B24" s="77" t="s">
        <v>57</v>
      </c>
      <c r="C24" s="78"/>
      <c r="D24" s="100" t="s">
        <v>127</v>
      </c>
      <c r="E24" s="101"/>
      <c r="F24" s="101"/>
      <c r="G24" s="102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17</v>
      </c>
      <c r="C25" s="86"/>
      <c r="D25" s="123" t="s">
        <v>18</v>
      </c>
      <c r="E25" s="124"/>
      <c r="F25" s="124"/>
      <c r="G25" s="125"/>
      <c r="H25" s="67">
        <f>SUM(I25)-2</f>
        <v>36</v>
      </c>
      <c r="I25" s="67">
        <f>SUM(J25)-2</f>
        <v>38</v>
      </c>
      <c r="J25" s="90">
        <v>40</v>
      </c>
      <c r="K25" s="67">
        <f>SUM(J25)+2</f>
        <v>42</v>
      </c>
      <c r="L25" s="67">
        <f>SUM(K25)+2</f>
        <v>44</v>
      </c>
      <c r="M25" s="67">
        <f>SUM(L25)+2</f>
        <v>46</v>
      </c>
      <c r="N25" s="234">
        <f>SUM(M25)+2</f>
        <v>48</v>
      </c>
    </row>
    <row r="26" spans="1:14" s="1" customFormat="1" ht="14.1" customHeight="1" x14ac:dyDescent="0.3">
      <c r="A26" s="92"/>
      <c r="B26" s="77" t="s">
        <v>58</v>
      </c>
      <c r="C26" s="78"/>
      <c r="D26" s="129" t="s">
        <v>126</v>
      </c>
      <c r="E26" s="130"/>
      <c r="F26" s="130"/>
      <c r="G26" s="131"/>
      <c r="H26" s="82"/>
      <c r="I26" s="82"/>
      <c r="J26" s="93"/>
      <c r="K26" s="82"/>
      <c r="L26" s="82"/>
      <c r="M26" s="82"/>
      <c r="N26" s="235"/>
    </row>
    <row r="27" spans="1:14" s="1" customFormat="1" ht="14.1" customHeight="1" x14ac:dyDescent="0.3">
      <c r="A27" s="83">
        <v>13</v>
      </c>
      <c r="B27" s="85" t="s">
        <v>19</v>
      </c>
      <c r="C27" s="86"/>
      <c r="D27" s="123" t="s">
        <v>16</v>
      </c>
      <c r="E27" s="124"/>
      <c r="F27" s="124"/>
      <c r="G27" s="125"/>
      <c r="H27" s="106">
        <f>SUM(I27)-1.1</f>
        <v>21.799999999999997</v>
      </c>
      <c r="I27" s="67">
        <f>SUM(J27)-1.1</f>
        <v>22.9</v>
      </c>
      <c r="J27" s="90">
        <v>24</v>
      </c>
      <c r="K27" s="67">
        <f>SUM(J27)+1.6</f>
        <v>25.6</v>
      </c>
      <c r="L27" s="67">
        <f>SUM(K27)+1.1</f>
        <v>26.700000000000003</v>
      </c>
      <c r="M27" s="106">
        <f>SUM(L27)+1.1</f>
        <v>27.800000000000004</v>
      </c>
      <c r="N27" s="277">
        <f>SUM(M27)+1.1</f>
        <v>28.900000000000006</v>
      </c>
    </row>
    <row r="28" spans="1:14" s="1" customFormat="1" ht="14.1" customHeight="1" x14ac:dyDescent="0.3">
      <c r="A28" s="92"/>
      <c r="B28" s="77" t="s">
        <v>64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20</v>
      </c>
      <c r="C29" s="86"/>
      <c r="D29" s="123" t="s">
        <v>16</v>
      </c>
      <c r="E29" s="124"/>
      <c r="F29" s="124"/>
      <c r="G29" s="125"/>
      <c r="H29" s="106">
        <f>SUM(I29)-1.3</f>
        <v>26.9</v>
      </c>
      <c r="I29" s="67">
        <f>SUM(J29)-1.3</f>
        <v>28.2</v>
      </c>
      <c r="J29" s="90">
        <v>29.5</v>
      </c>
      <c r="K29" s="67">
        <f>SUM(J29)+1.8</f>
        <v>31.3</v>
      </c>
      <c r="L29" s="67">
        <f>SUM(K29)+1.3</f>
        <v>32.6</v>
      </c>
      <c r="M29" s="106">
        <f>SUM(L29)+1.3</f>
        <v>33.9</v>
      </c>
      <c r="N29" s="277">
        <f>SUM(M29)+1.3</f>
        <v>35.199999999999996</v>
      </c>
    </row>
    <row r="30" spans="1:14" s="1" customFormat="1" ht="14.1" customHeight="1" x14ac:dyDescent="0.3">
      <c r="A30" s="92"/>
      <c r="B30" s="77" t="s">
        <v>63</v>
      </c>
      <c r="C30" s="78"/>
      <c r="D30" s="100" t="s">
        <v>125</v>
      </c>
      <c r="E30" s="101"/>
      <c r="F30" s="101"/>
      <c r="G30" s="102"/>
      <c r="H30" s="107"/>
      <c r="I30" s="82"/>
      <c r="J30" s="93"/>
      <c r="K30" s="82"/>
      <c r="L30" s="82"/>
      <c r="M30" s="107"/>
      <c r="N30" s="278"/>
    </row>
    <row r="31" spans="1:14" s="1" customFormat="1" ht="14.1" customHeight="1" x14ac:dyDescent="0.3">
      <c r="A31" s="83">
        <v>15</v>
      </c>
      <c r="B31" s="85" t="s">
        <v>21</v>
      </c>
      <c r="C31" s="86"/>
      <c r="D31" s="123" t="s">
        <v>22</v>
      </c>
      <c r="E31" s="124"/>
      <c r="F31" s="124"/>
      <c r="G31" s="125"/>
      <c r="H31" s="67"/>
      <c r="I31" s="67"/>
      <c r="J31" s="90"/>
      <c r="K31" s="67"/>
      <c r="L31" s="67"/>
      <c r="M31" s="67"/>
      <c r="N31" s="185"/>
    </row>
    <row r="32" spans="1:14" s="1" customFormat="1" ht="14.1" customHeight="1" x14ac:dyDescent="0.3">
      <c r="A32" s="92"/>
      <c r="B32" s="77" t="s">
        <v>62</v>
      </c>
      <c r="C32" s="78"/>
      <c r="D32" s="100" t="s">
        <v>124</v>
      </c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83">
        <v>16</v>
      </c>
      <c r="B33" s="85" t="s">
        <v>23</v>
      </c>
      <c r="C33" s="86"/>
      <c r="D33" s="123" t="s">
        <v>24</v>
      </c>
      <c r="E33" s="124"/>
      <c r="F33" s="124"/>
      <c r="G33" s="125"/>
      <c r="H33" s="67"/>
      <c r="I33" s="67"/>
      <c r="J33" s="90"/>
      <c r="K33" s="67"/>
      <c r="L33" s="67"/>
      <c r="M33" s="67"/>
      <c r="N33" s="234"/>
    </row>
    <row r="34" spans="1:14" s="1" customFormat="1" ht="14.1" customHeight="1" x14ac:dyDescent="0.3">
      <c r="A34" s="92"/>
      <c r="B34" s="77" t="s">
        <v>61</v>
      </c>
      <c r="C34" s="78"/>
      <c r="D34" s="100" t="s">
        <v>123</v>
      </c>
      <c r="E34" s="101"/>
      <c r="F34" s="101"/>
      <c r="G34" s="102"/>
      <c r="H34" s="82"/>
      <c r="I34" s="82"/>
      <c r="J34" s="93"/>
      <c r="K34" s="82"/>
      <c r="L34" s="82"/>
      <c r="M34" s="82"/>
      <c r="N34" s="235"/>
    </row>
    <row r="35" spans="1:14" s="1" customFormat="1" ht="14.1" customHeight="1" x14ac:dyDescent="0.3">
      <c r="A35" s="83">
        <v>17</v>
      </c>
      <c r="B35" s="85" t="s">
        <v>122</v>
      </c>
      <c r="C35" s="86"/>
      <c r="D35" s="123" t="s">
        <v>120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121</v>
      </c>
      <c r="C36" s="78"/>
      <c r="D36" s="100" t="s">
        <v>120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119</v>
      </c>
      <c r="C37" s="86"/>
      <c r="D37" s="123" t="s">
        <v>118</v>
      </c>
      <c r="E37" s="124"/>
      <c r="F37" s="124"/>
      <c r="G37" s="125"/>
      <c r="H37" s="67"/>
      <c r="I37" s="67"/>
      <c r="J37" s="90"/>
      <c r="K37" s="67"/>
      <c r="L37" s="67"/>
      <c r="M37" s="67"/>
      <c r="N37" s="185"/>
    </row>
    <row r="38" spans="1:14" s="1" customFormat="1" ht="14.1" customHeight="1" x14ac:dyDescent="0.3">
      <c r="A38" s="92"/>
      <c r="B38" s="77" t="s">
        <v>117</v>
      </c>
      <c r="C38" s="78"/>
      <c r="D38" s="100" t="s">
        <v>173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435</v>
      </c>
      <c r="C39" s="86"/>
      <c r="D39" s="123"/>
      <c r="E39" s="124"/>
      <c r="F39" s="124"/>
      <c r="G39" s="125"/>
      <c r="H39" s="67">
        <f>SUM(I39)-0.5</f>
        <v>10</v>
      </c>
      <c r="I39" s="67">
        <f>SUM(J39)-0.5</f>
        <v>10.5</v>
      </c>
      <c r="J39" s="90">
        <v>11</v>
      </c>
      <c r="K39" s="67">
        <f>SUM(J39)+0.5</f>
        <v>11.5</v>
      </c>
      <c r="L39" s="67">
        <f>SUM(K39)+0.5</f>
        <v>12</v>
      </c>
      <c r="M39" s="67">
        <f>SUM(L39)+0.5</f>
        <v>12.5</v>
      </c>
      <c r="N39" s="185">
        <f>SUM(M39)+0.5</f>
        <v>13</v>
      </c>
    </row>
    <row r="40" spans="1:14" s="1" customFormat="1" ht="14.1" customHeight="1" x14ac:dyDescent="0.3">
      <c r="A40" s="92"/>
      <c r="B40" s="77" t="s">
        <v>434</v>
      </c>
      <c r="C40" s="78"/>
      <c r="D40" s="100"/>
      <c r="E40" s="101"/>
      <c r="F40" s="101"/>
      <c r="G40" s="102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433</v>
      </c>
      <c r="C41" s="86"/>
      <c r="D41" s="123"/>
      <c r="E41" s="124"/>
      <c r="F41" s="124"/>
      <c r="G41" s="125"/>
      <c r="H41" s="67">
        <f>SUM(I41)-0.6</f>
        <v>12.8</v>
      </c>
      <c r="I41" s="67">
        <f>SUM(J41)-0.6</f>
        <v>13.4</v>
      </c>
      <c r="J41" s="90">
        <v>14</v>
      </c>
      <c r="K41" s="67">
        <f>SUM(J41)+0.6</f>
        <v>14.6</v>
      </c>
      <c r="L41" s="67">
        <f>SUM(K41)+0.6</f>
        <v>15.2</v>
      </c>
      <c r="M41" s="67">
        <f>SUM(L41)+0.6</f>
        <v>15.799999999999999</v>
      </c>
      <c r="N41" s="234">
        <f>SUM(M41)+0.6</f>
        <v>16.399999999999999</v>
      </c>
    </row>
    <row r="42" spans="1:14" s="1" customFormat="1" ht="14.1" customHeight="1" x14ac:dyDescent="0.3">
      <c r="A42" s="92"/>
      <c r="B42" s="77" t="s">
        <v>432</v>
      </c>
      <c r="C42" s="78"/>
      <c r="D42" s="100" t="s">
        <v>431</v>
      </c>
      <c r="E42" s="101"/>
      <c r="F42" s="101"/>
      <c r="G42" s="102"/>
      <c r="H42" s="82"/>
      <c r="I42" s="82"/>
      <c r="J42" s="93"/>
      <c r="K42" s="82"/>
      <c r="L42" s="82"/>
      <c r="M42" s="82"/>
      <c r="N42" s="235"/>
    </row>
    <row r="43" spans="1:14" s="1" customFormat="1" ht="14.1" customHeight="1" x14ac:dyDescent="0.3">
      <c r="A43" s="83">
        <v>21</v>
      </c>
      <c r="B43" s="85" t="s">
        <v>150</v>
      </c>
      <c r="C43" s="86"/>
      <c r="D43" s="161"/>
      <c r="E43" s="161"/>
      <c r="F43" s="161"/>
      <c r="G43" s="161"/>
      <c r="H43" s="67">
        <f>SUM(I43)-0.5</f>
        <v>10</v>
      </c>
      <c r="I43" s="67">
        <f>SUM(J43)-0.5</f>
        <v>10.5</v>
      </c>
      <c r="J43" s="90">
        <v>11</v>
      </c>
      <c r="K43" s="67">
        <f>SUM(J43)+0.5</f>
        <v>11.5</v>
      </c>
      <c r="L43" s="67">
        <f>SUM(K43)+0.5</f>
        <v>12</v>
      </c>
      <c r="M43" s="67">
        <f>SUM(L43)+0.5</f>
        <v>12.5</v>
      </c>
      <c r="N43" s="185">
        <f>SUM(M43)+0.5</f>
        <v>13</v>
      </c>
    </row>
    <row r="44" spans="1:14" s="1" customFormat="1" ht="14.1" customHeight="1" x14ac:dyDescent="0.3">
      <c r="A44" s="92"/>
      <c r="B44" s="148" t="s">
        <v>149</v>
      </c>
      <c r="C44" s="149"/>
      <c r="D44" s="129"/>
      <c r="E44" s="130"/>
      <c r="F44" s="130"/>
      <c r="G44" s="131"/>
      <c r="H44" s="82"/>
      <c r="I44" s="82"/>
      <c r="J44" s="93"/>
      <c r="K44" s="82"/>
      <c r="L44" s="82"/>
      <c r="M44" s="82"/>
      <c r="N44" s="189"/>
    </row>
    <row r="45" spans="1:14" s="1" customFormat="1" ht="14.1" customHeight="1" x14ac:dyDescent="0.3">
      <c r="A45" s="83">
        <v>22</v>
      </c>
      <c r="B45" s="85" t="s">
        <v>148</v>
      </c>
      <c r="C45" s="86"/>
      <c r="D45" s="161"/>
      <c r="E45" s="161"/>
      <c r="F45" s="161"/>
      <c r="G45" s="161"/>
      <c r="H45" s="67">
        <f>SUM(I45)-0.5</f>
        <v>11</v>
      </c>
      <c r="I45" s="67">
        <f>SUM(J45)-0.5</f>
        <v>11.5</v>
      </c>
      <c r="J45" s="90">
        <v>12</v>
      </c>
      <c r="K45" s="67">
        <f>SUM(J45)+0.5</f>
        <v>12.5</v>
      </c>
      <c r="L45" s="67">
        <f>SUM(K45)+0.5</f>
        <v>13</v>
      </c>
      <c r="M45" s="67">
        <f>SUM(L45)+0.5</f>
        <v>13.5</v>
      </c>
      <c r="N45" s="185">
        <f>SUM(M45)+0.5</f>
        <v>14</v>
      </c>
    </row>
    <row r="46" spans="1:14" s="1" customFormat="1" ht="14.1" customHeight="1" thickBot="1" x14ac:dyDescent="0.35">
      <c r="A46" s="84"/>
      <c r="B46" s="182" t="s">
        <v>147</v>
      </c>
      <c r="C46" s="182"/>
      <c r="D46" s="171"/>
      <c r="E46" s="172"/>
      <c r="F46" s="172"/>
      <c r="G46" s="173"/>
      <c r="H46" s="68"/>
      <c r="I46" s="68"/>
      <c r="J46" s="91"/>
      <c r="K46" s="68"/>
      <c r="L46" s="68"/>
      <c r="M46" s="68"/>
      <c r="N46" s="262"/>
    </row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67">
    <mergeCell ref="K11:K12"/>
    <mergeCell ref="L11:L12"/>
    <mergeCell ref="M11:M12"/>
    <mergeCell ref="B12:C12"/>
    <mergeCell ref="D12:G12"/>
    <mergeCell ref="N11:N12"/>
    <mergeCell ref="A11:A12"/>
    <mergeCell ref="B11:C11"/>
    <mergeCell ref="D11:G11"/>
    <mergeCell ref="H11:H12"/>
    <mergeCell ref="I11:I12"/>
    <mergeCell ref="J11:J12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1DD0-01F6-4AD6-9518-2585699E7E2C}">
  <sheetPr codeName="Sheet138">
    <tabColor theme="5"/>
    <pageSetUpPr fitToPage="1"/>
  </sheetPr>
  <dimension ref="A1:M51"/>
  <sheetViews>
    <sheetView zoomScale="110" zoomScaleNormal="110" workbookViewId="0">
      <selection activeCell="P30" sqref="P3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430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5" t="s">
        <v>72</v>
      </c>
      <c r="I2" s="65" t="s">
        <v>73</v>
      </c>
      <c r="J2" s="8" t="s">
        <v>74</v>
      </c>
      <c r="K2" s="65" t="s">
        <v>75</v>
      </c>
      <c r="L2" s="65" t="s">
        <v>183</v>
      </c>
      <c r="M2" s="33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242">
        <f>SUM(L3)+3</f>
        <v>60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235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106"/>
      <c r="I5" s="67"/>
      <c r="J5" s="97"/>
      <c r="K5" s="98"/>
      <c r="L5" s="98"/>
      <c r="M5" s="240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235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106"/>
      <c r="I7" s="67"/>
      <c r="J7" s="97"/>
      <c r="K7" s="98"/>
      <c r="L7" s="98"/>
      <c r="M7" s="240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235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240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60</v>
      </c>
      <c r="I11" s="67">
        <f>SUM(J11)-3.5</f>
        <v>63.5</v>
      </c>
      <c r="J11" s="97">
        <v>67</v>
      </c>
      <c r="K11" s="98">
        <f>SUM(J11)+3.5</f>
        <v>70.5</v>
      </c>
      <c r="L11" s="98">
        <f>SUM(K11)+3.5</f>
        <v>74</v>
      </c>
      <c r="M11" s="240">
        <f>SUM(L11)+3.5</f>
        <v>77.5</v>
      </c>
    </row>
    <row r="12" spans="1:13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67">
        <f>SUM(I13)-4</f>
        <v>61.900000000000006</v>
      </c>
      <c r="I13" s="67">
        <f>SUM(J13)-4</f>
        <v>65.900000000000006</v>
      </c>
      <c r="J13" s="90">
        <v>69.900000000000006</v>
      </c>
      <c r="K13" s="67">
        <f>SUM(J13)+4</f>
        <v>73.900000000000006</v>
      </c>
      <c r="L13" s="67">
        <f>SUM(K13)+4</f>
        <v>77.900000000000006</v>
      </c>
      <c r="M13" s="234">
        <f>SUM(L13)+4</f>
        <v>81.900000000000006</v>
      </c>
    </row>
    <row r="14" spans="1:13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11.700000000000001</v>
      </c>
      <c r="I15" s="67">
        <f>SUM(J15)-0.7</f>
        <v>12.4</v>
      </c>
      <c r="J15" s="90">
        <v>13.1</v>
      </c>
      <c r="K15" s="67">
        <f>SUM(J15)+1.2</f>
        <v>14.299999999999999</v>
      </c>
      <c r="L15" s="67">
        <f>SUM(K15)+0.7</f>
        <v>14.999999999999998</v>
      </c>
      <c r="M15" s="238">
        <f>SUM(L15)+0.7</f>
        <v>15.699999999999998</v>
      </c>
    </row>
    <row r="16" spans="1:13" s="1" customFormat="1" ht="14.1" customHeight="1" x14ac:dyDescent="0.3">
      <c r="A16" s="92"/>
      <c r="B16" s="77" t="s">
        <v>155</v>
      </c>
      <c r="C16" s="78"/>
      <c r="D16" s="132" t="s">
        <v>429</v>
      </c>
      <c r="E16" s="133"/>
      <c r="F16" s="133"/>
      <c r="G16" s="134"/>
      <c r="H16" s="107"/>
      <c r="I16" s="82"/>
      <c r="J16" s="93"/>
      <c r="K16" s="82"/>
      <c r="L16" s="82"/>
      <c r="M16" s="236"/>
    </row>
    <row r="17" spans="1:13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/>
      <c r="I17" s="67"/>
      <c r="J17" s="90"/>
      <c r="K17" s="67"/>
      <c r="L17" s="67"/>
      <c r="M17" s="238"/>
    </row>
    <row r="18" spans="1:13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236"/>
    </row>
    <row r="19" spans="1:13" s="1" customFormat="1" ht="14.1" customHeight="1" x14ac:dyDescent="0.3">
      <c r="A19" s="83">
        <v>9</v>
      </c>
      <c r="B19" s="85" t="s">
        <v>10</v>
      </c>
      <c r="C19" s="86"/>
      <c r="D19" s="123" t="s">
        <v>428</v>
      </c>
      <c r="E19" s="124"/>
      <c r="F19" s="124"/>
      <c r="G19" s="125"/>
      <c r="H19" s="106">
        <f>SUM(I19)-7</f>
        <v>49.9</v>
      </c>
      <c r="I19" s="67">
        <f>SUM(J19)-7</f>
        <v>56.9</v>
      </c>
      <c r="J19" s="90">
        <v>63.9</v>
      </c>
      <c r="K19" s="67">
        <f>SUM(J19)+6</f>
        <v>69.900000000000006</v>
      </c>
      <c r="L19" s="67">
        <f>SUM(K19)+6</f>
        <v>75.900000000000006</v>
      </c>
      <c r="M19" s="234">
        <f>SUM(L19)+6</f>
        <v>81.900000000000006</v>
      </c>
    </row>
    <row r="20" spans="1:13" s="1" customFormat="1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107"/>
      <c r="I20" s="82"/>
      <c r="J20" s="93"/>
      <c r="K20" s="82"/>
      <c r="L20" s="82"/>
      <c r="M20" s="235"/>
    </row>
    <row r="21" spans="1:13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33.400000000000006</v>
      </c>
      <c r="I21" s="67">
        <f>SUM(J21)-1.8</f>
        <v>35.200000000000003</v>
      </c>
      <c r="J21" s="90">
        <v>37</v>
      </c>
      <c r="K21" s="67">
        <f>SUM(J21)+1.8</f>
        <v>38.799999999999997</v>
      </c>
      <c r="L21" s="67">
        <f>SUM(K21)+1.8</f>
        <v>40.599999999999994</v>
      </c>
      <c r="M21" s="234">
        <f>SUM(L21)+1.8</f>
        <v>42.399999999999991</v>
      </c>
    </row>
    <row r="22" spans="1:13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106">
        <f>SUM(I23)-1.1</f>
        <v>19.299999999999997</v>
      </c>
      <c r="I23" s="67">
        <f>SUM(J23)-1.1</f>
        <v>20.399999999999999</v>
      </c>
      <c r="J23" s="90">
        <v>21.5</v>
      </c>
      <c r="K23" s="67">
        <f>SUM(J23)+1.6</f>
        <v>23.1</v>
      </c>
      <c r="L23" s="67">
        <f>SUM(K23)+1.1</f>
        <v>24.200000000000003</v>
      </c>
      <c r="M23" s="238">
        <f>SUM(L23)+1.1</f>
        <v>25.300000000000004</v>
      </c>
    </row>
    <row r="24" spans="1:13" s="1" customFormat="1" ht="14.1" customHeight="1" x14ac:dyDescent="0.3">
      <c r="A24" s="92"/>
      <c r="B24" s="77" t="s">
        <v>64</v>
      </c>
      <c r="C24" s="78"/>
      <c r="D24" s="100" t="s">
        <v>427</v>
      </c>
      <c r="E24" s="101"/>
      <c r="F24" s="101"/>
      <c r="G24" s="102"/>
      <c r="H24" s="107"/>
      <c r="I24" s="82"/>
      <c r="J24" s="93"/>
      <c r="K24" s="82"/>
      <c r="L24" s="82"/>
      <c r="M24" s="236"/>
    </row>
    <row r="25" spans="1:13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106">
        <f>SUM(I25)-1.3</f>
        <v>25</v>
      </c>
      <c r="I25" s="67">
        <f>SUM(J25)-1.3</f>
        <v>26.3</v>
      </c>
      <c r="J25" s="90">
        <v>27.6</v>
      </c>
      <c r="K25" s="67">
        <f>SUM(J25)+1.8</f>
        <v>29.400000000000002</v>
      </c>
      <c r="L25" s="67">
        <f>SUM(K25)+1.3</f>
        <v>30.700000000000003</v>
      </c>
      <c r="M25" s="238">
        <f>SUM(L25)+1.3</f>
        <v>32</v>
      </c>
    </row>
    <row r="26" spans="1:13" s="1" customFormat="1" ht="14.1" customHeight="1" x14ac:dyDescent="0.3">
      <c r="A26" s="92"/>
      <c r="B26" s="77" t="s">
        <v>63</v>
      </c>
      <c r="C26" s="78"/>
      <c r="D26" s="100" t="s">
        <v>427</v>
      </c>
      <c r="E26" s="101"/>
      <c r="F26" s="101"/>
      <c r="G26" s="102"/>
      <c r="H26" s="107"/>
      <c r="I26" s="82"/>
      <c r="J26" s="93"/>
      <c r="K26" s="82"/>
      <c r="L26" s="82"/>
      <c r="M26" s="236"/>
    </row>
    <row r="27" spans="1:13" s="1" customFormat="1" ht="14.1" customHeight="1" x14ac:dyDescent="0.3">
      <c r="A27" s="83">
        <v>13</v>
      </c>
      <c r="B27" s="85" t="s">
        <v>21</v>
      </c>
      <c r="C27" s="86"/>
      <c r="D27" s="123" t="s">
        <v>426</v>
      </c>
      <c r="E27" s="124"/>
      <c r="F27" s="124"/>
      <c r="G27" s="125"/>
      <c r="H27" s="67">
        <f>SUM(I27)-2.7</f>
        <v>36.299999999999997</v>
      </c>
      <c r="I27" s="67">
        <f>SUM(J27)-2.7</f>
        <v>39</v>
      </c>
      <c r="J27" s="90">
        <v>41.7</v>
      </c>
      <c r="K27" s="67">
        <f>SUM(J27)+2.6</f>
        <v>44.300000000000004</v>
      </c>
      <c r="L27" s="67">
        <f>SUM(K27)+2.6</f>
        <v>46.900000000000006</v>
      </c>
      <c r="M27" s="234">
        <f>SUM(L27)+2.6</f>
        <v>49.500000000000007</v>
      </c>
    </row>
    <row r="28" spans="1:13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82"/>
      <c r="L28" s="82"/>
      <c r="M28" s="235"/>
    </row>
    <row r="29" spans="1:13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31.799999999999997</v>
      </c>
      <c r="I29" s="67">
        <f>SUM(J29)-6</f>
        <v>37.799999999999997</v>
      </c>
      <c r="J29" s="90">
        <v>43.8</v>
      </c>
      <c r="K29" s="67">
        <f>SUM(J29)+4.5</f>
        <v>48.3</v>
      </c>
      <c r="L29" s="67">
        <f>SUM(K29)+5</f>
        <v>53.3</v>
      </c>
      <c r="M29" s="234">
        <f>SUM(L29)+5</f>
        <v>58.3</v>
      </c>
    </row>
    <row r="30" spans="1:13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82"/>
      <c r="L30" s="82"/>
      <c r="M30" s="235"/>
    </row>
    <row r="31" spans="1:13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/>
      <c r="I31" s="67"/>
      <c r="J31" s="90"/>
      <c r="K31" s="67"/>
      <c r="L31" s="67"/>
      <c r="M31" s="234"/>
    </row>
    <row r="32" spans="1:13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/>
      <c r="I33" s="67"/>
      <c r="J33" s="90"/>
      <c r="K33" s="67"/>
      <c r="L33" s="67"/>
      <c r="M33" s="234"/>
    </row>
    <row r="34" spans="1:13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82"/>
      <c r="L34" s="82"/>
      <c r="M34" s="235"/>
    </row>
    <row r="35" spans="1:13" s="1" customFormat="1" ht="14.1" customHeight="1" x14ac:dyDescent="0.3">
      <c r="A35" s="83">
        <v>17</v>
      </c>
      <c r="B35" s="85" t="s">
        <v>154</v>
      </c>
      <c r="C35" s="86"/>
      <c r="D35" s="123" t="s">
        <v>25</v>
      </c>
      <c r="E35" s="124"/>
      <c r="F35" s="124"/>
      <c r="G35" s="125"/>
      <c r="H35" s="67">
        <f>SUM(I35)-0.3</f>
        <v>4.4000000000000004</v>
      </c>
      <c r="I35" s="67">
        <f>SUM(J35)-0.3</f>
        <v>4.7</v>
      </c>
      <c r="J35" s="90">
        <v>5</v>
      </c>
      <c r="K35" s="67">
        <f>SUM(J35)+0.3</f>
        <v>5.3</v>
      </c>
      <c r="L35" s="67">
        <f>SUM(K35)+0.3</f>
        <v>5.6</v>
      </c>
      <c r="M35" s="234">
        <f>SUM(L35)+0.3</f>
        <v>5.8999999999999995</v>
      </c>
    </row>
    <row r="36" spans="1:13" s="1" customFormat="1" ht="14.1" customHeight="1" x14ac:dyDescent="0.3">
      <c r="A36" s="92"/>
      <c r="B36" s="77" t="s">
        <v>60</v>
      </c>
      <c r="C36" s="78"/>
      <c r="D36" s="100" t="s">
        <v>153</v>
      </c>
      <c r="E36" s="101"/>
      <c r="F36" s="101"/>
      <c r="G36" s="102"/>
      <c r="H36" s="82"/>
      <c r="I36" s="82"/>
      <c r="J36" s="93"/>
      <c r="K36" s="82"/>
      <c r="L36" s="82"/>
      <c r="M36" s="235"/>
    </row>
    <row r="37" spans="1:13" s="1" customFormat="1" ht="14.1" customHeight="1" x14ac:dyDescent="0.3">
      <c r="A37" s="83">
        <v>18</v>
      </c>
      <c r="B37" s="85" t="s">
        <v>152</v>
      </c>
      <c r="C37" s="86"/>
      <c r="D37" s="123" t="s">
        <v>26</v>
      </c>
      <c r="E37" s="124"/>
      <c r="F37" s="124"/>
      <c r="G37" s="125"/>
      <c r="H37" s="67">
        <f>SUM(I37)-0.7</f>
        <v>8.1000000000000014</v>
      </c>
      <c r="I37" s="67">
        <f>SUM(J37)-0.7</f>
        <v>8.8000000000000007</v>
      </c>
      <c r="J37" s="90">
        <v>9.5</v>
      </c>
      <c r="K37" s="67">
        <f>SUM(J37)+0.7</f>
        <v>10.199999999999999</v>
      </c>
      <c r="L37" s="67">
        <f>SUM(K37)+0.7</f>
        <v>10.899999999999999</v>
      </c>
      <c r="M37" s="234">
        <f>SUM(L37)+0.7</f>
        <v>11.599999999999998</v>
      </c>
    </row>
    <row r="38" spans="1:13" s="1" customFormat="1" ht="14.1" customHeight="1" x14ac:dyDescent="0.3">
      <c r="A38" s="92"/>
      <c r="B38" s="77" t="s">
        <v>59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235"/>
    </row>
    <row r="39" spans="1:13" s="1" customFormat="1" ht="14.1" customHeight="1" x14ac:dyDescent="0.3">
      <c r="A39" s="83">
        <v>19</v>
      </c>
      <c r="B39" s="85" t="s">
        <v>150</v>
      </c>
      <c r="C39" s="86"/>
      <c r="D39" s="161"/>
      <c r="E39" s="161"/>
      <c r="F39" s="161"/>
      <c r="G39" s="161"/>
      <c r="H39" s="98">
        <f>SUM(I39)-0.5</f>
        <v>9.5</v>
      </c>
      <c r="I39" s="98">
        <f>SUM(J39)-0.5</f>
        <v>10</v>
      </c>
      <c r="J39" s="97">
        <v>10.5</v>
      </c>
      <c r="K39" s="98">
        <f>SUM(J39)+0.5</f>
        <v>11</v>
      </c>
      <c r="L39" s="98">
        <f>SUM(K39)+0.5</f>
        <v>11.5</v>
      </c>
      <c r="M39" s="240">
        <f>SUM(L39)+0.5</f>
        <v>12</v>
      </c>
    </row>
    <row r="40" spans="1:13" s="1" customFormat="1" ht="14.1" customHeight="1" x14ac:dyDescent="0.3">
      <c r="A40" s="92"/>
      <c r="B40" s="148" t="s">
        <v>149</v>
      </c>
      <c r="C40" s="149"/>
      <c r="D40" s="129"/>
      <c r="E40" s="130"/>
      <c r="F40" s="130"/>
      <c r="G40" s="131"/>
      <c r="H40" s="82"/>
      <c r="I40" s="82"/>
      <c r="J40" s="93"/>
      <c r="K40" s="82"/>
      <c r="L40" s="82"/>
      <c r="M40" s="235"/>
    </row>
    <row r="41" spans="1:13" s="1" customFormat="1" ht="14.1" customHeight="1" x14ac:dyDescent="0.3">
      <c r="A41" s="83">
        <v>20</v>
      </c>
      <c r="B41" s="85" t="s">
        <v>148</v>
      </c>
      <c r="C41" s="86"/>
      <c r="D41" s="161"/>
      <c r="E41" s="161"/>
      <c r="F41" s="161"/>
      <c r="G41" s="161"/>
      <c r="H41" s="67">
        <f>SUM(I41)-0.6</f>
        <v>11.3</v>
      </c>
      <c r="I41" s="67">
        <f>SUM(J41)-0.6</f>
        <v>11.9</v>
      </c>
      <c r="J41" s="90">
        <v>12.5</v>
      </c>
      <c r="K41" s="67">
        <f>SUM(J41)+0.6</f>
        <v>13.1</v>
      </c>
      <c r="L41" s="67">
        <f>SUM(K41)+0.6</f>
        <v>13.7</v>
      </c>
      <c r="M41" s="234">
        <f>SUM(L41)+0.6</f>
        <v>14.299999999999999</v>
      </c>
    </row>
    <row r="42" spans="1:13" s="1" customFormat="1" ht="14.1" customHeight="1" x14ac:dyDescent="0.3">
      <c r="A42" s="92"/>
      <c r="B42" s="107" t="s">
        <v>147</v>
      </c>
      <c r="C42" s="107"/>
      <c r="D42" s="129"/>
      <c r="E42" s="130"/>
      <c r="F42" s="130"/>
      <c r="G42" s="131"/>
      <c r="H42" s="82"/>
      <c r="I42" s="82"/>
      <c r="J42" s="93"/>
      <c r="K42" s="82"/>
      <c r="L42" s="82"/>
      <c r="M42" s="235"/>
    </row>
    <row r="43" spans="1:13" s="1" customFormat="1" ht="14.1" customHeight="1" x14ac:dyDescent="0.3">
      <c r="A43" s="83">
        <v>21</v>
      </c>
      <c r="B43" s="85" t="s">
        <v>206</v>
      </c>
      <c r="C43" s="86"/>
      <c r="D43" s="177"/>
      <c r="E43" s="178"/>
      <c r="F43" s="178"/>
      <c r="G43" s="179"/>
      <c r="H43" s="67">
        <f>SUM(I43)-1.7</f>
        <v>9.1000000000000014</v>
      </c>
      <c r="I43" s="67">
        <f>SUM(J43)-1.7</f>
        <v>10.8</v>
      </c>
      <c r="J43" s="126">
        <v>12.5</v>
      </c>
      <c r="K43" s="127">
        <f>SUM(J43)+1.3</f>
        <v>13.8</v>
      </c>
      <c r="L43" s="127">
        <f>SUM(K43)+1.4</f>
        <v>15.200000000000001</v>
      </c>
      <c r="M43" s="232">
        <f>SUM(L43)+1.4</f>
        <v>16.600000000000001</v>
      </c>
    </row>
    <row r="44" spans="1:13" s="1" customFormat="1" ht="14.1" customHeight="1" thickBot="1" x14ac:dyDescent="0.35">
      <c r="A44" s="84"/>
      <c r="B44" s="169" t="s">
        <v>205</v>
      </c>
      <c r="C44" s="170"/>
      <c r="D44" s="171" t="s">
        <v>425</v>
      </c>
      <c r="E44" s="172"/>
      <c r="F44" s="172"/>
      <c r="G44" s="173"/>
      <c r="H44" s="68"/>
      <c r="I44" s="68"/>
      <c r="J44" s="166"/>
      <c r="K44" s="167"/>
      <c r="L44" s="167"/>
      <c r="M44" s="233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4">
    <mergeCell ref="A43:A44"/>
    <mergeCell ref="B43:C43"/>
    <mergeCell ref="D43:G43"/>
    <mergeCell ref="H43:H44"/>
    <mergeCell ref="I43:I44"/>
    <mergeCell ref="J43:J44"/>
    <mergeCell ref="B44:C44"/>
    <mergeCell ref="D44:G44"/>
    <mergeCell ref="K43:K44"/>
    <mergeCell ref="L43:L44"/>
    <mergeCell ref="M43:M44"/>
    <mergeCell ref="K41:K42"/>
    <mergeCell ref="L41:L42"/>
    <mergeCell ref="M41:M42"/>
    <mergeCell ref="M39:M40"/>
    <mergeCell ref="B42:C42"/>
    <mergeCell ref="D42:G42"/>
    <mergeCell ref="A41:A42"/>
    <mergeCell ref="B41:C41"/>
    <mergeCell ref="D41:G41"/>
    <mergeCell ref="H41:H42"/>
    <mergeCell ref="A39:A40"/>
    <mergeCell ref="B39:C39"/>
    <mergeCell ref="B40:C40"/>
    <mergeCell ref="D38:G38"/>
    <mergeCell ref="J39:J40"/>
    <mergeCell ref="I41:I42"/>
    <mergeCell ref="J41:J42"/>
    <mergeCell ref="K39:K40"/>
    <mergeCell ref="L39:L40"/>
    <mergeCell ref="D39:G39"/>
    <mergeCell ref="H39:H40"/>
    <mergeCell ref="I39:I40"/>
    <mergeCell ref="D40:G40"/>
    <mergeCell ref="K37:K38"/>
    <mergeCell ref="L37:L38"/>
    <mergeCell ref="M37:M38"/>
    <mergeCell ref="A37:A38"/>
    <mergeCell ref="B37:C37"/>
    <mergeCell ref="D37:G37"/>
    <mergeCell ref="H37:H38"/>
    <mergeCell ref="J37:J38"/>
    <mergeCell ref="I37:I38"/>
    <mergeCell ref="B38:C38"/>
    <mergeCell ref="A33:A34"/>
    <mergeCell ref="B33:C33"/>
    <mergeCell ref="K35:K36"/>
    <mergeCell ref="L35:L36"/>
    <mergeCell ref="M35:M36"/>
    <mergeCell ref="B36:C36"/>
    <mergeCell ref="D36:G36"/>
    <mergeCell ref="J35:J36"/>
    <mergeCell ref="K31:K32"/>
    <mergeCell ref="L31:L32"/>
    <mergeCell ref="I33:I34"/>
    <mergeCell ref="A35:A36"/>
    <mergeCell ref="B35:C35"/>
    <mergeCell ref="D35:G35"/>
    <mergeCell ref="H35:H36"/>
    <mergeCell ref="I35:I36"/>
    <mergeCell ref="B34:C34"/>
    <mergeCell ref="D34:G34"/>
    <mergeCell ref="M31:M32"/>
    <mergeCell ref="B32:C32"/>
    <mergeCell ref="D32:G32"/>
    <mergeCell ref="K33:K34"/>
    <mergeCell ref="L33:L34"/>
    <mergeCell ref="M33:M34"/>
    <mergeCell ref="D33:G33"/>
    <mergeCell ref="H33:H34"/>
    <mergeCell ref="J31:J32"/>
    <mergeCell ref="J33:J34"/>
    <mergeCell ref="A31:A32"/>
    <mergeCell ref="B31:C31"/>
    <mergeCell ref="D31:G31"/>
    <mergeCell ref="H31:H32"/>
    <mergeCell ref="I31:I32"/>
    <mergeCell ref="B30:C30"/>
    <mergeCell ref="D30:G30"/>
    <mergeCell ref="A29:A30"/>
    <mergeCell ref="B29:C29"/>
    <mergeCell ref="K29:K30"/>
    <mergeCell ref="L29:L30"/>
    <mergeCell ref="M29:M30"/>
    <mergeCell ref="D29:G29"/>
    <mergeCell ref="H29:H30"/>
    <mergeCell ref="J27:J28"/>
    <mergeCell ref="J29:J30"/>
    <mergeCell ref="K27:K28"/>
    <mergeCell ref="L27:L28"/>
    <mergeCell ref="I29:I30"/>
    <mergeCell ref="B26:C26"/>
    <mergeCell ref="D26:G26"/>
    <mergeCell ref="A25:A26"/>
    <mergeCell ref="B25:C25"/>
    <mergeCell ref="M27:M28"/>
    <mergeCell ref="B28:C28"/>
    <mergeCell ref="D28:G28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FE59-16DC-400D-A49C-6038CC2AC6DD}">
  <sheetPr codeName="Sheet89">
    <tabColor theme="5"/>
    <pageSetUpPr fitToPage="1"/>
  </sheetPr>
  <dimension ref="A1:N55"/>
  <sheetViews>
    <sheetView zoomScale="110" zoomScaleNormal="110" workbookViewId="0">
      <selection activeCell="Q45" sqref="Q4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439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0" t="s">
        <v>72</v>
      </c>
      <c r="I2" s="50" t="s">
        <v>73</v>
      </c>
      <c r="J2" s="8" t="s">
        <v>74</v>
      </c>
      <c r="K2" s="50" t="s">
        <v>75</v>
      </c>
      <c r="L2" s="50" t="s">
        <v>183</v>
      </c>
      <c r="M2" s="33" t="s">
        <v>184</v>
      </c>
      <c r="N2" s="50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 t="s">
        <v>756</v>
      </c>
      <c r="B9" s="85" t="s">
        <v>176</v>
      </c>
      <c r="C9" s="86"/>
      <c r="D9" s="274"/>
      <c r="E9" s="275"/>
      <c r="F9" s="275"/>
      <c r="G9" s="276"/>
      <c r="H9" s="67">
        <f>SUM(I9)-2.2</f>
        <v>36.599999999999994</v>
      </c>
      <c r="I9" s="67">
        <f>SUM(J9)-2.2</f>
        <v>38.799999999999997</v>
      </c>
      <c r="J9" s="97">
        <v>41</v>
      </c>
      <c r="K9" s="98">
        <f>SUM(J9)+2.2</f>
        <v>43.2</v>
      </c>
      <c r="L9" s="98">
        <f>SUM(K9)+2.2</f>
        <v>45.400000000000006</v>
      </c>
      <c r="M9" s="98">
        <f>SUM(L9)+2.2</f>
        <v>47.600000000000009</v>
      </c>
      <c r="N9" s="240">
        <f>SUM(M9)+2.2</f>
        <v>49.800000000000011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106">
        <f>SUM(I11)-4.5</f>
        <v>61</v>
      </c>
      <c r="I11" s="67">
        <f>SUM(J11)-4.5</f>
        <v>65.5</v>
      </c>
      <c r="J11" s="97">
        <v>70</v>
      </c>
      <c r="K11" s="98">
        <f>SUM(J11)+4.5</f>
        <v>74.5</v>
      </c>
      <c r="L11" s="98">
        <f>SUM(K11)+4.5</f>
        <v>79</v>
      </c>
      <c r="M11" s="98">
        <f>SUM(L11)+4.5</f>
        <v>83.5</v>
      </c>
      <c r="N11" s="187">
        <f>SUM(M11)+4.5</f>
        <v>88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437</v>
      </c>
      <c r="E13" s="124"/>
      <c r="F13" s="124"/>
      <c r="G13" s="125"/>
      <c r="H13" s="106">
        <f>SUM(I13)-5</f>
        <v>64</v>
      </c>
      <c r="I13" s="67">
        <f>SUM(J13)-5</f>
        <v>69</v>
      </c>
      <c r="J13" s="90">
        <v>74</v>
      </c>
      <c r="K13" s="67">
        <f>SUM(J13)+5</f>
        <v>79</v>
      </c>
      <c r="L13" s="67">
        <f>SUM(K13)+5</f>
        <v>84</v>
      </c>
      <c r="M13" s="67">
        <f>SUM(L13)+5</f>
        <v>89</v>
      </c>
      <c r="N13" s="185">
        <f>SUM(M13)+5</f>
        <v>94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9.6000000000000014</v>
      </c>
      <c r="I15" s="67">
        <f>SUM(J15)-0.7</f>
        <v>10.3</v>
      </c>
      <c r="J15" s="90">
        <v>11</v>
      </c>
      <c r="K15" s="67">
        <f>SUM(J15)+0.7</f>
        <v>11.7</v>
      </c>
      <c r="L15" s="67">
        <f>SUM(K15)+0.7</f>
        <v>12.399999999999999</v>
      </c>
      <c r="M15" s="106">
        <f>SUM(L15)+0.7</f>
        <v>13.099999999999998</v>
      </c>
      <c r="N15" s="277">
        <f>SUM(M15)+0.7</f>
        <v>13.799999999999997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9.6000000000000014</v>
      </c>
      <c r="I17" s="67">
        <f>SUM(J17)-0.7</f>
        <v>10.3</v>
      </c>
      <c r="J17" s="90">
        <v>11</v>
      </c>
      <c r="K17" s="67">
        <f>SUM(J17)+0.7</f>
        <v>11.7</v>
      </c>
      <c r="L17" s="67">
        <f>SUM(K17)+0.7</f>
        <v>12.399999999999999</v>
      </c>
      <c r="M17" s="106">
        <f>SUM(L17)+0.7</f>
        <v>13.099999999999998</v>
      </c>
      <c r="N17" s="277">
        <f>SUM(M17)+0.7</f>
        <v>13.799999999999997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234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50</v>
      </c>
      <c r="I21" s="67">
        <f>SUM(J21)-7</f>
        <v>57</v>
      </c>
      <c r="J21" s="90">
        <v>64</v>
      </c>
      <c r="K21" s="67">
        <f>SUM(J21)+6</f>
        <v>70</v>
      </c>
      <c r="L21" s="67">
        <f>SUM(K21)+6</f>
        <v>76</v>
      </c>
      <c r="M21" s="67">
        <f>SUM(L21)+6</f>
        <v>82</v>
      </c>
      <c r="N21" s="234">
        <f>SUM(M21)+6</f>
        <v>88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36</v>
      </c>
      <c r="I23" s="67">
        <f>SUM(J23)-2</f>
        <v>38</v>
      </c>
      <c r="J23" s="90">
        <v>40</v>
      </c>
      <c r="K23" s="67">
        <f>SUM(J23)+2</f>
        <v>42</v>
      </c>
      <c r="L23" s="67">
        <f>SUM(K23)+2</f>
        <v>44</v>
      </c>
      <c r="M23" s="67">
        <f>SUM(L23)+2</f>
        <v>46</v>
      </c>
      <c r="N23" s="234">
        <f>SUM(M23)+2</f>
        <v>48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754</v>
      </c>
      <c r="C25" s="86"/>
      <c r="D25" s="123"/>
      <c r="E25" s="124"/>
      <c r="F25" s="124"/>
      <c r="G25" s="125"/>
      <c r="H25" s="67">
        <f>SUM(I25)-0.3</f>
        <v>6.1000000000000005</v>
      </c>
      <c r="I25" s="67">
        <f>SUM(J25)-0.3</f>
        <v>6.4</v>
      </c>
      <c r="J25" s="90">
        <v>6.7</v>
      </c>
      <c r="K25" s="67">
        <f>SUM(J25)+0.3</f>
        <v>7</v>
      </c>
      <c r="L25" s="67">
        <f>SUM(K25)+0.3</f>
        <v>7.3</v>
      </c>
      <c r="M25" s="67">
        <f>SUM(L25)+0.3</f>
        <v>7.6</v>
      </c>
      <c r="N25" s="234">
        <f>SUM(M25)+0.3</f>
        <v>7.8999999999999995</v>
      </c>
    </row>
    <row r="26" spans="1:14" s="1" customFormat="1" ht="14.1" customHeight="1" x14ac:dyDescent="0.3">
      <c r="A26" s="92"/>
      <c r="B26" s="77" t="s">
        <v>755</v>
      </c>
      <c r="C26" s="78"/>
      <c r="D26" s="132" t="s">
        <v>757</v>
      </c>
      <c r="E26" s="133"/>
      <c r="F26" s="133"/>
      <c r="G26" s="134"/>
      <c r="H26" s="82"/>
      <c r="I26" s="82"/>
      <c r="J26" s="93"/>
      <c r="K26" s="82"/>
      <c r="L26" s="82"/>
      <c r="M26" s="82"/>
      <c r="N26" s="235"/>
    </row>
    <row r="27" spans="1:14" s="1" customFormat="1" ht="14.1" customHeight="1" x14ac:dyDescent="0.3">
      <c r="A27" s="83">
        <v>13</v>
      </c>
      <c r="B27" s="85" t="s">
        <v>754</v>
      </c>
      <c r="C27" s="86"/>
      <c r="D27" s="123"/>
      <c r="E27" s="124"/>
      <c r="F27" s="124"/>
      <c r="G27" s="125"/>
      <c r="H27" s="67">
        <f>SUM(I27)-0.3</f>
        <v>7.1000000000000005</v>
      </c>
      <c r="I27" s="67">
        <f>SUM(J27)-0.3</f>
        <v>7.4</v>
      </c>
      <c r="J27" s="90">
        <v>7.7</v>
      </c>
      <c r="K27" s="67">
        <f>SUM(J27)+0.3</f>
        <v>8</v>
      </c>
      <c r="L27" s="67">
        <f>SUM(K27)+0.3</f>
        <v>8.3000000000000007</v>
      </c>
      <c r="M27" s="67">
        <f>SUM(L27)+0.3</f>
        <v>8.6000000000000014</v>
      </c>
      <c r="N27" s="234">
        <f>SUM(M27)+0.3</f>
        <v>8.9000000000000021</v>
      </c>
    </row>
    <row r="28" spans="1:14" s="1" customFormat="1" ht="14.1" customHeight="1" x14ac:dyDescent="0.3">
      <c r="A28" s="92"/>
      <c r="B28" s="77" t="s">
        <v>755</v>
      </c>
      <c r="C28" s="78"/>
      <c r="D28" s="132" t="s">
        <v>758</v>
      </c>
      <c r="E28" s="133"/>
      <c r="F28" s="133"/>
      <c r="G28" s="134"/>
      <c r="H28" s="82"/>
      <c r="I28" s="82"/>
      <c r="J28" s="93"/>
      <c r="K28" s="82"/>
      <c r="L28" s="82"/>
      <c r="M28" s="82"/>
      <c r="N28" s="235"/>
    </row>
    <row r="29" spans="1:14" s="1" customFormat="1" ht="14.1" customHeight="1" x14ac:dyDescent="0.3">
      <c r="A29" s="83">
        <v>14</v>
      </c>
      <c r="B29" s="85" t="s">
        <v>19</v>
      </c>
      <c r="C29" s="86"/>
      <c r="D29" s="123" t="s">
        <v>16</v>
      </c>
      <c r="E29" s="124"/>
      <c r="F29" s="124"/>
      <c r="G29" s="125"/>
      <c r="H29" s="67">
        <f>SUM(I29)-0.95</f>
        <v>18.350000000000001</v>
      </c>
      <c r="I29" s="67">
        <f>SUM(J29)-0.95</f>
        <v>19.3</v>
      </c>
      <c r="J29" s="90">
        <v>20.25</v>
      </c>
      <c r="K29" s="67">
        <f>SUM(J29)+1.45</f>
        <v>21.7</v>
      </c>
      <c r="L29" s="67">
        <f>SUM(K29)+0.95</f>
        <v>22.65</v>
      </c>
      <c r="M29" s="67">
        <f>SUM(L29)+0.95</f>
        <v>23.599999999999998</v>
      </c>
      <c r="N29" s="234">
        <f>SUM(M29)+0.95</f>
        <v>24.549999999999997</v>
      </c>
    </row>
    <row r="30" spans="1:14" s="1" customFormat="1" ht="14.1" customHeight="1" x14ac:dyDescent="0.3">
      <c r="A30" s="92"/>
      <c r="B30" s="77" t="s">
        <v>64</v>
      </c>
      <c r="C30" s="78"/>
      <c r="D30" s="100" t="s">
        <v>125</v>
      </c>
      <c r="E30" s="101"/>
      <c r="F30" s="101"/>
      <c r="G30" s="102"/>
      <c r="H30" s="82"/>
      <c r="I30" s="82"/>
      <c r="J30" s="93"/>
      <c r="K30" s="82"/>
      <c r="L30" s="82"/>
      <c r="M30" s="82"/>
      <c r="N30" s="235"/>
    </row>
    <row r="31" spans="1:14" s="1" customFormat="1" ht="14.1" customHeight="1" x14ac:dyDescent="0.3">
      <c r="A31" s="83">
        <v>15</v>
      </c>
      <c r="B31" s="85" t="s">
        <v>20</v>
      </c>
      <c r="C31" s="86"/>
      <c r="D31" s="123" t="s">
        <v>16</v>
      </c>
      <c r="E31" s="124"/>
      <c r="F31" s="124"/>
      <c r="G31" s="125"/>
      <c r="H31" s="67">
        <f>SUM(I31)-1.15</f>
        <v>22.050000000000004</v>
      </c>
      <c r="I31" s="67">
        <f>SUM(J31)-1.15</f>
        <v>23.200000000000003</v>
      </c>
      <c r="J31" s="90">
        <v>24.35</v>
      </c>
      <c r="K31" s="67">
        <f>SUM(J31)+1.65</f>
        <v>26</v>
      </c>
      <c r="L31" s="67">
        <f>SUM(K31)+1.15</f>
        <v>27.15</v>
      </c>
      <c r="M31" s="67">
        <f>SUM(L31)+1.15</f>
        <v>28.299999999999997</v>
      </c>
      <c r="N31" s="234">
        <f>SUM(M31)+1.15</f>
        <v>29.449999999999996</v>
      </c>
    </row>
    <row r="32" spans="1:14" s="1" customFormat="1" ht="14.1" customHeight="1" x14ac:dyDescent="0.3">
      <c r="A32" s="92"/>
      <c r="B32" s="77" t="s">
        <v>63</v>
      </c>
      <c r="C32" s="78"/>
      <c r="D32" s="100" t="s">
        <v>125</v>
      </c>
      <c r="E32" s="101"/>
      <c r="F32" s="101"/>
      <c r="G32" s="102"/>
      <c r="H32" s="82"/>
      <c r="I32" s="82"/>
      <c r="J32" s="93"/>
      <c r="K32" s="82"/>
      <c r="L32" s="82"/>
      <c r="M32" s="82"/>
      <c r="N32" s="235"/>
    </row>
    <row r="33" spans="1:14" s="1" customFormat="1" ht="14.1" customHeight="1" x14ac:dyDescent="0.3">
      <c r="A33" s="83">
        <v>16</v>
      </c>
      <c r="B33" s="85" t="s">
        <v>21</v>
      </c>
      <c r="C33" s="86"/>
      <c r="D33" s="123" t="s">
        <v>22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62</v>
      </c>
      <c r="C34" s="78"/>
      <c r="D34" s="100" t="s">
        <v>124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23</v>
      </c>
      <c r="C35" s="86"/>
      <c r="D35" s="123" t="s">
        <v>24</v>
      </c>
      <c r="E35" s="124"/>
      <c r="F35" s="124"/>
      <c r="G35" s="125"/>
      <c r="H35" s="67"/>
      <c r="I35" s="67"/>
      <c r="J35" s="90"/>
      <c r="K35" s="67"/>
      <c r="L35" s="67"/>
      <c r="M35" s="67"/>
      <c r="N35" s="234"/>
    </row>
    <row r="36" spans="1:14" s="1" customFormat="1" ht="14.1" customHeight="1" x14ac:dyDescent="0.3">
      <c r="A36" s="92"/>
      <c r="B36" s="77" t="s">
        <v>61</v>
      </c>
      <c r="C36" s="78"/>
      <c r="D36" s="100" t="s">
        <v>123</v>
      </c>
      <c r="E36" s="101"/>
      <c r="F36" s="101"/>
      <c r="G36" s="102"/>
      <c r="H36" s="82"/>
      <c r="I36" s="82"/>
      <c r="J36" s="93"/>
      <c r="K36" s="82"/>
      <c r="L36" s="82"/>
      <c r="M36" s="82"/>
      <c r="N36" s="235"/>
    </row>
    <row r="37" spans="1:14" s="1" customFormat="1" ht="14.1" customHeight="1" x14ac:dyDescent="0.3">
      <c r="A37" s="83">
        <v>18</v>
      </c>
      <c r="B37" s="85" t="s">
        <v>122</v>
      </c>
      <c r="C37" s="86"/>
      <c r="D37" s="123" t="s">
        <v>120</v>
      </c>
      <c r="E37" s="124"/>
      <c r="F37" s="124"/>
      <c r="G37" s="125"/>
      <c r="H37" s="67"/>
      <c r="I37" s="67"/>
      <c r="J37" s="90"/>
      <c r="K37" s="67"/>
      <c r="L37" s="67"/>
      <c r="M37" s="67"/>
      <c r="N37" s="185"/>
    </row>
    <row r="38" spans="1:14" s="1" customFormat="1" ht="14.1" customHeight="1" x14ac:dyDescent="0.3">
      <c r="A38" s="92"/>
      <c r="B38" s="77" t="s">
        <v>121</v>
      </c>
      <c r="C38" s="78"/>
      <c r="D38" s="100" t="s">
        <v>120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119</v>
      </c>
      <c r="C39" s="86"/>
      <c r="D39" s="123" t="s">
        <v>118</v>
      </c>
      <c r="E39" s="124"/>
      <c r="F39" s="124"/>
      <c r="G39" s="125"/>
      <c r="H39" s="67"/>
      <c r="I39" s="67"/>
      <c r="J39" s="90"/>
      <c r="K39" s="67"/>
      <c r="L39" s="67"/>
      <c r="M39" s="67"/>
      <c r="N39" s="185"/>
    </row>
    <row r="40" spans="1:14" s="1" customFormat="1" ht="14.1" customHeight="1" x14ac:dyDescent="0.3">
      <c r="A40" s="92"/>
      <c r="B40" s="77" t="s">
        <v>117</v>
      </c>
      <c r="C40" s="78"/>
      <c r="D40" s="100" t="s">
        <v>173</v>
      </c>
      <c r="E40" s="101"/>
      <c r="F40" s="101"/>
      <c r="G40" s="102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154</v>
      </c>
      <c r="C41" s="86"/>
      <c r="D41" s="123" t="s">
        <v>25</v>
      </c>
      <c r="E41" s="124"/>
      <c r="F41" s="124"/>
      <c r="G41" s="125"/>
      <c r="H41" s="67">
        <f>SUM(I41)-0.6</f>
        <v>7.8000000000000007</v>
      </c>
      <c r="I41" s="67">
        <f>SUM(J41)-0.6</f>
        <v>8.4</v>
      </c>
      <c r="J41" s="126">
        <v>9</v>
      </c>
      <c r="K41" s="127">
        <f>SUM(J41)+0.6</f>
        <v>9.6</v>
      </c>
      <c r="L41" s="127">
        <f>SUM(K41)+0.6</f>
        <v>10.199999999999999</v>
      </c>
      <c r="M41" s="127">
        <f>SUM(L41)+0.6</f>
        <v>10.799999999999999</v>
      </c>
      <c r="N41" s="232">
        <f>SUM(M41)+0.6</f>
        <v>11.399999999999999</v>
      </c>
    </row>
    <row r="42" spans="1:14" s="1" customFormat="1" ht="14.1" customHeight="1" x14ac:dyDescent="0.3">
      <c r="A42" s="92"/>
      <c r="B42" s="77" t="s">
        <v>60</v>
      </c>
      <c r="C42" s="78"/>
      <c r="D42" s="100" t="s">
        <v>153</v>
      </c>
      <c r="E42" s="101"/>
      <c r="F42" s="101"/>
      <c r="G42" s="102"/>
      <c r="H42" s="82"/>
      <c r="I42" s="82"/>
      <c r="J42" s="126"/>
      <c r="K42" s="127"/>
      <c r="L42" s="127"/>
      <c r="M42" s="127"/>
      <c r="N42" s="232"/>
    </row>
    <row r="43" spans="1:14" s="1" customFormat="1" ht="14.1" customHeight="1" x14ac:dyDescent="0.3">
      <c r="A43" s="83">
        <v>21</v>
      </c>
      <c r="B43" s="85" t="s">
        <v>152</v>
      </c>
      <c r="C43" s="86"/>
      <c r="D43" s="123" t="s">
        <v>26</v>
      </c>
      <c r="E43" s="124"/>
      <c r="F43" s="124"/>
      <c r="G43" s="125"/>
      <c r="H43" s="67">
        <f>SUM(I43)-0.4</f>
        <v>4.6999999999999993</v>
      </c>
      <c r="I43" s="67">
        <f>SUM(J43)-0.4</f>
        <v>5.0999999999999996</v>
      </c>
      <c r="J43" s="90">
        <v>5.5</v>
      </c>
      <c r="K43" s="67">
        <f>SUM(J43)+0.4</f>
        <v>5.9</v>
      </c>
      <c r="L43" s="67">
        <f>SUM(K43)+0.4</f>
        <v>6.3000000000000007</v>
      </c>
      <c r="M43" s="67">
        <f>SUM(L43)+0.4</f>
        <v>6.7000000000000011</v>
      </c>
      <c r="N43" s="234">
        <f>SUM(M43)+0.4</f>
        <v>7.1000000000000014</v>
      </c>
    </row>
    <row r="44" spans="1:14" s="1" customFormat="1" ht="14.1" customHeight="1" x14ac:dyDescent="0.3">
      <c r="A44" s="92"/>
      <c r="B44" s="77" t="s">
        <v>59</v>
      </c>
      <c r="C44" s="78"/>
      <c r="D44" s="100" t="s">
        <v>151</v>
      </c>
      <c r="E44" s="101"/>
      <c r="F44" s="101"/>
      <c r="G44" s="102"/>
      <c r="H44" s="82"/>
      <c r="I44" s="82"/>
      <c r="J44" s="93"/>
      <c r="K44" s="82"/>
      <c r="L44" s="82"/>
      <c r="M44" s="82"/>
      <c r="N44" s="235"/>
    </row>
    <row r="45" spans="1:14" s="1" customFormat="1" ht="14.1" customHeight="1" x14ac:dyDescent="0.3">
      <c r="A45" s="83">
        <v>22</v>
      </c>
      <c r="B45" s="85" t="s">
        <v>150</v>
      </c>
      <c r="C45" s="86"/>
      <c r="D45" s="161"/>
      <c r="E45" s="161"/>
      <c r="F45" s="161"/>
      <c r="G45" s="161"/>
      <c r="H45" s="67">
        <f>SUM(I45)-0.5</f>
        <v>10</v>
      </c>
      <c r="I45" s="67">
        <f>SUM(J45)-0.5</f>
        <v>10.5</v>
      </c>
      <c r="J45" s="90">
        <v>11</v>
      </c>
      <c r="K45" s="67">
        <f>SUM(J45)+0.5</f>
        <v>11.5</v>
      </c>
      <c r="L45" s="67">
        <f>SUM(K45)+0.5</f>
        <v>12</v>
      </c>
      <c r="M45" s="67">
        <f>SUM(L45)+0.5</f>
        <v>12.5</v>
      </c>
      <c r="N45" s="185">
        <f>SUM(M45)+0.5</f>
        <v>13</v>
      </c>
    </row>
    <row r="46" spans="1:14" s="1" customFormat="1" ht="14.1" customHeight="1" x14ac:dyDescent="0.3">
      <c r="A46" s="92"/>
      <c r="B46" s="148" t="s">
        <v>149</v>
      </c>
      <c r="C46" s="149"/>
      <c r="D46" s="129"/>
      <c r="E46" s="130"/>
      <c r="F46" s="130"/>
      <c r="G46" s="131"/>
      <c r="H46" s="82"/>
      <c r="I46" s="82"/>
      <c r="J46" s="93"/>
      <c r="K46" s="82"/>
      <c r="L46" s="82"/>
      <c r="M46" s="82"/>
      <c r="N46" s="189"/>
    </row>
    <row r="47" spans="1:14" s="1" customFormat="1" ht="14.1" customHeight="1" x14ac:dyDescent="0.3">
      <c r="A47" s="83">
        <v>23</v>
      </c>
      <c r="B47" s="85" t="s">
        <v>148</v>
      </c>
      <c r="C47" s="86"/>
      <c r="D47" s="161"/>
      <c r="E47" s="161"/>
      <c r="F47" s="161"/>
      <c r="G47" s="161"/>
      <c r="H47" s="67">
        <f>SUM(I47)-0.5</f>
        <v>11</v>
      </c>
      <c r="I47" s="67">
        <f>SUM(J47)-0.5</f>
        <v>11.5</v>
      </c>
      <c r="J47" s="90">
        <v>12</v>
      </c>
      <c r="K47" s="67">
        <f>SUM(J47)+0.5</f>
        <v>12.5</v>
      </c>
      <c r="L47" s="67">
        <f>SUM(K47)+0.5</f>
        <v>13</v>
      </c>
      <c r="M47" s="67">
        <f>SUM(L47)+0.5</f>
        <v>13.5</v>
      </c>
      <c r="N47" s="185">
        <f>SUM(M47)+0.5</f>
        <v>14</v>
      </c>
    </row>
    <row r="48" spans="1:14" s="1" customFormat="1" ht="14.1" customHeight="1" thickBot="1" x14ac:dyDescent="0.35">
      <c r="A48" s="84"/>
      <c r="B48" s="182" t="s">
        <v>147</v>
      </c>
      <c r="C48" s="182"/>
      <c r="D48" s="171"/>
      <c r="E48" s="172"/>
      <c r="F48" s="172"/>
      <c r="G48" s="173"/>
      <c r="H48" s="68"/>
      <c r="I48" s="68"/>
      <c r="J48" s="91"/>
      <c r="K48" s="68"/>
      <c r="L48" s="68"/>
      <c r="M48" s="68"/>
      <c r="N48" s="262"/>
    </row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79"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27FA-D0C7-463F-9AB7-171AD38E6AB8}">
  <sheetPr codeName="Sheet68">
    <tabColor theme="5"/>
    <pageSetUpPr fitToPage="1"/>
  </sheetPr>
  <dimension ref="A1:N64"/>
  <sheetViews>
    <sheetView topLeftCell="A16" zoomScale="110" zoomScaleNormal="110" workbookViewId="0">
      <selection activeCell="D47" sqref="D47:G4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239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7" t="s">
        <v>72</v>
      </c>
      <c r="I2" s="37" t="s">
        <v>73</v>
      </c>
      <c r="J2" s="8" t="s">
        <v>74</v>
      </c>
      <c r="K2" s="37" t="s">
        <v>75</v>
      </c>
      <c r="L2" s="37" t="s">
        <v>183</v>
      </c>
      <c r="M2" s="37" t="s">
        <v>184</v>
      </c>
      <c r="N2" s="37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SUM(I11)-4.5</f>
        <v>63</v>
      </c>
      <c r="I11" s="67">
        <f>SUM(J11)-4.5</f>
        <v>67.5</v>
      </c>
      <c r="J11" s="97">
        <v>72</v>
      </c>
      <c r="K11" s="98">
        <f>SUM(J11)+4.5</f>
        <v>76.5</v>
      </c>
      <c r="L11" s="98">
        <f>SUM(K11)+4.5</f>
        <v>81</v>
      </c>
      <c r="M11" s="98">
        <f>SUM(L11)+4.5</f>
        <v>85.5</v>
      </c>
      <c r="N11" s="187">
        <f>SUM(M11)+4.5</f>
        <v>90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SUM(I13)-5</f>
        <v>66.8</v>
      </c>
      <c r="I13" s="220">
        <f>SUM(J13)-5</f>
        <v>71.8</v>
      </c>
      <c r="J13" s="90">
        <v>76.8</v>
      </c>
      <c r="K13" s="220">
        <f>SUM(J13)+5</f>
        <v>81.8</v>
      </c>
      <c r="L13" s="220">
        <f>SUM(K13)+5</f>
        <v>86.8</v>
      </c>
      <c r="M13" s="220">
        <f>SUM(L13)+5</f>
        <v>91.8</v>
      </c>
      <c r="N13" s="281">
        <f>SUM(M13)+5</f>
        <v>96.8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04"/>
      <c r="N14" s="282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13.400000000000002</v>
      </c>
      <c r="I15" s="220">
        <f>SUM(J15)-0.7</f>
        <v>14.100000000000001</v>
      </c>
      <c r="J15" s="90">
        <v>14.8</v>
      </c>
      <c r="K15" s="220">
        <f>SUM(J15)+1.2</f>
        <v>16</v>
      </c>
      <c r="L15" s="220">
        <f>SUM(K15)+0.7</f>
        <v>16.7</v>
      </c>
      <c r="M15" s="214">
        <f>SUM(L15)+0.7</f>
        <v>17.399999999999999</v>
      </c>
      <c r="N15" s="279">
        <f>SUM(M15)+0.7</f>
        <v>18.099999999999998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194"/>
      <c r="N16" s="280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14"/>
      <c r="N17" s="279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194"/>
      <c r="N18" s="280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49</v>
      </c>
      <c r="I19" s="67">
        <f>SUM(J19)-7</f>
        <v>56</v>
      </c>
      <c r="J19" s="90">
        <v>63</v>
      </c>
      <c r="K19" s="67">
        <f>SUM(J19)+6</f>
        <v>69</v>
      </c>
      <c r="L19" s="67">
        <f>SUM(K19)+6</f>
        <v>75</v>
      </c>
      <c r="M19" s="67">
        <f>SUM(L19)+6</f>
        <v>81</v>
      </c>
      <c r="N19" s="185">
        <f>SUM(M19)+6</f>
        <v>87</v>
      </c>
    </row>
    <row r="20" spans="1:14" s="1" customFormat="1" ht="14.1" customHeight="1" x14ac:dyDescent="0.3">
      <c r="A20" s="92"/>
      <c r="B20" s="77" t="s">
        <v>240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SUM(I21)-2</f>
        <v>36.200000000000003</v>
      </c>
      <c r="I21" s="67">
        <f>SUM(J21)-2</f>
        <v>38.200000000000003</v>
      </c>
      <c r="J21" s="90">
        <v>40.200000000000003</v>
      </c>
      <c r="K21" s="220">
        <f>SUM(J21)+2</f>
        <v>42.2</v>
      </c>
      <c r="L21" s="220">
        <f>SUM(K21)+2</f>
        <v>44.2</v>
      </c>
      <c r="M21" s="220">
        <f>SUM(L21)+2</f>
        <v>46.2</v>
      </c>
      <c r="N21" s="281">
        <f>SUM(M21)+2</f>
        <v>48.2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04"/>
      <c r="N22" s="282"/>
    </row>
    <row r="23" spans="1:14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21.099999999999998</v>
      </c>
      <c r="I23" s="220">
        <f>SUM(J23)-1.1</f>
        <v>22.2</v>
      </c>
      <c r="J23" s="90">
        <v>23.3</v>
      </c>
      <c r="K23" s="220">
        <f>SUM(J23)+1.6</f>
        <v>24.900000000000002</v>
      </c>
      <c r="L23" s="220">
        <f>SUM(K23)+1.1</f>
        <v>26.000000000000004</v>
      </c>
      <c r="M23" s="214">
        <f>SUM(L23)+1.1</f>
        <v>27.100000000000005</v>
      </c>
      <c r="N23" s="279">
        <f>SUM(M23)+1.1</f>
        <v>28.200000000000006</v>
      </c>
    </row>
    <row r="24" spans="1:14" s="1" customFormat="1" ht="14.1" customHeight="1" x14ac:dyDescent="0.3">
      <c r="A24" s="92"/>
      <c r="B24" s="77" t="s">
        <v>241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194"/>
      <c r="N24" s="280"/>
    </row>
    <row r="25" spans="1:14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28.5</v>
      </c>
      <c r="I25" s="220">
        <f>SUM(J25)-1.3</f>
        <v>29.8</v>
      </c>
      <c r="J25" s="90">
        <v>31.1</v>
      </c>
      <c r="K25" s="220">
        <f>SUM(J25)+1.8</f>
        <v>32.9</v>
      </c>
      <c r="L25" s="220">
        <f>SUM(K25)+1.3</f>
        <v>34.199999999999996</v>
      </c>
      <c r="M25" s="214">
        <f>SUM(L25)+1.3</f>
        <v>35.499999999999993</v>
      </c>
      <c r="N25" s="279">
        <f>SUM(M25)+1.3</f>
        <v>36.79999999999999</v>
      </c>
    </row>
    <row r="26" spans="1:14" s="1" customFormat="1" ht="14.1" customHeight="1" x14ac:dyDescent="0.3">
      <c r="A26" s="92"/>
      <c r="B26" s="77" t="s">
        <v>242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194"/>
      <c r="N26" s="280"/>
    </row>
    <row r="27" spans="1:14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SUM(I27)-3.1</f>
        <v>42.199999999999996</v>
      </c>
      <c r="I27" s="67">
        <f>SUM(J27)-3.1</f>
        <v>45.3</v>
      </c>
      <c r="J27" s="90">
        <v>48.4</v>
      </c>
      <c r="K27" s="220">
        <f>SUM(J27)+3.1</f>
        <v>51.5</v>
      </c>
      <c r="L27" s="220">
        <f>SUM(K27)+3.1</f>
        <v>54.6</v>
      </c>
      <c r="M27" s="220">
        <f>SUM(L27)+3.1</f>
        <v>57.7</v>
      </c>
      <c r="N27" s="281">
        <f>SUM(M27)+3.1</f>
        <v>60.800000000000004</v>
      </c>
    </row>
    <row r="28" spans="1:14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04"/>
      <c r="N28" s="282"/>
    </row>
    <row r="29" spans="1:14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28.700000000000003</v>
      </c>
      <c r="I29" s="67">
        <f>SUM(J29)-6</f>
        <v>34.700000000000003</v>
      </c>
      <c r="J29" s="90">
        <v>40.700000000000003</v>
      </c>
      <c r="K29" s="220">
        <f>SUM(J29)+4.5</f>
        <v>45.2</v>
      </c>
      <c r="L29" s="220">
        <f>SUM(K29)+5</f>
        <v>50.2</v>
      </c>
      <c r="M29" s="220">
        <f>SUM(L29)+5</f>
        <v>55.2</v>
      </c>
      <c r="N29" s="281">
        <f>SUM(M29)+5</f>
        <v>60.2</v>
      </c>
    </row>
    <row r="30" spans="1:14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04"/>
      <c r="N30" s="282"/>
    </row>
    <row r="31" spans="1:14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SUM(I31)-2.2</f>
        <v>41.099999999999994</v>
      </c>
      <c r="I31" s="67">
        <f>SUM(J31)-2.2</f>
        <v>43.3</v>
      </c>
      <c r="J31" s="90">
        <v>45.5</v>
      </c>
      <c r="K31" s="220">
        <f>SUM(J31)+2.2</f>
        <v>47.7</v>
      </c>
      <c r="L31" s="220">
        <f>SUM(K31)+2.2</f>
        <v>49.900000000000006</v>
      </c>
      <c r="M31" s="220">
        <f>SUM(L31)+2.2</f>
        <v>52.100000000000009</v>
      </c>
      <c r="N31" s="281">
        <f>SUM(M31)+2.2</f>
        <v>54.300000000000011</v>
      </c>
    </row>
    <row r="32" spans="1:14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04"/>
      <c r="N32" s="282"/>
    </row>
    <row r="33" spans="1:14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SUM(I33)-3.5</f>
        <v>32.5</v>
      </c>
      <c r="I33" s="67">
        <f>SUM(J33)-3.5</f>
        <v>36</v>
      </c>
      <c r="J33" s="90">
        <v>39.5</v>
      </c>
      <c r="K33" s="220">
        <f>SUM(J33)+3.4</f>
        <v>42.9</v>
      </c>
      <c r="L33" s="220">
        <f>SUM(K33)+3.1</f>
        <v>46</v>
      </c>
      <c r="M33" s="220">
        <f>SUM(L33)+3.1</f>
        <v>49.1</v>
      </c>
      <c r="N33" s="281">
        <f>SUM(M33)+3.1</f>
        <v>52.2</v>
      </c>
    </row>
    <row r="34" spans="1:14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04"/>
      <c r="N34" s="282"/>
    </row>
    <row r="35" spans="1:14" s="1" customFormat="1" ht="14.1" customHeight="1" x14ac:dyDescent="0.3">
      <c r="A35" s="121">
        <v>17</v>
      </c>
      <c r="B35" s="288" t="s">
        <v>219</v>
      </c>
      <c r="C35" s="289"/>
      <c r="D35" s="123" t="s">
        <v>25</v>
      </c>
      <c r="E35" s="124"/>
      <c r="F35" s="124"/>
      <c r="G35" s="125"/>
      <c r="H35" s="67">
        <f>SUM(I35)-0.3</f>
        <v>3.9000000000000004</v>
      </c>
      <c r="I35" s="67">
        <f>SUM(J35)-0.3</f>
        <v>4.2</v>
      </c>
      <c r="J35" s="126">
        <v>4.5</v>
      </c>
      <c r="K35" s="127">
        <f>SUM(J35)+0.3</f>
        <v>4.8</v>
      </c>
      <c r="L35" s="127">
        <f>SUM(K35)+0.3</f>
        <v>5.0999999999999996</v>
      </c>
      <c r="M35" s="127">
        <f>SUM(L35)+0.3</f>
        <v>5.3999999999999995</v>
      </c>
      <c r="N35" s="257">
        <f>SUM(M35)+0.3</f>
        <v>5.6999999999999993</v>
      </c>
    </row>
    <row r="36" spans="1:14" s="1" customFormat="1" ht="14.1" customHeight="1" x14ac:dyDescent="0.3">
      <c r="A36" s="92"/>
      <c r="B36" s="77" t="s">
        <v>218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83">
        <v>18</v>
      </c>
      <c r="B37" s="286" t="s">
        <v>217</v>
      </c>
      <c r="C37" s="287"/>
      <c r="D37" s="123" t="s">
        <v>26</v>
      </c>
      <c r="E37" s="124"/>
      <c r="F37" s="124"/>
      <c r="G37" s="125"/>
      <c r="H37" s="67">
        <f>SUM(I37)-0.7</f>
        <v>9.1000000000000014</v>
      </c>
      <c r="I37" s="67">
        <f>SUM(J37)-0.7</f>
        <v>9.8000000000000007</v>
      </c>
      <c r="J37" s="90">
        <v>10.5</v>
      </c>
      <c r="K37" s="67">
        <f>SUM(J37)+0.7</f>
        <v>11.2</v>
      </c>
      <c r="L37" s="67">
        <f>SUM(K37)+0.7</f>
        <v>11.899999999999999</v>
      </c>
      <c r="M37" s="67">
        <f>SUM(L37)+0.7</f>
        <v>12.599999999999998</v>
      </c>
      <c r="N37" s="185">
        <f>SUM(M37)+0.7</f>
        <v>13.299999999999997</v>
      </c>
    </row>
    <row r="38" spans="1:14" s="1" customFormat="1" ht="14.1" customHeight="1" x14ac:dyDescent="0.3">
      <c r="A38" s="92"/>
      <c r="B38" s="77" t="s">
        <v>216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121">
        <v>19</v>
      </c>
      <c r="B39" s="85" t="s">
        <v>150</v>
      </c>
      <c r="C39" s="86"/>
      <c r="D39" s="218"/>
      <c r="E39" s="218"/>
      <c r="F39" s="218"/>
      <c r="G39" s="218"/>
      <c r="H39" s="67">
        <f>SUM(I39)-0.5</f>
        <v>9</v>
      </c>
      <c r="I39" s="67">
        <f>SUM(J39)-0.5</f>
        <v>9.5</v>
      </c>
      <c r="J39" s="90">
        <v>10</v>
      </c>
      <c r="K39" s="67">
        <f>SUM(J39)+0.5</f>
        <v>10.5</v>
      </c>
      <c r="L39" s="67">
        <f>SUM(K39)+0.5</f>
        <v>11</v>
      </c>
      <c r="M39" s="67">
        <f>SUM(L39)+0.5</f>
        <v>11.5</v>
      </c>
      <c r="N39" s="185">
        <f>SUM(M39)+0.5</f>
        <v>12</v>
      </c>
    </row>
    <row r="40" spans="1:14" s="1" customFormat="1" ht="14.1" customHeight="1" x14ac:dyDescent="0.3">
      <c r="A40" s="92"/>
      <c r="B40" s="148" t="s">
        <v>149</v>
      </c>
      <c r="C40" s="149"/>
      <c r="D40" s="195"/>
      <c r="E40" s="196"/>
      <c r="F40" s="196"/>
      <c r="G40" s="197"/>
      <c r="H40" s="82"/>
      <c r="I40" s="82"/>
      <c r="J40" s="93"/>
      <c r="K40" s="82"/>
      <c r="L40" s="82"/>
      <c r="M40" s="82"/>
      <c r="N40" s="189"/>
    </row>
    <row r="41" spans="1:14" s="1" customFormat="1" ht="13.5" customHeight="1" x14ac:dyDescent="0.3">
      <c r="A41" s="83">
        <v>20</v>
      </c>
      <c r="B41" s="85" t="s">
        <v>148</v>
      </c>
      <c r="C41" s="86"/>
      <c r="D41" s="218"/>
      <c r="E41" s="218"/>
      <c r="F41" s="218"/>
      <c r="G41" s="218"/>
      <c r="H41" s="67">
        <f>SUM(I41)-0.5</f>
        <v>9.5</v>
      </c>
      <c r="I41" s="67">
        <f>SUM(J41)-0.5</f>
        <v>10</v>
      </c>
      <c r="J41" s="90">
        <v>10.5</v>
      </c>
      <c r="K41" s="67">
        <f>SUM(J41)+0.5</f>
        <v>11</v>
      </c>
      <c r="L41" s="67">
        <f>SUM(K41)+0.5</f>
        <v>11.5</v>
      </c>
      <c r="M41" s="67">
        <f>SUM(L41)+0.5</f>
        <v>12</v>
      </c>
      <c r="N41" s="185">
        <f>SUM(M41)+0.5</f>
        <v>12.5</v>
      </c>
    </row>
    <row r="42" spans="1:14" s="1" customFormat="1" ht="13.5" customHeight="1" x14ac:dyDescent="0.3">
      <c r="A42" s="92"/>
      <c r="B42" s="107" t="s">
        <v>147</v>
      </c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82"/>
      <c r="N42" s="189"/>
    </row>
    <row r="43" spans="1:14" s="1" customFormat="1" ht="13.5" customHeight="1" x14ac:dyDescent="0.3">
      <c r="A43" s="83">
        <v>21</v>
      </c>
      <c r="B43" s="227"/>
      <c r="C43" s="228"/>
      <c r="D43" s="285"/>
      <c r="E43" s="285"/>
      <c r="F43" s="285"/>
      <c r="G43" s="285"/>
      <c r="H43" s="98"/>
      <c r="I43" s="98"/>
      <c r="J43" s="97"/>
      <c r="K43" s="98"/>
      <c r="L43" s="98"/>
      <c r="M43" s="98"/>
      <c r="N43" s="187"/>
    </row>
    <row r="44" spans="1:14" s="1" customFormat="1" ht="13.5" customHeight="1" x14ac:dyDescent="0.3">
      <c r="A44" s="92"/>
      <c r="B44" s="209"/>
      <c r="C44" s="210"/>
      <c r="D44" s="195"/>
      <c r="E44" s="196"/>
      <c r="F44" s="196"/>
      <c r="G44" s="197"/>
      <c r="H44" s="82"/>
      <c r="I44" s="82"/>
      <c r="J44" s="93"/>
      <c r="K44" s="82"/>
      <c r="L44" s="82"/>
      <c r="M44" s="82"/>
      <c r="N44" s="189"/>
    </row>
    <row r="45" spans="1:14" s="1" customFormat="1" ht="13.5" customHeight="1" x14ac:dyDescent="0.3">
      <c r="A45" s="83">
        <v>22</v>
      </c>
      <c r="B45" s="198"/>
      <c r="C45" s="199"/>
      <c r="D45" s="218"/>
      <c r="E45" s="218"/>
      <c r="F45" s="218"/>
      <c r="G45" s="218"/>
      <c r="H45" s="67"/>
      <c r="I45" s="67"/>
      <c r="J45" s="90"/>
      <c r="K45" s="67"/>
      <c r="L45" s="67"/>
      <c r="M45" s="67"/>
      <c r="N45" s="185"/>
    </row>
    <row r="46" spans="1:14" s="1" customFormat="1" ht="13.5" customHeight="1" x14ac:dyDescent="0.3">
      <c r="A46" s="92"/>
      <c r="B46" s="209"/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82"/>
      <c r="N46" s="189"/>
    </row>
    <row r="47" spans="1:14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67"/>
      <c r="N47" s="185"/>
    </row>
    <row r="48" spans="1:14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68"/>
      <c r="N48" s="262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A53:A54"/>
    <mergeCell ref="B53:C53"/>
    <mergeCell ref="D53:G53"/>
    <mergeCell ref="H53:H54"/>
    <mergeCell ref="I53:I54"/>
    <mergeCell ref="J53:J54"/>
    <mergeCell ref="M51:M52"/>
    <mergeCell ref="K53:K54"/>
    <mergeCell ref="L53:L54"/>
    <mergeCell ref="M53:M54"/>
    <mergeCell ref="N53:N54"/>
    <mergeCell ref="B54:C54"/>
    <mergeCell ref="D54:G54"/>
    <mergeCell ref="A51:A52"/>
    <mergeCell ref="B51:C51"/>
    <mergeCell ref="D51:G51"/>
    <mergeCell ref="H51:H52"/>
    <mergeCell ref="I51:I52"/>
    <mergeCell ref="J51:J52"/>
    <mergeCell ref="L49:L50"/>
    <mergeCell ref="M49:M50"/>
    <mergeCell ref="N49:N50"/>
    <mergeCell ref="B50:C50"/>
    <mergeCell ref="D50:G50"/>
    <mergeCell ref="N51:N52"/>
    <mergeCell ref="B52:C52"/>
    <mergeCell ref="D52:G52"/>
    <mergeCell ref="K51:K52"/>
    <mergeCell ref="L51:L52"/>
    <mergeCell ref="B48:C48"/>
    <mergeCell ref="D48:G48"/>
    <mergeCell ref="A47:A48"/>
    <mergeCell ref="B47:C47"/>
    <mergeCell ref="J49:J50"/>
    <mergeCell ref="K49:K50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B12:C12"/>
    <mergeCell ref="D12:G12"/>
    <mergeCell ref="A11:A12"/>
    <mergeCell ref="B11:C11"/>
    <mergeCell ref="M13:M14"/>
    <mergeCell ref="B14:C14"/>
    <mergeCell ref="D14:G14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5:N36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8A54-F932-4DE6-ACD9-839F30AF42BB}">
  <sheetPr codeName="Sheet8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SUM(I9)-2.2</f>
        <v>36.599999999999994</v>
      </c>
      <c r="I9" s="67">
        <f>SUM(J9)-2.2</f>
        <v>38.799999999999997</v>
      </c>
      <c r="J9" s="97">
        <v>41</v>
      </c>
      <c r="K9" s="98">
        <f>SUM(J9)+2.2</f>
        <v>43.2</v>
      </c>
      <c r="L9" s="98">
        <f>SUM(K9)+2.2</f>
        <v>45.400000000000006</v>
      </c>
      <c r="M9" s="98">
        <f>SUM(L9)+2.2</f>
        <v>47.600000000000009</v>
      </c>
      <c r="N9" s="240">
        <f>SUM(M9)+2.2</f>
        <v>49.800000000000011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57</v>
      </c>
      <c r="I11" s="67">
        <f>SUM(J11)-4.5</f>
        <v>61.5</v>
      </c>
      <c r="J11" s="97">
        <v>66</v>
      </c>
      <c r="K11" s="98">
        <f>SUM(J11)+4.5</f>
        <v>70.5</v>
      </c>
      <c r="L11" s="98">
        <f>SUM(K11)+4.5</f>
        <v>75</v>
      </c>
      <c r="M11" s="98">
        <f>SUM(L11)+4.5</f>
        <v>79.5</v>
      </c>
      <c r="N11" s="187">
        <f>SUM(M11)+4.5</f>
        <v>84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437</v>
      </c>
      <c r="E13" s="124"/>
      <c r="F13" s="124"/>
      <c r="G13" s="125"/>
      <c r="H13" s="106">
        <f>SUM(I13)-5</f>
        <v>58</v>
      </c>
      <c r="I13" s="67">
        <f>SUM(J13)-5</f>
        <v>63</v>
      </c>
      <c r="J13" s="90">
        <v>68</v>
      </c>
      <c r="K13" s="67">
        <f>SUM(J13)+5</f>
        <v>73</v>
      </c>
      <c r="L13" s="67">
        <f>SUM(K13)+5</f>
        <v>78</v>
      </c>
      <c r="M13" s="67">
        <f>SUM(L13)+5</f>
        <v>83</v>
      </c>
      <c r="N13" s="185">
        <f>SUM(M13)+5</f>
        <v>88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9.3000000000000007</v>
      </c>
      <c r="I15" s="67">
        <f>SUM(J15)-0.7</f>
        <v>10</v>
      </c>
      <c r="J15" s="90">
        <v>10.7</v>
      </c>
      <c r="K15" s="67">
        <f>SUM(J15)+0.7</f>
        <v>11.399999999999999</v>
      </c>
      <c r="L15" s="67">
        <f>SUM(K15)+0.7</f>
        <v>12.099999999999998</v>
      </c>
      <c r="M15" s="106">
        <f>SUM(L15)+0.7</f>
        <v>12.799999999999997</v>
      </c>
      <c r="N15" s="277">
        <f>SUM(M15)+0.7</f>
        <v>13.499999999999996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9.3000000000000007</v>
      </c>
      <c r="I17" s="67">
        <f>SUM(J17)-0.7</f>
        <v>10</v>
      </c>
      <c r="J17" s="90">
        <v>10.7</v>
      </c>
      <c r="K17" s="67">
        <f>SUM(J17)+0.7</f>
        <v>11.399999999999999</v>
      </c>
      <c r="L17" s="67">
        <f>SUM(K17)+0.7</f>
        <v>12.099999999999998</v>
      </c>
      <c r="M17" s="106">
        <f>SUM(L17)+0.7</f>
        <v>12.799999999999997</v>
      </c>
      <c r="N17" s="277">
        <f>SUM(M17)+0.7</f>
        <v>13.499999999999996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234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49</v>
      </c>
      <c r="I21" s="67">
        <f>SUM(J21)-7</f>
        <v>56</v>
      </c>
      <c r="J21" s="90">
        <v>63</v>
      </c>
      <c r="K21" s="67">
        <f>SUM(J21)+6</f>
        <v>69</v>
      </c>
      <c r="L21" s="67">
        <f>SUM(K21)+6</f>
        <v>75</v>
      </c>
      <c r="M21" s="67">
        <f>SUM(L21)+6</f>
        <v>81</v>
      </c>
      <c r="N21" s="234">
        <f>SUM(M21)+6</f>
        <v>87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33</v>
      </c>
      <c r="I23" s="67">
        <f>SUM(J23)-2</f>
        <v>35</v>
      </c>
      <c r="J23" s="90">
        <v>37</v>
      </c>
      <c r="K23" s="67">
        <f>SUM(J23)+2</f>
        <v>39</v>
      </c>
      <c r="L23" s="67">
        <f>SUM(K23)+2</f>
        <v>41</v>
      </c>
      <c r="M23" s="67">
        <f>SUM(L23)+2</f>
        <v>43</v>
      </c>
      <c r="N23" s="234">
        <f>SUM(M23)+2</f>
        <v>45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19.799999999999997</v>
      </c>
      <c r="I25" s="67">
        <f>SUM(J25)-1.1</f>
        <v>20.9</v>
      </c>
      <c r="J25" s="90">
        <v>22</v>
      </c>
      <c r="K25" s="67">
        <f>SUM(J25)+1.6</f>
        <v>23.6</v>
      </c>
      <c r="L25" s="67">
        <f>SUM(K25)+1.1</f>
        <v>24.700000000000003</v>
      </c>
      <c r="M25" s="106">
        <f>SUM(L25)+1.1</f>
        <v>25.800000000000004</v>
      </c>
      <c r="N25" s="277">
        <f>SUM(M25)+1.1</f>
        <v>26.900000000000006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25.9</v>
      </c>
      <c r="I27" s="67">
        <f>SUM(J27)-1.3</f>
        <v>27.2</v>
      </c>
      <c r="J27" s="90">
        <v>28.5</v>
      </c>
      <c r="K27" s="67">
        <f>SUM(J27)+1.8</f>
        <v>30.3</v>
      </c>
      <c r="L27" s="67">
        <f>SUM(K27)+1.3</f>
        <v>31.6</v>
      </c>
      <c r="M27" s="106">
        <f>SUM(L27)+1.3</f>
        <v>32.9</v>
      </c>
      <c r="N27" s="277">
        <f>SUM(M27)+1.3</f>
        <v>34.199999999999996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67"/>
      <c r="N29" s="185"/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7"/>
      <c r="N31" s="234"/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235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SUM(I37)-0.6</f>
        <v>6.8000000000000007</v>
      </c>
      <c r="I37" s="67">
        <f>SUM(J37)-0.6</f>
        <v>7.4</v>
      </c>
      <c r="J37" s="126">
        <v>8</v>
      </c>
      <c r="K37" s="127">
        <f>SUM(J37)+0.6</f>
        <v>8.6</v>
      </c>
      <c r="L37" s="127">
        <f>SUM(K37)+0.6</f>
        <v>9.1999999999999993</v>
      </c>
      <c r="M37" s="127">
        <f>SUM(L37)+0.6</f>
        <v>9.7999999999999989</v>
      </c>
      <c r="N37" s="232">
        <f>SUM(M37)+0.6</f>
        <v>10.399999999999999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127"/>
      <c r="N38" s="232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SUM(I39)-0.4</f>
        <v>4.6999999999999993</v>
      </c>
      <c r="I39" s="67">
        <f>SUM(J39)-0.4</f>
        <v>5.0999999999999996</v>
      </c>
      <c r="J39" s="90">
        <v>5.5</v>
      </c>
      <c r="K39" s="67">
        <f>SUM(J39)+0.4</f>
        <v>5.9</v>
      </c>
      <c r="L39" s="67">
        <f>SUM(K39)+0.4</f>
        <v>6.3000000000000007</v>
      </c>
      <c r="M39" s="67">
        <f>SUM(L39)+0.4</f>
        <v>6.7000000000000011</v>
      </c>
      <c r="N39" s="234">
        <f>SUM(M39)+0.4</f>
        <v>7.1000000000000014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235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10</v>
      </c>
      <c r="I41" s="67">
        <f>SUM(J41)-0.5</f>
        <v>10.5</v>
      </c>
      <c r="J41" s="90">
        <v>11</v>
      </c>
      <c r="K41" s="67">
        <f>SUM(J41)+0.5</f>
        <v>11.5</v>
      </c>
      <c r="L41" s="67">
        <f>SUM(K41)+0.5</f>
        <v>12</v>
      </c>
      <c r="M41" s="67">
        <f>SUM(L41)+0.5</f>
        <v>12.5</v>
      </c>
      <c r="N41" s="185">
        <f>SUM(M41)+0.5</f>
        <v>13</v>
      </c>
    </row>
    <row r="42" spans="1:14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SUM(I43)-0.5</f>
        <v>10.5</v>
      </c>
      <c r="I43" s="67">
        <f>SUM(J43)-0.5</f>
        <v>11</v>
      </c>
      <c r="J43" s="90">
        <v>11.5</v>
      </c>
      <c r="K43" s="67">
        <f>SUM(J43)+0.5</f>
        <v>12</v>
      </c>
      <c r="L43" s="67">
        <f>SUM(K43)+0.5</f>
        <v>12.5</v>
      </c>
      <c r="M43" s="67">
        <f>SUM(L43)+0.5</f>
        <v>13</v>
      </c>
      <c r="N43" s="185">
        <f>SUM(M43)+0.5</f>
        <v>13.5</v>
      </c>
    </row>
    <row r="44" spans="1:14" s="1" customFormat="1" ht="14.1" customHeight="1" thickBot="1" x14ac:dyDescent="0.35">
      <c r="A44" s="84"/>
      <c r="B44" s="182" t="s">
        <v>147</v>
      </c>
      <c r="C44" s="182"/>
      <c r="D44" s="171"/>
      <c r="E44" s="172"/>
      <c r="F44" s="172"/>
      <c r="G44" s="173"/>
      <c r="H44" s="68"/>
      <c r="I44" s="68"/>
      <c r="J44" s="91"/>
      <c r="K44" s="68"/>
      <c r="L44" s="68"/>
      <c r="M44" s="68"/>
      <c r="N44" s="262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EFF3-3350-475F-B78A-EC15DB7560B5}">
  <sheetPr codeName="Sheet71">
    <tabColor theme="5"/>
    <pageSetUpPr fitToPage="1"/>
  </sheetPr>
  <dimension ref="A1:N64"/>
  <sheetViews>
    <sheetView zoomScale="110" zoomScaleNormal="110" workbookViewId="0">
      <selection activeCell="S7" sqref="S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  <col min="14" max="14" width="5.5" customWidth="1"/>
  </cols>
  <sheetData>
    <row r="1" spans="1:13" ht="16.5" customHeight="1" thickBot="1" x14ac:dyDescent="0.35">
      <c r="A1" s="94" t="s">
        <v>284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0" t="s">
        <v>72</v>
      </c>
      <c r="I2" s="20" t="s">
        <v>73</v>
      </c>
      <c r="J2" s="8" t="s">
        <v>74</v>
      </c>
      <c r="K2" s="20" t="s">
        <v>75</v>
      </c>
      <c r="L2" s="20" t="s">
        <v>183</v>
      </c>
      <c r="M2" s="33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295">
        <f>SUM(L3)+3</f>
        <v>60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236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292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6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292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236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292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58</v>
      </c>
      <c r="I11" s="67">
        <f>SUM(J11)-3.5</f>
        <v>61.5</v>
      </c>
      <c r="J11" s="97">
        <v>65</v>
      </c>
      <c r="K11" s="98">
        <f>SUM(J11)+3.5</f>
        <v>68.5</v>
      </c>
      <c r="L11" s="98">
        <f>SUM(K11)+3.5</f>
        <v>72</v>
      </c>
      <c r="M11" s="292">
        <f>SUM(L11)+3.5</f>
        <v>75.5</v>
      </c>
    </row>
    <row r="12" spans="1:13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6"/>
    </row>
    <row r="13" spans="1:13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61.5</v>
      </c>
      <c r="I13" s="220">
        <f>SUM(J13)-4</f>
        <v>65.5</v>
      </c>
      <c r="J13" s="90">
        <v>69.5</v>
      </c>
      <c r="K13" s="220">
        <f>SUM(J13)+4</f>
        <v>73.5</v>
      </c>
      <c r="L13" s="220">
        <f>SUM(K13)+4</f>
        <v>77.5</v>
      </c>
      <c r="M13" s="293">
        <f>SUM(L13)+4</f>
        <v>81.5</v>
      </c>
    </row>
    <row r="14" spans="1:13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94"/>
    </row>
    <row r="15" spans="1:13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11.700000000000001</v>
      </c>
      <c r="I15" s="220">
        <f>SUM(J15)-0.7</f>
        <v>12.4</v>
      </c>
      <c r="J15" s="90">
        <v>13.1</v>
      </c>
      <c r="K15" s="220">
        <f>SUM(J15)+1.2</f>
        <v>14.299999999999999</v>
      </c>
      <c r="L15" s="220">
        <f>SUM(K15)+0.7</f>
        <v>14.999999999999998</v>
      </c>
      <c r="M15" s="293">
        <f>SUM(L15)+0.7</f>
        <v>15.699999999999998</v>
      </c>
    </row>
    <row r="16" spans="1:13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294"/>
    </row>
    <row r="17" spans="1:13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93"/>
    </row>
    <row r="18" spans="1:13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294"/>
    </row>
    <row r="19" spans="1:13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50</v>
      </c>
      <c r="I19" s="67">
        <f>SUM(J19)-7</f>
        <v>57</v>
      </c>
      <c r="J19" s="90">
        <v>64</v>
      </c>
      <c r="K19" s="67">
        <f>SUM(J19)+6</f>
        <v>70</v>
      </c>
      <c r="L19" s="67">
        <f>SUM(K19)+6</f>
        <v>76</v>
      </c>
      <c r="M19" s="238">
        <f>SUM(L19)+6</f>
        <v>82</v>
      </c>
    </row>
    <row r="20" spans="1:13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236"/>
    </row>
    <row r="21" spans="1:13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38.400000000000006</v>
      </c>
      <c r="I21" s="67">
        <f>SUM(J21)-1.8</f>
        <v>40.200000000000003</v>
      </c>
      <c r="J21" s="90">
        <v>42</v>
      </c>
      <c r="K21" s="220">
        <f>SUM(J21)+1.8</f>
        <v>43.8</v>
      </c>
      <c r="L21" s="220">
        <f>SUM(K21)+1.8</f>
        <v>45.599999999999994</v>
      </c>
      <c r="M21" s="293">
        <f>SUM(L21)+1.8</f>
        <v>47.399999999999991</v>
      </c>
    </row>
    <row r="22" spans="1:13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94"/>
    </row>
    <row r="23" spans="1:13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19.299999999999997</v>
      </c>
      <c r="I23" s="220">
        <f>SUM(J23)-1.1</f>
        <v>20.399999999999999</v>
      </c>
      <c r="J23" s="90">
        <v>21.5</v>
      </c>
      <c r="K23" s="220">
        <f>SUM(J23)+1.6</f>
        <v>23.1</v>
      </c>
      <c r="L23" s="220">
        <f>SUM(K23)+1.1</f>
        <v>24.200000000000003</v>
      </c>
      <c r="M23" s="293">
        <f>SUM(L23)+1.1</f>
        <v>25.300000000000004</v>
      </c>
    </row>
    <row r="24" spans="1:13" s="1" customFormat="1" ht="14.1" customHeight="1" x14ac:dyDescent="0.3">
      <c r="A24" s="92"/>
      <c r="B24" s="77" t="s">
        <v>258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294"/>
    </row>
    <row r="25" spans="1:13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25</v>
      </c>
      <c r="I25" s="220">
        <f>SUM(J25)-1.3</f>
        <v>26.3</v>
      </c>
      <c r="J25" s="90">
        <v>27.6</v>
      </c>
      <c r="K25" s="220">
        <f>SUM(J25)+1.8</f>
        <v>29.400000000000002</v>
      </c>
      <c r="L25" s="220">
        <f>SUM(K25)+1.3</f>
        <v>30.700000000000003</v>
      </c>
      <c r="M25" s="293">
        <f>SUM(L25)+1.3</f>
        <v>32</v>
      </c>
    </row>
    <row r="26" spans="1:13" s="1" customFormat="1" ht="14.1" customHeight="1" x14ac:dyDescent="0.3">
      <c r="A26" s="92"/>
      <c r="B26" s="77" t="s">
        <v>259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294"/>
    </row>
    <row r="27" spans="1:13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SUM(I27)-2.7</f>
        <v>35.499999999999993</v>
      </c>
      <c r="I27" s="67">
        <f>SUM(J27)-2.7</f>
        <v>38.199999999999996</v>
      </c>
      <c r="J27" s="90">
        <v>40.9</v>
      </c>
      <c r="K27" s="220">
        <f>SUM(J27)+2.6</f>
        <v>43.5</v>
      </c>
      <c r="L27" s="220">
        <f>SUM(K27)+2.6</f>
        <v>46.1</v>
      </c>
      <c r="M27" s="293">
        <f>SUM(L27)+2.6</f>
        <v>48.7</v>
      </c>
    </row>
    <row r="28" spans="1:13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94"/>
    </row>
    <row r="29" spans="1:13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32</v>
      </c>
      <c r="I29" s="67">
        <f>SUM(J29)-6</f>
        <v>38</v>
      </c>
      <c r="J29" s="90">
        <v>44</v>
      </c>
      <c r="K29" s="220">
        <f>SUM(J29)+4.5</f>
        <v>48.5</v>
      </c>
      <c r="L29" s="220">
        <f>SUM(K29)+5</f>
        <v>53.5</v>
      </c>
      <c r="M29" s="293">
        <f>SUM(L29)+5</f>
        <v>58.5</v>
      </c>
    </row>
    <row r="30" spans="1:13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94"/>
    </row>
    <row r="31" spans="1:13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SUM(I31)-1.4</f>
        <v>29.700000000000003</v>
      </c>
      <c r="I31" s="67">
        <f>SUM(J31)-1.4</f>
        <v>31.1</v>
      </c>
      <c r="J31" s="90">
        <v>32.5</v>
      </c>
      <c r="K31" s="220">
        <f>SUM(J31)+1.4</f>
        <v>33.9</v>
      </c>
      <c r="L31" s="220">
        <f>SUM(K31)+1.4</f>
        <v>35.299999999999997</v>
      </c>
      <c r="M31" s="293">
        <f>SUM(L31)+1.4</f>
        <v>36.699999999999996</v>
      </c>
    </row>
    <row r="32" spans="1:13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94"/>
    </row>
    <row r="33" spans="1:13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SUM(I33)-3.3</f>
        <v>31.100000000000005</v>
      </c>
      <c r="I33" s="67">
        <f>SUM(J33)-3.3</f>
        <v>34.400000000000006</v>
      </c>
      <c r="J33" s="90">
        <v>37.700000000000003</v>
      </c>
      <c r="K33" s="220">
        <f>SUM(J33)+3.3</f>
        <v>41</v>
      </c>
      <c r="L33" s="220">
        <f>SUM(K33)+3</f>
        <v>44</v>
      </c>
      <c r="M33" s="293">
        <f>SUM(L33)+3</f>
        <v>47</v>
      </c>
    </row>
    <row r="34" spans="1:13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94"/>
    </row>
    <row r="35" spans="1:13" s="1" customFormat="1" ht="14.1" customHeight="1" x14ac:dyDescent="0.3">
      <c r="A35" s="121">
        <v>17</v>
      </c>
      <c r="B35" s="288" t="s">
        <v>219</v>
      </c>
      <c r="C35" s="289"/>
      <c r="D35" s="123" t="s">
        <v>25</v>
      </c>
      <c r="E35" s="124"/>
      <c r="F35" s="124"/>
      <c r="G35" s="125"/>
      <c r="H35" s="67">
        <f>SUM(I35)-0.3</f>
        <v>4.4000000000000004</v>
      </c>
      <c r="I35" s="67">
        <f>SUM(J35)-0.3</f>
        <v>4.7</v>
      </c>
      <c r="J35" s="126">
        <v>5</v>
      </c>
      <c r="K35" s="127">
        <f>SUM(J35)+0.3</f>
        <v>5.3</v>
      </c>
      <c r="L35" s="127">
        <f>SUM(K35)+0.3</f>
        <v>5.6</v>
      </c>
      <c r="M35" s="237">
        <f>SUM(L35)+0.3</f>
        <v>5.8999999999999995</v>
      </c>
    </row>
    <row r="36" spans="1:13" s="1" customFormat="1" ht="14.1" customHeight="1" x14ac:dyDescent="0.3">
      <c r="A36" s="92"/>
      <c r="B36" s="77" t="s">
        <v>218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237"/>
    </row>
    <row r="37" spans="1:13" s="1" customFormat="1" ht="14.1" customHeight="1" x14ac:dyDescent="0.3">
      <c r="A37" s="83">
        <v>18</v>
      </c>
      <c r="B37" s="286" t="s">
        <v>217</v>
      </c>
      <c r="C37" s="287"/>
      <c r="D37" s="123" t="s">
        <v>26</v>
      </c>
      <c r="E37" s="124"/>
      <c r="F37" s="124"/>
      <c r="G37" s="125"/>
      <c r="H37" s="67">
        <f>SUM(I37)-0.7</f>
        <v>9.2000000000000011</v>
      </c>
      <c r="I37" s="67">
        <f>SUM(J37)-0.7</f>
        <v>9.9</v>
      </c>
      <c r="J37" s="90">
        <v>10.6</v>
      </c>
      <c r="K37" s="67">
        <f>SUM(J37)+0.7</f>
        <v>11.299999999999999</v>
      </c>
      <c r="L37" s="67">
        <f>SUM(K37)+0.7</f>
        <v>11.999999999999998</v>
      </c>
      <c r="M37" s="238">
        <f>SUM(L37)+0.7</f>
        <v>12.699999999999998</v>
      </c>
    </row>
    <row r="38" spans="1:13" s="1" customFormat="1" ht="14.1" customHeight="1" x14ac:dyDescent="0.3">
      <c r="A38" s="92"/>
      <c r="B38" s="77" t="s">
        <v>216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236"/>
    </row>
    <row r="39" spans="1:13" s="1" customFormat="1" ht="14.1" customHeight="1" x14ac:dyDescent="0.3">
      <c r="A39" s="121">
        <v>19</v>
      </c>
      <c r="B39" s="85" t="s">
        <v>150</v>
      </c>
      <c r="C39" s="86"/>
      <c r="D39" s="123"/>
      <c r="E39" s="124"/>
      <c r="F39" s="124"/>
      <c r="G39" s="125"/>
      <c r="H39" s="67">
        <f>SUM(I39)-0.5</f>
        <v>10</v>
      </c>
      <c r="I39" s="67">
        <f>SUM(J39)-0.5</f>
        <v>10.5</v>
      </c>
      <c r="J39" s="90">
        <v>11</v>
      </c>
      <c r="K39" s="67">
        <f>SUM(J39)+0.5</f>
        <v>11.5</v>
      </c>
      <c r="L39" s="67">
        <f>SUM(K39)+0.5</f>
        <v>12</v>
      </c>
      <c r="M39" s="238">
        <f>SUM(L39)+0.5</f>
        <v>12.5</v>
      </c>
    </row>
    <row r="40" spans="1:13" s="1" customFormat="1" ht="14.1" customHeight="1" x14ac:dyDescent="0.3">
      <c r="A40" s="92"/>
      <c r="B40" s="148" t="s">
        <v>149</v>
      </c>
      <c r="C40" s="149"/>
      <c r="D40" s="100"/>
      <c r="E40" s="101"/>
      <c r="F40" s="101"/>
      <c r="G40" s="102"/>
      <c r="H40" s="82"/>
      <c r="I40" s="82"/>
      <c r="J40" s="93"/>
      <c r="K40" s="82"/>
      <c r="L40" s="82"/>
      <c r="M40" s="236"/>
    </row>
    <row r="41" spans="1:13" s="1" customFormat="1" ht="13.5" customHeight="1" x14ac:dyDescent="0.3">
      <c r="A41" s="83">
        <v>20</v>
      </c>
      <c r="B41" s="85" t="s">
        <v>148</v>
      </c>
      <c r="C41" s="86"/>
      <c r="D41" s="218"/>
      <c r="E41" s="218"/>
      <c r="F41" s="218"/>
      <c r="G41" s="218"/>
      <c r="H41" s="67">
        <f>SUM(I41)-0.5</f>
        <v>11</v>
      </c>
      <c r="I41" s="67">
        <f>SUM(J41)-0.5</f>
        <v>11.5</v>
      </c>
      <c r="J41" s="90">
        <v>12</v>
      </c>
      <c r="K41" s="67">
        <f>SUM(J41)+0.5</f>
        <v>12.5</v>
      </c>
      <c r="L41" s="67">
        <f>SUM(K41)+0.5</f>
        <v>13</v>
      </c>
      <c r="M41" s="238">
        <f>SUM(L41)+0.5</f>
        <v>13.5</v>
      </c>
    </row>
    <row r="42" spans="1:13" s="1" customFormat="1" ht="13.5" customHeight="1" x14ac:dyDescent="0.3">
      <c r="A42" s="92"/>
      <c r="B42" s="107" t="s">
        <v>147</v>
      </c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236"/>
    </row>
    <row r="43" spans="1:13" s="1" customFormat="1" ht="13.5" customHeight="1" x14ac:dyDescent="0.3">
      <c r="A43" s="83">
        <v>21</v>
      </c>
      <c r="B43" s="227"/>
      <c r="C43" s="228"/>
      <c r="D43" s="285"/>
      <c r="E43" s="285"/>
      <c r="F43" s="285"/>
      <c r="G43" s="285"/>
      <c r="H43" s="98"/>
      <c r="I43" s="98"/>
      <c r="J43" s="97"/>
      <c r="K43" s="98"/>
      <c r="L43" s="98"/>
      <c r="M43" s="292"/>
    </row>
    <row r="44" spans="1:13" s="1" customFormat="1" ht="13.5" customHeight="1" x14ac:dyDescent="0.3">
      <c r="A44" s="92"/>
      <c r="B44" s="209"/>
      <c r="C44" s="210"/>
      <c r="D44" s="195"/>
      <c r="E44" s="196"/>
      <c r="F44" s="196"/>
      <c r="G44" s="197"/>
      <c r="H44" s="82"/>
      <c r="I44" s="82"/>
      <c r="J44" s="93"/>
      <c r="K44" s="82"/>
      <c r="L44" s="82"/>
      <c r="M44" s="236"/>
    </row>
    <row r="45" spans="1:13" s="1" customFormat="1" ht="13.5" customHeight="1" x14ac:dyDescent="0.3">
      <c r="A45" s="83">
        <v>22</v>
      </c>
      <c r="B45" s="198"/>
      <c r="C45" s="199"/>
      <c r="D45" s="218"/>
      <c r="E45" s="218"/>
      <c r="F45" s="218"/>
      <c r="G45" s="218"/>
      <c r="H45" s="67"/>
      <c r="I45" s="67"/>
      <c r="J45" s="90"/>
      <c r="K45" s="67"/>
      <c r="L45" s="67"/>
      <c r="M45" s="238"/>
    </row>
    <row r="46" spans="1:13" s="1" customFormat="1" ht="13.5" customHeight="1" x14ac:dyDescent="0.3">
      <c r="A46" s="92"/>
      <c r="B46" s="209"/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236"/>
    </row>
    <row r="47" spans="1:13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238"/>
    </row>
    <row r="48" spans="1:13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291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90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90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90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90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90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90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8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8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8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C36A-86BF-4E0E-87F2-196AE4298545}">
  <sheetPr codeName="Sheet69">
    <tabColor theme="5"/>
    <pageSetUpPr fitToPage="1"/>
  </sheetPr>
  <dimension ref="A1:N64"/>
  <sheetViews>
    <sheetView topLeftCell="A13" zoomScale="110" zoomScaleNormal="110" workbookViewId="0">
      <selection activeCell="L11" sqref="L11:L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256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6" t="s">
        <v>72</v>
      </c>
      <c r="I2" s="36" t="s">
        <v>73</v>
      </c>
      <c r="J2" s="8" t="s">
        <v>74</v>
      </c>
      <c r="K2" s="36" t="s">
        <v>75</v>
      </c>
      <c r="L2" s="36" t="s">
        <v>183</v>
      </c>
      <c r="M2" s="36" t="s">
        <v>184</v>
      </c>
      <c r="N2" s="36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65</v>
      </c>
      <c r="I11" s="67">
        <f>SUM(J11)-3.5</f>
        <v>68.5</v>
      </c>
      <c r="J11" s="97">
        <v>72</v>
      </c>
      <c r="K11" s="98">
        <f>SUM(J11)+3.5</f>
        <v>75.5</v>
      </c>
      <c r="L11" s="98">
        <f>SUM(K11)+3.5</f>
        <v>79</v>
      </c>
      <c r="M11" s="98">
        <f>SUM(L11)+3.5</f>
        <v>82.5</v>
      </c>
      <c r="N11" s="187">
        <f>SUM(M11)+3.5</f>
        <v>86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68.3</v>
      </c>
      <c r="I13" s="220">
        <f>SUM(J13)-4</f>
        <v>72.3</v>
      </c>
      <c r="J13" s="90">
        <v>76.3</v>
      </c>
      <c r="K13" s="220">
        <f>SUM(J13)+4</f>
        <v>80.3</v>
      </c>
      <c r="L13" s="220">
        <f>SUM(K13)+4</f>
        <v>84.3</v>
      </c>
      <c r="M13" s="220">
        <f>SUM(L13)+4</f>
        <v>88.3</v>
      </c>
      <c r="N13" s="281">
        <f>SUM(M13)+4</f>
        <v>92.3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04"/>
      <c r="N14" s="282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12.500000000000002</v>
      </c>
      <c r="I15" s="220">
        <f>SUM(J15)-0.7</f>
        <v>13.200000000000001</v>
      </c>
      <c r="J15" s="90">
        <v>13.9</v>
      </c>
      <c r="K15" s="220">
        <f>SUM(J15)+1.2</f>
        <v>15.1</v>
      </c>
      <c r="L15" s="220">
        <f>SUM(K15)+0.7</f>
        <v>15.799999999999999</v>
      </c>
      <c r="M15" s="214">
        <f>SUM(L15)+0.7</f>
        <v>16.5</v>
      </c>
      <c r="N15" s="279">
        <f>SUM(M15)+0.7</f>
        <v>17.2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194"/>
      <c r="N16" s="280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14"/>
      <c r="N17" s="279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194"/>
      <c r="N18" s="280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50</v>
      </c>
      <c r="I19" s="67">
        <f>SUM(J19)-7</f>
        <v>57</v>
      </c>
      <c r="J19" s="90">
        <v>64</v>
      </c>
      <c r="K19" s="67">
        <f>SUM(J19)+6</f>
        <v>70</v>
      </c>
      <c r="L19" s="67">
        <f>SUM(K19)+6</f>
        <v>76</v>
      </c>
      <c r="M19" s="67">
        <f>SUM(L19)+6</f>
        <v>82</v>
      </c>
      <c r="N19" s="185">
        <f>SUM(M19)+6</f>
        <v>88</v>
      </c>
    </row>
    <row r="20" spans="1:14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SUM(I21)-1.6</f>
        <v>33.799999999999997</v>
      </c>
      <c r="I21" s="67">
        <f>SUM(J21)-1.6</f>
        <v>35.4</v>
      </c>
      <c r="J21" s="90">
        <v>37</v>
      </c>
      <c r="K21" s="220">
        <f>SUM(J21)+1.6</f>
        <v>38.6</v>
      </c>
      <c r="L21" s="220">
        <f>SUM(K21)+1.6</f>
        <v>40.200000000000003</v>
      </c>
      <c r="M21" s="220">
        <f>SUM(L21)+1.6</f>
        <v>41.800000000000004</v>
      </c>
      <c r="N21" s="281">
        <f>SUM(M21)+1.6</f>
        <v>43.400000000000006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04"/>
      <c r="N22" s="282"/>
    </row>
    <row r="23" spans="1:14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21.599999999999998</v>
      </c>
      <c r="I23" s="220">
        <f>SUM(J23)-1.1</f>
        <v>22.7</v>
      </c>
      <c r="J23" s="90">
        <v>23.8</v>
      </c>
      <c r="K23" s="220">
        <f>SUM(J23)+1.6</f>
        <v>25.400000000000002</v>
      </c>
      <c r="L23" s="220">
        <f>SUM(K23)+1.1</f>
        <v>26.500000000000004</v>
      </c>
      <c r="M23" s="214">
        <f>SUM(L23)+1.1</f>
        <v>27.600000000000005</v>
      </c>
      <c r="N23" s="279">
        <f>SUM(M23)+1.1</f>
        <v>28.700000000000006</v>
      </c>
    </row>
    <row r="24" spans="1:14" s="1" customFormat="1" ht="14.1" customHeight="1" x14ac:dyDescent="0.3">
      <c r="A24" s="92"/>
      <c r="B24" s="77" t="s">
        <v>258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194"/>
      <c r="N24" s="280"/>
    </row>
    <row r="25" spans="1:14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28.099999999999998</v>
      </c>
      <c r="I25" s="220">
        <f>SUM(J25)-1.3</f>
        <v>29.4</v>
      </c>
      <c r="J25" s="90">
        <v>30.7</v>
      </c>
      <c r="K25" s="220">
        <f>SUM(J25)+1.8</f>
        <v>32.5</v>
      </c>
      <c r="L25" s="220">
        <f>SUM(K25)+1.3</f>
        <v>33.799999999999997</v>
      </c>
      <c r="M25" s="214">
        <f>SUM(L25)+1.3</f>
        <v>35.099999999999994</v>
      </c>
      <c r="N25" s="279">
        <f>SUM(M25)+1.3</f>
        <v>36.399999999999991</v>
      </c>
    </row>
    <row r="26" spans="1:14" s="1" customFormat="1" ht="14.1" customHeight="1" x14ac:dyDescent="0.3">
      <c r="A26" s="92"/>
      <c r="B26" s="77" t="s">
        <v>259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194"/>
      <c r="N26" s="280"/>
    </row>
    <row r="27" spans="1:14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SUM(I27)-2.6</f>
        <v>43.3</v>
      </c>
      <c r="I27" s="67">
        <f>SUM(J27)-2.7</f>
        <v>45.9</v>
      </c>
      <c r="J27" s="90">
        <v>48.6</v>
      </c>
      <c r="K27" s="220">
        <f>SUM(J27)+2.6</f>
        <v>51.2</v>
      </c>
      <c r="L27" s="220">
        <f>SUM(K27)+2.6</f>
        <v>53.800000000000004</v>
      </c>
      <c r="M27" s="220">
        <f>SUM(L27)+2.6</f>
        <v>56.400000000000006</v>
      </c>
      <c r="N27" s="281">
        <f>SUM(M27)+2.6</f>
        <v>59.000000000000007</v>
      </c>
    </row>
    <row r="28" spans="1:14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04"/>
      <c r="N28" s="282"/>
    </row>
    <row r="29" spans="1:14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29.799999999999997</v>
      </c>
      <c r="I29" s="67">
        <f>SUM(J29)-6</f>
        <v>35.799999999999997</v>
      </c>
      <c r="J29" s="90">
        <v>41.8</v>
      </c>
      <c r="K29" s="220">
        <f>SUM(J29)+4.5</f>
        <v>46.3</v>
      </c>
      <c r="L29" s="220">
        <f>SUM(K29)+5</f>
        <v>51.3</v>
      </c>
      <c r="M29" s="220">
        <f>SUM(L29)+5</f>
        <v>56.3</v>
      </c>
      <c r="N29" s="281">
        <f>SUM(M29)+5</f>
        <v>61.3</v>
      </c>
    </row>
    <row r="30" spans="1:14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04"/>
      <c r="N30" s="282"/>
    </row>
    <row r="31" spans="1:14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SUM(I31)-1.8</f>
        <v>39.100000000000009</v>
      </c>
      <c r="I31" s="67">
        <f>SUM(J31)-1.8</f>
        <v>40.900000000000006</v>
      </c>
      <c r="J31" s="90">
        <v>42.7</v>
      </c>
      <c r="K31" s="220">
        <f>SUM(J31)+1.8</f>
        <v>44.5</v>
      </c>
      <c r="L31" s="220">
        <f>SUM(K31)+1.8</f>
        <v>46.3</v>
      </c>
      <c r="M31" s="220">
        <f>SUM(L31)+1.8</f>
        <v>48.099999999999994</v>
      </c>
      <c r="N31" s="281">
        <f>SUM(M31)+1.8</f>
        <v>49.899999999999991</v>
      </c>
    </row>
    <row r="32" spans="1:14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04"/>
      <c r="N32" s="282"/>
    </row>
    <row r="33" spans="1:14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SUM(I33)-3.5</f>
        <v>33.1</v>
      </c>
      <c r="I33" s="67">
        <f>SUM(J33)-3.5</f>
        <v>36.6</v>
      </c>
      <c r="J33" s="90">
        <v>40.1</v>
      </c>
      <c r="K33" s="220">
        <f>SUM(J33)+3.4</f>
        <v>43.5</v>
      </c>
      <c r="L33" s="220">
        <f>SUM(K33)+3.1</f>
        <v>46.6</v>
      </c>
      <c r="M33" s="220">
        <f>SUM(L33)+3.1</f>
        <v>49.7</v>
      </c>
      <c r="N33" s="281">
        <f>SUM(M33)+3.1</f>
        <v>52.800000000000004</v>
      </c>
    </row>
    <row r="34" spans="1:14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04"/>
      <c r="N34" s="282"/>
    </row>
    <row r="35" spans="1:14" s="1" customFormat="1" ht="14.1" customHeight="1" x14ac:dyDescent="0.3">
      <c r="A35" s="121">
        <v>17</v>
      </c>
      <c r="B35" s="288" t="s">
        <v>260</v>
      </c>
      <c r="C35" s="289"/>
      <c r="D35" s="123"/>
      <c r="E35" s="124"/>
      <c r="F35" s="124"/>
      <c r="G35" s="125"/>
      <c r="H35" s="67">
        <f>SUM(I35)-0.5</f>
        <v>10.5</v>
      </c>
      <c r="I35" s="67">
        <f>SUM(J35)-0.5</f>
        <v>11</v>
      </c>
      <c r="J35" s="90">
        <v>11.5</v>
      </c>
      <c r="K35" s="67">
        <f>SUM(J35)+0.5</f>
        <v>12</v>
      </c>
      <c r="L35" s="67">
        <f>SUM(K35)+0.5</f>
        <v>12.5</v>
      </c>
      <c r="M35" s="67">
        <f>SUM(L35)+0.5</f>
        <v>13</v>
      </c>
      <c r="N35" s="185">
        <f>SUM(M35)+0.5</f>
        <v>13.5</v>
      </c>
    </row>
    <row r="36" spans="1:14" s="1" customFormat="1" ht="14.1" customHeight="1" x14ac:dyDescent="0.3">
      <c r="A36" s="92"/>
      <c r="B36" s="77" t="s">
        <v>261</v>
      </c>
      <c r="C36" s="78"/>
      <c r="D36" s="100"/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150</v>
      </c>
      <c r="C37" s="86"/>
      <c r="D37" s="123"/>
      <c r="E37" s="124"/>
      <c r="F37" s="124"/>
      <c r="G37" s="125"/>
      <c r="H37" s="67">
        <f>SUM(I37)-0.5</f>
        <v>10</v>
      </c>
      <c r="I37" s="67">
        <f>SUM(J37)-0.5</f>
        <v>10.5</v>
      </c>
      <c r="J37" s="90">
        <v>11</v>
      </c>
      <c r="K37" s="67">
        <f>SUM(J37)+0.5</f>
        <v>11.5</v>
      </c>
      <c r="L37" s="67">
        <f>SUM(K37)+0.5</f>
        <v>12</v>
      </c>
      <c r="M37" s="67">
        <f>SUM(L37)+0.5</f>
        <v>12.5</v>
      </c>
      <c r="N37" s="185">
        <f>SUM(M37)+0.5</f>
        <v>13</v>
      </c>
    </row>
    <row r="38" spans="1:14" s="1" customFormat="1" ht="14.1" customHeight="1" x14ac:dyDescent="0.3">
      <c r="A38" s="92"/>
      <c r="B38" s="148" t="s">
        <v>149</v>
      </c>
      <c r="C38" s="149"/>
      <c r="D38" s="100"/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121">
        <v>19</v>
      </c>
      <c r="B39" s="85" t="s">
        <v>148</v>
      </c>
      <c r="C39" s="86"/>
      <c r="D39" s="218"/>
      <c r="E39" s="218"/>
      <c r="F39" s="218"/>
      <c r="G39" s="218"/>
      <c r="H39" s="67">
        <f>SUM(I39)-0.5</f>
        <v>10.5</v>
      </c>
      <c r="I39" s="67">
        <f>SUM(J39)-0.5</f>
        <v>11</v>
      </c>
      <c r="J39" s="90">
        <v>11.5</v>
      </c>
      <c r="K39" s="67">
        <f>SUM(J39)+0.5</f>
        <v>12</v>
      </c>
      <c r="L39" s="67">
        <f>SUM(K39)+0.5</f>
        <v>12.5</v>
      </c>
      <c r="M39" s="67">
        <f>SUM(L39)+0.5</f>
        <v>13</v>
      </c>
      <c r="N39" s="185">
        <f>SUM(M39)+0.5</f>
        <v>13.5</v>
      </c>
    </row>
    <row r="40" spans="1:14" s="1" customFormat="1" ht="14.1" customHeight="1" x14ac:dyDescent="0.3">
      <c r="A40" s="92"/>
      <c r="B40" s="107" t="s">
        <v>147</v>
      </c>
      <c r="C40" s="107"/>
      <c r="D40" s="195"/>
      <c r="E40" s="196"/>
      <c r="F40" s="196"/>
      <c r="G40" s="197"/>
      <c r="H40" s="82"/>
      <c r="I40" s="82"/>
      <c r="J40" s="93"/>
      <c r="K40" s="82"/>
      <c r="L40" s="82"/>
      <c r="M40" s="82"/>
      <c r="N40" s="189"/>
    </row>
    <row r="41" spans="1:14" s="1" customFormat="1" ht="13.5" customHeight="1" x14ac:dyDescent="0.3">
      <c r="A41" s="83">
        <v>20</v>
      </c>
      <c r="B41" s="85"/>
      <c r="C41" s="86"/>
      <c r="D41" s="218"/>
      <c r="E41" s="218"/>
      <c r="F41" s="218"/>
      <c r="G41" s="218"/>
      <c r="H41" s="67"/>
      <c r="I41" s="67"/>
      <c r="J41" s="90"/>
      <c r="K41" s="67"/>
      <c r="L41" s="67"/>
      <c r="M41" s="67"/>
      <c r="N41" s="185"/>
    </row>
    <row r="42" spans="1:14" s="1" customFormat="1" ht="13.5" customHeight="1" x14ac:dyDescent="0.3">
      <c r="A42" s="92"/>
      <c r="B42" s="107"/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82"/>
      <c r="N42" s="189"/>
    </row>
    <row r="43" spans="1:14" s="1" customFormat="1" ht="13.5" customHeight="1" x14ac:dyDescent="0.3">
      <c r="A43" s="83">
        <v>21</v>
      </c>
      <c r="B43" s="227"/>
      <c r="C43" s="228"/>
      <c r="D43" s="285"/>
      <c r="E43" s="285"/>
      <c r="F43" s="285"/>
      <c r="G43" s="285"/>
      <c r="H43" s="98"/>
      <c r="I43" s="98"/>
      <c r="J43" s="97"/>
      <c r="K43" s="98"/>
      <c r="L43" s="98"/>
      <c r="M43" s="98"/>
      <c r="N43" s="187"/>
    </row>
    <row r="44" spans="1:14" s="1" customFormat="1" ht="13.5" customHeight="1" x14ac:dyDescent="0.3">
      <c r="A44" s="92"/>
      <c r="B44" s="209"/>
      <c r="C44" s="210"/>
      <c r="D44" s="195"/>
      <c r="E44" s="196"/>
      <c r="F44" s="196"/>
      <c r="G44" s="197"/>
      <c r="H44" s="82"/>
      <c r="I44" s="82"/>
      <c r="J44" s="93"/>
      <c r="K44" s="82"/>
      <c r="L44" s="82"/>
      <c r="M44" s="82"/>
      <c r="N44" s="189"/>
    </row>
    <row r="45" spans="1:14" s="1" customFormat="1" ht="13.5" customHeight="1" x14ac:dyDescent="0.3">
      <c r="A45" s="83">
        <v>22</v>
      </c>
      <c r="B45" s="198"/>
      <c r="C45" s="199"/>
      <c r="D45" s="218"/>
      <c r="E45" s="218"/>
      <c r="F45" s="218"/>
      <c r="G45" s="218"/>
      <c r="H45" s="67"/>
      <c r="I45" s="67"/>
      <c r="J45" s="90"/>
      <c r="K45" s="67"/>
      <c r="L45" s="67"/>
      <c r="M45" s="67"/>
      <c r="N45" s="185"/>
    </row>
    <row r="46" spans="1:14" s="1" customFormat="1" ht="13.5" customHeight="1" x14ac:dyDescent="0.3">
      <c r="A46" s="92"/>
      <c r="B46" s="209"/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82"/>
      <c r="N46" s="189"/>
    </row>
    <row r="47" spans="1:14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67"/>
      <c r="N47" s="185"/>
    </row>
    <row r="48" spans="1:14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68"/>
      <c r="N48" s="262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6E0F-BED5-4B01-AC88-CC829B7DD823}">
  <sheetPr codeName="Sheet139">
    <tabColor theme="5"/>
    <pageSetUpPr fitToPage="1"/>
  </sheetPr>
  <dimension ref="A1:N49"/>
  <sheetViews>
    <sheetView zoomScale="110" zoomScaleNormal="110" workbookViewId="0">
      <selection activeCell="P53" sqref="P5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444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9" t="s">
        <v>72</v>
      </c>
      <c r="I2" s="49" t="s">
        <v>73</v>
      </c>
      <c r="J2" s="8" t="s">
        <v>74</v>
      </c>
      <c r="K2" s="49" t="s">
        <v>75</v>
      </c>
      <c r="L2" s="49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106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106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65.5</v>
      </c>
      <c r="I11" s="67">
        <f>SUM(J11)-3.5</f>
        <v>69</v>
      </c>
      <c r="J11" s="97">
        <v>72.5</v>
      </c>
      <c r="K11" s="98">
        <f>SUM(J11)+3.5</f>
        <v>76</v>
      </c>
      <c r="L11" s="98">
        <f>SUM(K11)+3.5</f>
        <v>79.5</v>
      </c>
      <c r="M11" s="98">
        <f>SUM(L11)+3.5</f>
        <v>83</v>
      </c>
      <c r="N11" s="187">
        <f>SUM(M11)+3.5</f>
        <v>86.5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443</v>
      </c>
      <c r="E13" s="124"/>
      <c r="F13" s="124"/>
      <c r="G13" s="125"/>
      <c r="H13" s="67">
        <f>SUM(I13)-4.2</f>
        <v>76.599999999999994</v>
      </c>
      <c r="I13" s="67">
        <f>SUM(J13)-4.2</f>
        <v>80.8</v>
      </c>
      <c r="J13" s="90">
        <v>85</v>
      </c>
      <c r="K13" s="67">
        <f>SUM(J13)+4.2</f>
        <v>89.2</v>
      </c>
      <c r="L13" s="67">
        <f>SUM(K13)+4.2</f>
        <v>93.4</v>
      </c>
      <c r="M13" s="67">
        <f>SUM(L13)+4.2</f>
        <v>97.600000000000009</v>
      </c>
      <c r="N13" s="185">
        <f>SUM(M13)+4.2</f>
        <v>101.80000000000001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11.500000000000002</v>
      </c>
      <c r="I15" s="67">
        <f>SUM(J15)-0.7</f>
        <v>12.200000000000001</v>
      </c>
      <c r="J15" s="90">
        <v>12.9</v>
      </c>
      <c r="K15" s="67">
        <f>SUM(J15)+1.2</f>
        <v>14.1</v>
      </c>
      <c r="L15" s="67">
        <f>SUM(K15)+0.7</f>
        <v>14.799999999999999</v>
      </c>
      <c r="M15" s="106">
        <f>SUM(L15)+0.7</f>
        <v>15.499999999999998</v>
      </c>
      <c r="N15" s="277">
        <f>SUM(M15)+0.7</f>
        <v>16.2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/>
      <c r="I17" s="67"/>
      <c r="J17" s="90"/>
      <c r="K17" s="67"/>
      <c r="L17" s="67"/>
      <c r="M17" s="106"/>
      <c r="N17" s="277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442</v>
      </c>
      <c r="E19" s="124"/>
      <c r="F19" s="124"/>
      <c r="G19" s="125"/>
      <c r="H19" s="106">
        <f>SUM(I19)-7</f>
        <v>52</v>
      </c>
      <c r="I19" s="67">
        <f>SUM(J19)-7</f>
        <v>59</v>
      </c>
      <c r="J19" s="296">
        <v>66</v>
      </c>
      <c r="K19" s="67">
        <f>SUM(J19)+6</f>
        <v>72</v>
      </c>
      <c r="L19" s="67">
        <f>SUM(K19)+6</f>
        <v>78</v>
      </c>
      <c r="M19" s="67">
        <f>SUM(L19)+6</f>
        <v>84</v>
      </c>
      <c r="N19" s="185">
        <f>SUM(M19)+6</f>
        <v>90</v>
      </c>
    </row>
    <row r="20" spans="1:14" s="1" customFormat="1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107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33.400000000000006</v>
      </c>
      <c r="I21" s="67">
        <f>SUM(J21)-1.8</f>
        <v>35.200000000000003</v>
      </c>
      <c r="J21" s="90">
        <v>37</v>
      </c>
      <c r="K21" s="67">
        <f>SUM(J21)+1.8</f>
        <v>38.799999999999997</v>
      </c>
      <c r="L21" s="67">
        <f>SUM(K21)+1.8</f>
        <v>40.599999999999994</v>
      </c>
      <c r="M21" s="67">
        <f>SUM(L21)+1.8</f>
        <v>42.399999999999991</v>
      </c>
      <c r="N21" s="185">
        <f>SUM(M21)+1.8</f>
        <v>44.199999999999989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82"/>
      <c r="N22" s="189"/>
    </row>
    <row r="23" spans="1:14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106">
        <f>SUM(I23)-1.1</f>
        <v>21.4</v>
      </c>
      <c r="I23" s="67">
        <f>SUM(J23)-1.1</f>
        <v>22.5</v>
      </c>
      <c r="J23" s="90">
        <v>23.6</v>
      </c>
      <c r="K23" s="67">
        <f>SUM(J23)+1.6</f>
        <v>25.200000000000003</v>
      </c>
      <c r="L23" s="67">
        <f>SUM(K23)+1.1</f>
        <v>26.300000000000004</v>
      </c>
      <c r="M23" s="106">
        <f>SUM(L23)+1.1</f>
        <v>27.400000000000006</v>
      </c>
      <c r="N23" s="277">
        <f>SUM(M23)+1.1</f>
        <v>28.500000000000007</v>
      </c>
    </row>
    <row r="24" spans="1:14" s="1" customFormat="1" ht="14.1" customHeight="1" x14ac:dyDescent="0.3">
      <c r="A24" s="92"/>
      <c r="B24" s="77" t="s">
        <v>64</v>
      </c>
      <c r="C24" s="78"/>
      <c r="D24" s="100" t="s">
        <v>441</v>
      </c>
      <c r="E24" s="101"/>
      <c r="F24" s="101"/>
      <c r="G24" s="102"/>
      <c r="H24" s="107"/>
      <c r="I24" s="82"/>
      <c r="J24" s="93"/>
      <c r="K24" s="82"/>
      <c r="L24" s="82"/>
      <c r="M24" s="107"/>
      <c r="N24" s="278"/>
    </row>
    <row r="25" spans="1:14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106">
        <f>SUM(I25)-1.3</f>
        <v>28.099999999999998</v>
      </c>
      <c r="I25" s="67">
        <f>SUM(J25)-1.3</f>
        <v>29.4</v>
      </c>
      <c r="J25" s="90">
        <v>30.7</v>
      </c>
      <c r="K25" s="67">
        <f>SUM(J25)+1.8</f>
        <v>32.5</v>
      </c>
      <c r="L25" s="67">
        <f>SUM(K25)+1.3</f>
        <v>33.799999999999997</v>
      </c>
      <c r="M25" s="106">
        <f>SUM(L25)+1.3</f>
        <v>35.099999999999994</v>
      </c>
      <c r="N25" s="277">
        <f>SUM(M25)+1.3</f>
        <v>36.399999999999991</v>
      </c>
    </row>
    <row r="26" spans="1:14" s="1" customFormat="1" ht="14.1" customHeight="1" x14ac:dyDescent="0.3">
      <c r="A26" s="92"/>
      <c r="B26" s="77" t="s">
        <v>63</v>
      </c>
      <c r="C26" s="78"/>
      <c r="D26" s="100" t="s">
        <v>441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21</v>
      </c>
      <c r="C27" s="86"/>
      <c r="D27" s="123" t="s">
        <v>426</v>
      </c>
      <c r="E27" s="124"/>
      <c r="F27" s="124"/>
      <c r="G27" s="125"/>
      <c r="H27" s="67">
        <f>SUM(I27)-3</f>
        <v>46.6</v>
      </c>
      <c r="I27" s="67">
        <f>SUM(J27)-2.9</f>
        <v>49.6</v>
      </c>
      <c r="J27" s="90">
        <v>52.5</v>
      </c>
      <c r="K27" s="67">
        <f>SUM(J27)+2.8</f>
        <v>55.3</v>
      </c>
      <c r="L27" s="67">
        <f>SUM(K27)+2.8</f>
        <v>58.099999999999994</v>
      </c>
      <c r="M27" s="67">
        <f>SUM(L27)+2.8</f>
        <v>60.899999999999991</v>
      </c>
      <c r="N27" s="185">
        <f>SUM(M27)+2.8</f>
        <v>63.699999999999989</v>
      </c>
    </row>
    <row r="28" spans="1:14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82"/>
      <c r="L28" s="82"/>
      <c r="M28" s="82"/>
      <c r="N28" s="189"/>
    </row>
    <row r="29" spans="1:14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32.299999999999997</v>
      </c>
      <c r="I29" s="67">
        <f>SUM(J29)-6</f>
        <v>38.299999999999997</v>
      </c>
      <c r="J29" s="90">
        <v>44.3</v>
      </c>
      <c r="K29" s="67">
        <f>SUM(J29)+4.5</f>
        <v>48.8</v>
      </c>
      <c r="L29" s="67">
        <f>SUM(K29)+5</f>
        <v>53.8</v>
      </c>
      <c r="M29" s="67">
        <f>SUM(L29)+5</f>
        <v>58.8</v>
      </c>
      <c r="N29" s="185">
        <f>SUM(M29)+5</f>
        <v>63.8</v>
      </c>
    </row>
    <row r="30" spans="1:14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/>
      <c r="I31" s="67"/>
      <c r="J31" s="90"/>
      <c r="K31" s="67"/>
      <c r="L31" s="67"/>
      <c r="M31" s="67"/>
      <c r="N31" s="185"/>
    </row>
    <row r="32" spans="1:14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154</v>
      </c>
      <c r="C35" s="86"/>
      <c r="D35" s="123" t="s">
        <v>25</v>
      </c>
      <c r="E35" s="124"/>
      <c r="F35" s="124"/>
      <c r="G35" s="125"/>
      <c r="H35" s="67">
        <f>SUM(I35)-0.3</f>
        <v>5</v>
      </c>
      <c r="I35" s="67">
        <f>SUM(J35)-0.3</f>
        <v>5.3</v>
      </c>
      <c r="J35" s="90">
        <v>5.6</v>
      </c>
      <c r="K35" s="67">
        <f>SUM(J35)+0.3</f>
        <v>5.8999999999999995</v>
      </c>
      <c r="L35" s="67">
        <f>SUM(K35)+0.3</f>
        <v>6.1999999999999993</v>
      </c>
      <c r="M35" s="67">
        <f>SUM(L35)+0.3</f>
        <v>6.4999999999999991</v>
      </c>
      <c r="N35" s="185">
        <f>SUM(M35)+0.3</f>
        <v>6.7999999999999989</v>
      </c>
    </row>
    <row r="36" spans="1:14" s="1" customFormat="1" ht="14.1" customHeight="1" x14ac:dyDescent="0.3">
      <c r="A36" s="92"/>
      <c r="B36" s="77" t="s">
        <v>60</v>
      </c>
      <c r="C36" s="78"/>
      <c r="D36" s="100" t="s">
        <v>153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152</v>
      </c>
      <c r="C37" s="86"/>
      <c r="D37" s="123" t="s">
        <v>26</v>
      </c>
      <c r="E37" s="124"/>
      <c r="F37" s="124"/>
      <c r="G37" s="125"/>
      <c r="H37" s="67">
        <f>SUM(I37)-0.7</f>
        <v>9.3000000000000007</v>
      </c>
      <c r="I37" s="67">
        <f>SUM(J37)-0.7</f>
        <v>10</v>
      </c>
      <c r="J37" s="90">
        <v>10.7</v>
      </c>
      <c r="K37" s="67">
        <f>SUM(J37)+0.7</f>
        <v>11.399999999999999</v>
      </c>
      <c r="L37" s="67">
        <f>SUM(K37)+0.7</f>
        <v>12.099999999999998</v>
      </c>
      <c r="M37" s="67">
        <f>SUM(L37)+0.7</f>
        <v>12.799999999999997</v>
      </c>
      <c r="N37" s="185">
        <f>SUM(M37)+0.7</f>
        <v>13.499999999999996</v>
      </c>
    </row>
    <row r="38" spans="1:14" s="1" customFormat="1" ht="14.1" customHeight="1" x14ac:dyDescent="0.3">
      <c r="A38" s="92"/>
      <c r="B38" s="77" t="s">
        <v>59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150</v>
      </c>
      <c r="C39" s="86"/>
      <c r="D39" s="161"/>
      <c r="E39" s="161"/>
      <c r="F39" s="161"/>
      <c r="G39" s="161"/>
      <c r="H39" s="98">
        <f>SUM(I39)-0.5</f>
        <v>10.5</v>
      </c>
      <c r="I39" s="98">
        <f>SUM(J39)-0.5</f>
        <v>11</v>
      </c>
      <c r="J39" s="97">
        <v>11.5</v>
      </c>
      <c r="K39" s="98">
        <f>SUM(J39)+0.5</f>
        <v>12</v>
      </c>
      <c r="L39" s="98">
        <f>SUM(K39)+0.5</f>
        <v>12.5</v>
      </c>
      <c r="M39" s="98">
        <f>SUM(L39)+0.5</f>
        <v>13</v>
      </c>
      <c r="N39" s="187">
        <f>SUM(M39)+0.5</f>
        <v>13.5</v>
      </c>
    </row>
    <row r="40" spans="1:14" s="1" customFormat="1" ht="14.1" customHeight="1" x14ac:dyDescent="0.3">
      <c r="A40" s="92"/>
      <c r="B40" s="148" t="s">
        <v>149</v>
      </c>
      <c r="C40" s="149"/>
      <c r="D40" s="129"/>
      <c r="E40" s="130"/>
      <c r="F40" s="130"/>
      <c r="G40" s="131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148</v>
      </c>
      <c r="C41" s="86"/>
      <c r="D41" s="161"/>
      <c r="E41" s="161"/>
      <c r="F41" s="161"/>
      <c r="G41" s="161"/>
      <c r="H41" s="67">
        <f>SUM(I41)-0.6</f>
        <v>11.8</v>
      </c>
      <c r="I41" s="67">
        <f>SUM(J41)-0.6</f>
        <v>12.4</v>
      </c>
      <c r="J41" s="90">
        <v>13</v>
      </c>
      <c r="K41" s="67">
        <f>SUM(J41)+0.6</f>
        <v>13.6</v>
      </c>
      <c r="L41" s="67">
        <f>SUM(K41)+0.6</f>
        <v>14.2</v>
      </c>
      <c r="M41" s="67">
        <f>SUM(L41)+0.6</f>
        <v>14.799999999999999</v>
      </c>
      <c r="N41" s="185">
        <f>SUM(M41)+0.6</f>
        <v>15.399999999999999</v>
      </c>
    </row>
    <row r="42" spans="1:14" s="1" customFormat="1" ht="14.1" customHeight="1" x14ac:dyDescent="0.3">
      <c r="A42" s="92"/>
      <c r="B42" s="107" t="s">
        <v>147</v>
      </c>
      <c r="C42" s="107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206</v>
      </c>
      <c r="C43" s="86"/>
      <c r="D43" s="177"/>
      <c r="E43" s="178"/>
      <c r="F43" s="178"/>
      <c r="G43" s="179"/>
      <c r="H43" s="67">
        <f>SUM(I43)-0.4</f>
        <v>5.1999999999999993</v>
      </c>
      <c r="I43" s="67">
        <f>SUM(J43)-0.4</f>
        <v>5.6</v>
      </c>
      <c r="J43" s="126">
        <v>6</v>
      </c>
      <c r="K43" s="127">
        <f>SUM(J43)+0.4</f>
        <v>6.4</v>
      </c>
      <c r="L43" s="127">
        <f>SUM(K43)+0.4</f>
        <v>6.8000000000000007</v>
      </c>
      <c r="M43" s="127">
        <f>SUM(L43)+0.4</f>
        <v>7.2000000000000011</v>
      </c>
      <c r="N43" s="232">
        <f>SUM(M43)+0.4</f>
        <v>7.6000000000000014</v>
      </c>
    </row>
    <row r="44" spans="1:14" s="1" customFormat="1" ht="14.1" customHeight="1" thickBot="1" x14ac:dyDescent="0.35">
      <c r="A44" s="84"/>
      <c r="B44" s="169" t="s">
        <v>205</v>
      </c>
      <c r="C44" s="170"/>
      <c r="D44" s="171" t="s">
        <v>750</v>
      </c>
      <c r="E44" s="172"/>
      <c r="F44" s="172"/>
      <c r="G44" s="173"/>
      <c r="H44" s="68"/>
      <c r="I44" s="68"/>
      <c r="J44" s="166"/>
      <c r="K44" s="167"/>
      <c r="L44" s="167"/>
      <c r="M44" s="167"/>
      <c r="N44" s="233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55"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A1:N1"/>
    <mergeCell ref="N27:N28"/>
    <mergeCell ref="N29:N30"/>
    <mergeCell ref="N31:N32"/>
    <mergeCell ref="N33:N34"/>
    <mergeCell ref="N35:N36"/>
    <mergeCell ref="N37:N3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706F-7C20-4679-A228-C89F091C78DD}">
  <sheetPr codeName="Sheet74">
    <tabColor theme="5"/>
    <pageSetUpPr fitToPage="1"/>
  </sheetPr>
  <dimension ref="A1:N58"/>
  <sheetViews>
    <sheetView zoomScale="110" zoomScaleNormal="110" workbookViewId="0">
      <selection activeCell="S35" sqref="S34:S3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726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1" t="s">
        <v>72</v>
      </c>
      <c r="I2" s="41" t="s">
        <v>73</v>
      </c>
      <c r="J2" s="8" t="s">
        <v>74</v>
      </c>
      <c r="K2" s="41" t="s">
        <v>75</v>
      </c>
      <c r="L2" s="41" t="s">
        <v>183</v>
      </c>
      <c r="M2" s="41" t="s">
        <v>184</v>
      </c>
      <c r="N2" s="4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98"/>
      <c r="N5" s="18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98"/>
      <c r="N7" s="18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8"/>
      <c r="N9" s="18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63</v>
      </c>
      <c r="I11" s="67">
        <f>SUM(J11)-3.5</f>
        <v>66.5</v>
      </c>
      <c r="J11" s="97">
        <v>70</v>
      </c>
      <c r="K11" s="98">
        <f>SUM(J11)+3.5</f>
        <v>73.5</v>
      </c>
      <c r="L11" s="98">
        <f>SUM(K11)+3.5</f>
        <v>77</v>
      </c>
      <c r="M11" s="98">
        <f>SUM(L11)+3.5</f>
        <v>80.5</v>
      </c>
      <c r="N11" s="187">
        <f>SUM(M11)+3.5</f>
        <v>84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66</v>
      </c>
      <c r="I13" s="220">
        <f>SUM(J13)-4</f>
        <v>70</v>
      </c>
      <c r="J13" s="90">
        <v>74</v>
      </c>
      <c r="K13" s="220">
        <f>SUM(J13)+4</f>
        <v>78</v>
      </c>
      <c r="L13" s="220">
        <f>SUM(K13)+4</f>
        <v>82</v>
      </c>
      <c r="M13" s="220">
        <f>SUM(L13)+4</f>
        <v>86</v>
      </c>
      <c r="N13" s="281">
        <f>SUM(M13)+4</f>
        <v>90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04"/>
      <c r="N14" s="282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12.500000000000002</v>
      </c>
      <c r="I15" s="220">
        <f>SUM(J15)-0.7</f>
        <v>13.200000000000001</v>
      </c>
      <c r="J15" s="90">
        <v>13.9</v>
      </c>
      <c r="K15" s="220">
        <f>SUM(J15)+1.2</f>
        <v>15.1</v>
      </c>
      <c r="L15" s="220">
        <f>SUM(K15)+0.7</f>
        <v>15.799999999999999</v>
      </c>
      <c r="M15" s="214">
        <f>SUM(L15)+0.7</f>
        <v>16.5</v>
      </c>
      <c r="N15" s="279">
        <f>SUM(M15)+0.7</f>
        <v>17.2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194"/>
      <c r="N16" s="280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14"/>
      <c r="N17" s="279"/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194"/>
      <c r="N18" s="280"/>
    </row>
    <row r="19" spans="1:14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51</v>
      </c>
      <c r="I19" s="67">
        <f>SUM(J19)-7</f>
        <v>58</v>
      </c>
      <c r="J19" s="90">
        <v>65</v>
      </c>
      <c r="K19" s="67">
        <f>SUM(J19)+6</f>
        <v>71</v>
      </c>
      <c r="L19" s="67">
        <f>SUM(K19)+6</f>
        <v>77</v>
      </c>
      <c r="M19" s="67">
        <f>SUM(L19)+6</f>
        <v>83</v>
      </c>
      <c r="N19" s="185">
        <f>SUM(M19)+6</f>
        <v>89</v>
      </c>
    </row>
    <row r="20" spans="1:14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83">
        <v>10</v>
      </c>
      <c r="B21" s="85" t="s">
        <v>728</v>
      </c>
      <c r="C21" s="86"/>
      <c r="D21" s="123" t="s">
        <v>18</v>
      </c>
      <c r="E21" s="124"/>
      <c r="F21" s="124"/>
      <c r="G21" s="125"/>
      <c r="H21" s="67">
        <f>SUM(I21)-1.8</f>
        <v>36.400000000000006</v>
      </c>
      <c r="I21" s="67">
        <f>SUM(J21)-1.8</f>
        <v>38.200000000000003</v>
      </c>
      <c r="J21" s="90">
        <v>40</v>
      </c>
      <c r="K21" s="220">
        <f>SUM(J21)+1.8</f>
        <v>41.8</v>
      </c>
      <c r="L21" s="220">
        <f>SUM(K21)+1.8</f>
        <v>43.599999999999994</v>
      </c>
      <c r="M21" s="220">
        <f>SUM(L21)+1.8</f>
        <v>45.399999999999991</v>
      </c>
      <c r="N21" s="297">
        <f>SUM(M21)+1.8</f>
        <v>47.199999999999989</v>
      </c>
    </row>
    <row r="22" spans="1:14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04"/>
      <c r="N22" s="298"/>
    </row>
    <row r="23" spans="1:14" s="1" customFormat="1" ht="14.1" customHeight="1" x14ac:dyDescent="0.3">
      <c r="A23" s="83">
        <v>11</v>
      </c>
      <c r="B23" s="85" t="s">
        <v>729</v>
      </c>
      <c r="C23" s="86"/>
      <c r="D23" s="123"/>
      <c r="E23" s="124"/>
      <c r="F23" s="124"/>
      <c r="G23" s="125"/>
      <c r="H23" s="67">
        <f>SUM(I23)-1.8</f>
        <v>50.900000000000006</v>
      </c>
      <c r="I23" s="67">
        <f>SUM(J23)-1.8</f>
        <v>52.7</v>
      </c>
      <c r="J23" s="90">
        <v>54.5</v>
      </c>
      <c r="K23" s="220">
        <f>SUM(J23)+1.8</f>
        <v>56.3</v>
      </c>
      <c r="L23" s="220">
        <f>SUM(K23)+1.8</f>
        <v>58.099999999999994</v>
      </c>
      <c r="M23" s="220">
        <f>SUM(L23)+1.8</f>
        <v>59.899999999999991</v>
      </c>
      <c r="N23" s="297">
        <f>SUM(M23)+1.8</f>
        <v>61.699999999999989</v>
      </c>
    </row>
    <row r="24" spans="1:14" s="1" customFormat="1" ht="14.1" customHeight="1" x14ac:dyDescent="0.3">
      <c r="A24" s="92"/>
      <c r="B24" s="77" t="s">
        <v>730</v>
      </c>
      <c r="C24" s="78"/>
      <c r="D24" s="129"/>
      <c r="E24" s="130"/>
      <c r="F24" s="130"/>
      <c r="G24" s="131"/>
      <c r="H24" s="82"/>
      <c r="I24" s="82"/>
      <c r="J24" s="93"/>
      <c r="K24" s="204"/>
      <c r="L24" s="204"/>
      <c r="M24" s="204"/>
      <c r="N24" s="298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220">
        <f>SUM(I25)-1.1</f>
        <v>21.599999999999998</v>
      </c>
      <c r="I25" s="220">
        <f>SUM(J25)-1.1</f>
        <v>22.7</v>
      </c>
      <c r="J25" s="90">
        <v>23.8</v>
      </c>
      <c r="K25" s="220">
        <f>SUM(J25)+1.6</f>
        <v>25.400000000000002</v>
      </c>
      <c r="L25" s="220">
        <f>SUM(K25)+1.1</f>
        <v>26.500000000000004</v>
      </c>
      <c r="M25" s="214">
        <f>SUM(L25)+1.1</f>
        <v>27.600000000000005</v>
      </c>
      <c r="N25" s="279">
        <f>SUM(M25)+1.1</f>
        <v>28.700000000000006</v>
      </c>
    </row>
    <row r="26" spans="1:14" s="1" customFormat="1" ht="14.1" customHeight="1" x14ac:dyDescent="0.3">
      <c r="A26" s="92"/>
      <c r="B26" s="77" t="s">
        <v>258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194"/>
      <c r="N26" s="280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220">
        <f>SUM(I27)-1.3</f>
        <v>28.099999999999998</v>
      </c>
      <c r="I27" s="220">
        <f>SUM(J27)-1.3</f>
        <v>29.4</v>
      </c>
      <c r="J27" s="90">
        <v>30.7</v>
      </c>
      <c r="K27" s="220">
        <f>SUM(J27)+1.8</f>
        <v>32.5</v>
      </c>
      <c r="L27" s="220">
        <f>SUM(K27)+1.3</f>
        <v>33.799999999999997</v>
      </c>
      <c r="M27" s="214">
        <f>SUM(L27)+1.3</f>
        <v>35.099999999999994</v>
      </c>
      <c r="N27" s="279">
        <f>SUM(M27)+1.3</f>
        <v>36.399999999999991</v>
      </c>
    </row>
    <row r="28" spans="1:14" s="1" customFormat="1" ht="14.1" customHeight="1" x14ac:dyDescent="0.3">
      <c r="A28" s="92"/>
      <c r="B28" s="77" t="s">
        <v>259</v>
      </c>
      <c r="C28" s="78"/>
      <c r="D28" s="100" t="s">
        <v>125</v>
      </c>
      <c r="E28" s="101"/>
      <c r="F28" s="101"/>
      <c r="G28" s="102"/>
      <c r="H28" s="204"/>
      <c r="I28" s="204"/>
      <c r="J28" s="93"/>
      <c r="K28" s="204"/>
      <c r="L28" s="204"/>
      <c r="M28" s="194"/>
      <c r="N28" s="280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>
        <f>SUM(I29)-2.6</f>
        <v>42.4</v>
      </c>
      <c r="I29" s="67">
        <f>SUM(J29)-2.7</f>
        <v>45</v>
      </c>
      <c r="J29" s="90">
        <v>47.7</v>
      </c>
      <c r="K29" s="220">
        <f>SUM(J29)+2.6</f>
        <v>50.300000000000004</v>
      </c>
      <c r="L29" s="220">
        <f>SUM(K29)+2.6</f>
        <v>52.900000000000006</v>
      </c>
      <c r="M29" s="220">
        <f>SUM(L29)+2.6</f>
        <v>55.500000000000007</v>
      </c>
      <c r="N29" s="281">
        <f>SUM(M29)+2.6</f>
        <v>58.100000000000009</v>
      </c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204"/>
      <c r="L30" s="204"/>
      <c r="M30" s="204"/>
      <c r="N30" s="282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>
        <f>SUM(I31)-6</f>
        <v>30.6</v>
      </c>
      <c r="I31" s="67">
        <f>SUM(J31)-6</f>
        <v>36.6</v>
      </c>
      <c r="J31" s="90">
        <v>42.6</v>
      </c>
      <c r="K31" s="220">
        <f>SUM(J31)+4.5</f>
        <v>47.1</v>
      </c>
      <c r="L31" s="220">
        <f>SUM(K31)+5</f>
        <v>52.1</v>
      </c>
      <c r="M31" s="220">
        <f>SUM(L31)+5</f>
        <v>57.1</v>
      </c>
      <c r="N31" s="281">
        <f>SUM(M31)+5</f>
        <v>62.1</v>
      </c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204"/>
      <c r="L32" s="204"/>
      <c r="M32" s="204"/>
      <c r="N32" s="282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>
        <f>SUM(I33)-1.95</f>
        <v>38.999999999999993</v>
      </c>
      <c r="I33" s="67">
        <f>SUM(J33)-1.95</f>
        <v>40.949999999999996</v>
      </c>
      <c r="J33" s="90">
        <v>42.9</v>
      </c>
      <c r="K33" s="220">
        <f>SUM(J33)+1.95</f>
        <v>44.85</v>
      </c>
      <c r="L33" s="220">
        <f>SUM(K33)+1.95</f>
        <v>46.800000000000004</v>
      </c>
      <c r="M33" s="220">
        <f>SUM(L33)+1.95</f>
        <v>48.750000000000007</v>
      </c>
      <c r="N33" s="297">
        <f>SUM(M33)+1.95</f>
        <v>50.70000000000001</v>
      </c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204"/>
      <c r="L34" s="204"/>
      <c r="M34" s="204"/>
      <c r="N34" s="298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>
        <f>SUM(I35)-3.5</f>
        <v>33.1</v>
      </c>
      <c r="I35" s="67">
        <f>SUM(J35)-3.5</f>
        <v>36.6</v>
      </c>
      <c r="J35" s="90">
        <v>40.1</v>
      </c>
      <c r="K35" s="220">
        <f>SUM(J35)+3.6</f>
        <v>43.7</v>
      </c>
      <c r="L35" s="220">
        <f>SUM(K35)+3.1</f>
        <v>46.800000000000004</v>
      </c>
      <c r="M35" s="220">
        <f>SUM(L35)+3.1</f>
        <v>49.900000000000006</v>
      </c>
      <c r="N35" s="281">
        <f>SUM(M35)+3.1</f>
        <v>53.000000000000007</v>
      </c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204"/>
      <c r="L36" s="204"/>
      <c r="M36" s="204"/>
      <c r="N36" s="282"/>
    </row>
    <row r="37" spans="1:14" s="1" customFormat="1" ht="14.1" customHeight="1" x14ac:dyDescent="0.3">
      <c r="A37" s="83">
        <v>18</v>
      </c>
      <c r="B37" s="288" t="s">
        <v>727</v>
      </c>
      <c r="C37" s="289"/>
      <c r="D37" s="123"/>
      <c r="E37" s="124"/>
      <c r="F37" s="124"/>
      <c r="G37" s="125"/>
      <c r="H37" s="67">
        <f>SUM(I37)-0.5</f>
        <v>10.5</v>
      </c>
      <c r="I37" s="67">
        <f>SUM(J37)-0.5</f>
        <v>11</v>
      </c>
      <c r="J37" s="90">
        <v>11.5</v>
      </c>
      <c r="K37" s="67">
        <f>SUM(J37)+0.5</f>
        <v>12</v>
      </c>
      <c r="L37" s="67">
        <f>SUM(K37)+0.5</f>
        <v>12.5</v>
      </c>
      <c r="M37" s="67">
        <f>SUM(L37)+0.5</f>
        <v>13</v>
      </c>
      <c r="N37" s="185">
        <f>SUM(M37)+0.5</f>
        <v>13.5</v>
      </c>
    </row>
    <row r="38" spans="1:14" s="1" customFormat="1" ht="14.1" customHeight="1" x14ac:dyDescent="0.3">
      <c r="A38" s="92"/>
      <c r="B38" s="77" t="s">
        <v>212</v>
      </c>
      <c r="C38" s="78"/>
      <c r="D38" s="100"/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4.1" customHeight="1" x14ac:dyDescent="0.3">
      <c r="A39" s="83">
        <v>19</v>
      </c>
      <c r="B39" s="85" t="s">
        <v>150</v>
      </c>
      <c r="C39" s="86"/>
      <c r="D39" s="123"/>
      <c r="E39" s="124"/>
      <c r="F39" s="124"/>
      <c r="G39" s="125"/>
      <c r="H39" s="67">
        <f>SUM(I39)-0.5</f>
        <v>10</v>
      </c>
      <c r="I39" s="67">
        <f>SUM(J39)-0.5</f>
        <v>10.5</v>
      </c>
      <c r="J39" s="90">
        <v>11</v>
      </c>
      <c r="K39" s="67">
        <f>SUM(J39)+0.5</f>
        <v>11.5</v>
      </c>
      <c r="L39" s="67">
        <f>SUM(K39)+0.5</f>
        <v>12</v>
      </c>
      <c r="M39" s="67">
        <f>SUM(L39)+0.5</f>
        <v>12.5</v>
      </c>
      <c r="N39" s="185">
        <f>SUM(M39)+0.5</f>
        <v>13</v>
      </c>
    </row>
    <row r="40" spans="1:14" s="1" customFormat="1" ht="14.1" customHeight="1" x14ac:dyDescent="0.3">
      <c r="A40" s="92"/>
      <c r="B40" s="148" t="s">
        <v>149</v>
      </c>
      <c r="C40" s="149"/>
      <c r="D40" s="100"/>
      <c r="E40" s="101"/>
      <c r="F40" s="101"/>
      <c r="G40" s="102"/>
      <c r="H40" s="82"/>
      <c r="I40" s="82"/>
      <c r="J40" s="93"/>
      <c r="K40" s="82"/>
      <c r="L40" s="82"/>
      <c r="M40" s="82"/>
      <c r="N40" s="189"/>
    </row>
    <row r="41" spans="1:14" s="1" customFormat="1" ht="14.1" customHeight="1" x14ac:dyDescent="0.3">
      <c r="A41" s="83">
        <v>20</v>
      </c>
      <c r="B41" s="85" t="s">
        <v>148</v>
      </c>
      <c r="C41" s="86"/>
      <c r="D41" s="218"/>
      <c r="E41" s="218"/>
      <c r="F41" s="218"/>
      <c r="G41" s="218"/>
      <c r="H41" s="67">
        <f>SUM(I41)-0.5</f>
        <v>11.5</v>
      </c>
      <c r="I41" s="67">
        <f>SUM(J41)-0.5</f>
        <v>12</v>
      </c>
      <c r="J41" s="90">
        <v>12.5</v>
      </c>
      <c r="K41" s="67">
        <f>SUM(J41)+0.5</f>
        <v>13</v>
      </c>
      <c r="L41" s="67">
        <f>SUM(K41)+0.5</f>
        <v>13.5</v>
      </c>
      <c r="M41" s="67">
        <f>SUM(L41)+0.5</f>
        <v>14</v>
      </c>
      <c r="N41" s="185">
        <f>SUM(M41)+0.5</f>
        <v>14.5</v>
      </c>
    </row>
    <row r="42" spans="1:14" s="1" customFormat="1" ht="14.1" customHeight="1" x14ac:dyDescent="0.3">
      <c r="A42" s="92"/>
      <c r="B42" s="107" t="s">
        <v>147</v>
      </c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108" t="s">
        <v>383</v>
      </c>
      <c r="C43" s="109"/>
      <c r="D43" s="103"/>
      <c r="E43" s="239"/>
      <c r="F43" s="239"/>
      <c r="G43" s="105"/>
      <c r="H43" s="98">
        <f>SUM(I43)-3</f>
        <v>81</v>
      </c>
      <c r="I43" s="98">
        <f>SUM(J43)-3</f>
        <v>84</v>
      </c>
      <c r="J43" s="97">
        <v>87</v>
      </c>
      <c r="K43" s="98">
        <f>SUM(J43)+3</f>
        <v>90</v>
      </c>
      <c r="L43" s="98">
        <f>SUM(K43)+3</f>
        <v>93</v>
      </c>
      <c r="M43" s="98">
        <f>SUM(L43)+3</f>
        <v>96</v>
      </c>
      <c r="N43" s="187">
        <f>SUM(M43)+3</f>
        <v>99</v>
      </c>
    </row>
    <row r="44" spans="1:14" s="1" customFormat="1" ht="14.1" customHeight="1" thickBot="1" x14ac:dyDescent="0.35">
      <c r="A44" s="84"/>
      <c r="B44" s="71" t="s">
        <v>382</v>
      </c>
      <c r="C44" s="72"/>
      <c r="D44" s="145"/>
      <c r="E44" s="146"/>
      <c r="F44" s="146"/>
      <c r="G44" s="147"/>
      <c r="H44" s="68"/>
      <c r="I44" s="68"/>
      <c r="J44" s="91"/>
      <c r="K44" s="68"/>
      <c r="L44" s="68"/>
      <c r="M44" s="68"/>
      <c r="N44" s="262"/>
    </row>
    <row r="45" spans="1:14" s="1" customFormat="1" ht="14.1" customHeight="1" x14ac:dyDescent="0.3">
      <c r="A45" s="283"/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</row>
    <row r="46" spans="1:14" ht="14.1" customHeight="1" x14ac:dyDescent="0.3">
      <c r="A46" s="283"/>
      <c r="B46" s="283"/>
      <c r="C46" s="283"/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83"/>
    </row>
    <row r="47" spans="1:14" ht="14.1" customHeight="1" x14ac:dyDescent="0.3">
      <c r="A47" s="283"/>
      <c r="B47" s="283"/>
      <c r="C47" s="283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</row>
    <row r="48" spans="1:14" ht="14.1" customHeight="1" x14ac:dyDescent="0.3">
      <c r="A48" s="283"/>
      <c r="B48" s="283"/>
      <c r="C48" s="283"/>
      <c r="D48" s="283"/>
      <c r="E48" s="283"/>
      <c r="F48" s="283"/>
      <c r="G48" s="283"/>
      <c r="H48" s="283"/>
      <c r="I48" s="283"/>
      <c r="J48" s="283"/>
      <c r="K48" s="283"/>
      <c r="L48" s="283"/>
      <c r="M48" s="283"/>
      <c r="N48" s="283"/>
    </row>
    <row r="49" spans="1:14" ht="14.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1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1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1" customHeight="1" x14ac:dyDescent="0.3"/>
    <row r="53" spans="1:14" ht="14.1" customHeight="1" x14ac:dyDescent="0.3"/>
    <row r="54" spans="1:14" ht="13.5" customHeight="1" x14ac:dyDescent="0.3"/>
    <row r="55" spans="1:14" ht="13.5" customHeight="1" x14ac:dyDescent="0.3"/>
    <row r="56" spans="1:14" ht="13.5" customHeight="1" x14ac:dyDescent="0.3"/>
    <row r="57" spans="1:14" ht="13.5" customHeight="1" x14ac:dyDescent="0.3"/>
    <row r="58" spans="1:14" ht="13.5" customHeight="1" x14ac:dyDescent="0.3"/>
  </sheetData>
  <mergeCells count="279"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81BE-CE37-44D5-BC3E-9F33792B2F5C}">
  <sheetPr codeName="Sheet67">
    <tabColor theme="5"/>
    <pageSetUpPr fitToPage="1"/>
  </sheetPr>
  <dimension ref="A1:N58"/>
  <sheetViews>
    <sheetView topLeftCell="A19" zoomScale="110" zoomScaleNormal="110" workbookViewId="0">
      <selection activeCell="J13" sqref="J13:J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94" t="s">
        <v>449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242">
        <f>SUM(L3)+3</f>
        <v>60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235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106"/>
      <c r="I5" s="67"/>
      <c r="J5" s="97"/>
      <c r="K5" s="98"/>
      <c r="L5" s="98"/>
      <c r="M5" s="240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23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106"/>
      <c r="I7" s="67"/>
      <c r="J7" s="97"/>
      <c r="K7" s="98"/>
      <c r="L7" s="98"/>
      <c r="M7" s="240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107"/>
      <c r="I8" s="82"/>
      <c r="J8" s="93"/>
      <c r="K8" s="82"/>
      <c r="L8" s="82"/>
      <c r="M8" s="23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240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61.5</v>
      </c>
      <c r="I11" s="67">
        <f>SUM(J11)-4.5</f>
        <v>66</v>
      </c>
      <c r="J11" s="97">
        <v>70.5</v>
      </c>
      <c r="K11" s="98">
        <f>SUM(J11)+4.5</f>
        <v>75</v>
      </c>
      <c r="L11" s="98">
        <f>SUM(K11)+4.5</f>
        <v>79.5</v>
      </c>
      <c r="M11" s="240">
        <f>SUM(L11)+4.5</f>
        <v>84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235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106">
        <f>SUM(I13)-5</f>
        <v>66</v>
      </c>
      <c r="I13" s="67">
        <f>SUM(J13)-5</f>
        <v>71</v>
      </c>
      <c r="J13" s="90">
        <v>76</v>
      </c>
      <c r="K13" s="67">
        <f>SUM(J13)+5</f>
        <v>81</v>
      </c>
      <c r="L13" s="67">
        <f>SUM(K13)+5</f>
        <v>86</v>
      </c>
      <c r="M13" s="234">
        <f>SUM(L13)+5</f>
        <v>91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235"/>
      <c r="N14" s="1" t="s">
        <v>120</v>
      </c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11.600000000000001</v>
      </c>
      <c r="I15" s="67">
        <f>SUM(J15)-0.7</f>
        <v>12.3</v>
      </c>
      <c r="J15" s="90">
        <v>13</v>
      </c>
      <c r="K15" s="67">
        <f>SUM(J15)+1.2</f>
        <v>14.2</v>
      </c>
      <c r="L15" s="67">
        <f>SUM(K15)+0.7</f>
        <v>14.899999999999999</v>
      </c>
      <c r="M15" s="238">
        <f>SUM(L15)+0.7</f>
        <v>15.599999999999998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107"/>
      <c r="I16" s="82"/>
      <c r="J16" s="93"/>
      <c r="K16" s="82"/>
      <c r="L16" s="82"/>
      <c r="M16" s="236"/>
    </row>
    <row r="17" spans="1:13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/>
      <c r="I17" s="67"/>
      <c r="J17" s="90"/>
      <c r="K17" s="67"/>
      <c r="L17" s="67"/>
      <c r="M17" s="238"/>
    </row>
    <row r="18" spans="1:13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236"/>
    </row>
    <row r="19" spans="1:13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106">
        <f>SUM(I21)-7</f>
        <v>50</v>
      </c>
      <c r="I21" s="67">
        <f>SUM(J21)-7</f>
        <v>57</v>
      </c>
      <c r="J21" s="90">
        <v>64</v>
      </c>
      <c r="K21" s="67">
        <f>SUM(J21)+6</f>
        <v>70</v>
      </c>
      <c r="L21" s="67">
        <f>SUM(K21)+6</f>
        <v>76</v>
      </c>
      <c r="M21" s="234">
        <f>SUM(L21)+6</f>
        <v>82</v>
      </c>
    </row>
    <row r="22" spans="1:13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107"/>
      <c r="I22" s="82"/>
      <c r="J22" s="93"/>
      <c r="K22" s="82"/>
      <c r="L22" s="82"/>
      <c r="M22" s="235"/>
    </row>
    <row r="23" spans="1:13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36.9</v>
      </c>
      <c r="I23" s="67">
        <f>SUM(J23)-2</f>
        <v>38.9</v>
      </c>
      <c r="J23" s="90">
        <v>40.9</v>
      </c>
      <c r="K23" s="67">
        <f>SUM(J23)+2</f>
        <v>42.9</v>
      </c>
      <c r="L23" s="67">
        <f>SUM(K23)+2</f>
        <v>44.9</v>
      </c>
      <c r="M23" s="234">
        <f>SUM(L23)+2</f>
        <v>46.9</v>
      </c>
    </row>
    <row r="24" spans="1:13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235"/>
    </row>
    <row r="25" spans="1:13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20.799999999999997</v>
      </c>
      <c r="I25" s="67">
        <f>SUM(J25)-1.1</f>
        <v>21.9</v>
      </c>
      <c r="J25" s="90">
        <v>23</v>
      </c>
      <c r="K25" s="67">
        <f>SUM(J25)+1.6</f>
        <v>24.6</v>
      </c>
      <c r="L25" s="67">
        <f>SUM(K25)+1.1</f>
        <v>25.700000000000003</v>
      </c>
      <c r="M25" s="238">
        <f>SUM(L25)+1.1</f>
        <v>26.800000000000004</v>
      </c>
    </row>
    <row r="26" spans="1:13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236"/>
    </row>
    <row r="27" spans="1:13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27.5</v>
      </c>
      <c r="I27" s="67">
        <f>SUM(J27)-1.3</f>
        <v>28.8</v>
      </c>
      <c r="J27" s="90">
        <v>30.1</v>
      </c>
      <c r="K27" s="67">
        <f>SUM(J27)+1.8</f>
        <v>31.900000000000002</v>
      </c>
      <c r="L27" s="67">
        <f>SUM(K27)+1.3</f>
        <v>33.200000000000003</v>
      </c>
      <c r="M27" s="238">
        <f>SUM(L27)+1.3</f>
        <v>34.5</v>
      </c>
    </row>
    <row r="28" spans="1:13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236"/>
    </row>
    <row r="29" spans="1:13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>
        <f>SUM(I29)-3.1</f>
        <v>43</v>
      </c>
      <c r="I29" s="67">
        <f>SUM(J29)-3.1</f>
        <v>46.1</v>
      </c>
      <c r="J29" s="90">
        <v>49.2</v>
      </c>
      <c r="K29" s="67">
        <f>SUM(J29)+3.1</f>
        <v>52.300000000000004</v>
      </c>
      <c r="L29" s="67">
        <f>SUM(K29)+3.1</f>
        <v>55.400000000000006</v>
      </c>
      <c r="M29" s="234">
        <f>SUM(L29)+3.1</f>
        <v>58.500000000000007</v>
      </c>
    </row>
    <row r="30" spans="1:13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235"/>
    </row>
    <row r="31" spans="1:13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>
        <f>SUM(I31)-6</f>
        <v>30.799999999999997</v>
      </c>
      <c r="I31" s="67">
        <f>SUM(J31)-6</f>
        <v>36.799999999999997</v>
      </c>
      <c r="J31" s="90">
        <v>42.8</v>
      </c>
      <c r="K31" s="67">
        <f>SUM(J31)+4.5</f>
        <v>47.3</v>
      </c>
      <c r="L31" s="67">
        <f>SUM(K31)+5</f>
        <v>52.3</v>
      </c>
      <c r="M31" s="234">
        <f>SUM(L31)+5</f>
        <v>57.3</v>
      </c>
    </row>
    <row r="32" spans="1:13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>
        <f>SUM(I33)-2.4</f>
        <v>39.700000000000003</v>
      </c>
      <c r="I33" s="67">
        <f>SUM(J33)-2.4</f>
        <v>42.1</v>
      </c>
      <c r="J33" s="90">
        <v>44.5</v>
      </c>
      <c r="K33" s="67">
        <f>SUM(J33)+2.4</f>
        <v>46.9</v>
      </c>
      <c r="L33" s="67">
        <f>SUM(K33)+2.4</f>
        <v>49.3</v>
      </c>
      <c r="M33" s="234">
        <f>SUM(L33)+2.4</f>
        <v>51.699999999999996</v>
      </c>
    </row>
    <row r="34" spans="1:13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235"/>
    </row>
    <row r="35" spans="1:13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>
        <f>SUM(I35)-3.5</f>
        <v>32.5</v>
      </c>
      <c r="I35" s="67">
        <f>SUM(J35)-3.5</f>
        <v>36</v>
      </c>
      <c r="J35" s="90">
        <v>39.5</v>
      </c>
      <c r="K35" s="67">
        <f>SUM(J35)+3.4</f>
        <v>42.9</v>
      </c>
      <c r="L35" s="67">
        <f>SUM(K35)+3.1</f>
        <v>46</v>
      </c>
      <c r="M35" s="234">
        <f>SUM(L35)+3.1</f>
        <v>49.1</v>
      </c>
    </row>
    <row r="36" spans="1:13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235"/>
    </row>
    <row r="37" spans="1:13" s="1" customFormat="1" ht="14.1" customHeight="1" x14ac:dyDescent="0.3">
      <c r="A37" s="83">
        <v>18</v>
      </c>
      <c r="B37" s="85" t="s">
        <v>154</v>
      </c>
      <c r="C37" s="86"/>
      <c r="D37" s="123"/>
      <c r="E37" s="124"/>
      <c r="F37" s="124"/>
      <c r="G37" s="125"/>
      <c r="H37" s="67">
        <f>SUM(I37)-0.7</f>
        <v>11.3</v>
      </c>
      <c r="I37" s="67">
        <f>SUM(J37)-0.7</f>
        <v>12</v>
      </c>
      <c r="J37" s="90">
        <v>12.7</v>
      </c>
      <c r="K37" s="67">
        <f>SUM(J37)+0.7</f>
        <v>13.399999999999999</v>
      </c>
      <c r="L37" s="67">
        <f>SUM(K37)+0.7</f>
        <v>14.099999999999998</v>
      </c>
      <c r="M37" s="234">
        <f>SUM(L37)+0.7</f>
        <v>14.799999999999997</v>
      </c>
    </row>
    <row r="38" spans="1:13" s="1" customFormat="1" ht="14.1" customHeight="1" x14ac:dyDescent="0.3">
      <c r="A38" s="92"/>
      <c r="B38" s="77" t="s">
        <v>60</v>
      </c>
      <c r="C38" s="78"/>
      <c r="D38" s="100"/>
      <c r="E38" s="101"/>
      <c r="F38" s="101"/>
      <c r="G38" s="102"/>
      <c r="H38" s="82"/>
      <c r="I38" s="82"/>
      <c r="J38" s="93"/>
      <c r="K38" s="82"/>
      <c r="L38" s="82"/>
      <c r="M38" s="235"/>
    </row>
    <row r="39" spans="1:13" s="1" customFormat="1" ht="14.1" customHeight="1" x14ac:dyDescent="0.3">
      <c r="A39" s="83">
        <v>19</v>
      </c>
      <c r="B39" s="85" t="s">
        <v>152</v>
      </c>
      <c r="C39" s="86"/>
      <c r="D39" s="123"/>
      <c r="E39" s="124"/>
      <c r="F39" s="124"/>
      <c r="G39" s="125"/>
      <c r="H39" s="67">
        <f>SUM(I39)-1</f>
        <v>16</v>
      </c>
      <c r="I39" s="67">
        <f>SUM(J39)-1</f>
        <v>17</v>
      </c>
      <c r="J39" s="90">
        <v>18</v>
      </c>
      <c r="K39" s="67">
        <f>SUM(J39)+1</f>
        <v>19</v>
      </c>
      <c r="L39" s="67">
        <f>SUM(K39)+1</f>
        <v>20</v>
      </c>
      <c r="M39" s="234">
        <f>SUM(L39)+1</f>
        <v>21</v>
      </c>
    </row>
    <row r="40" spans="1:13" s="1" customFormat="1" ht="14.1" customHeight="1" x14ac:dyDescent="0.3">
      <c r="A40" s="92"/>
      <c r="B40" s="77" t="s">
        <v>59</v>
      </c>
      <c r="C40" s="78"/>
      <c r="D40" s="100"/>
      <c r="E40" s="101"/>
      <c r="F40" s="101"/>
      <c r="G40" s="102"/>
      <c r="H40" s="82"/>
      <c r="I40" s="82"/>
      <c r="J40" s="93"/>
      <c r="K40" s="82"/>
      <c r="L40" s="82"/>
      <c r="M40" s="235"/>
    </row>
    <row r="41" spans="1:13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11</v>
      </c>
      <c r="I41" s="67">
        <f>SUM(J41)-0.5</f>
        <v>11.5</v>
      </c>
      <c r="J41" s="90">
        <v>12</v>
      </c>
      <c r="K41" s="67">
        <f>SUM(J41)+0.5</f>
        <v>12.5</v>
      </c>
      <c r="L41" s="67">
        <f>SUM(K41)+0.5</f>
        <v>13</v>
      </c>
      <c r="M41" s="234">
        <f>SUM(L41)+0.5</f>
        <v>13.5</v>
      </c>
    </row>
    <row r="42" spans="1:13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235"/>
    </row>
    <row r="43" spans="1:13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SUM(I43)-0.5</f>
        <v>12</v>
      </c>
      <c r="I43" s="67">
        <f>SUM(J43)-0.5</f>
        <v>12.5</v>
      </c>
      <c r="J43" s="90">
        <v>13</v>
      </c>
      <c r="K43" s="67">
        <f>SUM(J43)+0.5</f>
        <v>13.5</v>
      </c>
      <c r="L43" s="67">
        <f>SUM(K43)+0.5</f>
        <v>14</v>
      </c>
      <c r="M43" s="234">
        <f>SUM(L43)+0.5</f>
        <v>14.5</v>
      </c>
    </row>
    <row r="44" spans="1:13" s="1" customFormat="1" ht="14.1" customHeight="1" x14ac:dyDescent="0.3">
      <c r="A44" s="92"/>
      <c r="B44" s="107" t="s">
        <v>147</v>
      </c>
      <c r="C44" s="107"/>
      <c r="D44" s="129"/>
      <c r="E44" s="130"/>
      <c r="F44" s="130"/>
      <c r="G44" s="131"/>
      <c r="H44" s="82"/>
      <c r="I44" s="82"/>
      <c r="J44" s="93"/>
      <c r="K44" s="82"/>
      <c r="L44" s="82"/>
      <c r="M44" s="235"/>
    </row>
    <row r="45" spans="1:13" s="1" customFormat="1" ht="14.1" customHeight="1" x14ac:dyDescent="0.3">
      <c r="A45" s="83">
        <v>22</v>
      </c>
      <c r="B45" s="85" t="s">
        <v>206</v>
      </c>
      <c r="C45" s="86"/>
      <c r="D45" s="177"/>
      <c r="E45" s="178"/>
      <c r="F45" s="178"/>
      <c r="G45" s="179"/>
      <c r="H45" s="67">
        <v>1.5</v>
      </c>
      <c r="I45" s="67">
        <v>1.5</v>
      </c>
      <c r="J45" s="90">
        <v>1.5</v>
      </c>
      <c r="K45" s="67">
        <v>1.5</v>
      </c>
      <c r="L45" s="67">
        <v>1.5</v>
      </c>
      <c r="M45" s="234">
        <v>1.5</v>
      </c>
    </row>
    <row r="46" spans="1:13" s="1" customFormat="1" ht="14.1" customHeight="1" x14ac:dyDescent="0.3">
      <c r="A46" s="92"/>
      <c r="B46" s="148" t="s">
        <v>205</v>
      </c>
      <c r="C46" s="149"/>
      <c r="D46" s="129" t="s">
        <v>448</v>
      </c>
      <c r="E46" s="130"/>
      <c r="F46" s="130"/>
      <c r="G46" s="131"/>
      <c r="H46" s="82"/>
      <c r="I46" s="82"/>
      <c r="J46" s="93"/>
      <c r="K46" s="82"/>
      <c r="L46" s="82"/>
      <c r="M46" s="235"/>
    </row>
    <row r="47" spans="1:13" s="1" customFormat="1" ht="14.1" customHeight="1" x14ac:dyDescent="0.3">
      <c r="A47" s="83">
        <v>23</v>
      </c>
      <c r="B47" s="85" t="s">
        <v>204</v>
      </c>
      <c r="C47" s="86"/>
      <c r="D47" s="177"/>
      <c r="E47" s="178"/>
      <c r="F47" s="178"/>
      <c r="G47" s="179"/>
      <c r="H47" s="67">
        <f>SUM(I47)-0.1</f>
        <v>1.4999999999999998</v>
      </c>
      <c r="I47" s="67">
        <f>SUM(J47)-0.1</f>
        <v>1.5999999999999999</v>
      </c>
      <c r="J47" s="126">
        <v>1.7</v>
      </c>
      <c r="K47" s="127">
        <f>SUM(J47)+0.1</f>
        <v>1.8</v>
      </c>
      <c r="L47" s="127">
        <f>SUM(K47)+0.1</f>
        <v>1.9000000000000001</v>
      </c>
      <c r="M47" s="232">
        <f>SUM(L47)+0.1</f>
        <v>2</v>
      </c>
    </row>
    <row r="48" spans="1:13" s="1" customFormat="1" ht="14.1" customHeight="1" x14ac:dyDescent="0.3">
      <c r="A48" s="92"/>
      <c r="B48" s="148" t="s">
        <v>203</v>
      </c>
      <c r="C48" s="149"/>
      <c r="D48" s="129" t="s">
        <v>445</v>
      </c>
      <c r="E48" s="130"/>
      <c r="F48" s="130"/>
      <c r="G48" s="131"/>
      <c r="H48" s="82"/>
      <c r="I48" s="82"/>
      <c r="J48" s="126"/>
      <c r="K48" s="127"/>
      <c r="L48" s="127"/>
      <c r="M48" s="232"/>
    </row>
    <row r="49" spans="1:13" s="1" customFormat="1" ht="14.1" customHeight="1" x14ac:dyDescent="0.3">
      <c r="A49" s="83">
        <v>24</v>
      </c>
      <c r="B49" s="85" t="s">
        <v>401</v>
      </c>
      <c r="C49" s="86"/>
      <c r="D49" s="177"/>
      <c r="E49" s="178"/>
      <c r="F49" s="178"/>
      <c r="G49" s="179"/>
      <c r="H49" s="67">
        <v>2</v>
      </c>
      <c r="I49" s="67">
        <v>2</v>
      </c>
      <c r="J49" s="90">
        <v>2</v>
      </c>
      <c r="K49" s="67">
        <v>2</v>
      </c>
      <c r="L49" s="67">
        <v>2</v>
      </c>
      <c r="M49" s="234">
        <v>2</v>
      </c>
    </row>
    <row r="50" spans="1:13" s="1" customFormat="1" ht="14.1" customHeight="1" x14ac:dyDescent="0.3">
      <c r="A50" s="92"/>
      <c r="B50" s="148" t="s">
        <v>400</v>
      </c>
      <c r="C50" s="149"/>
      <c r="D50" s="129" t="s">
        <v>448</v>
      </c>
      <c r="E50" s="130"/>
      <c r="F50" s="130"/>
      <c r="G50" s="131"/>
      <c r="H50" s="82"/>
      <c r="I50" s="82"/>
      <c r="J50" s="93"/>
      <c r="K50" s="82"/>
      <c r="L50" s="82"/>
      <c r="M50" s="235"/>
    </row>
    <row r="51" spans="1:13" s="1" customFormat="1" ht="14.1" customHeight="1" x14ac:dyDescent="0.3">
      <c r="A51" s="83">
        <v>25</v>
      </c>
      <c r="B51" s="85" t="s">
        <v>447</v>
      </c>
      <c r="C51" s="86"/>
      <c r="D51" s="177"/>
      <c r="E51" s="178"/>
      <c r="F51" s="178"/>
      <c r="G51" s="179"/>
      <c r="H51" s="67">
        <f>SUM(I51)-0.1</f>
        <v>1.7999999999999998</v>
      </c>
      <c r="I51" s="67">
        <f>SUM(J51)-0.1</f>
        <v>1.9</v>
      </c>
      <c r="J51" s="126">
        <v>2</v>
      </c>
      <c r="K51" s="127">
        <f>SUM(J51)+0.1</f>
        <v>2.1</v>
      </c>
      <c r="L51" s="127">
        <f>SUM(K51)+0.1</f>
        <v>2.2000000000000002</v>
      </c>
      <c r="M51" s="232">
        <f>SUM(L51)+0.1</f>
        <v>2.3000000000000003</v>
      </c>
    </row>
    <row r="52" spans="1:13" s="1" customFormat="1" ht="14.1" customHeight="1" thickBot="1" x14ac:dyDescent="0.35">
      <c r="A52" s="84"/>
      <c r="B52" s="169" t="s">
        <v>446</v>
      </c>
      <c r="C52" s="170"/>
      <c r="D52" s="171" t="s">
        <v>445</v>
      </c>
      <c r="E52" s="172"/>
      <c r="F52" s="172"/>
      <c r="G52" s="173"/>
      <c r="H52" s="68"/>
      <c r="I52" s="68"/>
      <c r="J52" s="166"/>
      <c r="K52" s="167"/>
      <c r="L52" s="167"/>
      <c r="M52" s="233"/>
    </row>
    <row r="53" spans="1:13" ht="13.5" customHeight="1" x14ac:dyDescent="0.3">
      <c r="A53" s="186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</row>
    <row r="54" spans="1:13" ht="13.5" customHeight="1" x14ac:dyDescent="0.3">
      <c r="A54" s="186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</row>
    <row r="55" spans="1:13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5" customHeight="1" x14ac:dyDescent="0.3"/>
  </sheetData>
  <mergeCells count="28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21:A22"/>
    <mergeCell ref="B21:C21"/>
    <mergeCell ref="D21:G21"/>
    <mergeCell ref="H21:H22"/>
    <mergeCell ref="I21:I22"/>
    <mergeCell ref="B18:C18"/>
    <mergeCell ref="D18:G18"/>
    <mergeCell ref="A17:A18"/>
    <mergeCell ref="B17:C17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M43:M44"/>
    <mergeCell ref="D43:G43"/>
    <mergeCell ref="H43:H44"/>
    <mergeCell ref="J41:J42"/>
    <mergeCell ref="J43:J44"/>
    <mergeCell ref="K41:K42"/>
    <mergeCell ref="L41:L42"/>
    <mergeCell ref="I43:I44"/>
    <mergeCell ref="B44:C44"/>
    <mergeCell ref="D44:G44"/>
    <mergeCell ref="A43:A44"/>
    <mergeCell ref="B43:C43"/>
    <mergeCell ref="K43:K44"/>
    <mergeCell ref="L43:L44"/>
    <mergeCell ref="A45:A46"/>
    <mergeCell ref="B45:C45"/>
    <mergeCell ref="D45:G45"/>
    <mergeCell ref="H45:H46"/>
    <mergeCell ref="I45:I46"/>
    <mergeCell ref="B48:C48"/>
    <mergeCell ref="D48:G48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9:K50"/>
    <mergeCell ref="L49:L50"/>
    <mergeCell ref="K45:K46"/>
    <mergeCell ref="L45:L46"/>
    <mergeCell ref="I47:I48"/>
    <mergeCell ref="A49:A50"/>
    <mergeCell ref="B49:C49"/>
    <mergeCell ref="D49:G49"/>
    <mergeCell ref="H49:H50"/>
    <mergeCell ref="I49:I50"/>
    <mergeCell ref="M49:M50"/>
    <mergeCell ref="B50:C50"/>
    <mergeCell ref="D50:G50"/>
    <mergeCell ref="D52:G52"/>
    <mergeCell ref="B52:C52"/>
    <mergeCell ref="A51:A52"/>
    <mergeCell ref="B51:C51"/>
    <mergeCell ref="D51:G51"/>
    <mergeCell ref="H51:H52"/>
    <mergeCell ref="I51:I52"/>
    <mergeCell ref="K19:K20"/>
    <mergeCell ref="A53:A54"/>
    <mergeCell ref="B53:C53"/>
    <mergeCell ref="D53:G53"/>
    <mergeCell ref="H53:H54"/>
    <mergeCell ref="I53:I54"/>
    <mergeCell ref="J53:J54"/>
    <mergeCell ref="A47:A48"/>
    <mergeCell ref="B47:C47"/>
    <mergeCell ref="J49:J50"/>
    <mergeCell ref="K53:K54"/>
    <mergeCell ref="L53:L54"/>
    <mergeCell ref="M53:M54"/>
    <mergeCell ref="B54:C54"/>
    <mergeCell ref="D54:G54"/>
    <mergeCell ref="K51:K52"/>
    <mergeCell ref="L51:L52"/>
    <mergeCell ref="M51:M52"/>
    <mergeCell ref="J51:J52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8F29-CF7E-4671-8423-C78FAB33854A}">
  <sheetPr codeName="Sheet91">
    <tabColor theme="5"/>
    <pageSetUpPr fitToPage="1"/>
  </sheetPr>
  <dimension ref="A1:N51"/>
  <sheetViews>
    <sheetView zoomScale="110" zoomScaleNormal="110" workbookViewId="0">
      <selection activeCell="B13" sqref="A13:IV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450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47</v>
      </c>
      <c r="I3" s="67">
        <f>SUM(J3)-3</f>
        <v>50</v>
      </c>
      <c r="J3" s="137">
        <v>53</v>
      </c>
      <c r="K3" s="135">
        <f>SUM(J3)+3</f>
        <v>56</v>
      </c>
      <c r="L3" s="135">
        <f>SUM(K3)+3</f>
        <v>59</v>
      </c>
      <c r="M3" s="135">
        <f>SUM(L3)+3</f>
        <v>62</v>
      </c>
      <c r="N3" s="273">
        <f>SUM(M3)+3</f>
        <v>65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>
        <f>SUM(I5)-0.9</f>
        <v>13.2</v>
      </c>
      <c r="I5" s="67">
        <f>SUM(J5)-0.9</f>
        <v>14.1</v>
      </c>
      <c r="J5" s="97">
        <v>15</v>
      </c>
      <c r="K5" s="98">
        <f>SUM(J5)+0.9</f>
        <v>15.9</v>
      </c>
      <c r="L5" s="98">
        <f>SUM(K5)+0.9</f>
        <v>16.8</v>
      </c>
      <c r="M5" s="98">
        <f>SUM(L5)+0.9</f>
        <v>17.7</v>
      </c>
      <c r="N5" s="240">
        <f>SUM(M5)+0.9</f>
        <v>18.599999999999998</v>
      </c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>
        <f>SUM(I7)-2.1</f>
        <v>34.799999999999997</v>
      </c>
      <c r="I7" s="67">
        <f>SUM(J7)-2.1</f>
        <v>36.9</v>
      </c>
      <c r="J7" s="97">
        <v>39</v>
      </c>
      <c r="K7" s="98">
        <f>SUM(J7)+2.1</f>
        <v>41.1</v>
      </c>
      <c r="L7" s="98">
        <f>SUM(K7)+2.1</f>
        <v>43.2</v>
      </c>
      <c r="M7" s="98">
        <f>SUM(L7)+2.1</f>
        <v>45.300000000000004</v>
      </c>
      <c r="N7" s="240">
        <f>SUM(M7)+2.1</f>
        <v>47.400000000000006</v>
      </c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23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SUM(I9)-2.2</f>
        <v>38.599999999999994</v>
      </c>
      <c r="I9" s="67">
        <f>SUM(J9)-2.2</f>
        <v>40.799999999999997</v>
      </c>
      <c r="J9" s="97">
        <v>43</v>
      </c>
      <c r="K9" s="98">
        <f>SUM(J9)+2.2</f>
        <v>45.2</v>
      </c>
      <c r="L9" s="98">
        <f>SUM(K9)+2.2</f>
        <v>47.400000000000006</v>
      </c>
      <c r="M9" s="98">
        <f>SUM(L9)+2.2</f>
        <v>49.600000000000009</v>
      </c>
      <c r="N9" s="240">
        <f>SUM(M9)+2.2</f>
        <v>51.800000000000011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63</v>
      </c>
      <c r="I11" s="67">
        <f>SUM(J11)-4.5</f>
        <v>67.5</v>
      </c>
      <c r="J11" s="97">
        <v>72</v>
      </c>
      <c r="K11" s="98">
        <f>SUM(J11)+4.5</f>
        <v>76.5</v>
      </c>
      <c r="L11" s="98">
        <f>SUM(K11)+4.5</f>
        <v>81</v>
      </c>
      <c r="M11" s="98">
        <f>SUM(L11)+4.5</f>
        <v>85.5</v>
      </c>
      <c r="N11" s="187">
        <f>SUM(M11)+4.5</f>
        <v>90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437</v>
      </c>
      <c r="E13" s="124"/>
      <c r="F13" s="124"/>
      <c r="G13" s="125"/>
      <c r="H13" s="106">
        <f>SUM(I13)-5</f>
        <v>64</v>
      </c>
      <c r="I13" s="67">
        <f>SUM(J13)-5</f>
        <v>69</v>
      </c>
      <c r="J13" s="90">
        <v>74</v>
      </c>
      <c r="K13" s="67">
        <f>SUM(J13)+5</f>
        <v>79</v>
      </c>
      <c r="L13" s="67">
        <f>SUM(K13)+5</f>
        <v>84</v>
      </c>
      <c r="M13" s="67">
        <f>SUM(L13)+5</f>
        <v>89</v>
      </c>
      <c r="N13" s="185">
        <f>SUM(M13)+5</f>
        <v>94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9.1000000000000014</v>
      </c>
      <c r="I15" s="67">
        <f>SUM(J15)-0.7</f>
        <v>9.8000000000000007</v>
      </c>
      <c r="J15" s="90">
        <v>10.5</v>
      </c>
      <c r="K15" s="67">
        <f>SUM(J15)+0.7</f>
        <v>11.2</v>
      </c>
      <c r="L15" s="67">
        <f>SUM(K15)+0.7</f>
        <v>11.899999999999999</v>
      </c>
      <c r="M15" s="106">
        <f>SUM(L15)+0.7</f>
        <v>12.599999999999998</v>
      </c>
      <c r="N15" s="277">
        <f>SUM(M15)+0.7</f>
        <v>13.299999999999997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9.1000000000000014</v>
      </c>
      <c r="I17" s="67">
        <f>SUM(J17)-0.7</f>
        <v>9.8000000000000007</v>
      </c>
      <c r="J17" s="90">
        <v>10.5</v>
      </c>
      <c r="K17" s="67">
        <f>SUM(J17)+0.7</f>
        <v>11.2</v>
      </c>
      <c r="L17" s="67">
        <f>SUM(K17)+0.7</f>
        <v>11.899999999999999</v>
      </c>
      <c r="M17" s="106">
        <f>SUM(L17)+0.7</f>
        <v>12.599999999999998</v>
      </c>
      <c r="N17" s="277">
        <f>SUM(M17)+0.7</f>
        <v>13.299999999999997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234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52</v>
      </c>
      <c r="I21" s="67">
        <f>SUM(J21)-7</f>
        <v>59</v>
      </c>
      <c r="J21" s="90">
        <v>66</v>
      </c>
      <c r="K21" s="67">
        <f>SUM(J21)+6</f>
        <v>72</v>
      </c>
      <c r="L21" s="67">
        <f>SUM(K21)+6</f>
        <v>78</v>
      </c>
      <c r="M21" s="67">
        <f>SUM(L21)+6</f>
        <v>84</v>
      </c>
      <c r="N21" s="234">
        <f>SUM(M21)+6</f>
        <v>90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SUM(I23)-1.8</f>
        <v>30.400000000000002</v>
      </c>
      <c r="I23" s="67">
        <f>SUM(J23)-1.8</f>
        <v>32.200000000000003</v>
      </c>
      <c r="J23" s="90">
        <v>34</v>
      </c>
      <c r="K23" s="67">
        <f>SUM(J23)+1.8</f>
        <v>35.799999999999997</v>
      </c>
      <c r="L23" s="67">
        <f>SUM(K23)+1.8</f>
        <v>37.599999999999994</v>
      </c>
      <c r="M23" s="67">
        <f>SUM(L23)+1.8</f>
        <v>39.399999999999991</v>
      </c>
      <c r="N23" s="234">
        <f>SUM(M23)+1.8</f>
        <v>41.199999999999989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21.299999999999997</v>
      </c>
      <c r="I25" s="67">
        <f>SUM(J25)-1.1</f>
        <v>22.4</v>
      </c>
      <c r="J25" s="90">
        <v>23.5</v>
      </c>
      <c r="K25" s="67">
        <f>SUM(J25)+1.6</f>
        <v>25.1</v>
      </c>
      <c r="L25" s="67">
        <f>SUM(K25)+1.1</f>
        <v>26.200000000000003</v>
      </c>
      <c r="M25" s="106">
        <f>SUM(L25)+1.1</f>
        <v>27.300000000000004</v>
      </c>
      <c r="N25" s="277">
        <f>SUM(M25)+1.1</f>
        <v>28.400000000000006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27.4</v>
      </c>
      <c r="I27" s="67">
        <f>SUM(J27)-1.3</f>
        <v>28.7</v>
      </c>
      <c r="J27" s="90">
        <v>30</v>
      </c>
      <c r="K27" s="67">
        <f>SUM(J27)+1.8</f>
        <v>31.8</v>
      </c>
      <c r="L27" s="67">
        <f>SUM(K27)+1.3</f>
        <v>33.1</v>
      </c>
      <c r="M27" s="106">
        <f>SUM(L27)+1.3</f>
        <v>34.4</v>
      </c>
      <c r="N27" s="277">
        <f>SUM(M27)+1.3</f>
        <v>35.699999999999996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67"/>
      <c r="N29" s="185"/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7"/>
      <c r="N31" s="234"/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235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SUM(I37)-0.6</f>
        <v>7.8000000000000007</v>
      </c>
      <c r="I37" s="67">
        <f>SUM(J37)-0.6</f>
        <v>8.4</v>
      </c>
      <c r="J37" s="126">
        <v>9</v>
      </c>
      <c r="K37" s="127">
        <f>SUM(J37)+0.6</f>
        <v>9.6</v>
      </c>
      <c r="L37" s="127">
        <f>SUM(K37)+0.6</f>
        <v>10.199999999999999</v>
      </c>
      <c r="M37" s="127">
        <f>SUM(L37)+0.6</f>
        <v>10.799999999999999</v>
      </c>
      <c r="N37" s="232">
        <f>SUM(M37)+0.6</f>
        <v>11.399999999999999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127"/>
      <c r="N38" s="232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SUM(I39)-0.4</f>
        <v>4.1999999999999993</v>
      </c>
      <c r="I39" s="67">
        <f>SUM(J39)-0.4</f>
        <v>4.5999999999999996</v>
      </c>
      <c r="J39" s="90">
        <v>5</v>
      </c>
      <c r="K39" s="67">
        <f>SUM(J39)+0.4</f>
        <v>5.4</v>
      </c>
      <c r="L39" s="67">
        <f>SUM(K39)+0.4</f>
        <v>5.8000000000000007</v>
      </c>
      <c r="M39" s="67">
        <f>SUM(L39)+0.4</f>
        <v>6.2000000000000011</v>
      </c>
      <c r="N39" s="234">
        <f>SUM(M39)+0.4</f>
        <v>6.6000000000000014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235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10</v>
      </c>
      <c r="I41" s="67">
        <f>SUM(J41)-0.5</f>
        <v>10.5</v>
      </c>
      <c r="J41" s="90">
        <v>11</v>
      </c>
      <c r="K41" s="67">
        <f>SUM(J41)+0.5</f>
        <v>11.5</v>
      </c>
      <c r="L41" s="67">
        <f>SUM(K41)+0.5</f>
        <v>12</v>
      </c>
      <c r="M41" s="67">
        <f>SUM(L41)+0.5</f>
        <v>12.5</v>
      </c>
      <c r="N41" s="185">
        <f>SUM(M41)+0.5</f>
        <v>13</v>
      </c>
    </row>
    <row r="42" spans="1:14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SUM(I43)-0.5</f>
        <v>10</v>
      </c>
      <c r="I43" s="67">
        <f>SUM(J43)-0.5</f>
        <v>10.5</v>
      </c>
      <c r="J43" s="90">
        <v>11</v>
      </c>
      <c r="K43" s="67">
        <f>SUM(J43)+0.5</f>
        <v>11.5</v>
      </c>
      <c r="L43" s="67">
        <f>SUM(K43)+0.5</f>
        <v>12</v>
      </c>
      <c r="M43" s="67">
        <f>SUM(L43)+0.5</f>
        <v>12.5</v>
      </c>
      <c r="N43" s="185">
        <f>SUM(M43)+0.5</f>
        <v>13</v>
      </c>
    </row>
    <row r="44" spans="1:14" s="1" customFormat="1" ht="14.1" customHeight="1" thickBot="1" x14ac:dyDescent="0.35">
      <c r="A44" s="84"/>
      <c r="B44" s="182" t="s">
        <v>147</v>
      </c>
      <c r="C44" s="182"/>
      <c r="D44" s="171"/>
      <c r="E44" s="172"/>
      <c r="F44" s="172"/>
      <c r="G44" s="173"/>
      <c r="H44" s="68"/>
      <c r="I44" s="68"/>
      <c r="J44" s="91"/>
      <c r="K44" s="68"/>
      <c r="L44" s="68"/>
      <c r="M44" s="68"/>
      <c r="N44" s="262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DB3C-84B6-417E-9D06-3E40568BBD9E}">
  <sheetPr codeName="Sheet92">
    <tabColor theme="5"/>
    <pageSetUpPr fitToPage="1"/>
  </sheetPr>
  <dimension ref="A1:N51"/>
  <sheetViews>
    <sheetView zoomScale="110" zoomScaleNormal="110" workbookViewId="0">
      <selection activeCell="Q11" sqref="Q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451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73">
        <f>SUM(M3)+3</f>
        <v>63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/>
      <c r="I5" s="67"/>
      <c r="J5" s="97"/>
      <c r="K5" s="98"/>
      <c r="L5" s="98"/>
      <c r="M5" s="98"/>
      <c r="N5" s="240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/>
      <c r="I7" s="67"/>
      <c r="J7" s="97"/>
      <c r="K7" s="98"/>
      <c r="L7" s="98"/>
      <c r="M7" s="98"/>
      <c r="N7" s="240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23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SUM(I9)-2.2</f>
        <v>36.599999999999994</v>
      </c>
      <c r="I9" s="67">
        <f>SUM(J9)-2.2</f>
        <v>38.799999999999997</v>
      </c>
      <c r="J9" s="97">
        <v>41</v>
      </c>
      <c r="K9" s="98">
        <f>SUM(J9)+2.2</f>
        <v>43.2</v>
      </c>
      <c r="L9" s="98">
        <f>SUM(K9)+2.2</f>
        <v>45.400000000000006</v>
      </c>
      <c r="M9" s="98">
        <f>SUM(L9)+2.2</f>
        <v>47.600000000000009</v>
      </c>
      <c r="N9" s="240">
        <f>SUM(M9)+2.2</f>
        <v>49.800000000000011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60</v>
      </c>
      <c r="I11" s="67">
        <f>SUM(J11)-4.5</f>
        <v>64.5</v>
      </c>
      <c r="J11" s="97">
        <v>69</v>
      </c>
      <c r="K11" s="98">
        <f>SUM(J11)+4.5</f>
        <v>73.5</v>
      </c>
      <c r="L11" s="98">
        <f>SUM(K11)+4.5</f>
        <v>78</v>
      </c>
      <c r="M11" s="98">
        <f>SUM(L11)+4.5</f>
        <v>82.5</v>
      </c>
      <c r="N11" s="187">
        <f>SUM(M11)+4.5</f>
        <v>87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437</v>
      </c>
      <c r="E13" s="124"/>
      <c r="F13" s="124"/>
      <c r="G13" s="125"/>
      <c r="H13" s="106">
        <f>SUM(I13)-5</f>
        <v>62</v>
      </c>
      <c r="I13" s="67">
        <f>SUM(J13)-5</f>
        <v>67</v>
      </c>
      <c r="J13" s="90">
        <v>72</v>
      </c>
      <c r="K13" s="67">
        <f>SUM(J13)+5</f>
        <v>77</v>
      </c>
      <c r="L13" s="67">
        <f>SUM(K13)+5</f>
        <v>82</v>
      </c>
      <c r="M13" s="67">
        <f>SUM(L13)+5</f>
        <v>87</v>
      </c>
      <c r="N13" s="185">
        <f>SUM(M13)+5</f>
        <v>92</v>
      </c>
    </row>
    <row r="14" spans="1:14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10.600000000000001</v>
      </c>
      <c r="I15" s="67">
        <f>SUM(J15)-0.7</f>
        <v>11.3</v>
      </c>
      <c r="J15" s="90">
        <v>12</v>
      </c>
      <c r="K15" s="67">
        <f>SUM(J15)+0.7</f>
        <v>12.7</v>
      </c>
      <c r="L15" s="67">
        <f>SUM(K15)+0.7</f>
        <v>13.399999999999999</v>
      </c>
      <c r="M15" s="106">
        <f>SUM(L15)+0.7</f>
        <v>14.099999999999998</v>
      </c>
      <c r="N15" s="277">
        <f>SUM(M15)+0.7</f>
        <v>14.799999999999997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10.600000000000001</v>
      </c>
      <c r="I17" s="67">
        <f>SUM(J17)-0.7</f>
        <v>11.3</v>
      </c>
      <c r="J17" s="90">
        <v>12</v>
      </c>
      <c r="K17" s="67">
        <f>SUM(J17)+0.7</f>
        <v>12.7</v>
      </c>
      <c r="L17" s="67">
        <f>SUM(K17)+0.7</f>
        <v>13.399999999999999</v>
      </c>
      <c r="M17" s="106">
        <f>SUM(L17)+0.7</f>
        <v>14.099999999999998</v>
      </c>
      <c r="N17" s="277">
        <f>SUM(M17)+0.7</f>
        <v>14.799999999999997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234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54</v>
      </c>
      <c r="I21" s="67">
        <f>SUM(J21)-7</f>
        <v>61</v>
      </c>
      <c r="J21" s="90">
        <v>68</v>
      </c>
      <c r="K21" s="67">
        <f>SUM(J21)+6</f>
        <v>74</v>
      </c>
      <c r="L21" s="67">
        <f>SUM(K21)+6</f>
        <v>80</v>
      </c>
      <c r="M21" s="67">
        <f>SUM(L21)+6</f>
        <v>86</v>
      </c>
      <c r="N21" s="234">
        <f>SUM(M21)+6</f>
        <v>92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SUM(I23)-1.8</f>
        <v>32.400000000000006</v>
      </c>
      <c r="I23" s="67">
        <f>SUM(J23)-1.8</f>
        <v>34.200000000000003</v>
      </c>
      <c r="J23" s="90">
        <v>36</v>
      </c>
      <c r="K23" s="67">
        <f>SUM(J23)+1.8</f>
        <v>37.799999999999997</v>
      </c>
      <c r="L23" s="67">
        <f>SUM(K23)+1.8</f>
        <v>39.599999999999994</v>
      </c>
      <c r="M23" s="67">
        <f>SUM(L23)+1.8</f>
        <v>41.399999999999991</v>
      </c>
      <c r="N23" s="234">
        <f>SUM(M23)+1.8</f>
        <v>43.199999999999989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23.299999999999997</v>
      </c>
      <c r="I25" s="67">
        <f>SUM(J25)-1.1</f>
        <v>24.4</v>
      </c>
      <c r="J25" s="90">
        <v>25.5</v>
      </c>
      <c r="K25" s="67">
        <f>SUM(J25)+1.6</f>
        <v>27.1</v>
      </c>
      <c r="L25" s="67">
        <f>SUM(K25)+1.1</f>
        <v>28.200000000000003</v>
      </c>
      <c r="M25" s="106">
        <f>SUM(L25)+1.1</f>
        <v>29.300000000000004</v>
      </c>
      <c r="N25" s="277">
        <f>SUM(M25)+1.1</f>
        <v>30.400000000000006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29.4</v>
      </c>
      <c r="I27" s="67">
        <f>SUM(J27)-1.3</f>
        <v>30.7</v>
      </c>
      <c r="J27" s="90">
        <v>32</v>
      </c>
      <c r="K27" s="67">
        <f>SUM(J27)+1.8</f>
        <v>33.799999999999997</v>
      </c>
      <c r="L27" s="67">
        <f>SUM(K27)+1.3</f>
        <v>35.099999999999994</v>
      </c>
      <c r="M27" s="106">
        <f>SUM(L27)+1.3</f>
        <v>36.399999999999991</v>
      </c>
      <c r="N27" s="277">
        <f>SUM(M27)+1.3</f>
        <v>37.699999999999989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67"/>
      <c r="N29" s="185"/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7"/>
      <c r="N31" s="234"/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235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SUM(I37)-0.3</f>
        <v>3.9000000000000004</v>
      </c>
      <c r="I37" s="67">
        <f>SUM(J37)-0.3</f>
        <v>4.2</v>
      </c>
      <c r="J37" s="126">
        <v>4.5</v>
      </c>
      <c r="K37" s="127">
        <f>SUM(J37)+0.3</f>
        <v>4.8</v>
      </c>
      <c r="L37" s="127">
        <f>SUM(K37)+0.3</f>
        <v>5.0999999999999996</v>
      </c>
      <c r="M37" s="127">
        <f>SUM(L37)+0.3</f>
        <v>5.3999999999999995</v>
      </c>
      <c r="N37" s="232">
        <f>SUM(M37)+0.3</f>
        <v>5.6999999999999993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127"/>
      <c r="N38" s="232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SUM(I39)-0.7</f>
        <v>9.1000000000000014</v>
      </c>
      <c r="I39" s="67">
        <f>SUM(J39)-0.7</f>
        <v>9.8000000000000007</v>
      </c>
      <c r="J39" s="90">
        <v>10.5</v>
      </c>
      <c r="K39" s="67">
        <f>SUM(J39)+0.7</f>
        <v>11.2</v>
      </c>
      <c r="L39" s="67">
        <f>SUM(K39)+0.7</f>
        <v>11.899999999999999</v>
      </c>
      <c r="M39" s="67">
        <f>SUM(L39)+0.7</f>
        <v>12.599999999999998</v>
      </c>
      <c r="N39" s="234">
        <f>SUM(M39)+0.7</f>
        <v>13.299999999999997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235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10</v>
      </c>
      <c r="I41" s="67">
        <f>SUM(J41)-0.5</f>
        <v>10.5</v>
      </c>
      <c r="J41" s="90">
        <v>11</v>
      </c>
      <c r="K41" s="67">
        <f>SUM(J41)+0.5</f>
        <v>11.5</v>
      </c>
      <c r="L41" s="67">
        <f>SUM(K41)+0.5</f>
        <v>12</v>
      </c>
      <c r="M41" s="67">
        <f>SUM(L41)+0.5</f>
        <v>12.5</v>
      </c>
      <c r="N41" s="185">
        <f>SUM(M41)+0.5</f>
        <v>13</v>
      </c>
    </row>
    <row r="42" spans="1:14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SUM(I43)-0.6</f>
        <v>11.3</v>
      </c>
      <c r="I43" s="67">
        <f>SUM(J43)-0.6</f>
        <v>11.9</v>
      </c>
      <c r="J43" s="90">
        <v>12.5</v>
      </c>
      <c r="K43" s="67">
        <f>SUM(J43)+0.6</f>
        <v>13.1</v>
      </c>
      <c r="L43" s="67">
        <f>SUM(K43)+0.6</f>
        <v>13.7</v>
      </c>
      <c r="M43" s="67">
        <f>SUM(L43)+0.6</f>
        <v>14.299999999999999</v>
      </c>
      <c r="N43" s="234">
        <f>SUM(M43)+0.6</f>
        <v>14.899999999999999</v>
      </c>
    </row>
    <row r="44" spans="1:14" s="1" customFormat="1" ht="14.1" customHeight="1" thickBot="1" x14ac:dyDescent="0.35">
      <c r="A44" s="84"/>
      <c r="B44" s="182" t="s">
        <v>147</v>
      </c>
      <c r="C44" s="182"/>
      <c r="D44" s="171"/>
      <c r="E44" s="172"/>
      <c r="F44" s="172"/>
      <c r="G44" s="173"/>
      <c r="H44" s="68"/>
      <c r="I44" s="68"/>
      <c r="J44" s="91"/>
      <c r="K44" s="68"/>
      <c r="L44" s="68"/>
      <c r="M44" s="68"/>
      <c r="N44" s="241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7033-4B21-4A6F-AD24-E304C2F9124B}">
  <sheetPr codeName="Sheet72">
    <tabColor theme="5"/>
    <pageSetUpPr fitToPage="1"/>
  </sheetPr>
  <dimension ref="A1:N64"/>
  <sheetViews>
    <sheetView zoomScale="110" zoomScaleNormal="110" workbookViewId="0">
      <selection activeCell="A17" sqref="A17:C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303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4" t="s">
        <v>72</v>
      </c>
      <c r="I2" s="24" t="s">
        <v>73</v>
      </c>
      <c r="J2" s="8" t="s">
        <v>74</v>
      </c>
      <c r="K2" s="24" t="s">
        <v>75</v>
      </c>
      <c r="L2" s="24" t="s">
        <v>183</v>
      </c>
      <c r="M2" s="24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242">
        <f>SUM(L3)+3</f>
        <v>60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240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240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240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61</v>
      </c>
      <c r="I11" s="67">
        <f>SUM(J11)-3.5</f>
        <v>64.5</v>
      </c>
      <c r="J11" s="97">
        <v>68</v>
      </c>
      <c r="K11" s="98">
        <f>SUM(J11)+3.5</f>
        <v>71.5</v>
      </c>
      <c r="L11" s="98">
        <f>SUM(K11)+3.5</f>
        <v>75</v>
      </c>
      <c r="M11" s="240">
        <f>SUM(L11)+3.5</f>
        <v>78.5</v>
      </c>
    </row>
    <row r="12" spans="1:13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64.3</v>
      </c>
      <c r="I13" s="220">
        <f>SUM(J13)-4</f>
        <v>68.3</v>
      </c>
      <c r="J13" s="90">
        <v>72.3</v>
      </c>
      <c r="K13" s="220">
        <f>SUM(J13)+4</f>
        <v>76.3</v>
      </c>
      <c r="L13" s="220">
        <f>SUM(K13)+4</f>
        <v>80.3</v>
      </c>
      <c r="M13" s="297">
        <f>SUM(L13)+4</f>
        <v>84.3</v>
      </c>
    </row>
    <row r="14" spans="1:13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98"/>
    </row>
    <row r="15" spans="1:13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13.100000000000001</v>
      </c>
      <c r="I15" s="220">
        <f>SUM(J15)-0.7</f>
        <v>13.8</v>
      </c>
      <c r="J15" s="90">
        <v>14.5</v>
      </c>
      <c r="K15" s="220">
        <f>SUM(J15)+1.2</f>
        <v>15.7</v>
      </c>
      <c r="L15" s="220">
        <f>SUM(K15)+0.7</f>
        <v>16.399999999999999</v>
      </c>
      <c r="M15" s="297">
        <f>SUM(L15)+0.7</f>
        <v>17.099999999999998</v>
      </c>
    </row>
    <row r="16" spans="1:13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298"/>
    </row>
    <row r="17" spans="1:13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97"/>
    </row>
    <row r="18" spans="1:13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298"/>
    </row>
    <row r="19" spans="1:13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48.5</v>
      </c>
      <c r="I19" s="67">
        <f>SUM(J19)-7</f>
        <v>55.5</v>
      </c>
      <c r="J19" s="90">
        <v>62.5</v>
      </c>
      <c r="K19" s="67">
        <f>SUM(J19)+6</f>
        <v>68.5</v>
      </c>
      <c r="L19" s="67">
        <f>SUM(K19)+6</f>
        <v>74.5</v>
      </c>
      <c r="M19" s="234">
        <f>SUM(L19)+6</f>
        <v>80.5</v>
      </c>
    </row>
    <row r="20" spans="1:13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40.400000000000006</v>
      </c>
      <c r="I21" s="67">
        <f>SUM(J21)-1.8</f>
        <v>42.2</v>
      </c>
      <c r="J21" s="90">
        <v>44</v>
      </c>
      <c r="K21" s="220">
        <f>SUM(J21)+1.8</f>
        <v>45.8</v>
      </c>
      <c r="L21" s="220">
        <f>SUM(K21)+1.8</f>
        <v>47.599999999999994</v>
      </c>
      <c r="M21" s="297">
        <f>SUM(L21)+1.8</f>
        <v>49.399999999999991</v>
      </c>
    </row>
    <row r="22" spans="1:13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98"/>
    </row>
    <row r="23" spans="1:13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21.099999999999998</v>
      </c>
      <c r="I23" s="220">
        <f>SUM(J23)-1.1</f>
        <v>22.2</v>
      </c>
      <c r="J23" s="90">
        <v>23.3</v>
      </c>
      <c r="K23" s="220">
        <f>SUM(J23)+1.6</f>
        <v>24.900000000000002</v>
      </c>
      <c r="L23" s="220">
        <f>SUM(K23)+1.1</f>
        <v>26.000000000000004</v>
      </c>
      <c r="M23" s="297">
        <f>SUM(L23)+1.1</f>
        <v>27.100000000000005</v>
      </c>
    </row>
    <row r="24" spans="1:13" s="1" customFormat="1" ht="14.1" customHeight="1" x14ac:dyDescent="0.3">
      <c r="A24" s="92"/>
      <c r="B24" s="77" t="s">
        <v>258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298"/>
    </row>
    <row r="25" spans="1:13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28.099999999999998</v>
      </c>
      <c r="I25" s="220">
        <f>SUM(J25)-1.3</f>
        <v>29.4</v>
      </c>
      <c r="J25" s="90">
        <v>30.7</v>
      </c>
      <c r="K25" s="220">
        <f>SUM(J25)+1.8</f>
        <v>32.5</v>
      </c>
      <c r="L25" s="220">
        <f>SUM(K25)+1.3</f>
        <v>33.799999999999997</v>
      </c>
      <c r="M25" s="297">
        <f>SUM(L25)+1.3</f>
        <v>35.099999999999994</v>
      </c>
    </row>
    <row r="26" spans="1:13" s="1" customFormat="1" ht="14.1" customHeight="1" x14ac:dyDescent="0.3">
      <c r="A26" s="92"/>
      <c r="B26" s="77" t="s">
        <v>259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298"/>
    </row>
    <row r="27" spans="1:13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SUM(I27)-2.5</f>
        <v>42.3</v>
      </c>
      <c r="I27" s="67">
        <f>SUM(J27)-2.5</f>
        <v>44.8</v>
      </c>
      <c r="J27" s="90">
        <v>47.3</v>
      </c>
      <c r="K27" s="220">
        <f>SUM(J27)+2.5</f>
        <v>49.8</v>
      </c>
      <c r="L27" s="220">
        <f>SUM(K27)+2.5</f>
        <v>52.3</v>
      </c>
      <c r="M27" s="297">
        <f>SUM(L27)+2.5</f>
        <v>54.8</v>
      </c>
    </row>
    <row r="28" spans="1:13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98"/>
    </row>
    <row r="29" spans="1:13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29.299999999999997</v>
      </c>
      <c r="I29" s="67">
        <f>SUM(J29)-6</f>
        <v>35.299999999999997</v>
      </c>
      <c r="J29" s="90">
        <v>41.3</v>
      </c>
      <c r="K29" s="220">
        <f>SUM(J29)+4.5</f>
        <v>45.8</v>
      </c>
      <c r="L29" s="220">
        <f>SUM(K29)+5</f>
        <v>50.8</v>
      </c>
      <c r="M29" s="297">
        <f>SUM(L29)+5</f>
        <v>55.8</v>
      </c>
    </row>
    <row r="30" spans="1:13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98"/>
    </row>
    <row r="31" spans="1:13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SUM(I31)-2</f>
        <v>41.1</v>
      </c>
      <c r="I31" s="67">
        <f>SUM(J31)-2</f>
        <v>43.1</v>
      </c>
      <c r="J31" s="90">
        <v>45.1</v>
      </c>
      <c r="K31" s="220">
        <f>SUM(J31)+2</f>
        <v>47.1</v>
      </c>
      <c r="L31" s="220">
        <f>SUM(K31)+2</f>
        <v>49.1</v>
      </c>
      <c r="M31" s="297">
        <f>SUM(L31)+2</f>
        <v>51.1</v>
      </c>
    </row>
    <row r="32" spans="1:13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98"/>
    </row>
    <row r="33" spans="1:13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SUM(I33)-3.5</f>
        <v>32.299999999999997</v>
      </c>
      <c r="I33" s="67">
        <f>SUM(J33)-3.5</f>
        <v>35.799999999999997</v>
      </c>
      <c r="J33" s="90">
        <v>39.299999999999997</v>
      </c>
      <c r="K33" s="220">
        <f>SUM(J33)+3.4</f>
        <v>42.699999999999996</v>
      </c>
      <c r="L33" s="220">
        <f>SUM(K33)+3.1</f>
        <v>45.8</v>
      </c>
      <c r="M33" s="297">
        <f>SUM(L33)+3.1</f>
        <v>48.9</v>
      </c>
    </row>
    <row r="34" spans="1:13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98"/>
    </row>
    <row r="35" spans="1:13" s="1" customFormat="1" ht="14.1" customHeight="1" x14ac:dyDescent="0.3">
      <c r="A35" s="121">
        <v>17</v>
      </c>
      <c r="B35" s="288" t="s">
        <v>219</v>
      </c>
      <c r="C35" s="289"/>
      <c r="D35" s="123" t="s">
        <v>25</v>
      </c>
      <c r="E35" s="124"/>
      <c r="F35" s="124"/>
      <c r="G35" s="125"/>
      <c r="H35" s="67">
        <f>SUM(I35)-0.3</f>
        <v>4.4000000000000004</v>
      </c>
      <c r="I35" s="67">
        <f>SUM(J35)-0.3</f>
        <v>4.7</v>
      </c>
      <c r="J35" s="126">
        <v>5</v>
      </c>
      <c r="K35" s="127">
        <f>SUM(J35)+0.3</f>
        <v>5.3</v>
      </c>
      <c r="L35" s="127">
        <f>SUM(K35)+0.3</f>
        <v>5.6</v>
      </c>
      <c r="M35" s="232">
        <f>SUM(L35)+0.3</f>
        <v>5.8999999999999995</v>
      </c>
    </row>
    <row r="36" spans="1:13" s="1" customFormat="1" ht="14.1" customHeight="1" x14ac:dyDescent="0.3">
      <c r="A36" s="92"/>
      <c r="B36" s="77" t="s">
        <v>218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232"/>
    </row>
    <row r="37" spans="1:13" s="1" customFormat="1" ht="14.1" customHeight="1" x14ac:dyDescent="0.3">
      <c r="A37" s="83">
        <v>18</v>
      </c>
      <c r="B37" s="286" t="s">
        <v>217</v>
      </c>
      <c r="C37" s="287"/>
      <c r="D37" s="123" t="s">
        <v>26</v>
      </c>
      <c r="E37" s="124"/>
      <c r="F37" s="124"/>
      <c r="G37" s="125"/>
      <c r="H37" s="67">
        <f>SUM(I37)-0.7</f>
        <v>9.6000000000000014</v>
      </c>
      <c r="I37" s="67">
        <f>SUM(J37)-0.7</f>
        <v>10.3</v>
      </c>
      <c r="J37" s="90">
        <v>11</v>
      </c>
      <c r="K37" s="67">
        <f>SUM(J37)+0.7</f>
        <v>11.7</v>
      </c>
      <c r="L37" s="67">
        <f>SUM(K37)+0.7</f>
        <v>12.399999999999999</v>
      </c>
      <c r="M37" s="234">
        <f>SUM(L37)+0.7</f>
        <v>13.099999999999998</v>
      </c>
    </row>
    <row r="38" spans="1:13" s="1" customFormat="1" ht="14.1" customHeight="1" x14ac:dyDescent="0.3">
      <c r="A38" s="92"/>
      <c r="B38" s="77" t="s">
        <v>216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235"/>
    </row>
    <row r="39" spans="1:13" s="1" customFormat="1" ht="14.1" customHeight="1" x14ac:dyDescent="0.3">
      <c r="A39" s="121">
        <v>19</v>
      </c>
      <c r="B39" s="85" t="s">
        <v>150</v>
      </c>
      <c r="C39" s="86"/>
      <c r="D39" s="123"/>
      <c r="E39" s="124"/>
      <c r="F39" s="124"/>
      <c r="G39" s="125"/>
      <c r="H39" s="67">
        <f>SUM(I39)-0.5</f>
        <v>11</v>
      </c>
      <c r="I39" s="67">
        <f>SUM(J39)-0.5</f>
        <v>11.5</v>
      </c>
      <c r="J39" s="90">
        <v>12</v>
      </c>
      <c r="K39" s="67">
        <f>SUM(J39)+0.5</f>
        <v>12.5</v>
      </c>
      <c r="L39" s="67">
        <f>SUM(K39)+0.5</f>
        <v>13</v>
      </c>
      <c r="M39" s="234">
        <f>SUM(L39)+0.5</f>
        <v>13.5</v>
      </c>
    </row>
    <row r="40" spans="1:13" s="1" customFormat="1" ht="14.1" customHeight="1" x14ac:dyDescent="0.3">
      <c r="A40" s="92"/>
      <c r="B40" s="148" t="s">
        <v>149</v>
      </c>
      <c r="C40" s="149"/>
      <c r="D40" s="100"/>
      <c r="E40" s="101"/>
      <c r="F40" s="101"/>
      <c r="G40" s="102"/>
      <c r="H40" s="82"/>
      <c r="I40" s="82"/>
      <c r="J40" s="93"/>
      <c r="K40" s="82"/>
      <c r="L40" s="82"/>
      <c r="M40" s="235"/>
    </row>
    <row r="41" spans="1:13" s="1" customFormat="1" ht="13.5" customHeight="1" x14ac:dyDescent="0.3">
      <c r="A41" s="83">
        <v>20</v>
      </c>
      <c r="B41" s="85" t="s">
        <v>148</v>
      </c>
      <c r="C41" s="86"/>
      <c r="D41" s="218"/>
      <c r="E41" s="218"/>
      <c r="F41" s="218"/>
      <c r="G41" s="218"/>
      <c r="H41" s="67">
        <f>SUM(I41)-0.5</f>
        <v>11</v>
      </c>
      <c r="I41" s="67">
        <f>SUM(J41)-0.5</f>
        <v>11.5</v>
      </c>
      <c r="J41" s="90">
        <v>12</v>
      </c>
      <c r="K41" s="67">
        <f>SUM(J41)+0.5</f>
        <v>12.5</v>
      </c>
      <c r="L41" s="67">
        <f>SUM(K41)+0.5</f>
        <v>13</v>
      </c>
      <c r="M41" s="234">
        <f>SUM(L41)+0.5</f>
        <v>13.5</v>
      </c>
    </row>
    <row r="42" spans="1:13" s="1" customFormat="1" ht="13.5" customHeight="1" x14ac:dyDescent="0.3">
      <c r="A42" s="92"/>
      <c r="B42" s="107" t="s">
        <v>147</v>
      </c>
      <c r="C42" s="107"/>
      <c r="D42" s="195"/>
      <c r="E42" s="196"/>
      <c r="F42" s="196"/>
      <c r="G42" s="197"/>
      <c r="H42" s="82"/>
      <c r="I42" s="82"/>
      <c r="J42" s="93"/>
      <c r="K42" s="82"/>
      <c r="L42" s="82"/>
      <c r="M42" s="235"/>
    </row>
    <row r="43" spans="1:13" s="1" customFormat="1" ht="13.5" customHeight="1" x14ac:dyDescent="0.3">
      <c r="A43" s="83">
        <v>21</v>
      </c>
      <c r="B43" s="85" t="s">
        <v>81</v>
      </c>
      <c r="C43" s="86"/>
      <c r="D43" s="285"/>
      <c r="E43" s="285"/>
      <c r="F43" s="285"/>
      <c r="G43" s="285"/>
      <c r="H43" s="98">
        <v>0.8</v>
      </c>
      <c r="I43" s="98">
        <v>0.8</v>
      </c>
      <c r="J43" s="97">
        <v>0.8</v>
      </c>
      <c r="K43" s="98">
        <v>0.8</v>
      </c>
      <c r="L43" s="98">
        <v>0.8</v>
      </c>
      <c r="M43" s="240">
        <v>0.8</v>
      </c>
    </row>
    <row r="44" spans="1:13" s="1" customFormat="1" ht="13.5" customHeight="1" x14ac:dyDescent="0.3">
      <c r="A44" s="92"/>
      <c r="B44" s="148" t="s">
        <v>82</v>
      </c>
      <c r="C44" s="149"/>
      <c r="D44" s="195"/>
      <c r="E44" s="196"/>
      <c r="F44" s="196"/>
      <c r="G44" s="197"/>
      <c r="H44" s="82"/>
      <c r="I44" s="82"/>
      <c r="J44" s="93"/>
      <c r="K44" s="82"/>
      <c r="L44" s="82"/>
      <c r="M44" s="235"/>
    </row>
    <row r="45" spans="1:13" s="1" customFormat="1" ht="13.5" customHeight="1" x14ac:dyDescent="0.3">
      <c r="A45" s="83">
        <v>22</v>
      </c>
      <c r="B45" s="198"/>
      <c r="C45" s="199"/>
      <c r="D45" s="218"/>
      <c r="E45" s="218"/>
      <c r="F45" s="218"/>
      <c r="G45" s="218"/>
      <c r="H45" s="67"/>
      <c r="I45" s="67"/>
      <c r="J45" s="90"/>
      <c r="K45" s="67"/>
      <c r="L45" s="67"/>
      <c r="M45" s="234"/>
    </row>
    <row r="46" spans="1:13" s="1" customFormat="1" ht="13.5" customHeight="1" x14ac:dyDescent="0.3">
      <c r="A46" s="92"/>
      <c r="B46" s="209"/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235"/>
    </row>
    <row r="47" spans="1:13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234"/>
    </row>
    <row r="48" spans="1:13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241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5808-0DF2-4272-A01A-66EF72C17203}">
  <sheetPr codeName="Sheet73">
    <tabColor theme="5"/>
    <pageSetUpPr fitToPage="1"/>
  </sheetPr>
  <dimension ref="A1:N64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304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45</v>
      </c>
      <c r="I3" s="67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6">
        <f>SUM(L3)+3</f>
        <v>60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/>
      <c r="I5" s="67"/>
      <c r="J5" s="97"/>
      <c r="K5" s="98"/>
      <c r="L5" s="98"/>
      <c r="M5" s="99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76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/>
      <c r="I7" s="67"/>
      <c r="J7" s="97"/>
      <c r="K7" s="98"/>
      <c r="L7" s="98"/>
      <c r="M7" s="99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7"/>
      <c r="K9" s="98"/>
      <c r="L9" s="98"/>
      <c r="M9" s="99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67">
        <f>SUM(I11)-3.5</f>
        <v>65.5</v>
      </c>
      <c r="I11" s="67">
        <f>SUM(J11)-3.5</f>
        <v>69</v>
      </c>
      <c r="J11" s="97">
        <v>72.5</v>
      </c>
      <c r="K11" s="98">
        <f>SUM(J11)+3.5</f>
        <v>76</v>
      </c>
      <c r="L11" s="98">
        <f>SUM(K11)+3.5</f>
        <v>79.5</v>
      </c>
      <c r="M11" s="99">
        <f>SUM(L11)+3.5</f>
        <v>83</v>
      </c>
    </row>
    <row r="12" spans="1:13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76"/>
    </row>
    <row r="13" spans="1:13" s="1" customFormat="1" ht="14.1" customHeight="1" x14ac:dyDescent="0.3">
      <c r="A13" s="83">
        <v>6</v>
      </c>
      <c r="B13" s="85" t="s">
        <v>14</v>
      </c>
      <c r="C13" s="86"/>
      <c r="D13" s="123" t="s">
        <v>177</v>
      </c>
      <c r="E13" s="124"/>
      <c r="F13" s="124"/>
      <c r="G13" s="125"/>
      <c r="H13" s="220">
        <f>SUM(I13)-4</f>
        <v>68</v>
      </c>
      <c r="I13" s="220">
        <f>SUM(J13)-4</f>
        <v>72</v>
      </c>
      <c r="J13" s="90">
        <v>76</v>
      </c>
      <c r="K13" s="220">
        <f>SUM(J13)+4</f>
        <v>80</v>
      </c>
      <c r="L13" s="220">
        <f>SUM(K13)+4</f>
        <v>84</v>
      </c>
      <c r="M13" s="222">
        <f>SUM(L13)+4</f>
        <v>88</v>
      </c>
    </row>
    <row r="14" spans="1:13" s="1" customFormat="1" ht="14.1" customHeight="1" x14ac:dyDescent="0.3">
      <c r="A14" s="92"/>
      <c r="B14" s="77" t="s">
        <v>56</v>
      </c>
      <c r="C14" s="78"/>
      <c r="D14" s="100" t="s">
        <v>128</v>
      </c>
      <c r="E14" s="101"/>
      <c r="F14" s="101"/>
      <c r="G14" s="102"/>
      <c r="H14" s="204"/>
      <c r="I14" s="204"/>
      <c r="J14" s="93"/>
      <c r="K14" s="204"/>
      <c r="L14" s="204"/>
      <c r="M14" s="212"/>
    </row>
    <row r="15" spans="1:13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220">
        <f>SUM(I15)-0.7</f>
        <v>12.900000000000002</v>
      </c>
      <c r="I15" s="220">
        <f>SUM(J15)-0.7</f>
        <v>13.600000000000001</v>
      </c>
      <c r="J15" s="90">
        <v>14.3</v>
      </c>
      <c r="K15" s="220">
        <f>SUM(J15)+1.2</f>
        <v>15.5</v>
      </c>
      <c r="L15" s="220">
        <f>SUM(K15)+0.7</f>
        <v>16.2</v>
      </c>
      <c r="M15" s="222">
        <f>SUM(L15)+0.7</f>
        <v>16.899999999999999</v>
      </c>
    </row>
    <row r="16" spans="1:13" s="1" customFormat="1" ht="14.1" customHeight="1" x14ac:dyDescent="0.3">
      <c r="A16" s="92"/>
      <c r="B16" s="77" t="s">
        <v>155</v>
      </c>
      <c r="C16" s="78"/>
      <c r="D16" s="132" t="s">
        <v>174</v>
      </c>
      <c r="E16" s="133"/>
      <c r="F16" s="133"/>
      <c r="G16" s="134"/>
      <c r="H16" s="204"/>
      <c r="I16" s="204"/>
      <c r="J16" s="93"/>
      <c r="K16" s="204"/>
      <c r="L16" s="204"/>
      <c r="M16" s="212"/>
    </row>
    <row r="17" spans="1:13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220"/>
      <c r="I17" s="220"/>
      <c r="J17" s="90"/>
      <c r="K17" s="220"/>
      <c r="L17" s="220"/>
      <c r="M17" s="222"/>
    </row>
    <row r="18" spans="1:13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204"/>
      <c r="I18" s="204"/>
      <c r="J18" s="93"/>
      <c r="K18" s="204"/>
      <c r="L18" s="204"/>
      <c r="M18" s="212"/>
    </row>
    <row r="19" spans="1:13" s="1" customFormat="1" ht="14.1" customHeight="1" x14ac:dyDescent="0.3">
      <c r="A19" s="83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SUM(I19)-7</f>
        <v>53</v>
      </c>
      <c r="I19" s="67">
        <f>SUM(J19)-7</f>
        <v>60</v>
      </c>
      <c r="J19" s="90">
        <v>67</v>
      </c>
      <c r="K19" s="67">
        <f>SUM(J19)+6</f>
        <v>73</v>
      </c>
      <c r="L19" s="67">
        <f>SUM(K19)+6</f>
        <v>79</v>
      </c>
      <c r="M19" s="69">
        <f>SUM(L19)+6</f>
        <v>85</v>
      </c>
    </row>
    <row r="20" spans="1:13" s="1" customFormat="1" ht="14.1" customHeight="1" x14ac:dyDescent="0.3">
      <c r="A20" s="92"/>
      <c r="B20" s="77" t="s">
        <v>257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76"/>
    </row>
    <row r="21" spans="1:13" s="1" customFormat="1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</f>
        <v>20</v>
      </c>
      <c r="I21" s="67">
        <f>SUM(J21)-1</f>
        <v>21</v>
      </c>
      <c r="J21" s="90">
        <v>22</v>
      </c>
      <c r="K21" s="220">
        <f>SUM(J21)+1</f>
        <v>23</v>
      </c>
      <c r="L21" s="220">
        <f>SUM(K21)+1</f>
        <v>24</v>
      </c>
      <c r="M21" s="222">
        <f>SUM(L21)+1</f>
        <v>25</v>
      </c>
    </row>
    <row r="22" spans="1:13" s="1" customFormat="1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204"/>
      <c r="L22" s="204"/>
      <c r="M22" s="212"/>
    </row>
    <row r="23" spans="1:13" s="1" customFormat="1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220">
        <f>SUM(I23)-1.1</f>
        <v>20.599999999999998</v>
      </c>
      <c r="I23" s="220">
        <f>SUM(J23)-1.1</f>
        <v>21.7</v>
      </c>
      <c r="J23" s="90">
        <v>22.8</v>
      </c>
      <c r="K23" s="220">
        <f>SUM(J23)+1.6</f>
        <v>24.400000000000002</v>
      </c>
      <c r="L23" s="220">
        <f>SUM(K23)+1.1</f>
        <v>25.500000000000004</v>
      </c>
      <c r="M23" s="222">
        <f>SUM(L23)+1.1</f>
        <v>26.600000000000005</v>
      </c>
    </row>
    <row r="24" spans="1:13" s="1" customFormat="1" ht="14.1" customHeight="1" x14ac:dyDescent="0.3">
      <c r="A24" s="92"/>
      <c r="B24" s="77" t="s">
        <v>258</v>
      </c>
      <c r="C24" s="78"/>
      <c r="D24" s="100" t="s">
        <v>125</v>
      </c>
      <c r="E24" s="101"/>
      <c r="F24" s="101"/>
      <c r="G24" s="102"/>
      <c r="H24" s="204"/>
      <c r="I24" s="204"/>
      <c r="J24" s="93"/>
      <c r="K24" s="204"/>
      <c r="L24" s="204"/>
      <c r="M24" s="212"/>
    </row>
    <row r="25" spans="1:13" s="1" customFormat="1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220">
        <f>SUM(I25)-1.3</f>
        <v>27.9</v>
      </c>
      <c r="I25" s="220">
        <f>SUM(J25)-1.3</f>
        <v>29.2</v>
      </c>
      <c r="J25" s="90">
        <v>30.5</v>
      </c>
      <c r="K25" s="220">
        <f>SUM(J25)+1.8</f>
        <v>32.299999999999997</v>
      </c>
      <c r="L25" s="220">
        <f>SUM(K25)+1.3</f>
        <v>33.599999999999994</v>
      </c>
      <c r="M25" s="222">
        <f>SUM(L25)+1.3</f>
        <v>34.899999999999991</v>
      </c>
    </row>
    <row r="26" spans="1:13" s="1" customFormat="1" ht="14.1" customHeight="1" x14ac:dyDescent="0.3">
      <c r="A26" s="92"/>
      <c r="B26" s="77" t="s">
        <v>259</v>
      </c>
      <c r="C26" s="78"/>
      <c r="D26" s="100" t="s">
        <v>125</v>
      </c>
      <c r="E26" s="101"/>
      <c r="F26" s="101"/>
      <c r="G26" s="102"/>
      <c r="H26" s="204"/>
      <c r="I26" s="204"/>
      <c r="J26" s="93"/>
      <c r="K26" s="204"/>
      <c r="L26" s="204"/>
      <c r="M26" s="212"/>
    </row>
    <row r="27" spans="1:13" s="1" customFormat="1" ht="14.1" customHeight="1" x14ac:dyDescent="0.3">
      <c r="A27" s="83">
        <v>13</v>
      </c>
      <c r="B27" s="85" t="s">
        <v>21</v>
      </c>
      <c r="C27" s="86"/>
      <c r="D27" s="123" t="s">
        <v>22</v>
      </c>
      <c r="E27" s="124"/>
      <c r="F27" s="124"/>
      <c r="G27" s="125"/>
      <c r="H27" s="67">
        <f>SUM(I27)-2.6</f>
        <v>42.4</v>
      </c>
      <c r="I27" s="67">
        <f>SUM(J27)-2.6</f>
        <v>45</v>
      </c>
      <c r="J27" s="90">
        <v>47.6</v>
      </c>
      <c r="K27" s="220">
        <f>SUM(J27)+2.6</f>
        <v>50.2</v>
      </c>
      <c r="L27" s="220">
        <f>SUM(K27)+2.6</f>
        <v>52.800000000000004</v>
      </c>
      <c r="M27" s="222">
        <f>SUM(L27)+2.6</f>
        <v>55.400000000000006</v>
      </c>
    </row>
    <row r="28" spans="1:13" s="1" customFormat="1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204"/>
      <c r="L28" s="204"/>
      <c r="M28" s="212"/>
    </row>
    <row r="29" spans="1:13" s="1" customFormat="1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>
        <f>SUM(I29)-6</f>
        <v>33.1</v>
      </c>
      <c r="I29" s="67">
        <f>SUM(J29)-6</f>
        <v>39.1</v>
      </c>
      <c r="J29" s="90">
        <v>45.1</v>
      </c>
      <c r="K29" s="220">
        <f>SUM(J29)+4.5</f>
        <v>49.6</v>
      </c>
      <c r="L29" s="220">
        <f>SUM(K29)+5</f>
        <v>54.6</v>
      </c>
      <c r="M29" s="222">
        <f>SUM(L29)+5</f>
        <v>59.6</v>
      </c>
    </row>
    <row r="30" spans="1:13" s="1" customFormat="1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204"/>
      <c r="L30" s="204"/>
      <c r="M30" s="212"/>
    </row>
    <row r="31" spans="1:13" s="1" customFormat="1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>
        <f>SUM(I31)-1.9</f>
        <v>37.900000000000006</v>
      </c>
      <c r="I31" s="67">
        <f>SUM(J31)-1.9</f>
        <v>39.800000000000004</v>
      </c>
      <c r="J31" s="90">
        <v>41.7</v>
      </c>
      <c r="K31" s="220">
        <f>SUM(J31)+1.9</f>
        <v>43.6</v>
      </c>
      <c r="L31" s="220">
        <f>SUM(K31)+1.9</f>
        <v>45.5</v>
      </c>
      <c r="M31" s="222">
        <f>SUM(L31)+1.9</f>
        <v>47.4</v>
      </c>
    </row>
    <row r="32" spans="1:13" s="1" customFormat="1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204"/>
      <c r="L32" s="204"/>
      <c r="M32" s="212"/>
    </row>
    <row r="33" spans="1:13" s="1" customFormat="1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>
        <f>SUM(I33)-3.3</f>
        <v>32.500000000000007</v>
      </c>
      <c r="I33" s="67">
        <f>SUM(J33)-3.3</f>
        <v>35.800000000000004</v>
      </c>
      <c r="J33" s="90">
        <v>39.1</v>
      </c>
      <c r="K33" s="220">
        <f>SUM(J33)+3.2</f>
        <v>42.300000000000004</v>
      </c>
      <c r="L33" s="220">
        <f>SUM(K33)+2.9</f>
        <v>45.2</v>
      </c>
      <c r="M33" s="222">
        <f>SUM(L33)+2.9</f>
        <v>48.1</v>
      </c>
    </row>
    <row r="34" spans="1:13" s="1" customFormat="1" ht="14.1" customHeight="1" x14ac:dyDescent="0.3">
      <c r="A34" s="92"/>
      <c r="B34" s="77" t="s">
        <v>117</v>
      </c>
      <c r="C34" s="78"/>
      <c r="D34" s="100" t="s">
        <v>173</v>
      </c>
      <c r="E34" s="101"/>
      <c r="F34" s="101"/>
      <c r="G34" s="102"/>
      <c r="H34" s="82"/>
      <c r="I34" s="82"/>
      <c r="J34" s="93"/>
      <c r="K34" s="204"/>
      <c r="L34" s="204"/>
      <c r="M34" s="212"/>
    </row>
    <row r="35" spans="1:13" s="1" customFormat="1" ht="14.1" customHeight="1" x14ac:dyDescent="0.3">
      <c r="A35" s="121">
        <v>17</v>
      </c>
      <c r="B35" s="288" t="s">
        <v>219</v>
      </c>
      <c r="C35" s="289"/>
      <c r="D35" s="123" t="s">
        <v>25</v>
      </c>
      <c r="E35" s="124"/>
      <c r="F35" s="124"/>
      <c r="G35" s="125"/>
      <c r="H35" s="67">
        <f>SUM(I35)-0.3</f>
        <v>4.4000000000000004</v>
      </c>
      <c r="I35" s="67">
        <f>SUM(J35)-0.3</f>
        <v>4.7</v>
      </c>
      <c r="J35" s="126">
        <v>5</v>
      </c>
      <c r="K35" s="127">
        <f>SUM(J35)+0.3</f>
        <v>5.3</v>
      </c>
      <c r="L35" s="127">
        <f>SUM(K35)+0.3</f>
        <v>5.6</v>
      </c>
      <c r="M35" s="128">
        <f>SUM(L35)+0.3</f>
        <v>5.8999999999999995</v>
      </c>
    </row>
    <row r="36" spans="1:13" s="1" customFormat="1" ht="14.1" customHeight="1" x14ac:dyDescent="0.3">
      <c r="A36" s="92"/>
      <c r="B36" s="77" t="s">
        <v>218</v>
      </c>
      <c r="C36" s="78"/>
      <c r="D36" s="100" t="s">
        <v>153</v>
      </c>
      <c r="E36" s="101"/>
      <c r="F36" s="101"/>
      <c r="G36" s="102"/>
      <c r="H36" s="82"/>
      <c r="I36" s="82"/>
      <c r="J36" s="126"/>
      <c r="K36" s="127"/>
      <c r="L36" s="127"/>
      <c r="M36" s="128"/>
    </row>
    <row r="37" spans="1:13" s="1" customFormat="1" ht="14.1" customHeight="1" x14ac:dyDescent="0.3">
      <c r="A37" s="83">
        <v>18</v>
      </c>
      <c r="B37" s="286" t="s">
        <v>217</v>
      </c>
      <c r="C37" s="287"/>
      <c r="D37" s="123" t="s">
        <v>26</v>
      </c>
      <c r="E37" s="124"/>
      <c r="F37" s="124"/>
      <c r="G37" s="125"/>
      <c r="H37" s="67">
        <f>SUM(I37)-0.7</f>
        <v>11.000000000000002</v>
      </c>
      <c r="I37" s="67">
        <f>SUM(J37)-0.7</f>
        <v>11.700000000000001</v>
      </c>
      <c r="J37" s="90">
        <v>12.4</v>
      </c>
      <c r="K37" s="67">
        <f>SUM(J37)+0.7</f>
        <v>13.1</v>
      </c>
      <c r="L37" s="67">
        <f>SUM(K37)+0.7</f>
        <v>13.799999999999999</v>
      </c>
      <c r="M37" s="69">
        <f>SUM(L37)+0.7</f>
        <v>14.499999999999998</v>
      </c>
    </row>
    <row r="38" spans="1:13" s="1" customFormat="1" ht="14.1" customHeight="1" x14ac:dyDescent="0.3">
      <c r="A38" s="92"/>
      <c r="B38" s="77" t="s">
        <v>216</v>
      </c>
      <c r="C38" s="78"/>
      <c r="D38" s="100" t="s">
        <v>151</v>
      </c>
      <c r="E38" s="101"/>
      <c r="F38" s="101"/>
      <c r="G38" s="102"/>
      <c r="H38" s="82"/>
      <c r="I38" s="82"/>
      <c r="J38" s="93"/>
      <c r="K38" s="82"/>
      <c r="L38" s="82"/>
      <c r="M38" s="76"/>
    </row>
    <row r="39" spans="1:13" s="1" customFormat="1" ht="14.1" customHeight="1" x14ac:dyDescent="0.3">
      <c r="A39" s="121">
        <v>19</v>
      </c>
      <c r="B39" s="85" t="s">
        <v>305</v>
      </c>
      <c r="C39" s="86"/>
      <c r="D39" s="123"/>
      <c r="E39" s="124"/>
      <c r="F39" s="124"/>
      <c r="G39" s="125"/>
      <c r="H39" s="67">
        <f>SUM(I39)-0.5</f>
        <v>7.5</v>
      </c>
      <c r="I39" s="67">
        <f>SUM(J39)-0.5</f>
        <v>8</v>
      </c>
      <c r="J39" s="90">
        <v>8.5</v>
      </c>
      <c r="K39" s="67">
        <f>SUM(J39)+0.5</f>
        <v>9</v>
      </c>
      <c r="L39" s="67">
        <f>SUM(K39)+0.5</f>
        <v>9.5</v>
      </c>
      <c r="M39" s="69">
        <f>SUM(L39)+0.5</f>
        <v>10</v>
      </c>
    </row>
    <row r="40" spans="1:13" s="1" customFormat="1" ht="14.1" customHeight="1" x14ac:dyDescent="0.3">
      <c r="A40" s="92"/>
      <c r="B40" s="148" t="s">
        <v>306</v>
      </c>
      <c r="C40" s="149"/>
      <c r="D40" s="100" t="s">
        <v>307</v>
      </c>
      <c r="E40" s="101"/>
      <c r="F40" s="101"/>
      <c r="G40" s="102"/>
      <c r="H40" s="82"/>
      <c r="I40" s="82"/>
      <c r="J40" s="93"/>
      <c r="K40" s="82"/>
      <c r="L40" s="82"/>
      <c r="M40" s="76"/>
    </row>
    <row r="41" spans="1:13" s="1" customFormat="1" ht="13.5" customHeight="1" x14ac:dyDescent="0.3">
      <c r="A41" s="83">
        <v>20</v>
      </c>
      <c r="B41" s="85" t="s">
        <v>305</v>
      </c>
      <c r="C41" s="86"/>
      <c r="D41" s="218"/>
      <c r="E41" s="218"/>
      <c r="F41" s="218"/>
      <c r="G41" s="218"/>
      <c r="H41" s="67">
        <f>SUM(I41)-0.5</f>
        <v>10</v>
      </c>
      <c r="I41" s="67">
        <f>SUM(J41)-0.5</f>
        <v>10.5</v>
      </c>
      <c r="J41" s="90">
        <v>11</v>
      </c>
      <c r="K41" s="67">
        <f>SUM(J41)+0.5</f>
        <v>11.5</v>
      </c>
      <c r="L41" s="67">
        <f>SUM(K41)+0.5</f>
        <v>12</v>
      </c>
      <c r="M41" s="69">
        <f>SUM(L41)+0.5</f>
        <v>12.5</v>
      </c>
    </row>
    <row r="42" spans="1:13" s="1" customFormat="1" ht="13.5" customHeight="1" x14ac:dyDescent="0.3">
      <c r="A42" s="83"/>
      <c r="B42" s="108" t="s">
        <v>306</v>
      </c>
      <c r="C42" s="109"/>
      <c r="D42" s="299" t="s">
        <v>308</v>
      </c>
      <c r="E42" s="300"/>
      <c r="F42" s="300"/>
      <c r="G42" s="301"/>
      <c r="H42" s="98"/>
      <c r="I42" s="98"/>
      <c r="J42" s="97"/>
      <c r="K42" s="98"/>
      <c r="L42" s="98"/>
      <c r="M42" s="99"/>
    </row>
    <row r="43" spans="1:13" s="1" customFormat="1" ht="13.5" customHeight="1" x14ac:dyDescent="0.3">
      <c r="A43" s="121">
        <v>21</v>
      </c>
      <c r="B43" s="85" t="s">
        <v>309</v>
      </c>
      <c r="C43" s="86"/>
      <c r="D43" s="218"/>
      <c r="E43" s="218"/>
      <c r="F43" s="218"/>
      <c r="G43" s="218"/>
      <c r="H43" s="67">
        <f>SUM(I43)-3</f>
        <v>77</v>
      </c>
      <c r="I43" s="67">
        <f>SUM(J43)-3</f>
        <v>80</v>
      </c>
      <c r="J43" s="90">
        <v>83</v>
      </c>
      <c r="K43" s="67">
        <f>SUM(J43)+3</f>
        <v>86</v>
      </c>
      <c r="L43" s="67">
        <f>SUM(K43)+3</f>
        <v>89</v>
      </c>
      <c r="M43" s="69">
        <f>SUM(L43)+3</f>
        <v>92</v>
      </c>
    </row>
    <row r="44" spans="1:13" s="1" customFormat="1" ht="13.5" customHeight="1" x14ac:dyDescent="0.3">
      <c r="A44" s="92"/>
      <c r="B44" s="148" t="s">
        <v>310</v>
      </c>
      <c r="C44" s="149"/>
      <c r="D44" s="195" t="s">
        <v>311</v>
      </c>
      <c r="E44" s="196"/>
      <c r="F44" s="196"/>
      <c r="G44" s="197"/>
      <c r="H44" s="82"/>
      <c r="I44" s="82"/>
      <c r="J44" s="93"/>
      <c r="K44" s="82"/>
      <c r="L44" s="82"/>
      <c r="M44" s="76"/>
    </row>
    <row r="45" spans="1:13" s="1" customFormat="1" ht="13.5" customHeight="1" x14ac:dyDescent="0.3">
      <c r="A45" s="83">
        <v>22</v>
      </c>
      <c r="B45" s="198"/>
      <c r="C45" s="199"/>
      <c r="D45" s="218"/>
      <c r="E45" s="218"/>
      <c r="F45" s="218"/>
      <c r="G45" s="218"/>
      <c r="H45" s="67"/>
      <c r="I45" s="67"/>
      <c r="J45" s="90"/>
      <c r="K45" s="67"/>
      <c r="L45" s="67"/>
      <c r="M45" s="69"/>
    </row>
    <row r="46" spans="1:13" s="1" customFormat="1" ht="13.5" customHeight="1" x14ac:dyDescent="0.3">
      <c r="A46" s="92"/>
      <c r="B46" s="209"/>
      <c r="C46" s="210"/>
      <c r="D46" s="195"/>
      <c r="E46" s="196"/>
      <c r="F46" s="196"/>
      <c r="G46" s="197"/>
      <c r="H46" s="82"/>
      <c r="I46" s="82"/>
      <c r="J46" s="93"/>
      <c r="K46" s="82"/>
      <c r="L46" s="82"/>
      <c r="M46" s="76"/>
    </row>
    <row r="47" spans="1:13" s="1" customFormat="1" ht="13.5" customHeight="1" x14ac:dyDescent="0.3">
      <c r="A47" s="83">
        <v>23</v>
      </c>
      <c r="B47" s="198"/>
      <c r="C47" s="199"/>
      <c r="D47" s="218"/>
      <c r="E47" s="218"/>
      <c r="F47" s="218"/>
      <c r="G47" s="218"/>
      <c r="H47" s="67"/>
      <c r="I47" s="67"/>
      <c r="J47" s="90"/>
      <c r="K47" s="67"/>
      <c r="L47" s="67"/>
      <c r="M47" s="69"/>
    </row>
    <row r="48" spans="1:13" s="1" customFormat="1" ht="13.5" customHeight="1" thickBot="1" x14ac:dyDescent="0.35">
      <c r="A48" s="84"/>
      <c r="B48" s="284"/>
      <c r="C48" s="284"/>
      <c r="D48" s="201"/>
      <c r="E48" s="202"/>
      <c r="F48" s="202"/>
      <c r="G48" s="203"/>
      <c r="H48" s="68"/>
      <c r="I48" s="68"/>
      <c r="J48" s="91"/>
      <c r="K48" s="68"/>
      <c r="L48" s="68"/>
      <c r="M48" s="70"/>
    </row>
    <row r="49" spans="1:14" s="1" customFormat="1" ht="13.5" customHeight="1" x14ac:dyDescent="0.3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</row>
    <row r="50" spans="1:14" s="1" customFormat="1" ht="13.5" customHeight="1" x14ac:dyDescent="0.3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</row>
    <row r="51" spans="1:14" s="1" customFormat="1" ht="13.5" customHeight="1" x14ac:dyDescent="0.3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</row>
    <row r="52" spans="1:14" ht="13.5" customHeight="1" x14ac:dyDescent="0.3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</row>
    <row r="53" spans="1:14" ht="13.5" customHeight="1" x14ac:dyDescent="0.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</row>
    <row r="54" spans="1:14" ht="13.5" customHeight="1" x14ac:dyDescent="0.3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9691-1141-418F-B61D-33F0A0A365F7}">
  <sheetPr codeName="Sheet9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453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159</v>
      </c>
      <c r="C3" s="141"/>
      <c r="D3" s="142" t="s">
        <v>83</v>
      </c>
      <c r="E3" s="143"/>
      <c r="F3" s="143"/>
      <c r="G3" s="144"/>
      <c r="H3" s="263">
        <f>SUM(I3)-3</f>
        <v>45</v>
      </c>
      <c r="I3" s="135">
        <f>SUM(J3)-3</f>
        <v>48</v>
      </c>
      <c r="J3" s="137">
        <v>51</v>
      </c>
      <c r="K3" s="135">
        <f>SUM(J3)+3</f>
        <v>54</v>
      </c>
      <c r="L3" s="135">
        <f>SUM(K3)+3</f>
        <v>57</v>
      </c>
      <c r="M3" s="135">
        <f>SUM(L3)+3</f>
        <v>60</v>
      </c>
      <c r="N3" s="242">
        <f>SUM(M3)+3</f>
        <v>63</v>
      </c>
    </row>
    <row r="4" spans="1:14" s="1" customFormat="1" ht="14.1" customHeight="1" x14ac:dyDescent="0.3">
      <c r="A4" s="181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235"/>
    </row>
    <row r="5" spans="1:14" s="1" customFormat="1" ht="14.1" customHeight="1" x14ac:dyDescent="0.3">
      <c r="A5" s="256">
        <v>2</v>
      </c>
      <c r="B5" s="85" t="s">
        <v>179</v>
      </c>
      <c r="C5" s="86"/>
      <c r="D5" s="123"/>
      <c r="E5" s="124"/>
      <c r="F5" s="124"/>
      <c r="G5" s="125"/>
      <c r="H5" s="67"/>
      <c r="I5" s="67"/>
      <c r="J5" s="90"/>
      <c r="K5" s="67"/>
      <c r="L5" s="67"/>
      <c r="M5" s="67"/>
      <c r="N5" s="234"/>
    </row>
    <row r="6" spans="1:14" s="1" customFormat="1" ht="14.1" customHeight="1" x14ac:dyDescent="0.3">
      <c r="A6" s="181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256">
        <v>3</v>
      </c>
      <c r="B7" s="85" t="s">
        <v>158</v>
      </c>
      <c r="C7" s="86"/>
      <c r="D7" s="123"/>
      <c r="E7" s="124"/>
      <c r="F7" s="124"/>
      <c r="G7" s="125"/>
      <c r="H7" s="67"/>
      <c r="I7" s="67"/>
      <c r="J7" s="90"/>
      <c r="K7" s="67"/>
      <c r="L7" s="67"/>
      <c r="M7" s="67"/>
      <c r="N7" s="234"/>
    </row>
    <row r="8" spans="1:14" s="1" customFormat="1" ht="14.1" customHeight="1" x14ac:dyDescent="0.3">
      <c r="A8" s="181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235"/>
    </row>
    <row r="9" spans="1:14" s="1" customFormat="1" ht="14.1" customHeight="1" x14ac:dyDescent="0.3">
      <c r="A9" s="256">
        <v>4</v>
      </c>
      <c r="B9" s="85" t="s">
        <v>176</v>
      </c>
      <c r="C9" s="86"/>
      <c r="D9" s="274"/>
      <c r="E9" s="275"/>
      <c r="F9" s="275"/>
      <c r="G9" s="276"/>
      <c r="H9" s="67">
        <f>SUM(I9)-2.2</f>
        <v>36.599999999999994</v>
      </c>
      <c r="I9" s="67">
        <f>SUM(J9)-2.2</f>
        <v>38.799999999999997</v>
      </c>
      <c r="J9" s="90">
        <v>41</v>
      </c>
      <c r="K9" s="67">
        <f>SUM(J9)+2.2</f>
        <v>43.2</v>
      </c>
      <c r="L9" s="67">
        <f>SUM(K9)+2.2</f>
        <v>45.400000000000006</v>
      </c>
      <c r="M9" s="67">
        <f>SUM(L9)+2.2</f>
        <v>47.600000000000009</v>
      </c>
      <c r="N9" s="234">
        <f>SUM(M9)+2.2</f>
        <v>49.800000000000011</v>
      </c>
    </row>
    <row r="10" spans="1:14" s="1" customFormat="1" ht="14.1" customHeight="1" x14ac:dyDescent="0.3">
      <c r="A10" s="181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256">
        <v>5</v>
      </c>
      <c r="B11" s="85" t="s">
        <v>170</v>
      </c>
      <c r="C11" s="86"/>
      <c r="D11" s="123"/>
      <c r="E11" s="124"/>
      <c r="F11" s="124"/>
      <c r="G11" s="125"/>
      <c r="H11" s="106">
        <f>SUM(I11)-4.5</f>
        <v>63</v>
      </c>
      <c r="I11" s="67">
        <f>SUM(J11)-4.5</f>
        <v>67.5</v>
      </c>
      <c r="J11" s="90">
        <v>72</v>
      </c>
      <c r="K11" s="67">
        <f>SUM(J11)+4.5</f>
        <v>76.5</v>
      </c>
      <c r="L11" s="67">
        <f>SUM(K11)+4.5</f>
        <v>81</v>
      </c>
      <c r="M11" s="67">
        <f>SUM(L11)+4.5</f>
        <v>85.5</v>
      </c>
      <c r="N11" s="234">
        <f>SUM(M11)+4.5</f>
        <v>90</v>
      </c>
    </row>
    <row r="12" spans="1:14" s="1" customFormat="1" ht="14.1" customHeight="1" x14ac:dyDescent="0.3">
      <c r="A12" s="181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235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437</v>
      </c>
      <c r="E13" s="124"/>
      <c r="F13" s="124"/>
      <c r="G13" s="125"/>
      <c r="H13" s="106">
        <f>SUM(I13)-5</f>
        <v>65</v>
      </c>
      <c r="I13" s="67">
        <f>SUM(J13)-5</f>
        <v>70</v>
      </c>
      <c r="J13" s="90">
        <v>75</v>
      </c>
      <c r="K13" s="67">
        <f>SUM(J13)+5</f>
        <v>80</v>
      </c>
      <c r="L13" s="67">
        <f>SUM(K13)+5</f>
        <v>85</v>
      </c>
      <c r="M13" s="67">
        <f>SUM(L13)+5</f>
        <v>90</v>
      </c>
      <c r="N13" s="185">
        <f>SUM(M13)+5</f>
        <v>95</v>
      </c>
    </row>
    <row r="14" spans="1:14" s="1" customFormat="1" ht="14.1" customHeight="1" x14ac:dyDescent="0.3">
      <c r="A14" s="92"/>
      <c r="B14" s="77" t="s">
        <v>452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9.1000000000000014</v>
      </c>
      <c r="I15" s="67">
        <f>SUM(J15)-0.7</f>
        <v>9.8000000000000007</v>
      </c>
      <c r="J15" s="90">
        <v>10.5</v>
      </c>
      <c r="K15" s="67">
        <f>SUM(J15)+0.7</f>
        <v>11.2</v>
      </c>
      <c r="L15" s="67">
        <f>SUM(K15)+0.7</f>
        <v>11.899999999999999</v>
      </c>
      <c r="M15" s="106">
        <f>SUM(L15)+0.7</f>
        <v>12.599999999999998</v>
      </c>
      <c r="N15" s="277">
        <f>SUM(M15)+0.7</f>
        <v>13.299999999999997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278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9.1000000000000014</v>
      </c>
      <c r="I17" s="67">
        <f>SUM(J17)-0.7</f>
        <v>9.8000000000000007</v>
      </c>
      <c r="J17" s="90">
        <v>10.5</v>
      </c>
      <c r="K17" s="67">
        <f>SUM(J17)+0.7</f>
        <v>11.2</v>
      </c>
      <c r="L17" s="67">
        <f>SUM(K17)+0.7</f>
        <v>11.899999999999999</v>
      </c>
      <c r="M17" s="106">
        <f>SUM(L17)+0.7</f>
        <v>12.599999999999998</v>
      </c>
      <c r="N17" s="277">
        <f>SUM(M17)+0.7</f>
        <v>13.299999999999997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234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52</v>
      </c>
      <c r="I21" s="67">
        <f>SUM(J21)-7</f>
        <v>59</v>
      </c>
      <c r="J21" s="90">
        <v>66</v>
      </c>
      <c r="K21" s="67">
        <f>SUM(J21)+6</f>
        <v>72</v>
      </c>
      <c r="L21" s="67">
        <f>SUM(K21)+6</f>
        <v>78</v>
      </c>
      <c r="M21" s="67">
        <f>SUM(L21)+6</f>
        <v>84</v>
      </c>
      <c r="N21" s="234">
        <f>SUM(M21)+6</f>
        <v>90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SUM(I23)-1.8</f>
        <v>30.400000000000002</v>
      </c>
      <c r="I23" s="67">
        <f>SUM(J23)-1.8</f>
        <v>32.200000000000003</v>
      </c>
      <c r="J23" s="90">
        <v>34</v>
      </c>
      <c r="K23" s="67">
        <f>SUM(J23)+1.8</f>
        <v>35.799999999999997</v>
      </c>
      <c r="L23" s="67">
        <f>SUM(K23)+1.8</f>
        <v>37.599999999999994</v>
      </c>
      <c r="M23" s="67">
        <f>SUM(L23)+1.8</f>
        <v>39.399999999999991</v>
      </c>
      <c r="N23" s="234">
        <f>SUM(M23)+1.8</f>
        <v>41.199999999999989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235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20.299999999999997</v>
      </c>
      <c r="I25" s="67">
        <f>SUM(J25)-1.1</f>
        <v>21.4</v>
      </c>
      <c r="J25" s="90">
        <v>22.5</v>
      </c>
      <c r="K25" s="67">
        <f>SUM(J25)+1.6</f>
        <v>24.1</v>
      </c>
      <c r="L25" s="67">
        <f>SUM(K25)+1.1</f>
        <v>25.200000000000003</v>
      </c>
      <c r="M25" s="106">
        <f>SUM(L25)+1.1</f>
        <v>26.300000000000004</v>
      </c>
      <c r="N25" s="277">
        <f>SUM(M25)+1.1</f>
        <v>27.400000000000006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278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26.9</v>
      </c>
      <c r="I27" s="67">
        <f>SUM(J27)-1.3</f>
        <v>28.2</v>
      </c>
      <c r="J27" s="90">
        <v>29.5</v>
      </c>
      <c r="K27" s="67">
        <f>SUM(J27)+1.8</f>
        <v>31.3</v>
      </c>
      <c r="L27" s="67">
        <f>SUM(K27)+1.3</f>
        <v>32.6</v>
      </c>
      <c r="M27" s="106">
        <f>SUM(L27)+1.3</f>
        <v>33.9</v>
      </c>
      <c r="N27" s="277">
        <f>SUM(M27)+1.3</f>
        <v>35.199999999999996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278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67"/>
      <c r="N29" s="185"/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7"/>
      <c r="N31" s="234"/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235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185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189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SUM(I37)-0.6</f>
        <v>6.8000000000000007</v>
      </c>
      <c r="I37" s="67">
        <f>SUM(J37)-0.6</f>
        <v>7.4</v>
      </c>
      <c r="J37" s="126">
        <v>8</v>
      </c>
      <c r="K37" s="127">
        <f>SUM(J37)+0.6</f>
        <v>8.6</v>
      </c>
      <c r="L37" s="127">
        <f>SUM(K37)+0.6</f>
        <v>9.1999999999999993</v>
      </c>
      <c r="M37" s="127">
        <f>SUM(L37)+0.6</f>
        <v>9.7999999999999989</v>
      </c>
      <c r="N37" s="232">
        <f>SUM(M37)+0.6</f>
        <v>10.399999999999999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127"/>
      <c r="N38" s="232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SUM(I39)-0.4</f>
        <v>4.6999999999999993</v>
      </c>
      <c r="I39" s="67">
        <f>SUM(J39)-0.4</f>
        <v>5.0999999999999996</v>
      </c>
      <c r="J39" s="90">
        <v>5.5</v>
      </c>
      <c r="K39" s="67">
        <f>SUM(J39)+0.4</f>
        <v>5.9</v>
      </c>
      <c r="L39" s="67">
        <f>SUM(K39)+0.4</f>
        <v>6.3000000000000007</v>
      </c>
      <c r="M39" s="67">
        <f>SUM(L39)+0.4</f>
        <v>6.7000000000000011</v>
      </c>
      <c r="N39" s="234">
        <f>SUM(M39)+0.4</f>
        <v>7.1000000000000014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235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10</v>
      </c>
      <c r="I41" s="67">
        <f>SUM(J41)-0.5</f>
        <v>10.5</v>
      </c>
      <c r="J41" s="90">
        <v>11</v>
      </c>
      <c r="K41" s="67">
        <f>SUM(J41)+0.5</f>
        <v>11.5</v>
      </c>
      <c r="L41" s="67">
        <f>SUM(K41)+0.5</f>
        <v>12</v>
      </c>
      <c r="M41" s="67">
        <f>SUM(L41)+0.5</f>
        <v>12.5</v>
      </c>
      <c r="N41" s="185">
        <f>SUM(M41)+0.5</f>
        <v>13</v>
      </c>
    </row>
    <row r="42" spans="1:14" s="1" customFormat="1" ht="14.1" customHeight="1" x14ac:dyDescent="0.3">
      <c r="A42" s="92"/>
      <c r="B42" s="148" t="s">
        <v>149</v>
      </c>
      <c r="C42" s="149"/>
      <c r="D42" s="129"/>
      <c r="E42" s="130"/>
      <c r="F42" s="130"/>
      <c r="G42" s="131"/>
      <c r="H42" s="82"/>
      <c r="I42" s="82"/>
      <c r="J42" s="93"/>
      <c r="K42" s="82"/>
      <c r="L42" s="82"/>
      <c r="M42" s="82"/>
      <c r="N42" s="189"/>
    </row>
    <row r="43" spans="1:14" s="1" customFormat="1" ht="14.1" customHeight="1" x14ac:dyDescent="0.3">
      <c r="A43" s="83">
        <v>21</v>
      </c>
      <c r="B43" s="85" t="s">
        <v>148</v>
      </c>
      <c r="C43" s="86"/>
      <c r="D43" s="161"/>
      <c r="E43" s="161"/>
      <c r="F43" s="161"/>
      <c r="G43" s="161"/>
      <c r="H43" s="67">
        <f>SUM(I43)-0.5</f>
        <v>11</v>
      </c>
      <c r="I43" s="67">
        <f>SUM(J43)-0.5</f>
        <v>11.5</v>
      </c>
      <c r="J43" s="90">
        <v>12</v>
      </c>
      <c r="K43" s="67">
        <f>SUM(J43)+0.5</f>
        <v>12.5</v>
      </c>
      <c r="L43" s="67">
        <f>SUM(K43)+0.5</f>
        <v>13</v>
      </c>
      <c r="M43" s="67">
        <f>SUM(L43)+0.5</f>
        <v>13.5</v>
      </c>
      <c r="N43" s="185">
        <f>SUM(M43)+0.5</f>
        <v>14</v>
      </c>
    </row>
    <row r="44" spans="1:14" s="1" customFormat="1" ht="14.1" customHeight="1" thickBot="1" x14ac:dyDescent="0.35">
      <c r="A44" s="84"/>
      <c r="B44" s="182" t="s">
        <v>147</v>
      </c>
      <c r="C44" s="182"/>
      <c r="D44" s="171"/>
      <c r="E44" s="172"/>
      <c r="F44" s="172"/>
      <c r="G44" s="173"/>
      <c r="H44" s="68"/>
      <c r="I44" s="68"/>
      <c r="J44" s="91"/>
      <c r="K44" s="68"/>
      <c r="L44" s="68"/>
      <c r="M44" s="68"/>
      <c r="N44" s="262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19A9-5C1C-459A-B880-22064D338590}">
  <sheetPr codeName="Sheet98">
    <tabColor theme="5"/>
    <pageSetUpPr fitToPage="1"/>
  </sheetPr>
  <dimension ref="A1:N49"/>
  <sheetViews>
    <sheetView zoomScale="110" zoomScaleNormal="110" workbookViewId="0">
      <selection activeCell="J23" sqref="J23:J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455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3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47</v>
      </c>
      <c r="I3" s="67">
        <f>SUM(J3)-3</f>
        <v>50</v>
      </c>
      <c r="J3" s="137">
        <v>53</v>
      </c>
      <c r="K3" s="135">
        <f>SUM(J3)+3</f>
        <v>56</v>
      </c>
      <c r="L3" s="135">
        <f>SUM(K3)+3</f>
        <v>59</v>
      </c>
      <c r="M3" s="135">
        <f>SUM(L3)+3</f>
        <v>62</v>
      </c>
      <c r="N3" s="302">
        <f>SUM(M3)+3</f>
        <v>65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82"/>
      <c r="N4" s="303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>
        <f>SUM(I5)-1</f>
        <v>12</v>
      </c>
      <c r="I5" s="67">
        <f>SUM(J5)-1</f>
        <v>13</v>
      </c>
      <c r="J5" s="97">
        <v>14</v>
      </c>
      <c r="K5" s="98">
        <f>SUM(J5)+1</f>
        <v>15</v>
      </c>
      <c r="L5" s="98">
        <f>SUM(K5)+1</f>
        <v>16</v>
      </c>
      <c r="M5" s="98">
        <f>SUM(L5)+1</f>
        <v>17</v>
      </c>
      <c r="N5" s="304">
        <f>SUM(M5)+1</f>
        <v>18</v>
      </c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30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>
        <f>SUM(I7)-2</f>
        <v>35</v>
      </c>
      <c r="I7" s="67">
        <f>SUM(J7)-2</f>
        <v>37</v>
      </c>
      <c r="J7" s="97">
        <v>39</v>
      </c>
      <c r="K7" s="98">
        <f>SUM(J7)+2</f>
        <v>41</v>
      </c>
      <c r="L7" s="98">
        <f>SUM(K7)+2</f>
        <v>43</v>
      </c>
      <c r="M7" s="98">
        <f>SUM(L7)+2</f>
        <v>45</v>
      </c>
      <c r="N7" s="304">
        <f>SUM(M7)+2</f>
        <v>47</v>
      </c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30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SUM(I9)-2</f>
        <v>37</v>
      </c>
      <c r="I9" s="67">
        <f>SUM(J9)-2</f>
        <v>39</v>
      </c>
      <c r="J9" s="97">
        <v>41</v>
      </c>
      <c r="K9" s="98">
        <f>SUM(J9)+2</f>
        <v>43</v>
      </c>
      <c r="L9" s="98">
        <f>SUM(K9)+2</f>
        <v>45</v>
      </c>
      <c r="M9" s="98">
        <f>SUM(L9)+2</f>
        <v>47</v>
      </c>
      <c r="N9" s="304">
        <f>SUM(M9)+2</f>
        <v>49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30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61</v>
      </c>
      <c r="I11" s="67">
        <f>SUM(J11)-4.5</f>
        <v>65.5</v>
      </c>
      <c r="J11" s="97">
        <v>70</v>
      </c>
      <c r="K11" s="98">
        <f>SUM(J11)+4.5</f>
        <v>74.5</v>
      </c>
      <c r="L11" s="98">
        <f>SUM(K11)+4.5</f>
        <v>79</v>
      </c>
      <c r="M11" s="98">
        <f>SUM(L11)+4.5</f>
        <v>83.5</v>
      </c>
      <c r="N11" s="306">
        <f>SUM(M11)+4.5</f>
        <v>88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303"/>
    </row>
    <row r="13" spans="1:14" s="1" customFormat="1" ht="14.1" customHeight="1" x14ac:dyDescent="0.3">
      <c r="A13" s="83">
        <v>6</v>
      </c>
      <c r="B13" s="85" t="s">
        <v>14</v>
      </c>
      <c r="C13" s="86"/>
      <c r="D13" s="123" t="s">
        <v>443</v>
      </c>
      <c r="E13" s="124"/>
      <c r="F13" s="124"/>
      <c r="G13" s="125"/>
      <c r="H13" s="106">
        <f>SUM(I13)-5</f>
        <v>72</v>
      </c>
      <c r="I13" s="67">
        <f>SUM(J13)-5</f>
        <v>77</v>
      </c>
      <c r="J13" s="90">
        <v>82</v>
      </c>
      <c r="K13" s="67">
        <f>SUM(J13)+5</f>
        <v>87</v>
      </c>
      <c r="L13" s="67">
        <f>SUM(K13)+5</f>
        <v>92</v>
      </c>
      <c r="M13" s="67">
        <f>SUM(L13)+5</f>
        <v>97</v>
      </c>
      <c r="N13" s="307">
        <f>SUM(M13)+5</f>
        <v>102</v>
      </c>
    </row>
    <row r="14" spans="1:14" s="1" customFormat="1" ht="14.1" customHeight="1" x14ac:dyDescent="0.3">
      <c r="A14" s="92"/>
      <c r="B14" s="77" t="s">
        <v>454</v>
      </c>
      <c r="C14" s="78"/>
      <c r="D14" s="100" t="s">
        <v>128</v>
      </c>
      <c r="E14" s="101"/>
      <c r="F14" s="101"/>
      <c r="G14" s="102"/>
      <c r="H14" s="107"/>
      <c r="I14" s="82"/>
      <c r="J14" s="93"/>
      <c r="K14" s="82"/>
      <c r="L14" s="82"/>
      <c r="M14" s="82"/>
      <c r="N14" s="303"/>
    </row>
    <row r="15" spans="1:14" s="1" customFormat="1" ht="14.1" customHeight="1" x14ac:dyDescent="0.3">
      <c r="A15" s="83">
        <v>7</v>
      </c>
      <c r="B15" s="85" t="s">
        <v>156</v>
      </c>
      <c r="C15" s="86"/>
      <c r="D15" s="123"/>
      <c r="E15" s="124"/>
      <c r="F15" s="124"/>
      <c r="G15" s="125"/>
      <c r="H15" s="106">
        <f>SUM(I15)-0.7</f>
        <v>10.600000000000001</v>
      </c>
      <c r="I15" s="67">
        <f>SUM(J15)-0.7</f>
        <v>11.3</v>
      </c>
      <c r="J15" s="90">
        <v>12</v>
      </c>
      <c r="K15" s="67">
        <f>SUM(J15)+0.7</f>
        <v>12.7</v>
      </c>
      <c r="L15" s="67">
        <f>SUM(K15)+0.7</f>
        <v>13.399999999999999</v>
      </c>
      <c r="M15" s="106">
        <f>SUM(L15)+0.7</f>
        <v>14.099999999999998</v>
      </c>
      <c r="N15" s="307">
        <f>SUM(M15)+0.7</f>
        <v>14.799999999999997</v>
      </c>
    </row>
    <row r="16" spans="1:14" s="1" customFormat="1" ht="14.1" customHeight="1" x14ac:dyDescent="0.3">
      <c r="A16" s="92"/>
      <c r="B16" s="77" t="s">
        <v>155</v>
      </c>
      <c r="C16" s="78"/>
      <c r="D16" s="132" t="s">
        <v>436</v>
      </c>
      <c r="E16" s="133"/>
      <c r="F16" s="133"/>
      <c r="G16" s="134"/>
      <c r="H16" s="107"/>
      <c r="I16" s="82"/>
      <c r="J16" s="93"/>
      <c r="K16" s="82"/>
      <c r="L16" s="82"/>
      <c r="M16" s="107"/>
      <c r="N16" s="303"/>
    </row>
    <row r="17" spans="1:14" s="1" customFormat="1" ht="14.1" customHeight="1" x14ac:dyDescent="0.3">
      <c r="A17" s="83">
        <v>8</v>
      </c>
      <c r="B17" s="85" t="s">
        <v>180</v>
      </c>
      <c r="C17" s="86"/>
      <c r="D17" s="123"/>
      <c r="E17" s="124"/>
      <c r="F17" s="124"/>
      <c r="G17" s="125"/>
      <c r="H17" s="106">
        <f>SUM(I17)-0.7</f>
        <v>10.600000000000001</v>
      </c>
      <c r="I17" s="67">
        <f>SUM(J17)-0.7</f>
        <v>11.3</v>
      </c>
      <c r="J17" s="90">
        <v>12</v>
      </c>
      <c r="K17" s="67">
        <f>SUM(J17)+0.7</f>
        <v>12.7</v>
      </c>
      <c r="L17" s="67">
        <f>SUM(K17)+0.7</f>
        <v>13.399999999999999</v>
      </c>
      <c r="M17" s="106">
        <f>SUM(L17)+0.7</f>
        <v>14.099999999999998</v>
      </c>
      <c r="N17" s="307">
        <f>SUM(M17)+0.7</f>
        <v>14.799999999999997</v>
      </c>
    </row>
    <row r="18" spans="1:14" s="1" customFormat="1" ht="14.1" customHeight="1" x14ac:dyDescent="0.3">
      <c r="A18" s="92"/>
      <c r="B18" s="77" t="s">
        <v>181</v>
      </c>
      <c r="C18" s="78"/>
      <c r="D18" s="132" t="s">
        <v>182</v>
      </c>
      <c r="E18" s="133"/>
      <c r="F18" s="133"/>
      <c r="G18" s="134"/>
      <c r="H18" s="107"/>
      <c r="I18" s="82"/>
      <c r="J18" s="93"/>
      <c r="K18" s="82"/>
      <c r="L18" s="82"/>
      <c r="M18" s="107"/>
      <c r="N18" s="303"/>
    </row>
    <row r="19" spans="1:14" s="1" customFormat="1" ht="14.1" customHeight="1" x14ac:dyDescent="0.3">
      <c r="A19" s="83">
        <v>9</v>
      </c>
      <c r="B19" s="85" t="s">
        <v>370</v>
      </c>
      <c r="C19" s="86"/>
      <c r="D19" s="123"/>
      <c r="E19" s="124"/>
      <c r="F19" s="124"/>
      <c r="G19" s="125"/>
      <c r="H19" s="67">
        <f>SUM(I19)-0</f>
        <v>2.8</v>
      </c>
      <c r="I19" s="67">
        <f>SUM(J19)-0</f>
        <v>2.8</v>
      </c>
      <c r="J19" s="90">
        <v>2.8</v>
      </c>
      <c r="K19" s="67">
        <f>SUM(J19)+0.5</f>
        <v>3.3</v>
      </c>
      <c r="L19" s="67">
        <f>SUM(K19)+0</f>
        <v>3.3</v>
      </c>
      <c r="M19" s="67">
        <f>SUM(L19)+0</f>
        <v>3.3</v>
      </c>
      <c r="N19" s="308">
        <f>SUM(M19)+0</f>
        <v>3.3</v>
      </c>
    </row>
    <row r="20" spans="1:14" s="1" customFormat="1" ht="14.1" customHeight="1" x14ac:dyDescent="0.3">
      <c r="A20" s="92"/>
      <c r="B20" s="77" t="s">
        <v>369</v>
      </c>
      <c r="C20" s="78"/>
      <c r="D20" s="132"/>
      <c r="E20" s="133"/>
      <c r="F20" s="133"/>
      <c r="G20" s="134"/>
      <c r="H20" s="82"/>
      <c r="I20" s="82"/>
      <c r="J20" s="93"/>
      <c r="K20" s="82"/>
      <c r="L20" s="82"/>
      <c r="M20" s="82"/>
      <c r="N20" s="305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SUM(I21)-7</f>
        <v>50</v>
      </c>
      <c r="I21" s="67">
        <f>SUM(J21)-7</f>
        <v>57</v>
      </c>
      <c r="J21" s="90">
        <v>64</v>
      </c>
      <c r="K21" s="67">
        <f>SUM(J21)+6</f>
        <v>70</v>
      </c>
      <c r="L21" s="67">
        <f>SUM(K21)+6</f>
        <v>76</v>
      </c>
      <c r="M21" s="67">
        <f>SUM(L21)+6</f>
        <v>82</v>
      </c>
      <c r="N21" s="308">
        <f>SUM(M21)+6</f>
        <v>88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82"/>
      <c r="N22" s="305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35</v>
      </c>
      <c r="I23" s="67">
        <f>SUM(J23)-2</f>
        <v>37</v>
      </c>
      <c r="J23" s="90">
        <v>39</v>
      </c>
      <c r="K23" s="67">
        <f>SUM(J23)+2</f>
        <v>41</v>
      </c>
      <c r="L23" s="67">
        <f>SUM(K23)+2</f>
        <v>43</v>
      </c>
      <c r="M23" s="67">
        <f>SUM(L23)+2</f>
        <v>45</v>
      </c>
      <c r="N23" s="308">
        <f>SUM(M23)+2</f>
        <v>47</v>
      </c>
    </row>
    <row r="24" spans="1:14" s="1" customFormat="1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82"/>
      <c r="N24" s="305"/>
    </row>
    <row r="25" spans="1:14" s="1" customFormat="1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106">
        <f>SUM(I25)-1.1</f>
        <v>20.799999999999997</v>
      </c>
      <c r="I25" s="67">
        <f>SUM(J25)-1.1</f>
        <v>21.9</v>
      </c>
      <c r="J25" s="90">
        <v>23</v>
      </c>
      <c r="K25" s="67">
        <f>SUM(J25)+1.6</f>
        <v>24.6</v>
      </c>
      <c r="L25" s="67">
        <f>SUM(K25)+1.1</f>
        <v>25.700000000000003</v>
      </c>
      <c r="M25" s="106">
        <f>SUM(L25)+1.1</f>
        <v>26.800000000000004</v>
      </c>
      <c r="N25" s="307">
        <f>SUM(M25)+1.1</f>
        <v>27.900000000000006</v>
      </c>
    </row>
    <row r="26" spans="1:14" s="1" customFormat="1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107"/>
      <c r="I26" s="82"/>
      <c r="J26" s="93"/>
      <c r="K26" s="82"/>
      <c r="L26" s="82"/>
      <c r="M26" s="107"/>
      <c r="N26" s="303"/>
    </row>
    <row r="27" spans="1:14" s="1" customFormat="1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106">
        <f>SUM(I27)-1.3</f>
        <v>28.4</v>
      </c>
      <c r="I27" s="67">
        <f>SUM(J27)-1.3</f>
        <v>29.7</v>
      </c>
      <c r="J27" s="90">
        <v>31</v>
      </c>
      <c r="K27" s="67">
        <f>SUM(J27)+1.8</f>
        <v>32.799999999999997</v>
      </c>
      <c r="L27" s="67">
        <f>SUM(K27)+1.3</f>
        <v>34.099999999999994</v>
      </c>
      <c r="M27" s="106">
        <f>SUM(L27)+1.3</f>
        <v>35.399999999999991</v>
      </c>
      <c r="N27" s="307">
        <f>SUM(M27)+1.3</f>
        <v>36.699999999999989</v>
      </c>
    </row>
    <row r="28" spans="1:14" s="1" customFormat="1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107"/>
      <c r="I28" s="82"/>
      <c r="J28" s="93"/>
      <c r="K28" s="82"/>
      <c r="L28" s="82"/>
      <c r="M28" s="107"/>
      <c r="N28" s="303"/>
    </row>
    <row r="29" spans="1:14" s="1" customFormat="1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67"/>
      <c r="N29" s="307"/>
    </row>
    <row r="30" spans="1:14" s="1" customFormat="1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82"/>
      <c r="N30" s="303"/>
    </row>
    <row r="31" spans="1:14" s="1" customFormat="1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7"/>
      <c r="N31" s="308"/>
    </row>
    <row r="32" spans="1:14" s="1" customFormat="1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82"/>
      <c r="N32" s="305"/>
    </row>
    <row r="33" spans="1:14" s="1" customFormat="1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7"/>
      <c r="N33" s="307"/>
    </row>
    <row r="34" spans="1:14" s="1" customFormat="1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82"/>
      <c r="N34" s="303"/>
    </row>
    <row r="35" spans="1:14" s="1" customFormat="1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7"/>
      <c r="N35" s="307"/>
    </row>
    <row r="36" spans="1:14" s="1" customFormat="1" ht="14.1" customHeight="1" x14ac:dyDescent="0.3">
      <c r="A36" s="92"/>
      <c r="B36" s="77" t="s">
        <v>117</v>
      </c>
      <c r="C36" s="78"/>
      <c r="D36" s="100" t="s">
        <v>173</v>
      </c>
      <c r="E36" s="101"/>
      <c r="F36" s="101"/>
      <c r="G36" s="102"/>
      <c r="H36" s="82"/>
      <c r="I36" s="82"/>
      <c r="J36" s="93"/>
      <c r="K36" s="82"/>
      <c r="L36" s="82"/>
      <c r="M36" s="82"/>
      <c r="N36" s="303"/>
    </row>
    <row r="37" spans="1:14" s="1" customFormat="1" ht="14.1" customHeight="1" x14ac:dyDescent="0.3">
      <c r="A37" s="83">
        <v>18</v>
      </c>
      <c r="B37" s="85" t="s">
        <v>154</v>
      </c>
      <c r="C37" s="86"/>
      <c r="D37" s="123" t="s">
        <v>25</v>
      </c>
      <c r="E37" s="124"/>
      <c r="F37" s="124"/>
      <c r="G37" s="125"/>
      <c r="H37" s="67">
        <f>SUM(I37)-0.3</f>
        <v>2.9000000000000004</v>
      </c>
      <c r="I37" s="67">
        <f>SUM(J37)-0.3</f>
        <v>3.2</v>
      </c>
      <c r="J37" s="126">
        <v>3.5</v>
      </c>
      <c r="K37" s="127">
        <f>SUM(J37)+0.3</f>
        <v>3.8</v>
      </c>
      <c r="L37" s="127">
        <f>SUM(K37)+0.3</f>
        <v>4.0999999999999996</v>
      </c>
      <c r="M37" s="127">
        <f>SUM(L37)+0.3</f>
        <v>4.3999999999999995</v>
      </c>
      <c r="N37" s="309">
        <f>SUM(M37)+0.3</f>
        <v>4.6999999999999993</v>
      </c>
    </row>
    <row r="38" spans="1:14" s="1" customFormat="1" ht="14.1" customHeight="1" x14ac:dyDescent="0.3">
      <c r="A38" s="92"/>
      <c r="B38" s="77" t="s">
        <v>60</v>
      </c>
      <c r="C38" s="78"/>
      <c r="D38" s="100" t="s">
        <v>153</v>
      </c>
      <c r="E38" s="101"/>
      <c r="F38" s="101"/>
      <c r="G38" s="102"/>
      <c r="H38" s="82"/>
      <c r="I38" s="82"/>
      <c r="J38" s="126"/>
      <c r="K38" s="127"/>
      <c r="L38" s="127"/>
      <c r="M38" s="127"/>
      <c r="N38" s="309"/>
    </row>
    <row r="39" spans="1:14" s="1" customFormat="1" ht="14.1" customHeight="1" x14ac:dyDescent="0.3">
      <c r="A39" s="83">
        <v>19</v>
      </c>
      <c r="B39" s="85" t="s">
        <v>152</v>
      </c>
      <c r="C39" s="86"/>
      <c r="D39" s="123" t="s">
        <v>26</v>
      </c>
      <c r="E39" s="124"/>
      <c r="F39" s="124"/>
      <c r="G39" s="125"/>
      <c r="H39" s="67">
        <f>SUM(I39)-0.7</f>
        <v>9.6000000000000014</v>
      </c>
      <c r="I39" s="67">
        <f>SUM(J39)-0.7</f>
        <v>10.3</v>
      </c>
      <c r="J39" s="90">
        <v>11</v>
      </c>
      <c r="K39" s="67">
        <f>SUM(J39)+0.7</f>
        <v>11.7</v>
      </c>
      <c r="L39" s="67">
        <f>SUM(K39)+0.7</f>
        <v>12.399999999999999</v>
      </c>
      <c r="M39" s="67">
        <f>SUM(L39)+0.7</f>
        <v>13.099999999999998</v>
      </c>
      <c r="N39" s="308">
        <f>SUM(M39)+0.7</f>
        <v>13.799999999999997</v>
      </c>
    </row>
    <row r="40" spans="1:14" s="1" customFormat="1" ht="14.1" customHeight="1" x14ac:dyDescent="0.3">
      <c r="A40" s="92"/>
      <c r="B40" s="77" t="s">
        <v>59</v>
      </c>
      <c r="C40" s="78"/>
      <c r="D40" s="100" t="s">
        <v>151</v>
      </c>
      <c r="E40" s="101"/>
      <c r="F40" s="101"/>
      <c r="G40" s="102"/>
      <c r="H40" s="82"/>
      <c r="I40" s="82"/>
      <c r="J40" s="93"/>
      <c r="K40" s="82"/>
      <c r="L40" s="82"/>
      <c r="M40" s="82"/>
      <c r="N40" s="305"/>
    </row>
    <row r="41" spans="1:14" s="1" customFormat="1" ht="14.1" customHeight="1" x14ac:dyDescent="0.3">
      <c r="A41" s="83">
        <v>20</v>
      </c>
      <c r="B41" s="85" t="s">
        <v>150</v>
      </c>
      <c r="C41" s="86"/>
      <c r="D41" s="161"/>
      <c r="E41" s="161"/>
      <c r="F41" s="161"/>
      <c r="G41" s="161"/>
      <c r="H41" s="67">
        <f>SUM(I41)-0.5</f>
        <v>9</v>
      </c>
      <c r="I41" s="67">
        <f>SUM(J41)-0.5</f>
        <v>9.5</v>
      </c>
      <c r="J41" s="90">
        <v>10</v>
      </c>
      <c r="K41" s="67">
        <f>SUM(J41)+0.5</f>
        <v>10.5</v>
      </c>
      <c r="L41" s="67">
        <f>SUM(K41)+0.5</f>
        <v>11</v>
      </c>
      <c r="M41" s="67">
        <f>SUM(L41)+0.5</f>
        <v>11.5</v>
      </c>
      <c r="N41" s="307">
        <f>SUM(M41)+0.5</f>
        <v>12</v>
      </c>
    </row>
    <row r="42" spans="1:14" s="1" customFormat="1" ht="14.1" customHeight="1" thickBot="1" x14ac:dyDescent="0.35">
      <c r="A42" s="84"/>
      <c r="B42" s="169" t="s">
        <v>149</v>
      </c>
      <c r="C42" s="170"/>
      <c r="D42" s="171"/>
      <c r="E42" s="172"/>
      <c r="F42" s="172"/>
      <c r="G42" s="173"/>
      <c r="H42" s="68"/>
      <c r="I42" s="68"/>
      <c r="J42" s="91"/>
      <c r="K42" s="68"/>
      <c r="L42" s="68"/>
      <c r="M42" s="68"/>
      <c r="N42" s="310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43"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5C3-B1EF-45AF-AF50-CF488632DFD3}">
  <sheetPr codeName="Sheet649">
    <tabColor theme="5"/>
    <pageSetUpPr fitToPage="1"/>
  </sheetPr>
  <dimension ref="A1:M240"/>
  <sheetViews>
    <sheetView topLeftCell="A28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230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57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</v>
      </c>
      <c r="I3" s="67">
        <f>SUM(J3)-3.5</f>
        <v>39.5</v>
      </c>
      <c r="J3" s="90">
        <v>43</v>
      </c>
      <c r="K3" s="67">
        <f>SUM(J3)+3</f>
        <v>46</v>
      </c>
      <c r="L3" s="135">
        <f>SUM(K3)+3</f>
        <v>49</v>
      </c>
      <c r="M3" s="242">
        <f>SUM(L3)+3</f>
        <v>52</v>
      </c>
    </row>
    <row r="4" spans="1:13" s="1" customFormat="1" ht="14.1" customHeight="1" x14ac:dyDescent="0.3">
      <c r="A4" s="155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55">
        <v>2</v>
      </c>
      <c r="B5" s="271" t="s">
        <v>106</v>
      </c>
      <c r="C5" s="272"/>
      <c r="D5" s="103" t="s">
        <v>107</v>
      </c>
      <c r="E5" s="239"/>
      <c r="F5" s="239"/>
      <c r="G5" s="105"/>
      <c r="H5" s="67">
        <f>SUM(I5)-4.5</f>
        <v>45</v>
      </c>
      <c r="I5" s="67">
        <f>SUM(J5)-4.5</f>
        <v>49.5</v>
      </c>
      <c r="J5" s="126">
        <v>54</v>
      </c>
      <c r="K5" s="200">
        <f>SUM(J5)+4.5</f>
        <v>58.5</v>
      </c>
      <c r="L5" s="200">
        <f>SUM(K5)+4.5</f>
        <v>63</v>
      </c>
      <c r="M5" s="326">
        <f>SUM(L5)+4.5</f>
        <v>67.5</v>
      </c>
    </row>
    <row r="6" spans="1:13" s="1" customFormat="1" ht="14.1" customHeight="1" x14ac:dyDescent="0.3">
      <c r="A6" s="155"/>
      <c r="B6" s="148" t="s">
        <v>104</v>
      </c>
      <c r="C6" s="149"/>
      <c r="D6" s="129" t="s">
        <v>105</v>
      </c>
      <c r="E6" s="130"/>
      <c r="F6" s="130"/>
      <c r="G6" s="131"/>
      <c r="H6" s="82"/>
      <c r="I6" s="82"/>
      <c r="J6" s="126"/>
      <c r="K6" s="200"/>
      <c r="L6" s="200"/>
      <c r="M6" s="326"/>
    </row>
    <row r="7" spans="1:13" s="1" customFormat="1" ht="14.1" customHeight="1" x14ac:dyDescent="0.3">
      <c r="A7" s="155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35.5</v>
      </c>
      <c r="I7" s="67">
        <f>SUM(J7)-2.25</f>
        <v>37.75</v>
      </c>
      <c r="J7" s="90">
        <v>40</v>
      </c>
      <c r="K7" s="67">
        <f>SUM(J7)+2</f>
        <v>42</v>
      </c>
      <c r="L7" s="67">
        <f>SUM(K7)+2</f>
        <v>44</v>
      </c>
      <c r="M7" s="234">
        <f>SUM(L7)+2</f>
        <v>46</v>
      </c>
    </row>
    <row r="8" spans="1:13" s="1" customFormat="1" ht="14.1" customHeight="1" x14ac:dyDescent="0.3">
      <c r="A8" s="155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55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SUM(I9)-1.9</f>
        <v>29.200000000000003</v>
      </c>
      <c r="I9" s="67">
        <f>SUM(J9)-1.9</f>
        <v>31.1</v>
      </c>
      <c r="J9" s="90">
        <v>33</v>
      </c>
      <c r="K9" s="67">
        <f>SUM(J9)+1.7</f>
        <v>34.700000000000003</v>
      </c>
      <c r="L9" s="67">
        <f>SUM(K9)+1.7</f>
        <v>36.400000000000006</v>
      </c>
      <c r="M9" s="234">
        <f>SUM(L9)+1.7</f>
        <v>38.100000000000009</v>
      </c>
    </row>
    <row r="10" spans="1:13" s="1" customFormat="1" ht="14.1" customHeight="1" x14ac:dyDescent="0.3">
      <c r="A10" s="155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55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/>
      <c r="I11" s="67"/>
      <c r="J11" s="90"/>
      <c r="K11" s="67"/>
      <c r="L11" s="67"/>
      <c r="M11" s="234"/>
    </row>
    <row r="12" spans="1:13" s="1" customFormat="1" ht="14.1" customHeight="1" x14ac:dyDescent="0.3">
      <c r="A12" s="155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55">
        <v>6</v>
      </c>
      <c r="B13" s="106" t="s">
        <v>1</v>
      </c>
      <c r="C13" s="106"/>
      <c r="D13" s="218" t="s">
        <v>2</v>
      </c>
      <c r="E13" s="218"/>
      <c r="F13" s="218"/>
      <c r="G13" s="218"/>
      <c r="H13" s="67">
        <f>SUM(I13)-0.6</f>
        <v>15.999999999999998</v>
      </c>
      <c r="I13" s="67">
        <f>SUM(J13)-0.6</f>
        <v>16.599999999999998</v>
      </c>
      <c r="J13" s="90">
        <v>17.2</v>
      </c>
      <c r="K13" s="67">
        <f>SUM(J13)+0.6</f>
        <v>17.8</v>
      </c>
      <c r="L13" s="67">
        <f>SUM(K13)+0.6</f>
        <v>18.400000000000002</v>
      </c>
      <c r="M13" s="234">
        <f>SUM(L13)+0.6</f>
        <v>19.000000000000004</v>
      </c>
    </row>
    <row r="14" spans="1:13" s="1" customFormat="1" ht="14.1" customHeight="1" x14ac:dyDescent="0.3">
      <c r="A14" s="155"/>
      <c r="B14" s="107" t="s">
        <v>30</v>
      </c>
      <c r="C14" s="107"/>
      <c r="D14" s="195" t="s">
        <v>167</v>
      </c>
      <c r="E14" s="196"/>
      <c r="F14" s="196"/>
      <c r="G14" s="197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155">
        <v>7</v>
      </c>
      <c r="B15" s="106" t="s">
        <v>3</v>
      </c>
      <c r="C15" s="106"/>
      <c r="D15" s="218" t="s">
        <v>4</v>
      </c>
      <c r="E15" s="218"/>
      <c r="F15" s="218"/>
      <c r="G15" s="218"/>
      <c r="H15" s="67">
        <f>SUM(I15)-0.3</f>
        <v>6</v>
      </c>
      <c r="I15" s="67">
        <f>SUM(J15)-0.3</f>
        <v>6.3</v>
      </c>
      <c r="J15" s="90">
        <v>6.6</v>
      </c>
      <c r="K15" s="67">
        <f>SUM(J15)+0.3</f>
        <v>6.8999999999999995</v>
      </c>
      <c r="L15" s="67">
        <f>SUM(K15)+0.3</f>
        <v>7.1999999999999993</v>
      </c>
      <c r="M15" s="234">
        <f>SUM(L15)+0.3</f>
        <v>7.4999999999999991</v>
      </c>
    </row>
    <row r="16" spans="1:13" s="1" customFormat="1" ht="14.1" customHeight="1" x14ac:dyDescent="0.3">
      <c r="A16" s="155"/>
      <c r="B16" s="107" t="s">
        <v>31</v>
      </c>
      <c r="C16" s="107"/>
      <c r="D16" s="195" t="s">
        <v>168</v>
      </c>
      <c r="E16" s="196"/>
      <c r="F16" s="196"/>
      <c r="G16" s="197"/>
      <c r="H16" s="82"/>
      <c r="I16" s="82"/>
      <c r="J16" s="93"/>
      <c r="K16" s="82"/>
      <c r="L16" s="82"/>
      <c r="M16" s="235"/>
    </row>
    <row r="17" spans="1:13" s="1" customFormat="1" ht="14.1" customHeight="1" x14ac:dyDescent="0.3">
      <c r="A17" s="155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39.799999999999997</v>
      </c>
      <c r="I17" s="67">
        <f>SUM(J17)-1.6</f>
        <v>41.4</v>
      </c>
      <c r="J17" s="90">
        <v>43</v>
      </c>
      <c r="K17" s="67">
        <f>SUM(J17)+1.6</f>
        <v>44.6</v>
      </c>
      <c r="L17" s="67">
        <f>SUM(K17)+1.6</f>
        <v>46.2</v>
      </c>
      <c r="M17" s="234">
        <f>SUM(L17)+1.6</f>
        <v>47.800000000000004</v>
      </c>
    </row>
    <row r="18" spans="1:13" s="1" customFormat="1" ht="14.1" customHeight="1" x14ac:dyDescent="0.3">
      <c r="A18" s="155"/>
      <c r="B18" s="107" t="s">
        <v>38</v>
      </c>
      <c r="C18" s="107"/>
      <c r="D18" s="195" t="s">
        <v>169</v>
      </c>
      <c r="E18" s="196"/>
      <c r="F18" s="196"/>
      <c r="G18" s="197"/>
      <c r="H18" s="82"/>
      <c r="I18" s="82"/>
      <c r="J18" s="93"/>
      <c r="K18" s="82"/>
      <c r="L18" s="82"/>
      <c r="M18" s="235"/>
    </row>
    <row r="19" spans="1:13" s="1" customFormat="1" ht="14.1" customHeight="1" x14ac:dyDescent="0.3">
      <c r="A19" s="155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155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55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SUM(I21)-1.7</f>
        <v>30.1</v>
      </c>
      <c r="I21" s="67">
        <f>SUM(J21)-1.7</f>
        <v>31.8</v>
      </c>
      <c r="J21" s="90">
        <v>33.5</v>
      </c>
      <c r="K21" s="67">
        <f>SUM(J21)+1.7</f>
        <v>35.200000000000003</v>
      </c>
      <c r="L21" s="67">
        <f>SUM(K21)+1.7</f>
        <v>36.900000000000006</v>
      </c>
      <c r="M21" s="234">
        <f>SUM(L21)+1.7</f>
        <v>38.600000000000009</v>
      </c>
    </row>
    <row r="22" spans="1:13" s="1" customFormat="1" ht="14.1" customHeight="1" x14ac:dyDescent="0.3">
      <c r="A22" s="155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3.5" customHeight="1" x14ac:dyDescent="0.3">
      <c r="A23" s="155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90">
        <v>15.2</v>
      </c>
      <c r="K23" s="67">
        <f>SUM(J23)+0.6</f>
        <v>15.799999999999999</v>
      </c>
      <c r="L23" s="67">
        <f>SUM(K23)+0.6</f>
        <v>16.399999999999999</v>
      </c>
      <c r="M23" s="234">
        <f>SUM(L23)+0.6</f>
        <v>17</v>
      </c>
    </row>
    <row r="24" spans="1:13" s="1" customFormat="1" ht="14.1" customHeight="1" x14ac:dyDescent="0.3">
      <c r="A24" s="155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93"/>
      <c r="K24" s="82"/>
      <c r="L24" s="82"/>
      <c r="M24" s="235"/>
    </row>
    <row r="25" spans="1:13" s="1" customFormat="1" ht="14.1" customHeight="1" x14ac:dyDescent="0.3">
      <c r="A25" s="155">
        <v>12</v>
      </c>
      <c r="B25" s="85" t="s">
        <v>81</v>
      </c>
      <c r="C25" s="86"/>
      <c r="D25" s="177"/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90">
        <v>4.5</v>
      </c>
      <c r="K25" s="67">
        <f>SUM(J25)+0.3</f>
        <v>4.8</v>
      </c>
      <c r="L25" s="67">
        <f>SUM(K25)+0.3</f>
        <v>5.0999999999999996</v>
      </c>
      <c r="M25" s="234">
        <f>SUM(L25)+0.3</f>
        <v>5.3999999999999995</v>
      </c>
    </row>
    <row r="26" spans="1:13" s="1" customFormat="1" ht="14.1" customHeight="1" x14ac:dyDescent="0.3">
      <c r="A26" s="155"/>
      <c r="B26" s="148" t="s">
        <v>82</v>
      </c>
      <c r="C26" s="149"/>
      <c r="D26" s="129"/>
      <c r="E26" s="130"/>
      <c r="F26" s="130"/>
      <c r="G26" s="131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55">
        <v>13</v>
      </c>
      <c r="B27" s="85"/>
      <c r="C27" s="86"/>
      <c r="D27" s="177"/>
      <c r="E27" s="178"/>
      <c r="F27" s="178"/>
      <c r="G27" s="179"/>
      <c r="H27" s="67"/>
      <c r="I27" s="67"/>
      <c r="J27" s="90"/>
      <c r="K27" s="67"/>
      <c r="L27" s="67"/>
      <c r="M27" s="234"/>
    </row>
    <row r="28" spans="1:13" s="1" customFormat="1" ht="14.1" customHeight="1" thickBot="1" x14ac:dyDescent="0.35">
      <c r="A28" s="156"/>
      <c r="B28" s="108"/>
      <c r="C28" s="109"/>
      <c r="D28" s="103"/>
      <c r="E28" s="239"/>
      <c r="F28" s="239"/>
      <c r="G28" s="105"/>
      <c r="H28" s="98"/>
      <c r="I28" s="98"/>
      <c r="J28" s="97"/>
      <c r="K28" s="98"/>
      <c r="L28" s="98"/>
      <c r="M28" s="240"/>
    </row>
    <row r="29" spans="1:13" s="1" customFormat="1" ht="14.1" customHeight="1" thickTop="1" x14ac:dyDescent="0.3">
      <c r="A29" s="317">
        <v>14</v>
      </c>
      <c r="B29" s="318" t="s">
        <v>159</v>
      </c>
      <c r="C29" s="319"/>
      <c r="D29" s="320" t="s">
        <v>83</v>
      </c>
      <c r="E29" s="321"/>
      <c r="F29" s="321"/>
      <c r="G29" s="322"/>
      <c r="H29" s="323">
        <f>SUM(I29)-3</f>
        <v>45</v>
      </c>
      <c r="I29" s="323">
        <f>SUM(J29)-3</f>
        <v>48</v>
      </c>
      <c r="J29" s="324">
        <v>51</v>
      </c>
      <c r="K29" s="323">
        <f>SUM(J29)+3</f>
        <v>54</v>
      </c>
      <c r="L29" s="323">
        <f>SUM(K29)+3</f>
        <v>57</v>
      </c>
      <c r="M29" s="325">
        <f>SUM(L29)+3</f>
        <v>60</v>
      </c>
    </row>
    <row r="30" spans="1:13" s="1" customFormat="1" ht="14.1" customHeight="1" x14ac:dyDescent="0.3">
      <c r="A30" s="155"/>
      <c r="B30" s="77" t="s">
        <v>115</v>
      </c>
      <c r="C30" s="78"/>
      <c r="D30" s="100" t="s">
        <v>84</v>
      </c>
      <c r="E30" s="101"/>
      <c r="F30" s="101"/>
      <c r="G30" s="102"/>
      <c r="H30" s="82"/>
      <c r="I30" s="82"/>
      <c r="J30" s="93"/>
      <c r="K30" s="82"/>
      <c r="L30" s="82"/>
      <c r="M30" s="235"/>
    </row>
    <row r="31" spans="1:13" s="1" customFormat="1" ht="14.1" customHeight="1" x14ac:dyDescent="0.3">
      <c r="A31" s="155">
        <v>15</v>
      </c>
      <c r="B31" s="85" t="s">
        <v>198</v>
      </c>
      <c r="C31" s="86"/>
      <c r="D31" s="103"/>
      <c r="E31" s="239"/>
      <c r="F31" s="239"/>
      <c r="G31" s="105"/>
      <c r="H31" s="67">
        <f>SUM(I31)-3.5</f>
        <v>61</v>
      </c>
      <c r="I31" s="67">
        <f>SUM(J31)-3.5</f>
        <v>64.5</v>
      </c>
      <c r="J31" s="97">
        <v>68</v>
      </c>
      <c r="K31" s="98">
        <f>SUM(J31)+3.5</f>
        <v>71.5</v>
      </c>
      <c r="L31" s="98">
        <f>SUM(K31)+3.5</f>
        <v>75</v>
      </c>
      <c r="M31" s="240">
        <f>SUM(L31)+3.5</f>
        <v>78.5</v>
      </c>
    </row>
    <row r="32" spans="1:13" s="1" customFormat="1" ht="14.1" customHeight="1" x14ac:dyDescent="0.3">
      <c r="A32" s="155"/>
      <c r="B32" s="77" t="s">
        <v>199</v>
      </c>
      <c r="C32" s="78"/>
      <c r="D32" s="100" t="s">
        <v>171</v>
      </c>
      <c r="E32" s="101"/>
      <c r="F32" s="101"/>
      <c r="G32" s="102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155">
        <v>16</v>
      </c>
      <c r="B33" s="85" t="s">
        <v>14</v>
      </c>
      <c r="C33" s="86"/>
      <c r="D33" s="123" t="s">
        <v>15</v>
      </c>
      <c r="E33" s="124"/>
      <c r="F33" s="124"/>
      <c r="G33" s="125"/>
      <c r="H33" s="67">
        <f>SUM(I33)-4</f>
        <v>64.5</v>
      </c>
      <c r="I33" s="67">
        <f>SUM(J33)-4</f>
        <v>68.5</v>
      </c>
      <c r="J33" s="90">
        <v>72.5</v>
      </c>
      <c r="K33" s="67">
        <f>SUM(J33)+4</f>
        <v>76.5</v>
      </c>
      <c r="L33" s="67">
        <f>SUM(K33)+4</f>
        <v>80.5</v>
      </c>
      <c r="M33" s="234">
        <f>SUM(L33)+4</f>
        <v>84.5</v>
      </c>
    </row>
    <row r="34" spans="1:13" s="1" customFormat="1" ht="14.1" customHeight="1" x14ac:dyDescent="0.3">
      <c r="A34" s="155"/>
      <c r="B34" s="77" t="s">
        <v>56</v>
      </c>
      <c r="C34" s="78"/>
      <c r="D34" s="100" t="s">
        <v>128</v>
      </c>
      <c r="E34" s="101"/>
      <c r="F34" s="101"/>
      <c r="G34" s="102"/>
      <c r="H34" s="82"/>
      <c r="I34" s="82"/>
      <c r="J34" s="93"/>
      <c r="K34" s="82"/>
      <c r="L34" s="82"/>
      <c r="M34" s="235"/>
    </row>
    <row r="35" spans="1:13" s="1" customFormat="1" ht="13.5" customHeight="1" x14ac:dyDescent="0.3">
      <c r="A35" s="155">
        <v>17</v>
      </c>
      <c r="B35" s="85" t="s">
        <v>156</v>
      </c>
      <c r="C35" s="86"/>
      <c r="D35" s="123"/>
      <c r="E35" s="124"/>
      <c r="F35" s="124"/>
      <c r="G35" s="125"/>
      <c r="H35" s="67">
        <f>SUM(I35)-0.7</f>
        <v>11.700000000000001</v>
      </c>
      <c r="I35" s="67">
        <f>SUM(J35)-0.7</f>
        <v>12.4</v>
      </c>
      <c r="J35" s="315">
        <v>13.1</v>
      </c>
      <c r="K35" s="311">
        <f>SUM(J35)+1.2</f>
        <v>14.299999999999999</v>
      </c>
      <c r="L35" s="311">
        <f>SUM(K35)+0.7</f>
        <v>14.999999999999998</v>
      </c>
      <c r="M35" s="313">
        <f>SUM(L35)+0.7</f>
        <v>15.699999999999998</v>
      </c>
    </row>
    <row r="36" spans="1:13" s="1" customFormat="1" ht="13.5" customHeight="1" x14ac:dyDescent="0.3">
      <c r="A36" s="155"/>
      <c r="B36" s="77" t="s">
        <v>155</v>
      </c>
      <c r="C36" s="78"/>
      <c r="D36" s="132" t="s">
        <v>200</v>
      </c>
      <c r="E36" s="133"/>
      <c r="F36" s="133"/>
      <c r="G36" s="134"/>
      <c r="H36" s="82"/>
      <c r="I36" s="82"/>
      <c r="J36" s="316"/>
      <c r="K36" s="312"/>
      <c r="L36" s="312"/>
      <c r="M36" s="314"/>
    </row>
    <row r="37" spans="1:13" s="1" customFormat="1" ht="13.5" customHeight="1" x14ac:dyDescent="0.3">
      <c r="A37" s="155">
        <v>18</v>
      </c>
      <c r="B37" s="85" t="s">
        <v>10</v>
      </c>
      <c r="C37" s="86"/>
      <c r="D37" s="123" t="s">
        <v>85</v>
      </c>
      <c r="E37" s="124"/>
      <c r="F37" s="124"/>
      <c r="G37" s="125"/>
      <c r="H37" s="67">
        <f>SUM(I37)-7</f>
        <v>49</v>
      </c>
      <c r="I37" s="67">
        <f>SUM(J37)-7</f>
        <v>56</v>
      </c>
      <c r="J37" s="90">
        <v>63</v>
      </c>
      <c r="K37" s="67">
        <f>SUM(J37)+6</f>
        <v>69</v>
      </c>
      <c r="L37" s="67">
        <f>SUM(K37)+6</f>
        <v>75</v>
      </c>
      <c r="M37" s="234">
        <f>SUM(L37)+6</f>
        <v>81</v>
      </c>
    </row>
    <row r="38" spans="1:13" s="1" customFormat="1" ht="13.5" customHeight="1" x14ac:dyDescent="0.3">
      <c r="A38" s="155"/>
      <c r="B38" s="77" t="s">
        <v>57</v>
      </c>
      <c r="C38" s="78"/>
      <c r="D38" s="100" t="s">
        <v>127</v>
      </c>
      <c r="E38" s="101"/>
      <c r="F38" s="101"/>
      <c r="G38" s="102"/>
      <c r="H38" s="82"/>
      <c r="I38" s="82"/>
      <c r="J38" s="93"/>
      <c r="K38" s="82"/>
      <c r="L38" s="82"/>
      <c r="M38" s="235"/>
    </row>
    <row r="39" spans="1:13" s="1" customFormat="1" ht="13.5" customHeight="1" x14ac:dyDescent="0.3">
      <c r="A39" s="155">
        <v>19</v>
      </c>
      <c r="B39" s="85" t="s">
        <v>17</v>
      </c>
      <c r="C39" s="86"/>
      <c r="D39" s="123" t="s">
        <v>18</v>
      </c>
      <c r="E39" s="124"/>
      <c r="F39" s="124"/>
      <c r="G39" s="125"/>
      <c r="H39" s="67">
        <f>SUM(I39)-1.6</f>
        <v>35.299999999999997</v>
      </c>
      <c r="I39" s="67">
        <f>SUM(J39)-1.6</f>
        <v>36.9</v>
      </c>
      <c r="J39" s="90">
        <v>38.5</v>
      </c>
      <c r="K39" s="67">
        <f>SUM(J39)+1.6</f>
        <v>40.1</v>
      </c>
      <c r="L39" s="67">
        <f>SUM(K39)+1.6</f>
        <v>41.7</v>
      </c>
      <c r="M39" s="234">
        <f>SUM(L39)+1.6</f>
        <v>43.300000000000004</v>
      </c>
    </row>
    <row r="40" spans="1:13" s="1" customFormat="1" ht="13.5" customHeight="1" x14ac:dyDescent="0.3">
      <c r="A40" s="155"/>
      <c r="B40" s="77" t="s">
        <v>58</v>
      </c>
      <c r="C40" s="78"/>
      <c r="D40" s="129" t="s">
        <v>126</v>
      </c>
      <c r="E40" s="130"/>
      <c r="F40" s="130"/>
      <c r="G40" s="131"/>
      <c r="H40" s="82"/>
      <c r="I40" s="82"/>
      <c r="J40" s="93"/>
      <c r="K40" s="82"/>
      <c r="L40" s="82"/>
      <c r="M40" s="235"/>
    </row>
    <row r="41" spans="1:13" ht="13.5" customHeight="1" x14ac:dyDescent="0.3">
      <c r="A41" s="155">
        <v>20</v>
      </c>
      <c r="B41" s="85" t="s">
        <v>19</v>
      </c>
      <c r="C41" s="86"/>
      <c r="D41" s="123" t="s">
        <v>16</v>
      </c>
      <c r="E41" s="124"/>
      <c r="F41" s="124"/>
      <c r="G41" s="125"/>
      <c r="H41" s="67">
        <f>SUM(I41)-1.1</f>
        <v>18.999999999999996</v>
      </c>
      <c r="I41" s="67">
        <f>SUM(J41)-1.1</f>
        <v>20.099999999999998</v>
      </c>
      <c r="J41" s="90">
        <v>21.2</v>
      </c>
      <c r="K41" s="67">
        <f>SUM(J41)+1.6</f>
        <v>22.8</v>
      </c>
      <c r="L41" s="67">
        <f>SUM(K41)+1.1</f>
        <v>23.900000000000002</v>
      </c>
      <c r="M41" s="234">
        <f>SUM(L41)+1.1</f>
        <v>25.000000000000004</v>
      </c>
    </row>
    <row r="42" spans="1:13" ht="13.5" customHeight="1" x14ac:dyDescent="0.3">
      <c r="A42" s="156"/>
      <c r="B42" s="77" t="s">
        <v>64</v>
      </c>
      <c r="C42" s="78"/>
      <c r="D42" s="100" t="s">
        <v>125</v>
      </c>
      <c r="E42" s="101"/>
      <c r="F42" s="101"/>
      <c r="G42" s="102"/>
      <c r="H42" s="82"/>
      <c r="I42" s="82"/>
      <c r="J42" s="93"/>
      <c r="K42" s="82"/>
      <c r="L42" s="82"/>
      <c r="M42" s="235"/>
    </row>
    <row r="43" spans="1:13" ht="13.5" customHeight="1" x14ac:dyDescent="0.3">
      <c r="A43" s="160">
        <v>21</v>
      </c>
      <c r="B43" s="85" t="s">
        <v>20</v>
      </c>
      <c r="C43" s="86"/>
      <c r="D43" s="123" t="s">
        <v>16</v>
      </c>
      <c r="E43" s="124"/>
      <c r="F43" s="124"/>
      <c r="G43" s="125"/>
      <c r="H43" s="67">
        <f>SUM(I43)-1.3</f>
        <v>25.099999999999998</v>
      </c>
      <c r="I43" s="67">
        <f>SUM(J43)-1.3</f>
        <v>26.4</v>
      </c>
      <c r="J43" s="90">
        <v>27.7</v>
      </c>
      <c r="K43" s="67">
        <f>SUM(J43)+1.8</f>
        <v>29.5</v>
      </c>
      <c r="L43" s="67">
        <f>SUM(K43)+1.3</f>
        <v>30.8</v>
      </c>
      <c r="M43" s="234">
        <f>SUM(L43)+1.3</f>
        <v>32.1</v>
      </c>
    </row>
    <row r="44" spans="1:13" ht="13.5" customHeight="1" x14ac:dyDescent="0.3">
      <c r="A44" s="160"/>
      <c r="B44" s="77" t="s">
        <v>63</v>
      </c>
      <c r="C44" s="78"/>
      <c r="D44" s="100" t="s">
        <v>125</v>
      </c>
      <c r="E44" s="101"/>
      <c r="F44" s="101"/>
      <c r="G44" s="102"/>
      <c r="H44" s="82"/>
      <c r="I44" s="82"/>
      <c r="J44" s="93"/>
      <c r="K44" s="82"/>
      <c r="L44" s="82"/>
      <c r="M44" s="235"/>
    </row>
    <row r="45" spans="1:13" ht="13.5" customHeight="1" x14ac:dyDescent="0.3">
      <c r="A45" s="160">
        <v>22</v>
      </c>
      <c r="B45" s="85" t="s">
        <v>21</v>
      </c>
      <c r="C45" s="86"/>
      <c r="D45" s="123" t="s">
        <v>22</v>
      </c>
      <c r="E45" s="124"/>
      <c r="F45" s="124"/>
      <c r="G45" s="125"/>
      <c r="H45" s="67">
        <f>SUM(I45)-2.8</f>
        <v>36.800000000000004</v>
      </c>
      <c r="I45" s="67">
        <f>SUM(J45)-2.8</f>
        <v>39.6</v>
      </c>
      <c r="J45" s="90">
        <v>42.4</v>
      </c>
      <c r="K45" s="67">
        <f>SUM(J45)+2.6</f>
        <v>45</v>
      </c>
      <c r="L45" s="67">
        <f>SUM(K45)+2.6</f>
        <v>47.6</v>
      </c>
      <c r="M45" s="234">
        <f>SUM(L45)+2.6</f>
        <v>50.2</v>
      </c>
    </row>
    <row r="46" spans="1:13" ht="13.5" customHeight="1" x14ac:dyDescent="0.3">
      <c r="A46" s="160"/>
      <c r="B46" s="77" t="s">
        <v>62</v>
      </c>
      <c r="C46" s="78"/>
      <c r="D46" s="100" t="s">
        <v>124</v>
      </c>
      <c r="E46" s="101"/>
      <c r="F46" s="101"/>
      <c r="G46" s="102"/>
      <c r="H46" s="82"/>
      <c r="I46" s="82"/>
      <c r="J46" s="93"/>
      <c r="K46" s="82"/>
      <c r="L46" s="82"/>
      <c r="M46" s="235"/>
    </row>
    <row r="47" spans="1:13" ht="13.5" customHeight="1" x14ac:dyDescent="0.3">
      <c r="A47" s="160">
        <v>23</v>
      </c>
      <c r="B47" s="85" t="s">
        <v>23</v>
      </c>
      <c r="C47" s="86"/>
      <c r="D47" s="123" t="s">
        <v>24</v>
      </c>
      <c r="E47" s="124"/>
      <c r="F47" s="124"/>
      <c r="G47" s="125"/>
      <c r="H47" s="67">
        <f>SUM(I47)-6</f>
        <v>31.299999999999997</v>
      </c>
      <c r="I47" s="67">
        <f>SUM(J47)-6</f>
        <v>37.299999999999997</v>
      </c>
      <c r="J47" s="90">
        <v>43.3</v>
      </c>
      <c r="K47" s="67">
        <f>SUM(J47)+4.5</f>
        <v>47.8</v>
      </c>
      <c r="L47" s="67">
        <f>SUM(K47)+5</f>
        <v>52.8</v>
      </c>
      <c r="M47" s="234">
        <f>SUM(L47)+5</f>
        <v>57.8</v>
      </c>
    </row>
    <row r="48" spans="1:13" ht="13.5" customHeight="1" x14ac:dyDescent="0.3">
      <c r="A48" s="160"/>
      <c r="B48" s="77" t="s">
        <v>61</v>
      </c>
      <c r="C48" s="78"/>
      <c r="D48" s="100" t="s">
        <v>123</v>
      </c>
      <c r="E48" s="101"/>
      <c r="F48" s="101"/>
      <c r="G48" s="102"/>
      <c r="H48" s="82"/>
      <c r="I48" s="82"/>
      <c r="J48" s="93"/>
      <c r="K48" s="82"/>
      <c r="L48" s="82"/>
      <c r="M48" s="235"/>
    </row>
    <row r="49" spans="1:13" ht="13.5" customHeight="1" x14ac:dyDescent="0.3">
      <c r="A49" s="160">
        <v>24</v>
      </c>
      <c r="B49" s="85" t="s">
        <v>122</v>
      </c>
      <c r="C49" s="86"/>
      <c r="D49" s="123" t="s">
        <v>120</v>
      </c>
      <c r="E49" s="124"/>
      <c r="F49" s="124"/>
      <c r="G49" s="125"/>
      <c r="H49" s="67">
        <f>SUM(I49)-1.4</f>
        <v>30.5</v>
      </c>
      <c r="I49" s="67">
        <f>SUM(J49)-1.4</f>
        <v>31.9</v>
      </c>
      <c r="J49" s="90">
        <v>33.299999999999997</v>
      </c>
      <c r="K49" s="67">
        <f>SUM(J49)+1.4</f>
        <v>34.699999999999996</v>
      </c>
      <c r="L49" s="67">
        <f>SUM(K49)+1.4</f>
        <v>36.099999999999994</v>
      </c>
      <c r="M49" s="234">
        <f>SUM(L49)+1.4</f>
        <v>37.499999999999993</v>
      </c>
    </row>
    <row r="50" spans="1:13" ht="13.5" customHeight="1" x14ac:dyDescent="0.3">
      <c r="A50" s="160"/>
      <c r="B50" s="77" t="s">
        <v>121</v>
      </c>
      <c r="C50" s="78"/>
      <c r="D50" s="100" t="s">
        <v>120</v>
      </c>
      <c r="E50" s="101"/>
      <c r="F50" s="101"/>
      <c r="G50" s="102"/>
      <c r="H50" s="82"/>
      <c r="I50" s="82"/>
      <c r="J50" s="93"/>
      <c r="K50" s="82"/>
      <c r="L50" s="82"/>
      <c r="M50" s="235"/>
    </row>
    <row r="51" spans="1:13" ht="13.5" customHeight="1" x14ac:dyDescent="0.3">
      <c r="A51" s="160">
        <v>25</v>
      </c>
      <c r="B51" s="85" t="s">
        <v>119</v>
      </c>
      <c r="C51" s="86"/>
      <c r="D51" s="123" t="s">
        <v>118</v>
      </c>
      <c r="E51" s="124"/>
      <c r="F51" s="124"/>
      <c r="G51" s="125"/>
      <c r="H51" s="67">
        <f>SUM(I51)-3.4</f>
        <v>30.900000000000006</v>
      </c>
      <c r="I51" s="67">
        <f>SUM(J51)-3.4</f>
        <v>34.300000000000004</v>
      </c>
      <c r="J51" s="90">
        <v>37.700000000000003</v>
      </c>
      <c r="K51" s="67">
        <f>SUM(J51)+3.3</f>
        <v>41</v>
      </c>
      <c r="L51" s="67">
        <f>SUM(K51)+3</f>
        <v>44</v>
      </c>
      <c r="M51" s="234">
        <f>SUM(L51)+3</f>
        <v>47</v>
      </c>
    </row>
    <row r="52" spans="1:13" ht="13.5" customHeight="1" x14ac:dyDescent="0.3">
      <c r="A52" s="256"/>
      <c r="B52" s="150" t="s">
        <v>117</v>
      </c>
      <c r="C52" s="151"/>
      <c r="D52" s="152" t="s">
        <v>116</v>
      </c>
      <c r="E52" s="153"/>
      <c r="F52" s="153"/>
      <c r="G52" s="154"/>
      <c r="H52" s="98"/>
      <c r="I52" s="98"/>
      <c r="J52" s="97"/>
      <c r="K52" s="98"/>
      <c r="L52" s="98"/>
      <c r="M52" s="240"/>
    </row>
    <row r="53" spans="1:13" ht="13.5" customHeight="1" x14ac:dyDescent="0.3">
      <c r="A53" s="160">
        <v>26</v>
      </c>
      <c r="B53" s="85" t="s">
        <v>154</v>
      </c>
      <c r="C53" s="86"/>
      <c r="D53" s="123"/>
      <c r="E53" s="124"/>
      <c r="F53" s="124"/>
      <c r="G53" s="125"/>
      <c r="H53" s="67">
        <f>SUM(I53)-0.3</f>
        <v>4.2</v>
      </c>
      <c r="I53" s="67">
        <f>SUM(J53)-0.3</f>
        <v>4.5</v>
      </c>
      <c r="J53" s="90">
        <v>4.8</v>
      </c>
      <c r="K53" s="67">
        <f>SUM(J53)+0.3</f>
        <v>5.0999999999999996</v>
      </c>
      <c r="L53" s="67">
        <f>SUM(K53)+0.3</f>
        <v>5.3999999999999995</v>
      </c>
      <c r="M53" s="234">
        <f>SUM(L53)+0.3</f>
        <v>5.6999999999999993</v>
      </c>
    </row>
    <row r="54" spans="1:13" ht="13.5" customHeight="1" x14ac:dyDescent="0.3">
      <c r="A54" s="256"/>
      <c r="B54" s="77" t="s">
        <v>60</v>
      </c>
      <c r="C54" s="78"/>
      <c r="D54" s="100"/>
      <c r="E54" s="101"/>
      <c r="F54" s="101"/>
      <c r="G54" s="102"/>
      <c r="H54" s="82"/>
      <c r="I54" s="82"/>
      <c r="J54" s="93"/>
      <c r="K54" s="82"/>
      <c r="L54" s="82"/>
      <c r="M54" s="235"/>
    </row>
    <row r="55" spans="1:13" ht="13.5" customHeight="1" x14ac:dyDescent="0.3">
      <c r="A55" s="160">
        <v>27</v>
      </c>
      <c r="B55" s="85" t="s">
        <v>152</v>
      </c>
      <c r="C55" s="86"/>
      <c r="D55" s="123"/>
      <c r="E55" s="124"/>
      <c r="F55" s="124"/>
      <c r="G55" s="125"/>
      <c r="H55" s="67">
        <f>SUM(I55)-0.7</f>
        <v>9.1000000000000014</v>
      </c>
      <c r="I55" s="67">
        <f>SUM(J55)-0.7</f>
        <v>9.8000000000000007</v>
      </c>
      <c r="J55" s="90">
        <v>10.5</v>
      </c>
      <c r="K55" s="67">
        <f>SUM(J55)+0.7</f>
        <v>11.2</v>
      </c>
      <c r="L55" s="67">
        <f>SUM(K55)+0.7</f>
        <v>11.899999999999999</v>
      </c>
      <c r="M55" s="234">
        <f>SUM(L55)+0.7</f>
        <v>12.599999999999998</v>
      </c>
    </row>
    <row r="56" spans="1:13" ht="13.5" customHeight="1" x14ac:dyDescent="0.3">
      <c r="A56" s="256"/>
      <c r="B56" s="150" t="s">
        <v>59</v>
      </c>
      <c r="C56" s="151"/>
      <c r="D56" s="152"/>
      <c r="E56" s="153"/>
      <c r="F56" s="153"/>
      <c r="G56" s="154"/>
      <c r="H56" s="98"/>
      <c r="I56" s="98"/>
      <c r="J56" s="97"/>
      <c r="K56" s="98"/>
      <c r="L56" s="98"/>
      <c r="M56" s="240"/>
    </row>
    <row r="57" spans="1:13" ht="13.5" customHeight="1" x14ac:dyDescent="0.3">
      <c r="A57" s="160">
        <v>28</v>
      </c>
      <c r="B57" s="85"/>
      <c r="C57" s="86"/>
      <c r="D57" s="123"/>
      <c r="E57" s="124"/>
      <c r="F57" s="124"/>
      <c r="G57" s="125"/>
      <c r="H57" s="67"/>
      <c r="I57" s="67"/>
      <c r="J57" s="90"/>
      <c r="K57" s="67"/>
      <c r="L57" s="67"/>
      <c r="M57" s="234"/>
    </row>
    <row r="58" spans="1:13" ht="13.5" customHeight="1" thickBot="1" x14ac:dyDescent="0.35">
      <c r="A58" s="174"/>
      <c r="B58" s="71"/>
      <c r="C58" s="72"/>
      <c r="D58" s="145"/>
      <c r="E58" s="146"/>
      <c r="F58" s="146"/>
      <c r="G58" s="147"/>
      <c r="H58" s="68"/>
      <c r="I58" s="68"/>
      <c r="J58" s="91"/>
      <c r="K58" s="68"/>
      <c r="L58" s="68"/>
      <c r="M58" s="241"/>
    </row>
    <row r="59" spans="1:13" ht="13.5" customHeight="1" x14ac:dyDescent="0.3"/>
    <row r="60" spans="1:13" ht="13.5" customHeight="1" x14ac:dyDescent="0.3"/>
    <row r="61" spans="1:13" ht="13.5" customHeight="1" x14ac:dyDescent="0.3"/>
    <row r="62" spans="1:13" ht="13.5" customHeight="1" x14ac:dyDescent="0.3"/>
    <row r="63" spans="1:13" ht="13.5" customHeight="1" x14ac:dyDescent="0.3"/>
    <row r="64" spans="1:13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11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A11:A12"/>
    <mergeCell ref="B11:C11"/>
    <mergeCell ref="D11:G11"/>
    <mergeCell ref="H11:H12"/>
    <mergeCell ref="I11:I12"/>
    <mergeCell ref="J11:J12"/>
    <mergeCell ref="J13:J14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J15:J16"/>
    <mergeCell ref="J17:J18"/>
    <mergeCell ref="K15:K16"/>
    <mergeCell ref="L15:L16"/>
    <mergeCell ref="M15:M16"/>
    <mergeCell ref="B16:C16"/>
    <mergeCell ref="D16:G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A19:A20"/>
    <mergeCell ref="B19:C19"/>
    <mergeCell ref="D19:G19"/>
    <mergeCell ref="H19:H20"/>
    <mergeCell ref="I19:I20"/>
    <mergeCell ref="J19:J20"/>
    <mergeCell ref="J21:J22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A23:A24"/>
    <mergeCell ref="B23:C23"/>
    <mergeCell ref="D23:G23"/>
    <mergeCell ref="H23:H24"/>
    <mergeCell ref="I23:I24"/>
    <mergeCell ref="J23:J24"/>
    <mergeCell ref="J25:J26"/>
    <mergeCell ref="K23:K24"/>
    <mergeCell ref="L23:L24"/>
    <mergeCell ref="M23:M24"/>
    <mergeCell ref="B24:C24"/>
    <mergeCell ref="D24:G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7:J28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A39:A40"/>
    <mergeCell ref="B39:C39"/>
    <mergeCell ref="D39:G39"/>
    <mergeCell ref="H39:H40"/>
    <mergeCell ref="I39:I40"/>
    <mergeCell ref="J39:J40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A47:A48"/>
    <mergeCell ref="B47:C47"/>
    <mergeCell ref="D47:G47"/>
    <mergeCell ref="H47:H48"/>
    <mergeCell ref="I47:I48"/>
    <mergeCell ref="J47:J48"/>
    <mergeCell ref="J49:J50"/>
    <mergeCell ref="K47:K48"/>
    <mergeCell ref="L47:L48"/>
    <mergeCell ref="M47:M48"/>
    <mergeCell ref="B48:C48"/>
    <mergeCell ref="D48:G48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A51:A52"/>
    <mergeCell ref="B51:C51"/>
    <mergeCell ref="D51:G51"/>
    <mergeCell ref="H51:H52"/>
    <mergeCell ref="I51:I52"/>
    <mergeCell ref="J51:J52"/>
    <mergeCell ref="J53:J54"/>
    <mergeCell ref="K51:K52"/>
    <mergeCell ref="L51:L52"/>
    <mergeCell ref="M51:M52"/>
    <mergeCell ref="B52:C52"/>
    <mergeCell ref="D52:G52"/>
    <mergeCell ref="K53:K54"/>
    <mergeCell ref="L53:L54"/>
    <mergeCell ref="M53:M54"/>
    <mergeCell ref="B54:C54"/>
    <mergeCell ref="D54:G54"/>
    <mergeCell ref="A53:A54"/>
    <mergeCell ref="B53:C53"/>
    <mergeCell ref="D53:G53"/>
    <mergeCell ref="H53:H54"/>
    <mergeCell ref="I53:I54"/>
    <mergeCell ref="A55:A56"/>
    <mergeCell ref="B55:C55"/>
    <mergeCell ref="D55:G55"/>
    <mergeCell ref="H55:H56"/>
    <mergeCell ref="I55:I56"/>
    <mergeCell ref="J55:J56"/>
    <mergeCell ref="I57:I58"/>
    <mergeCell ref="J57:J58"/>
    <mergeCell ref="K55:K56"/>
    <mergeCell ref="L55:L56"/>
    <mergeCell ref="M55:M56"/>
    <mergeCell ref="B56:C56"/>
    <mergeCell ref="D56:G56"/>
    <mergeCell ref="A1:M1"/>
    <mergeCell ref="K57:K58"/>
    <mergeCell ref="L57:L58"/>
    <mergeCell ref="M57:M58"/>
    <mergeCell ref="B58:C58"/>
    <mergeCell ref="D58:G58"/>
    <mergeCell ref="A57:A58"/>
    <mergeCell ref="B57:C57"/>
    <mergeCell ref="D57:G57"/>
    <mergeCell ref="H57:H58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C670-70F3-467E-9AB7-F5C80C500421}">
  <sheetPr codeName="Sheet650">
    <tabColor theme="5"/>
    <pageSetUpPr fitToPage="1"/>
  </sheetPr>
  <dimension ref="A1:O238"/>
  <sheetViews>
    <sheetView zoomScale="110" zoomScaleNormal="110" workbookViewId="0">
      <selection activeCell="A69" sqref="A69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94" t="s">
        <v>231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spans="1:15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5" t="s">
        <v>290</v>
      </c>
      <c r="I2" s="45" t="s">
        <v>72</v>
      </c>
      <c r="J2" s="45" t="s">
        <v>73</v>
      </c>
      <c r="K2" s="8" t="s">
        <v>74</v>
      </c>
      <c r="L2" s="45" t="s">
        <v>75</v>
      </c>
      <c r="M2" s="45" t="s">
        <v>183</v>
      </c>
      <c r="N2" s="45" t="s">
        <v>184</v>
      </c>
      <c r="O2" s="45" t="s">
        <v>185</v>
      </c>
    </row>
    <row r="3" spans="1:15" s="1" customFormat="1" ht="14.1" customHeight="1" x14ac:dyDescent="0.3">
      <c r="A3" s="157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36.5</v>
      </c>
      <c r="I3" s="67">
        <f>SUM(J3)-3.5</f>
        <v>40</v>
      </c>
      <c r="J3" s="67">
        <f>SUM(K3)-3.5</f>
        <v>43.5</v>
      </c>
      <c r="K3" s="90">
        <v>47</v>
      </c>
      <c r="L3" s="67">
        <f>SUM(K3)+3</f>
        <v>50</v>
      </c>
      <c r="M3" s="135">
        <f>SUM(L3)+3</f>
        <v>53</v>
      </c>
      <c r="N3" s="135">
        <f>SUM(M3)+3</f>
        <v>56</v>
      </c>
      <c r="O3" s="273">
        <f>SUM(N3)+3</f>
        <v>59</v>
      </c>
    </row>
    <row r="4" spans="1:15" s="1" customFormat="1" ht="14.1" customHeight="1" x14ac:dyDescent="0.3">
      <c r="A4" s="155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82"/>
      <c r="K4" s="93"/>
      <c r="L4" s="82"/>
      <c r="M4" s="82"/>
      <c r="N4" s="82"/>
      <c r="O4" s="189"/>
    </row>
    <row r="5" spans="1:15" s="1" customFormat="1" ht="14.1" customHeight="1" x14ac:dyDescent="0.3">
      <c r="A5" s="155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34.399999999999991</v>
      </c>
      <c r="I5" s="67">
        <f>SUM(J5)-2.2</f>
        <v>36.599999999999994</v>
      </c>
      <c r="J5" s="67">
        <f>SUM(K5)-2.2</f>
        <v>38.799999999999997</v>
      </c>
      <c r="K5" s="90">
        <v>41</v>
      </c>
      <c r="L5" s="67">
        <f>SUM(K5)+2</f>
        <v>43</v>
      </c>
      <c r="M5" s="67">
        <f>SUM(L5)+2</f>
        <v>45</v>
      </c>
      <c r="N5" s="67">
        <f>SUM(M5)+2</f>
        <v>47</v>
      </c>
      <c r="O5" s="185">
        <f>SUM(N5)+2</f>
        <v>49</v>
      </c>
    </row>
    <row r="6" spans="1:15" s="1" customFormat="1" ht="14.1" customHeight="1" x14ac:dyDescent="0.3">
      <c r="A6" s="155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82"/>
      <c r="K6" s="93"/>
      <c r="L6" s="82"/>
      <c r="M6" s="82"/>
      <c r="N6" s="82"/>
      <c r="O6" s="189"/>
    </row>
    <row r="7" spans="1:15" s="1" customFormat="1" ht="14.1" customHeight="1" x14ac:dyDescent="0.3">
      <c r="A7" s="155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34.25</v>
      </c>
      <c r="I7" s="67">
        <f>SUM(J7)-2.25</f>
        <v>36.5</v>
      </c>
      <c r="J7" s="67">
        <f>SUM(K7)-2.25</f>
        <v>38.75</v>
      </c>
      <c r="K7" s="90">
        <v>41</v>
      </c>
      <c r="L7" s="67">
        <f>SUM(K7)+2</f>
        <v>43</v>
      </c>
      <c r="M7" s="67">
        <f>SUM(L7)+2</f>
        <v>45</v>
      </c>
      <c r="N7" s="67">
        <f>SUM(M7)+2</f>
        <v>47</v>
      </c>
      <c r="O7" s="185">
        <f>SUM(N7)+2</f>
        <v>49</v>
      </c>
    </row>
    <row r="8" spans="1:15" s="1" customFormat="1" ht="14.1" customHeight="1" x14ac:dyDescent="0.3">
      <c r="A8" s="155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82"/>
      <c r="K8" s="93"/>
      <c r="L8" s="82"/>
      <c r="M8" s="82"/>
      <c r="N8" s="82"/>
      <c r="O8" s="189"/>
    </row>
    <row r="9" spans="1:15" s="1" customFormat="1" ht="14.1" customHeight="1" x14ac:dyDescent="0.3">
      <c r="A9" s="155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28.6</v>
      </c>
      <c r="I9" s="67">
        <f>SUM(J9)-1.8</f>
        <v>30.400000000000002</v>
      </c>
      <c r="J9" s="67">
        <f>SUM(K9)-1.8</f>
        <v>32.200000000000003</v>
      </c>
      <c r="K9" s="90">
        <v>34</v>
      </c>
      <c r="L9" s="67">
        <f>SUM(K9)+1.6</f>
        <v>35.6</v>
      </c>
      <c r="M9" s="67">
        <f>SUM(L9)+1.6</f>
        <v>37.200000000000003</v>
      </c>
      <c r="N9" s="67">
        <f>SUM(M9)+1.6</f>
        <v>38.800000000000004</v>
      </c>
      <c r="O9" s="185">
        <f>SUM(N9)+1.6</f>
        <v>40.400000000000006</v>
      </c>
    </row>
    <row r="10" spans="1:15" s="1" customFormat="1" ht="14.1" customHeight="1" x14ac:dyDescent="0.3">
      <c r="A10" s="155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82"/>
      <c r="K10" s="93"/>
      <c r="L10" s="82"/>
      <c r="M10" s="82"/>
      <c r="N10" s="82"/>
      <c r="O10" s="189"/>
    </row>
    <row r="11" spans="1:15" s="1" customFormat="1" ht="14.1" customHeight="1" x14ac:dyDescent="0.3">
      <c r="A11" s="155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13.7</v>
      </c>
      <c r="I11" s="67">
        <f>SUM(J11)-0.8</f>
        <v>14.5</v>
      </c>
      <c r="J11" s="67">
        <f>SUM(K11)-0.8</f>
        <v>15.3</v>
      </c>
      <c r="K11" s="90">
        <v>16.100000000000001</v>
      </c>
      <c r="L11" s="67">
        <f>SUM(K11)+0.8</f>
        <v>16.900000000000002</v>
      </c>
      <c r="M11" s="67">
        <f>SUM(L11)+0.8</f>
        <v>17.700000000000003</v>
      </c>
      <c r="N11" s="67">
        <f>SUM(M11)+0.8</f>
        <v>18.500000000000004</v>
      </c>
      <c r="O11" s="185">
        <f>SUM(N11)+0.8</f>
        <v>19.300000000000004</v>
      </c>
    </row>
    <row r="12" spans="1:15" s="1" customFormat="1" ht="14.1" customHeight="1" x14ac:dyDescent="0.3">
      <c r="A12" s="155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82"/>
      <c r="K12" s="93"/>
      <c r="L12" s="82"/>
      <c r="M12" s="82"/>
      <c r="N12" s="82"/>
      <c r="O12" s="189"/>
    </row>
    <row r="13" spans="1:15" s="1" customFormat="1" ht="14.1" customHeight="1" x14ac:dyDescent="0.3">
      <c r="A13" s="155">
        <v>6</v>
      </c>
      <c r="B13" s="106" t="s">
        <v>1</v>
      </c>
      <c r="C13" s="106"/>
      <c r="D13" s="218" t="s">
        <v>2</v>
      </c>
      <c r="E13" s="218"/>
      <c r="F13" s="218"/>
      <c r="G13" s="218"/>
      <c r="H13" s="67">
        <f>SUM(I13)-0</f>
        <v>14</v>
      </c>
      <c r="I13" s="67">
        <f>SUM(J13)-0.6</f>
        <v>14</v>
      </c>
      <c r="J13" s="67">
        <f>SUM(K13)-0.6</f>
        <v>14.6</v>
      </c>
      <c r="K13" s="90">
        <v>15.2</v>
      </c>
      <c r="L13" s="67">
        <f>SUM(K13)+0.6</f>
        <v>15.799999999999999</v>
      </c>
      <c r="M13" s="67">
        <f>SUM(L13)+0.6</f>
        <v>16.399999999999999</v>
      </c>
      <c r="N13" s="67">
        <f>SUM(M13)+0.6</f>
        <v>17</v>
      </c>
      <c r="O13" s="185">
        <f>SUM(N13)+0.6</f>
        <v>17.600000000000001</v>
      </c>
    </row>
    <row r="14" spans="1:15" s="1" customFormat="1" ht="14.1" customHeight="1" x14ac:dyDescent="0.3">
      <c r="A14" s="155"/>
      <c r="B14" s="107" t="s">
        <v>30</v>
      </c>
      <c r="C14" s="107"/>
      <c r="D14" s="195" t="s">
        <v>232</v>
      </c>
      <c r="E14" s="196"/>
      <c r="F14" s="196"/>
      <c r="G14" s="197"/>
      <c r="H14" s="82"/>
      <c r="I14" s="82"/>
      <c r="J14" s="82"/>
      <c r="K14" s="93"/>
      <c r="L14" s="82"/>
      <c r="M14" s="82"/>
      <c r="N14" s="82"/>
      <c r="O14" s="189"/>
    </row>
    <row r="15" spans="1:15" s="1" customFormat="1" ht="14.1" customHeight="1" x14ac:dyDescent="0.3">
      <c r="A15" s="155">
        <v>7</v>
      </c>
      <c r="B15" s="106" t="s">
        <v>3</v>
      </c>
      <c r="C15" s="106"/>
      <c r="D15" s="218" t="s">
        <v>4</v>
      </c>
      <c r="E15" s="218"/>
      <c r="F15" s="218"/>
      <c r="G15" s="218"/>
      <c r="H15" s="67">
        <f>SUM(I15)-0</f>
        <v>5.5</v>
      </c>
      <c r="I15" s="67">
        <f>SUM(J15)-0.3</f>
        <v>5.5</v>
      </c>
      <c r="J15" s="67">
        <f>SUM(K15)-0.3</f>
        <v>5.8</v>
      </c>
      <c r="K15" s="90">
        <v>6.1</v>
      </c>
      <c r="L15" s="67">
        <f>SUM(K15)+0.3</f>
        <v>6.3999999999999995</v>
      </c>
      <c r="M15" s="67">
        <f>SUM(L15)+0.3</f>
        <v>6.6999999999999993</v>
      </c>
      <c r="N15" s="67">
        <f>SUM(M15)+0.3</f>
        <v>6.9999999999999991</v>
      </c>
      <c r="O15" s="185">
        <f>SUM(N15)+0.3</f>
        <v>7.2999999999999989</v>
      </c>
    </row>
    <row r="16" spans="1:15" s="1" customFormat="1" ht="14.1" customHeight="1" x14ac:dyDescent="0.3">
      <c r="A16" s="155"/>
      <c r="B16" s="107" t="s">
        <v>31</v>
      </c>
      <c r="C16" s="107"/>
      <c r="D16" s="195" t="s">
        <v>233</v>
      </c>
      <c r="E16" s="196"/>
      <c r="F16" s="196"/>
      <c r="G16" s="197"/>
      <c r="H16" s="82"/>
      <c r="I16" s="82"/>
      <c r="J16" s="82"/>
      <c r="K16" s="93"/>
      <c r="L16" s="82"/>
      <c r="M16" s="82"/>
      <c r="N16" s="82"/>
      <c r="O16" s="189"/>
    </row>
    <row r="17" spans="1:15" s="1" customFormat="1" ht="14.1" customHeight="1" x14ac:dyDescent="0.3">
      <c r="A17" s="155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SUM(I17)-0</f>
        <v>35.699999999999996</v>
      </c>
      <c r="I17" s="67">
        <f>SUM(J17)-1.6</f>
        <v>35.699999999999996</v>
      </c>
      <c r="J17" s="67">
        <f>SUM(K17)-1.6</f>
        <v>37.299999999999997</v>
      </c>
      <c r="K17" s="90">
        <v>38.9</v>
      </c>
      <c r="L17" s="67">
        <f>SUM(K17)+1.6</f>
        <v>40.5</v>
      </c>
      <c r="M17" s="67">
        <f>SUM(L17)+1.6</f>
        <v>42.1</v>
      </c>
      <c r="N17" s="67">
        <f>SUM(M17)+1.6</f>
        <v>43.7</v>
      </c>
      <c r="O17" s="185">
        <f>SUM(N17)+1.6</f>
        <v>45.300000000000004</v>
      </c>
    </row>
    <row r="18" spans="1:15" s="1" customFormat="1" ht="14.1" customHeight="1" x14ac:dyDescent="0.3">
      <c r="A18" s="155"/>
      <c r="B18" s="107" t="s">
        <v>38</v>
      </c>
      <c r="C18" s="107"/>
      <c r="D18" s="195" t="s">
        <v>114</v>
      </c>
      <c r="E18" s="196"/>
      <c r="F18" s="196"/>
      <c r="G18" s="197"/>
      <c r="H18" s="82"/>
      <c r="I18" s="82"/>
      <c r="J18" s="82"/>
      <c r="K18" s="93"/>
      <c r="L18" s="82"/>
      <c r="M18" s="82"/>
      <c r="N18" s="82"/>
      <c r="O18" s="189"/>
    </row>
    <row r="19" spans="1:15" s="1" customFormat="1" ht="14.1" customHeight="1" x14ac:dyDescent="0.3">
      <c r="A19" s="155">
        <v>9</v>
      </c>
      <c r="B19" s="198" t="s">
        <v>90</v>
      </c>
      <c r="C19" s="199"/>
      <c r="D19" s="161"/>
      <c r="E19" s="161"/>
      <c r="F19" s="161"/>
      <c r="G19" s="161"/>
      <c r="H19" s="67">
        <f>SUM(I19)-0.2</f>
        <v>2.8999999999999995</v>
      </c>
      <c r="I19" s="67">
        <f>SUM(J19)-0.2</f>
        <v>3.0999999999999996</v>
      </c>
      <c r="J19" s="67">
        <f>SUM(K19)-0.2</f>
        <v>3.3</v>
      </c>
      <c r="K19" s="90">
        <v>3.5</v>
      </c>
      <c r="L19" s="67">
        <f>SUM(K19)+0.2</f>
        <v>3.7</v>
      </c>
      <c r="M19" s="67">
        <f>SUM(L19)+0.2</f>
        <v>3.9000000000000004</v>
      </c>
      <c r="N19" s="67">
        <f>SUM(M19)+0.2</f>
        <v>4.1000000000000005</v>
      </c>
      <c r="O19" s="185">
        <f>SUM(N19)+0.2</f>
        <v>4.3000000000000007</v>
      </c>
    </row>
    <row r="20" spans="1:15" s="1" customFormat="1" ht="14.1" customHeight="1" x14ac:dyDescent="0.3">
      <c r="A20" s="155"/>
      <c r="B20" s="194" t="s">
        <v>191</v>
      </c>
      <c r="C20" s="194"/>
      <c r="D20" s="129"/>
      <c r="E20" s="130"/>
      <c r="F20" s="130"/>
      <c r="G20" s="131"/>
      <c r="H20" s="82"/>
      <c r="I20" s="82"/>
      <c r="J20" s="82"/>
      <c r="K20" s="93"/>
      <c r="L20" s="82"/>
      <c r="M20" s="82"/>
      <c r="N20" s="82"/>
      <c r="O20" s="189"/>
    </row>
    <row r="21" spans="1:15" s="1" customFormat="1" ht="14.1" customHeight="1" x14ac:dyDescent="0.3">
      <c r="A21" s="155">
        <v>10</v>
      </c>
      <c r="B21" s="198" t="s">
        <v>186</v>
      </c>
      <c r="C21" s="199"/>
      <c r="D21" s="161"/>
      <c r="E21" s="161"/>
      <c r="F21" s="161"/>
      <c r="G21" s="161"/>
      <c r="H21" s="67">
        <f>SUM(I21)-0.2</f>
        <v>13.400000000000002</v>
      </c>
      <c r="I21" s="67">
        <f>SUM(J21)-0.2</f>
        <v>13.600000000000001</v>
      </c>
      <c r="J21" s="67">
        <f>SUM(K21)-0.2</f>
        <v>13.8</v>
      </c>
      <c r="K21" s="90">
        <v>14</v>
      </c>
      <c r="L21" s="67">
        <f>SUM(K21)+0.4</f>
        <v>14.4</v>
      </c>
      <c r="M21" s="67">
        <f>SUM(L21)+0.4</f>
        <v>14.8</v>
      </c>
      <c r="N21" s="67">
        <f>SUM(M21)+0.4</f>
        <v>15.200000000000001</v>
      </c>
      <c r="O21" s="185">
        <f>SUM(N21)+0.4</f>
        <v>15.600000000000001</v>
      </c>
    </row>
    <row r="22" spans="1:15" s="1" customFormat="1" ht="14.1" customHeight="1" x14ac:dyDescent="0.3">
      <c r="A22" s="155"/>
      <c r="B22" s="194" t="s">
        <v>234</v>
      </c>
      <c r="C22" s="194"/>
      <c r="D22" s="129"/>
      <c r="E22" s="130"/>
      <c r="F22" s="130"/>
      <c r="G22" s="131"/>
      <c r="H22" s="82"/>
      <c r="I22" s="82"/>
      <c r="J22" s="82"/>
      <c r="K22" s="93"/>
      <c r="L22" s="82"/>
      <c r="M22" s="82"/>
      <c r="N22" s="82"/>
      <c r="O22" s="189"/>
    </row>
    <row r="23" spans="1:15" s="1" customFormat="1" ht="13.5" customHeight="1" x14ac:dyDescent="0.3">
      <c r="A23" s="155">
        <v>11</v>
      </c>
      <c r="B23" s="106" t="s">
        <v>5</v>
      </c>
      <c r="C23" s="106"/>
      <c r="D23" s="161" t="s">
        <v>6</v>
      </c>
      <c r="E23" s="161"/>
      <c r="F23" s="161"/>
      <c r="G23" s="161"/>
      <c r="H23" s="67">
        <f>SUM(I23)-3.4</f>
        <v>23.300000000000004</v>
      </c>
      <c r="I23" s="67">
        <f>SUM(J23)-3.4</f>
        <v>26.700000000000003</v>
      </c>
      <c r="J23" s="67">
        <f>SUM(K23)-3.4</f>
        <v>30.1</v>
      </c>
      <c r="K23" s="90">
        <v>33.5</v>
      </c>
      <c r="L23" s="67">
        <f>SUM(K23)+3.5</f>
        <v>37</v>
      </c>
      <c r="M23" s="67">
        <f>SUM(L23)+3.5</f>
        <v>40.5</v>
      </c>
      <c r="N23" s="67">
        <f>SUM(M23)+3.5</f>
        <v>44</v>
      </c>
      <c r="O23" s="185">
        <f>SUM(N23)+3.5</f>
        <v>47.5</v>
      </c>
    </row>
    <row r="24" spans="1:15" s="1" customFormat="1" ht="14.1" customHeight="1" x14ac:dyDescent="0.3">
      <c r="A24" s="155"/>
      <c r="B24" s="107" t="s">
        <v>32</v>
      </c>
      <c r="C24" s="107"/>
      <c r="D24" s="129" t="s">
        <v>55</v>
      </c>
      <c r="E24" s="130"/>
      <c r="F24" s="130"/>
      <c r="G24" s="131"/>
      <c r="H24" s="82"/>
      <c r="I24" s="82"/>
      <c r="J24" s="82"/>
      <c r="K24" s="93"/>
      <c r="L24" s="82"/>
      <c r="M24" s="82"/>
      <c r="N24" s="82"/>
      <c r="O24" s="189"/>
    </row>
    <row r="25" spans="1:15" s="1" customFormat="1" ht="14.1" customHeight="1" x14ac:dyDescent="0.3">
      <c r="A25" s="155">
        <v>12</v>
      </c>
      <c r="B25" s="106" t="s">
        <v>7</v>
      </c>
      <c r="C25" s="106"/>
      <c r="D25" s="123" t="s">
        <v>8</v>
      </c>
      <c r="E25" s="124"/>
      <c r="F25" s="124"/>
      <c r="G25" s="125"/>
      <c r="H25" s="67">
        <f>SUM(I25)-1.6</f>
        <v>26.599999999999994</v>
      </c>
      <c r="I25" s="67">
        <f>SUM(J25)-1.6</f>
        <v>28.199999999999996</v>
      </c>
      <c r="J25" s="67">
        <f>SUM(K25)-1.6</f>
        <v>29.799999999999997</v>
      </c>
      <c r="K25" s="90">
        <v>31.4</v>
      </c>
      <c r="L25" s="67">
        <f>SUM(K25)+1.6</f>
        <v>33</v>
      </c>
      <c r="M25" s="67">
        <f>SUM(L25)+1.6</f>
        <v>34.6</v>
      </c>
      <c r="N25" s="67">
        <f>SUM(M25)+1.6</f>
        <v>36.200000000000003</v>
      </c>
      <c r="O25" s="185">
        <f>SUM(N25)+1.6</f>
        <v>37.800000000000004</v>
      </c>
    </row>
    <row r="26" spans="1:15" s="1" customFormat="1" ht="14.1" customHeight="1" x14ac:dyDescent="0.3">
      <c r="A26" s="155"/>
      <c r="B26" s="107" t="s">
        <v>33</v>
      </c>
      <c r="C26" s="107"/>
      <c r="D26" s="129" t="s">
        <v>77</v>
      </c>
      <c r="E26" s="130"/>
      <c r="F26" s="130"/>
      <c r="G26" s="131"/>
      <c r="H26" s="82"/>
      <c r="I26" s="82"/>
      <c r="J26" s="82"/>
      <c r="K26" s="93"/>
      <c r="L26" s="82"/>
      <c r="M26" s="82"/>
      <c r="N26" s="82"/>
      <c r="O26" s="189"/>
    </row>
    <row r="27" spans="1:15" s="1" customFormat="1" ht="14.1" customHeight="1" x14ac:dyDescent="0.3">
      <c r="A27" s="155">
        <v>13</v>
      </c>
      <c r="B27" s="85" t="s">
        <v>133</v>
      </c>
      <c r="C27" s="86"/>
      <c r="D27" s="161" t="s">
        <v>79</v>
      </c>
      <c r="E27" s="161"/>
      <c r="F27" s="161"/>
      <c r="G27" s="161"/>
      <c r="H27" s="67">
        <f>SUM(I27)-0.6</f>
        <v>14.4</v>
      </c>
      <c r="I27" s="67">
        <f>SUM(J27)-0.6</f>
        <v>15</v>
      </c>
      <c r="J27" s="67">
        <f>SUM(K27)-0.6</f>
        <v>15.6</v>
      </c>
      <c r="K27" s="90">
        <v>16.2</v>
      </c>
      <c r="L27" s="67">
        <f>SUM(K27)+0.6</f>
        <v>16.8</v>
      </c>
      <c r="M27" s="67">
        <f>SUM(L27)+0.6</f>
        <v>17.400000000000002</v>
      </c>
      <c r="N27" s="67">
        <f>SUM(M27)+0.6</f>
        <v>18.000000000000004</v>
      </c>
      <c r="O27" s="185">
        <f>SUM(N27)+0.6</f>
        <v>18.600000000000005</v>
      </c>
    </row>
    <row r="28" spans="1:15" s="1" customFormat="1" ht="14.1" customHeight="1" x14ac:dyDescent="0.3">
      <c r="A28" s="155"/>
      <c r="B28" s="107" t="s">
        <v>34</v>
      </c>
      <c r="C28" s="107"/>
      <c r="D28" s="129" t="s">
        <v>80</v>
      </c>
      <c r="E28" s="130"/>
      <c r="F28" s="130"/>
      <c r="G28" s="131"/>
      <c r="H28" s="82"/>
      <c r="I28" s="82"/>
      <c r="J28" s="82"/>
      <c r="K28" s="93"/>
      <c r="L28" s="82"/>
      <c r="M28" s="82"/>
      <c r="N28" s="82"/>
      <c r="O28" s="189"/>
    </row>
    <row r="29" spans="1:15" s="1" customFormat="1" ht="14.1" customHeight="1" x14ac:dyDescent="0.3">
      <c r="A29" s="155">
        <v>14</v>
      </c>
      <c r="B29" s="85" t="s">
        <v>81</v>
      </c>
      <c r="C29" s="86"/>
      <c r="D29" s="177"/>
      <c r="E29" s="178"/>
      <c r="F29" s="178"/>
      <c r="G29" s="179"/>
      <c r="H29" s="67">
        <f>SUM(I29)-0.6</f>
        <v>8.2000000000000011</v>
      </c>
      <c r="I29" s="67">
        <f>SUM(J29)-0.6</f>
        <v>8.8000000000000007</v>
      </c>
      <c r="J29" s="67">
        <f>SUM(K29)-0.6</f>
        <v>9.4</v>
      </c>
      <c r="K29" s="90">
        <v>10</v>
      </c>
      <c r="L29" s="67">
        <f>SUM(K29)+0.6</f>
        <v>10.6</v>
      </c>
      <c r="M29" s="67">
        <f>SUM(L29)+0.6</f>
        <v>11.2</v>
      </c>
      <c r="N29" s="67">
        <f>SUM(M29)+0.6</f>
        <v>11.799999999999999</v>
      </c>
      <c r="O29" s="234">
        <f>SUM(N29)+0.6</f>
        <v>12.399999999999999</v>
      </c>
    </row>
    <row r="30" spans="1:15" s="1" customFormat="1" ht="14.1" customHeight="1" x14ac:dyDescent="0.3">
      <c r="A30" s="155"/>
      <c r="B30" s="148" t="s">
        <v>82</v>
      </c>
      <c r="C30" s="149"/>
      <c r="D30" s="129" t="s">
        <v>732</v>
      </c>
      <c r="E30" s="130"/>
      <c r="F30" s="130"/>
      <c r="G30" s="131"/>
      <c r="H30" s="82"/>
      <c r="I30" s="82"/>
      <c r="J30" s="82"/>
      <c r="K30" s="93"/>
      <c r="L30" s="82"/>
      <c r="M30" s="82"/>
      <c r="N30" s="82"/>
      <c r="O30" s="235"/>
    </row>
    <row r="31" spans="1:15" s="1" customFormat="1" ht="14.1" customHeight="1" x14ac:dyDescent="0.3">
      <c r="A31" s="155">
        <v>15</v>
      </c>
      <c r="B31" s="85" t="s">
        <v>110</v>
      </c>
      <c r="C31" s="86"/>
      <c r="D31" s="177"/>
      <c r="E31" s="178"/>
      <c r="F31" s="178"/>
      <c r="G31" s="179"/>
      <c r="H31" s="67">
        <f>SUM(I31)-0</f>
        <v>1</v>
      </c>
      <c r="I31" s="67">
        <f>SUM(J31)-0</f>
        <v>1</v>
      </c>
      <c r="J31" s="67">
        <f>SUM(K31)-0</f>
        <v>1</v>
      </c>
      <c r="K31" s="90">
        <v>1</v>
      </c>
      <c r="L31" s="67">
        <f>SUM(K31)+0.3</f>
        <v>1.3</v>
      </c>
      <c r="M31" s="67">
        <f>SUM(L31)+0.3</f>
        <v>1.6</v>
      </c>
      <c r="N31" s="67">
        <f>SUM(M31)+0.3</f>
        <v>1.9000000000000001</v>
      </c>
      <c r="O31" s="234">
        <f>SUM(N31)+0.3</f>
        <v>2.2000000000000002</v>
      </c>
    </row>
    <row r="32" spans="1:15" s="1" customFormat="1" ht="14.1" customHeight="1" thickBot="1" x14ac:dyDescent="0.35">
      <c r="A32" s="336"/>
      <c r="B32" s="331" t="s">
        <v>111</v>
      </c>
      <c r="C32" s="332"/>
      <c r="D32" s="333" t="s">
        <v>733</v>
      </c>
      <c r="E32" s="334"/>
      <c r="F32" s="334"/>
      <c r="G32" s="335"/>
      <c r="H32" s="114"/>
      <c r="I32" s="114"/>
      <c r="J32" s="114"/>
      <c r="K32" s="113"/>
      <c r="L32" s="114"/>
      <c r="M32" s="114"/>
      <c r="N32" s="114"/>
      <c r="O32" s="329"/>
    </row>
    <row r="33" spans="1:15" s="1" customFormat="1" ht="13.5" customHeight="1" thickTop="1" x14ac:dyDescent="0.3">
      <c r="A33" s="317">
        <v>16</v>
      </c>
      <c r="B33" s="318" t="s">
        <v>159</v>
      </c>
      <c r="C33" s="319"/>
      <c r="D33" s="320" t="s">
        <v>83</v>
      </c>
      <c r="E33" s="321"/>
      <c r="F33" s="321"/>
      <c r="G33" s="322"/>
      <c r="H33" s="323">
        <f>SUM(I33)-2</f>
        <v>43</v>
      </c>
      <c r="I33" s="323">
        <f>SUM(J33)-3</f>
        <v>45</v>
      </c>
      <c r="J33" s="323">
        <f>SUM(K33)-3</f>
        <v>48</v>
      </c>
      <c r="K33" s="324">
        <v>51</v>
      </c>
      <c r="L33" s="323">
        <f>SUM(K33)+3</f>
        <v>54</v>
      </c>
      <c r="M33" s="323">
        <f>SUM(L33)+3</f>
        <v>57</v>
      </c>
      <c r="N33" s="323">
        <f>SUM(M33)+3</f>
        <v>60</v>
      </c>
      <c r="O33" s="330">
        <f>SUM(N33)+3</f>
        <v>63</v>
      </c>
    </row>
    <row r="34" spans="1:15" s="1" customFormat="1" ht="13.5" customHeight="1" x14ac:dyDescent="0.3">
      <c r="A34" s="155"/>
      <c r="B34" s="77" t="s">
        <v>115</v>
      </c>
      <c r="C34" s="78"/>
      <c r="D34" s="100" t="s">
        <v>84</v>
      </c>
      <c r="E34" s="101"/>
      <c r="F34" s="101"/>
      <c r="G34" s="102"/>
      <c r="H34" s="82"/>
      <c r="I34" s="82"/>
      <c r="J34" s="82"/>
      <c r="K34" s="93"/>
      <c r="L34" s="82"/>
      <c r="M34" s="82"/>
      <c r="N34" s="82"/>
      <c r="O34" s="189"/>
    </row>
    <row r="35" spans="1:15" s="1" customFormat="1" ht="13.5" customHeight="1" x14ac:dyDescent="0.3">
      <c r="A35" s="155">
        <v>17</v>
      </c>
      <c r="B35" s="85" t="s">
        <v>198</v>
      </c>
      <c r="C35" s="86"/>
      <c r="D35" s="103"/>
      <c r="E35" s="239"/>
      <c r="F35" s="239"/>
      <c r="G35" s="105"/>
      <c r="H35" s="67">
        <f>SUM(I35)-3.5</f>
        <v>65</v>
      </c>
      <c r="I35" s="67">
        <f>SUM(J35)-3.5</f>
        <v>68.5</v>
      </c>
      <c r="J35" s="67">
        <f>SUM(K35)-3.5</f>
        <v>72</v>
      </c>
      <c r="K35" s="97">
        <v>75.5</v>
      </c>
      <c r="L35" s="98">
        <f>SUM(K35)+3.5</f>
        <v>79</v>
      </c>
      <c r="M35" s="98">
        <f>SUM(L35)+3.5</f>
        <v>82.5</v>
      </c>
      <c r="N35" s="98">
        <f>SUM(M35)+3.5</f>
        <v>86</v>
      </c>
      <c r="O35" s="187">
        <f>SUM(N35)+3.5</f>
        <v>89.5</v>
      </c>
    </row>
    <row r="36" spans="1:15" s="1" customFormat="1" ht="13.5" customHeight="1" x14ac:dyDescent="0.3">
      <c r="A36" s="155"/>
      <c r="B36" s="77" t="s">
        <v>199</v>
      </c>
      <c r="C36" s="78"/>
      <c r="D36" s="100" t="s">
        <v>171</v>
      </c>
      <c r="E36" s="101"/>
      <c r="F36" s="101"/>
      <c r="G36" s="102"/>
      <c r="H36" s="82"/>
      <c r="I36" s="82"/>
      <c r="J36" s="82"/>
      <c r="K36" s="93"/>
      <c r="L36" s="82"/>
      <c r="M36" s="82"/>
      <c r="N36" s="82"/>
      <c r="O36" s="189"/>
    </row>
    <row r="37" spans="1:15" s="1" customFormat="1" ht="13.5" customHeight="1" x14ac:dyDescent="0.3">
      <c r="A37" s="155">
        <v>18</v>
      </c>
      <c r="B37" s="85" t="s">
        <v>14</v>
      </c>
      <c r="C37" s="86"/>
      <c r="D37" s="123" t="s">
        <v>15</v>
      </c>
      <c r="E37" s="124"/>
      <c r="F37" s="124"/>
      <c r="G37" s="125"/>
      <c r="H37" s="67">
        <f>SUM(I37)-4</f>
        <v>68</v>
      </c>
      <c r="I37" s="67">
        <f>SUM(J37)-4</f>
        <v>72</v>
      </c>
      <c r="J37" s="67">
        <f>SUM(K37)-4</f>
        <v>76</v>
      </c>
      <c r="K37" s="90">
        <v>80</v>
      </c>
      <c r="L37" s="67">
        <f>SUM(K37)+4</f>
        <v>84</v>
      </c>
      <c r="M37" s="67">
        <f>SUM(L37)+4</f>
        <v>88</v>
      </c>
      <c r="N37" s="67">
        <f>SUM(M37)+4</f>
        <v>92</v>
      </c>
      <c r="O37" s="185">
        <f>SUM(N37)+4</f>
        <v>96</v>
      </c>
    </row>
    <row r="38" spans="1:15" s="1" customFormat="1" ht="13.5" customHeight="1" x14ac:dyDescent="0.3">
      <c r="A38" s="155"/>
      <c r="B38" s="77" t="s">
        <v>56</v>
      </c>
      <c r="C38" s="78"/>
      <c r="D38" s="100" t="s">
        <v>128</v>
      </c>
      <c r="E38" s="101"/>
      <c r="F38" s="101"/>
      <c r="G38" s="102"/>
      <c r="H38" s="82"/>
      <c r="I38" s="82"/>
      <c r="J38" s="82"/>
      <c r="K38" s="93"/>
      <c r="L38" s="82"/>
      <c r="M38" s="82"/>
      <c r="N38" s="82"/>
      <c r="O38" s="189"/>
    </row>
    <row r="39" spans="1:15" ht="13.5" customHeight="1" x14ac:dyDescent="0.3">
      <c r="A39" s="155">
        <v>19</v>
      </c>
      <c r="B39" s="85" t="s">
        <v>156</v>
      </c>
      <c r="C39" s="86"/>
      <c r="D39" s="123"/>
      <c r="E39" s="124"/>
      <c r="F39" s="124"/>
      <c r="G39" s="125"/>
      <c r="H39" s="67">
        <f>SUM(I39)-0.7</f>
        <v>11.800000000000002</v>
      </c>
      <c r="I39" s="67">
        <f>SUM(J39)-0.7</f>
        <v>12.500000000000002</v>
      </c>
      <c r="J39" s="67">
        <f>SUM(K39)-0.7</f>
        <v>13.200000000000001</v>
      </c>
      <c r="K39" s="315">
        <v>13.9</v>
      </c>
      <c r="L39" s="311">
        <f>SUM(K39)+1.2</f>
        <v>15.1</v>
      </c>
      <c r="M39" s="311">
        <f>SUM(L39)+0.7</f>
        <v>15.799999999999999</v>
      </c>
      <c r="N39" s="311">
        <f>SUM(M39)+0.7</f>
        <v>16.5</v>
      </c>
      <c r="O39" s="327">
        <f>SUM(N39)+0.7</f>
        <v>17.2</v>
      </c>
    </row>
    <row r="40" spans="1:15" ht="13.5" customHeight="1" x14ac:dyDescent="0.3">
      <c r="A40" s="155"/>
      <c r="B40" s="77" t="s">
        <v>155</v>
      </c>
      <c r="C40" s="78"/>
      <c r="D40" s="132" t="s">
        <v>200</v>
      </c>
      <c r="E40" s="133"/>
      <c r="F40" s="133"/>
      <c r="G40" s="134"/>
      <c r="H40" s="82"/>
      <c r="I40" s="82"/>
      <c r="J40" s="82"/>
      <c r="K40" s="316"/>
      <c r="L40" s="312"/>
      <c r="M40" s="312"/>
      <c r="N40" s="312"/>
      <c r="O40" s="328"/>
    </row>
    <row r="41" spans="1:15" ht="13.5" customHeight="1" x14ac:dyDescent="0.3">
      <c r="A41" s="155">
        <v>20</v>
      </c>
      <c r="B41" s="85" t="s">
        <v>10</v>
      </c>
      <c r="C41" s="86"/>
      <c r="D41" s="123" t="s">
        <v>85</v>
      </c>
      <c r="E41" s="124"/>
      <c r="F41" s="124"/>
      <c r="G41" s="125"/>
      <c r="H41" s="67">
        <f>SUM(I41)-7</f>
        <v>46</v>
      </c>
      <c r="I41" s="67">
        <f>SUM(J41)-7</f>
        <v>53</v>
      </c>
      <c r="J41" s="67">
        <f>SUM(K41)-7</f>
        <v>60</v>
      </c>
      <c r="K41" s="90">
        <v>67</v>
      </c>
      <c r="L41" s="67">
        <f>SUM(K41)+6</f>
        <v>73</v>
      </c>
      <c r="M41" s="67">
        <f>SUM(L41)+6</f>
        <v>79</v>
      </c>
      <c r="N41" s="67">
        <f>SUM(M41)+6</f>
        <v>85</v>
      </c>
      <c r="O41" s="185">
        <f>SUM(N41)+6</f>
        <v>91</v>
      </c>
    </row>
    <row r="42" spans="1:15" ht="13.5" customHeight="1" x14ac:dyDescent="0.3">
      <c r="A42" s="155"/>
      <c r="B42" s="77" t="s">
        <v>57</v>
      </c>
      <c r="C42" s="78"/>
      <c r="D42" s="100" t="s">
        <v>127</v>
      </c>
      <c r="E42" s="101"/>
      <c r="F42" s="101"/>
      <c r="G42" s="102"/>
      <c r="H42" s="82"/>
      <c r="I42" s="82"/>
      <c r="J42" s="82"/>
      <c r="K42" s="93"/>
      <c r="L42" s="82"/>
      <c r="M42" s="82"/>
      <c r="N42" s="82"/>
      <c r="O42" s="189"/>
    </row>
    <row r="43" spans="1:15" ht="13.5" customHeight="1" x14ac:dyDescent="0.3">
      <c r="A43" s="155">
        <v>21</v>
      </c>
      <c r="B43" s="85" t="s">
        <v>17</v>
      </c>
      <c r="C43" s="86"/>
      <c r="D43" s="123" t="s">
        <v>18</v>
      </c>
      <c r="E43" s="124"/>
      <c r="F43" s="124"/>
      <c r="G43" s="125"/>
      <c r="H43" s="67">
        <f>SUM(I43)-1</f>
        <v>21</v>
      </c>
      <c r="I43" s="67">
        <f>SUM(J43)-1</f>
        <v>22</v>
      </c>
      <c r="J43" s="67">
        <f>SUM(K43)-1</f>
        <v>23</v>
      </c>
      <c r="K43" s="90">
        <v>24</v>
      </c>
      <c r="L43" s="67">
        <f>SUM(K43)+1</f>
        <v>25</v>
      </c>
      <c r="M43" s="67">
        <f>SUM(L43)+1</f>
        <v>26</v>
      </c>
      <c r="N43" s="67">
        <f>SUM(M43)+1</f>
        <v>27</v>
      </c>
      <c r="O43" s="185">
        <f>SUM(N43)+1</f>
        <v>28</v>
      </c>
    </row>
    <row r="44" spans="1:15" ht="13.5" customHeight="1" x14ac:dyDescent="0.3">
      <c r="A44" s="155"/>
      <c r="B44" s="77" t="s">
        <v>58</v>
      </c>
      <c r="C44" s="78"/>
      <c r="D44" s="129" t="s">
        <v>126</v>
      </c>
      <c r="E44" s="130"/>
      <c r="F44" s="130"/>
      <c r="G44" s="131"/>
      <c r="H44" s="82"/>
      <c r="I44" s="82"/>
      <c r="J44" s="82"/>
      <c r="K44" s="93"/>
      <c r="L44" s="82"/>
      <c r="M44" s="82"/>
      <c r="N44" s="82"/>
      <c r="O44" s="189"/>
    </row>
    <row r="45" spans="1:15" ht="13.5" customHeight="1" x14ac:dyDescent="0.3">
      <c r="A45" s="155">
        <v>22</v>
      </c>
      <c r="B45" s="85" t="s">
        <v>19</v>
      </c>
      <c r="C45" s="86"/>
      <c r="D45" s="123" t="s">
        <v>16</v>
      </c>
      <c r="E45" s="124"/>
      <c r="F45" s="124"/>
      <c r="G45" s="125"/>
      <c r="H45" s="67">
        <f>SUM(I45)-1.1</f>
        <v>19.399999999999995</v>
      </c>
      <c r="I45" s="67">
        <f>SUM(J45)-1.1</f>
        <v>20.499999999999996</v>
      </c>
      <c r="J45" s="67">
        <f>SUM(K45)-1.1</f>
        <v>21.599999999999998</v>
      </c>
      <c r="K45" s="90">
        <v>22.7</v>
      </c>
      <c r="L45" s="67">
        <f>SUM(K45)+1.6</f>
        <v>24.3</v>
      </c>
      <c r="M45" s="67">
        <f>SUM(L45)+1.1</f>
        <v>25.400000000000002</v>
      </c>
      <c r="N45" s="67">
        <f>SUM(M45)+1.1</f>
        <v>26.500000000000004</v>
      </c>
      <c r="O45" s="185">
        <f>SUM(N45)+1.1</f>
        <v>27.600000000000005</v>
      </c>
    </row>
    <row r="46" spans="1:15" ht="13.5" customHeight="1" x14ac:dyDescent="0.3">
      <c r="A46" s="155"/>
      <c r="B46" s="77" t="s">
        <v>64</v>
      </c>
      <c r="C46" s="78"/>
      <c r="D46" s="100" t="s">
        <v>125</v>
      </c>
      <c r="E46" s="101"/>
      <c r="F46" s="101"/>
      <c r="G46" s="102"/>
      <c r="H46" s="82"/>
      <c r="I46" s="82"/>
      <c r="J46" s="82"/>
      <c r="K46" s="93"/>
      <c r="L46" s="82"/>
      <c r="M46" s="82"/>
      <c r="N46" s="82"/>
      <c r="O46" s="189"/>
    </row>
    <row r="47" spans="1:15" ht="13.5" customHeight="1" x14ac:dyDescent="0.3">
      <c r="A47" s="155">
        <v>23</v>
      </c>
      <c r="B47" s="85" t="s">
        <v>20</v>
      </c>
      <c r="C47" s="86"/>
      <c r="D47" s="123" t="s">
        <v>16</v>
      </c>
      <c r="E47" s="124"/>
      <c r="F47" s="124"/>
      <c r="G47" s="125"/>
      <c r="H47" s="67">
        <f>SUM(I47)-1.3</f>
        <v>25.499999999999996</v>
      </c>
      <c r="I47" s="67">
        <f>SUM(J47)-1.3</f>
        <v>26.799999999999997</v>
      </c>
      <c r="J47" s="67">
        <f>SUM(K47)-1.3</f>
        <v>28.099999999999998</v>
      </c>
      <c r="K47" s="90">
        <v>29.4</v>
      </c>
      <c r="L47" s="67">
        <f>SUM(K47)+1.8</f>
        <v>31.2</v>
      </c>
      <c r="M47" s="67">
        <f>SUM(L47)+1.3</f>
        <v>32.5</v>
      </c>
      <c r="N47" s="67">
        <f>SUM(M47)+1.3</f>
        <v>33.799999999999997</v>
      </c>
      <c r="O47" s="185">
        <f>SUM(N47)+1.3</f>
        <v>35.099999999999994</v>
      </c>
    </row>
    <row r="48" spans="1:15" ht="13.5" customHeight="1" x14ac:dyDescent="0.3">
      <c r="A48" s="155"/>
      <c r="B48" s="77" t="s">
        <v>63</v>
      </c>
      <c r="C48" s="78"/>
      <c r="D48" s="100" t="s">
        <v>125</v>
      </c>
      <c r="E48" s="101"/>
      <c r="F48" s="101"/>
      <c r="G48" s="102"/>
      <c r="H48" s="82"/>
      <c r="I48" s="82"/>
      <c r="J48" s="82"/>
      <c r="K48" s="93"/>
      <c r="L48" s="82"/>
      <c r="M48" s="82"/>
      <c r="N48" s="82"/>
      <c r="O48" s="189"/>
    </row>
    <row r="49" spans="1:15" ht="13.5" customHeight="1" x14ac:dyDescent="0.3">
      <c r="A49" s="155">
        <v>24</v>
      </c>
      <c r="B49" s="85" t="s">
        <v>21</v>
      </c>
      <c r="C49" s="86"/>
      <c r="D49" s="123" t="s">
        <v>22</v>
      </c>
      <c r="E49" s="124"/>
      <c r="F49" s="124"/>
      <c r="G49" s="125"/>
      <c r="H49" s="67">
        <f>SUM(I49)-2.8</f>
        <v>41.300000000000011</v>
      </c>
      <c r="I49" s="67">
        <f>SUM(J49)-2.8</f>
        <v>44.100000000000009</v>
      </c>
      <c r="J49" s="67">
        <f>SUM(K49)-2.8</f>
        <v>46.900000000000006</v>
      </c>
      <c r="K49" s="90">
        <v>49.7</v>
      </c>
      <c r="L49" s="67">
        <f>SUM(K49)+2.6</f>
        <v>52.300000000000004</v>
      </c>
      <c r="M49" s="67">
        <f>SUM(L49)+2.7</f>
        <v>55.000000000000007</v>
      </c>
      <c r="N49" s="67">
        <f>SUM(M49)+2.7</f>
        <v>57.70000000000001</v>
      </c>
      <c r="O49" s="185">
        <f>SUM(N49)+2.7</f>
        <v>60.400000000000013</v>
      </c>
    </row>
    <row r="50" spans="1:15" ht="13.5" customHeight="1" x14ac:dyDescent="0.3">
      <c r="A50" s="155"/>
      <c r="B50" s="77" t="s">
        <v>62</v>
      </c>
      <c r="C50" s="78"/>
      <c r="D50" s="100" t="s">
        <v>124</v>
      </c>
      <c r="E50" s="101"/>
      <c r="F50" s="101"/>
      <c r="G50" s="102"/>
      <c r="H50" s="82"/>
      <c r="I50" s="82"/>
      <c r="J50" s="82"/>
      <c r="K50" s="93"/>
      <c r="L50" s="82"/>
      <c r="M50" s="82"/>
      <c r="N50" s="82"/>
      <c r="O50" s="189"/>
    </row>
    <row r="51" spans="1:15" ht="13.5" customHeight="1" x14ac:dyDescent="0.3">
      <c r="A51" s="155">
        <v>25</v>
      </c>
      <c r="B51" s="85" t="s">
        <v>23</v>
      </c>
      <c r="C51" s="86"/>
      <c r="D51" s="123" t="s">
        <v>24</v>
      </c>
      <c r="E51" s="124"/>
      <c r="F51" s="124"/>
      <c r="G51" s="125"/>
      <c r="H51" s="67">
        <f>SUM(I51)-6</f>
        <v>27.6</v>
      </c>
      <c r="I51" s="67">
        <f>SUM(J51)-6</f>
        <v>33.6</v>
      </c>
      <c r="J51" s="67">
        <f>SUM(K51)-6</f>
        <v>39.6</v>
      </c>
      <c r="K51" s="90">
        <v>45.6</v>
      </c>
      <c r="L51" s="67">
        <f>SUM(K51)+4.5</f>
        <v>50.1</v>
      </c>
      <c r="M51" s="67">
        <f>SUM(L51)+5</f>
        <v>55.1</v>
      </c>
      <c r="N51" s="67">
        <f>SUM(M51)+5</f>
        <v>60.1</v>
      </c>
      <c r="O51" s="185">
        <f>SUM(N51)+5</f>
        <v>65.099999999999994</v>
      </c>
    </row>
    <row r="52" spans="1:15" ht="13.5" customHeight="1" x14ac:dyDescent="0.3">
      <c r="A52" s="155"/>
      <c r="B52" s="77" t="s">
        <v>61</v>
      </c>
      <c r="C52" s="78"/>
      <c r="D52" s="100" t="s">
        <v>123</v>
      </c>
      <c r="E52" s="101"/>
      <c r="F52" s="101"/>
      <c r="G52" s="102"/>
      <c r="H52" s="82"/>
      <c r="I52" s="82"/>
      <c r="J52" s="82"/>
      <c r="K52" s="93"/>
      <c r="L52" s="82"/>
      <c r="M52" s="82"/>
      <c r="N52" s="82"/>
      <c r="O52" s="189"/>
    </row>
    <row r="53" spans="1:15" ht="13.5" customHeight="1" x14ac:dyDescent="0.3">
      <c r="A53" s="155">
        <v>26</v>
      </c>
      <c r="B53" s="85" t="s">
        <v>122</v>
      </c>
      <c r="C53" s="86"/>
      <c r="D53" s="123" t="s">
        <v>120</v>
      </c>
      <c r="E53" s="124"/>
      <c r="F53" s="124"/>
      <c r="G53" s="125"/>
      <c r="H53" s="67">
        <f>SUM(I53)-2</f>
        <v>36.200000000000003</v>
      </c>
      <c r="I53" s="67">
        <f>SUM(J53)-2</f>
        <v>38.200000000000003</v>
      </c>
      <c r="J53" s="67">
        <f>SUM(K53)-2</f>
        <v>40.200000000000003</v>
      </c>
      <c r="K53" s="90">
        <v>42.2</v>
      </c>
      <c r="L53" s="67">
        <f>SUM(K53)+2</f>
        <v>44.2</v>
      </c>
      <c r="M53" s="67">
        <f>SUM(L53)+2</f>
        <v>46.2</v>
      </c>
      <c r="N53" s="67">
        <f>SUM(M53)+2</f>
        <v>48.2</v>
      </c>
      <c r="O53" s="185">
        <f>SUM(N53)+2</f>
        <v>50.2</v>
      </c>
    </row>
    <row r="54" spans="1:15" ht="13.5" customHeight="1" x14ac:dyDescent="0.3">
      <c r="A54" s="155"/>
      <c r="B54" s="77" t="s">
        <v>121</v>
      </c>
      <c r="C54" s="78"/>
      <c r="D54" s="100" t="s">
        <v>120</v>
      </c>
      <c r="E54" s="101"/>
      <c r="F54" s="101"/>
      <c r="G54" s="102"/>
      <c r="H54" s="82"/>
      <c r="I54" s="82"/>
      <c r="J54" s="82"/>
      <c r="K54" s="93"/>
      <c r="L54" s="82"/>
      <c r="M54" s="82"/>
      <c r="N54" s="82"/>
      <c r="O54" s="189"/>
    </row>
    <row r="55" spans="1:15" ht="13.5" customHeight="1" x14ac:dyDescent="0.3">
      <c r="A55" s="155">
        <v>27</v>
      </c>
      <c r="B55" s="85" t="s">
        <v>119</v>
      </c>
      <c r="C55" s="86"/>
      <c r="D55" s="123" t="s">
        <v>118</v>
      </c>
      <c r="E55" s="124"/>
      <c r="F55" s="124"/>
      <c r="G55" s="125"/>
      <c r="H55" s="67">
        <f>SUM(I55)-3.4</f>
        <v>28.9</v>
      </c>
      <c r="I55" s="67">
        <f>SUM(J55)-3.6</f>
        <v>32.299999999999997</v>
      </c>
      <c r="J55" s="67">
        <f>SUM(K55)-3.6</f>
        <v>35.9</v>
      </c>
      <c r="K55" s="90">
        <v>39.5</v>
      </c>
      <c r="L55" s="67">
        <f>SUM(K55)+3.2</f>
        <v>42.7</v>
      </c>
      <c r="M55" s="67">
        <f>SUM(L55)+3.2</f>
        <v>45.900000000000006</v>
      </c>
      <c r="N55" s="67">
        <f>SUM(M55)+3.2</f>
        <v>49.100000000000009</v>
      </c>
      <c r="O55" s="185">
        <f>SUM(N55)+3.2</f>
        <v>52.300000000000011</v>
      </c>
    </row>
    <row r="56" spans="1:15" ht="13.5" customHeight="1" x14ac:dyDescent="0.3">
      <c r="A56" s="155"/>
      <c r="B56" s="150" t="s">
        <v>117</v>
      </c>
      <c r="C56" s="151"/>
      <c r="D56" s="152" t="s">
        <v>116</v>
      </c>
      <c r="E56" s="153"/>
      <c r="F56" s="153"/>
      <c r="G56" s="154"/>
      <c r="H56" s="98"/>
      <c r="I56" s="98"/>
      <c r="J56" s="98"/>
      <c r="K56" s="97"/>
      <c r="L56" s="98"/>
      <c r="M56" s="98"/>
      <c r="N56" s="98"/>
      <c r="O56" s="187"/>
    </row>
    <row r="57" spans="1:15" ht="13.5" customHeight="1" x14ac:dyDescent="0.3">
      <c r="A57" s="155">
        <v>28</v>
      </c>
      <c r="B57" s="85" t="s">
        <v>235</v>
      </c>
      <c r="C57" s="86"/>
      <c r="D57" s="123"/>
      <c r="E57" s="124"/>
      <c r="F57" s="124"/>
      <c r="G57" s="125"/>
      <c r="H57" s="67">
        <f>SUM(I57)-0.5</f>
        <v>9.5</v>
      </c>
      <c r="I57" s="67">
        <f>SUM(J57)-0.5</f>
        <v>10</v>
      </c>
      <c r="J57" s="67">
        <f>SUM(K57)-0.5</f>
        <v>10.5</v>
      </c>
      <c r="K57" s="90">
        <v>11</v>
      </c>
      <c r="L57" s="67">
        <f>SUM(K57)+0.5</f>
        <v>11.5</v>
      </c>
      <c r="M57" s="67">
        <f>SUM(L57)+0.5</f>
        <v>12</v>
      </c>
      <c r="N57" s="67">
        <f>SUM(M57)+0.5</f>
        <v>12.5</v>
      </c>
      <c r="O57" s="185">
        <f>SUM(N57)+0.5</f>
        <v>13</v>
      </c>
    </row>
    <row r="58" spans="1:15" ht="13.5" customHeight="1" x14ac:dyDescent="0.3">
      <c r="A58" s="155"/>
      <c r="B58" s="77" t="s">
        <v>236</v>
      </c>
      <c r="C58" s="78"/>
      <c r="D58" s="100"/>
      <c r="E58" s="101"/>
      <c r="F58" s="101"/>
      <c r="G58" s="102"/>
      <c r="H58" s="82"/>
      <c r="I58" s="82"/>
      <c r="J58" s="82"/>
      <c r="K58" s="93"/>
      <c r="L58" s="82"/>
      <c r="M58" s="82"/>
      <c r="N58" s="82"/>
      <c r="O58" s="189"/>
    </row>
    <row r="59" spans="1:15" ht="13.5" customHeight="1" x14ac:dyDescent="0.3">
      <c r="A59" s="155">
        <v>29</v>
      </c>
      <c r="B59" s="198" t="s">
        <v>150</v>
      </c>
      <c r="C59" s="199"/>
      <c r="D59" s="123"/>
      <c r="E59" s="124"/>
      <c r="F59" s="124"/>
      <c r="G59" s="125"/>
      <c r="H59" s="67">
        <f>SUM(I59)-0.5</f>
        <v>9.5</v>
      </c>
      <c r="I59" s="67">
        <f>SUM(J59)-0.5</f>
        <v>10</v>
      </c>
      <c r="J59" s="67">
        <f>SUM(K59)-0.5</f>
        <v>10.5</v>
      </c>
      <c r="K59" s="90">
        <v>11</v>
      </c>
      <c r="L59" s="67">
        <f>SUM(K59)+0.5</f>
        <v>11.5</v>
      </c>
      <c r="M59" s="67">
        <f>SUM(L59)+0.5</f>
        <v>12</v>
      </c>
      <c r="N59" s="67">
        <f>SUM(M59)+0.5</f>
        <v>12.5</v>
      </c>
      <c r="O59" s="185">
        <f>SUM(N59)+0.5</f>
        <v>13</v>
      </c>
    </row>
    <row r="60" spans="1:15" ht="13.5" customHeight="1" x14ac:dyDescent="0.3">
      <c r="A60" s="155"/>
      <c r="B60" s="209" t="s">
        <v>149</v>
      </c>
      <c r="C60" s="210"/>
      <c r="D60" s="152"/>
      <c r="E60" s="153"/>
      <c r="F60" s="153"/>
      <c r="G60" s="154"/>
      <c r="H60" s="82"/>
      <c r="I60" s="82"/>
      <c r="J60" s="82"/>
      <c r="K60" s="93"/>
      <c r="L60" s="82"/>
      <c r="M60" s="82"/>
      <c r="N60" s="82"/>
      <c r="O60" s="189"/>
    </row>
    <row r="61" spans="1:15" ht="13.5" customHeight="1" x14ac:dyDescent="0.3">
      <c r="A61" s="155">
        <v>30</v>
      </c>
      <c r="B61" s="198" t="s">
        <v>148</v>
      </c>
      <c r="C61" s="199"/>
      <c r="D61" s="123"/>
      <c r="E61" s="124"/>
      <c r="F61" s="124"/>
      <c r="G61" s="125"/>
      <c r="H61" s="67">
        <f>SUM(I61)-0.5</f>
        <v>10.5</v>
      </c>
      <c r="I61" s="67">
        <f>SUM(J61)-0.5</f>
        <v>11</v>
      </c>
      <c r="J61" s="67">
        <f>SUM(K61)-0.5</f>
        <v>11.5</v>
      </c>
      <c r="K61" s="90">
        <v>12</v>
      </c>
      <c r="L61" s="67">
        <f>SUM(K61)+0.5</f>
        <v>12.5</v>
      </c>
      <c r="M61" s="67">
        <f>SUM(L61)+0.5</f>
        <v>13</v>
      </c>
      <c r="N61" s="67">
        <f>SUM(M61)+0.5</f>
        <v>13.5</v>
      </c>
      <c r="O61" s="185">
        <f>SUM(N61)+0.5</f>
        <v>14</v>
      </c>
    </row>
    <row r="62" spans="1:15" ht="13.5" customHeight="1" x14ac:dyDescent="0.3">
      <c r="A62" s="155"/>
      <c r="B62" s="337" t="s">
        <v>147</v>
      </c>
      <c r="C62" s="337"/>
      <c r="D62" s="152"/>
      <c r="E62" s="153"/>
      <c r="F62" s="153"/>
      <c r="G62" s="154"/>
      <c r="H62" s="98"/>
      <c r="I62" s="98"/>
      <c r="J62" s="98"/>
      <c r="K62" s="97"/>
      <c r="L62" s="98"/>
      <c r="M62" s="98"/>
      <c r="N62" s="98"/>
      <c r="O62" s="187"/>
    </row>
    <row r="63" spans="1:15" ht="13.5" customHeight="1" x14ac:dyDescent="0.3">
      <c r="A63" s="155">
        <v>31</v>
      </c>
      <c r="B63" s="85" t="s">
        <v>180</v>
      </c>
      <c r="C63" s="86"/>
      <c r="D63" s="123"/>
      <c r="E63" s="124"/>
      <c r="F63" s="124"/>
      <c r="G63" s="125"/>
      <c r="H63" s="106">
        <f>SUM(I63)-0.7</f>
        <v>9.4000000000000021</v>
      </c>
      <c r="I63" s="106">
        <f>SUM(J63)-0.7</f>
        <v>10.100000000000001</v>
      </c>
      <c r="J63" s="67">
        <f>SUM(K63)-0.7</f>
        <v>10.8</v>
      </c>
      <c r="K63" s="90">
        <v>11.5</v>
      </c>
      <c r="L63" s="67">
        <f>SUM(K63)+0.7</f>
        <v>12.2</v>
      </c>
      <c r="M63" s="67">
        <f>SUM(L63)+0.7</f>
        <v>12.899999999999999</v>
      </c>
      <c r="N63" s="106">
        <f>SUM(M63)+0.7</f>
        <v>13.599999999999998</v>
      </c>
      <c r="O63" s="277">
        <f>SUM(N63)+0.7</f>
        <v>14.299999999999997</v>
      </c>
    </row>
    <row r="64" spans="1:15" ht="13.5" customHeight="1" x14ac:dyDescent="0.3">
      <c r="A64" s="155"/>
      <c r="B64" s="77" t="s">
        <v>181</v>
      </c>
      <c r="C64" s="78"/>
      <c r="D64" s="132" t="s">
        <v>182</v>
      </c>
      <c r="E64" s="133"/>
      <c r="F64" s="133"/>
      <c r="G64" s="134"/>
      <c r="H64" s="107"/>
      <c r="I64" s="107"/>
      <c r="J64" s="82"/>
      <c r="K64" s="93"/>
      <c r="L64" s="82"/>
      <c r="M64" s="82"/>
      <c r="N64" s="107"/>
      <c r="O64" s="278"/>
    </row>
    <row r="65" spans="1:15" s="1" customFormat="1" ht="14.1" customHeight="1" x14ac:dyDescent="0.3">
      <c r="A65" s="155">
        <v>32</v>
      </c>
      <c r="B65" s="85" t="s">
        <v>370</v>
      </c>
      <c r="C65" s="86"/>
      <c r="D65" s="123"/>
      <c r="E65" s="124"/>
      <c r="F65" s="124"/>
      <c r="G65" s="125"/>
      <c r="H65" s="67">
        <f>SUM(I65)-0</f>
        <v>2.8</v>
      </c>
      <c r="I65" s="67">
        <f>SUM(J65)-0</f>
        <v>2.8</v>
      </c>
      <c r="J65" s="67">
        <f>SUM(K65)-0</f>
        <v>2.8</v>
      </c>
      <c r="K65" s="90">
        <v>2.8</v>
      </c>
      <c r="L65" s="67">
        <f>SUM(K65)+0.5</f>
        <v>3.3</v>
      </c>
      <c r="M65" s="67">
        <f>SUM(L65)+0</f>
        <v>3.3</v>
      </c>
      <c r="N65" s="67">
        <f>SUM(M65)+0</f>
        <v>3.3</v>
      </c>
      <c r="O65" s="234">
        <f>SUM(N65)+0</f>
        <v>3.3</v>
      </c>
    </row>
    <row r="66" spans="1:15" s="1" customFormat="1" ht="14.1" customHeight="1" x14ac:dyDescent="0.3">
      <c r="A66" s="155"/>
      <c r="B66" s="77" t="s">
        <v>369</v>
      </c>
      <c r="C66" s="78"/>
      <c r="D66" s="132"/>
      <c r="E66" s="133"/>
      <c r="F66" s="133"/>
      <c r="G66" s="134"/>
      <c r="H66" s="82"/>
      <c r="I66" s="82"/>
      <c r="J66" s="82"/>
      <c r="K66" s="93"/>
      <c r="L66" s="82"/>
      <c r="M66" s="82"/>
      <c r="N66" s="82"/>
      <c r="O66" s="235"/>
    </row>
    <row r="67" spans="1:15" ht="13.5" customHeight="1" x14ac:dyDescent="0.3">
      <c r="A67" s="121">
        <v>33</v>
      </c>
      <c r="B67" s="198" t="s">
        <v>237</v>
      </c>
      <c r="C67" s="199"/>
      <c r="D67" s="123"/>
      <c r="E67" s="124"/>
      <c r="F67" s="124"/>
      <c r="G67" s="125"/>
      <c r="H67" s="67">
        <f>SUM(I67)-2</f>
        <v>79</v>
      </c>
      <c r="I67" s="67">
        <f>SUM(J67)-3</f>
        <v>81</v>
      </c>
      <c r="J67" s="67">
        <f>SUM(K67)-3</f>
        <v>84</v>
      </c>
      <c r="K67" s="90">
        <v>87</v>
      </c>
      <c r="L67" s="67">
        <f>SUM(K67)+3</f>
        <v>90</v>
      </c>
      <c r="M67" s="67">
        <f>SUM(L67)+3</f>
        <v>93</v>
      </c>
      <c r="N67" s="67">
        <f>SUM(M67)+3</f>
        <v>96</v>
      </c>
      <c r="O67" s="185">
        <f>SUM(N67)+3</f>
        <v>99</v>
      </c>
    </row>
    <row r="68" spans="1:15" ht="13.5" customHeight="1" thickBot="1" x14ac:dyDescent="0.35">
      <c r="A68" s="84"/>
      <c r="B68" s="284" t="s">
        <v>238</v>
      </c>
      <c r="C68" s="284"/>
      <c r="D68" s="145"/>
      <c r="E68" s="146"/>
      <c r="F68" s="146"/>
      <c r="G68" s="147"/>
      <c r="H68" s="68"/>
      <c r="I68" s="68"/>
      <c r="J68" s="68"/>
      <c r="K68" s="91"/>
      <c r="L68" s="68"/>
      <c r="M68" s="68"/>
      <c r="N68" s="68"/>
      <c r="O68" s="262"/>
    </row>
    <row r="69" spans="1:15" ht="13.5" customHeight="1" x14ac:dyDescent="0.3"/>
    <row r="70" spans="1:15" ht="13.5" customHeight="1" x14ac:dyDescent="0.3"/>
    <row r="71" spans="1:15" ht="13.5" customHeight="1" x14ac:dyDescent="0.3"/>
    <row r="72" spans="1:15" ht="13.5" customHeight="1" x14ac:dyDescent="0.3"/>
    <row r="73" spans="1:15" ht="13.5" customHeight="1" x14ac:dyDescent="0.3"/>
    <row r="74" spans="1:15" ht="13.5" customHeight="1" x14ac:dyDescent="0.3"/>
    <row r="75" spans="1:15" ht="13.5" customHeight="1" x14ac:dyDescent="0.3"/>
    <row r="76" spans="1:15" ht="13.5" customHeight="1" x14ac:dyDescent="0.3"/>
    <row r="77" spans="1:15" ht="13.5" customHeight="1" x14ac:dyDescent="0.3"/>
    <row r="78" spans="1:15" ht="13.5" customHeight="1" x14ac:dyDescent="0.3"/>
    <row r="79" spans="1:15" ht="13.5" customHeight="1" x14ac:dyDescent="0.3"/>
    <row r="80" spans="1:15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</sheetData>
  <mergeCells count="432">
    <mergeCell ref="O65:O66"/>
    <mergeCell ref="K65:K66"/>
    <mergeCell ref="L65:L66"/>
    <mergeCell ref="M65:M66"/>
    <mergeCell ref="N65:N66"/>
    <mergeCell ref="B66:C66"/>
    <mergeCell ref="D66:G66"/>
    <mergeCell ref="B65:C65"/>
    <mergeCell ref="D65:G65"/>
    <mergeCell ref="H61:H62"/>
    <mergeCell ref="H63:H64"/>
    <mergeCell ref="H67:H68"/>
    <mergeCell ref="H65:H66"/>
    <mergeCell ref="H31:H32"/>
    <mergeCell ref="H33:H34"/>
    <mergeCell ref="H35:H36"/>
    <mergeCell ref="H37:H38"/>
    <mergeCell ref="H39:H40"/>
    <mergeCell ref="L67:L68"/>
    <mergeCell ref="M67:M68"/>
    <mergeCell ref="N67:N68"/>
    <mergeCell ref="B68:C68"/>
    <mergeCell ref="D68:G68"/>
    <mergeCell ref="L63:L64"/>
    <mergeCell ref="M63:M64"/>
    <mergeCell ref="N63:N64"/>
    <mergeCell ref="I65:I66"/>
    <mergeCell ref="J65:J66"/>
    <mergeCell ref="J63:J64"/>
    <mergeCell ref="B64:C64"/>
    <mergeCell ref="A67:A68"/>
    <mergeCell ref="B67:C67"/>
    <mergeCell ref="D67:G67"/>
    <mergeCell ref="I67:I68"/>
    <mergeCell ref="J67:J68"/>
    <mergeCell ref="D63:G63"/>
    <mergeCell ref="I63:I64"/>
    <mergeCell ref="A65:A66"/>
    <mergeCell ref="K63:K64"/>
    <mergeCell ref="K67:K68"/>
    <mergeCell ref="D64:G64"/>
    <mergeCell ref="A63:A64"/>
    <mergeCell ref="B63:C63"/>
    <mergeCell ref="K61:K62"/>
    <mergeCell ref="A61:A62"/>
    <mergeCell ref="B61:C61"/>
    <mergeCell ref="D61:G61"/>
    <mergeCell ref="I61:I62"/>
    <mergeCell ref="L61:L62"/>
    <mergeCell ref="M61:M62"/>
    <mergeCell ref="N61:N62"/>
    <mergeCell ref="B62:C62"/>
    <mergeCell ref="D62:G62"/>
    <mergeCell ref="L21:L22"/>
    <mergeCell ref="M21:M22"/>
    <mergeCell ref="N21:N22"/>
    <mergeCell ref="B22:C22"/>
    <mergeCell ref="D22:G22"/>
    <mergeCell ref="J61:J62"/>
    <mergeCell ref="A21:A22"/>
    <mergeCell ref="B21:C21"/>
    <mergeCell ref="D21:G21"/>
    <mergeCell ref="I21:I22"/>
    <mergeCell ref="J21:J22"/>
    <mergeCell ref="A31:A32"/>
    <mergeCell ref="B31:C31"/>
    <mergeCell ref="D31:G31"/>
    <mergeCell ref="I31:I32"/>
    <mergeCell ref="K21:K22"/>
    <mergeCell ref="K19:K20"/>
    <mergeCell ref="L19:L20"/>
    <mergeCell ref="M19:M20"/>
    <mergeCell ref="N19:N20"/>
    <mergeCell ref="B20:C20"/>
    <mergeCell ref="D20:G20"/>
    <mergeCell ref="H19:H20"/>
    <mergeCell ref="H21:H22"/>
    <mergeCell ref="L31:L32"/>
    <mergeCell ref="M31:M32"/>
    <mergeCell ref="N31:N32"/>
    <mergeCell ref="B32:C32"/>
    <mergeCell ref="D32:G32"/>
    <mergeCell ref="A19:A20"/>
    <mergeCell ref="B19:C19"/>
    <mergeCell ref="D19:G19"/>
    <mergeCell ref="I19:I20"/>
    <mergeCell ref="J19:J20"/>
    <mergeCell ref="J31:J32"/>
    <mergeCell ref="K31:K32"/>
    <mergeCell ref="K59:K60"/>
    <mergeCell ref="L59:L60"/>
    <mergeCell ref="M59:M60"/>
    <mergeCell ref="N59:N60"/>
    <mergeCell ref="K55:K56"/>
    <mergeCell ref="L55:L56"/>
    <mergeCell ref="M55:M56"/>
    <mergeCell ref="N55:N56"/>
    <mergeCell ref="B60:C60"/>
    <mergeCell ref="D60:G60"/>
    <mergeCell ref="L57:L58"/>
    <mergeCell ref="M57:M58"/>
    <mergeCell ref="N57:N58"/>
    <mergeCell ref="B58:C58"/>
    <mergeCell ref="D58:G58"/>
    <mergeCell ref="K57:K58"/>
    <mergeCell ref="H57:H58"/>
    <mergeCell ref="H59:H60"/>
    <mergeCell ref="A59:A60"/>
    <mergeCell ref="B59:C59"/>
    <mergeCell ref="D59:G59"/>
    <mergeCell ref="I59:I60"/>
    <mergeCell ref="J59:J60"/>
    <mergeCell ref="A57:A58"/>
    <mergeCell ref="B57:C57"/>
    <mergeCell ref="D57:G57"/>
    <mergeCell ref="I57:I58"/>
    <mergeCell ref="J57:J58"/>
    <mergeCell ref="B56:C56"/>
    <mergeCell ref="D56:G56"/>
    <mergeCell ref="L53:L54"/>
    <mergeCell ref="M53:M54"/>
    <mergeCell ref="N53:N54"/>
    <mergeCell ref="B54:C54"/>
    <mergeCell ref="D54:G54"/>
    <mergeCell ref="K53:K54"/>
    <mergeCell ref="H53:H54"/>
    <mergeCell ref="H55:H56"/>
    <mergeCell ref="A55:A56"/>
    <mergeCell ref="B55:C55"/>
    <mergeCell ref="D55:G55"/>
    <mergeCell ref="I55:I56"/>
    <mergeCell ref="J55:J56"/>
    <mergeCell ref="A53:A54"/>
    <mergeCell ref="B53:C53"/>
    <mergeCell ref="D53:G53"/>
    <mergeCell ref="I53:I54"/>
    <mergeCell ref="J53:J54"/>
    <mergeCell ref="K51:K52"/>
    <mergeCell ref="L51:L52"/>
    <mergeCell ref="M51:M52"/>
    <mergeCell ref="N51:N52"/>
    <mergeCell ref="B52:C52"/>
    <mergeCell ref="D52:G52"/>
    <mergeCell ref="H51:H52"/>
    <mergeCell ref="L49:L50"/>
    <mergeCell ref="M49:M50"/>
    <mergeCell ref="N49:N50"/>
    <mergeCell ref="B50:C50"/>
    <mergeCell ref="D50:G50"/>
    <mergeCell ref="A51:A52"/>
    <mergeCell ref="B51:C51"/>
    <mergeCell ref="D51:G51"/>
    <mergeCell ref="I51:I52"/>
    <mergeCell ref="J51:J52"/>
    <mergeCell ref="A49:A50"/>
    <mergeCell ref="B49:C49"/>
    <mergeCell ref="D49:G49"/>
    <mergeCell ref="I49:I50"/>
    <mergeCell ref="J49:J50"/>
    <mergeCell ref="K49:K50"/>
    <mergeCell ref="H49:H50"/>
    <mergeCell ref="K47:K48"/>
    <mergeCell ref="L47:L48"/>
    <mergeCell ref="M47:M48"/>
    <mergeCell ref="N47:N48"/>
    <mergeCell ref="B48:C48"/>
    <mergeCell ref="D48:G48"/>
    <mergeCell ref="H47:H48"/>
    <mergeCell ref="L45:L46"/>
    <mergeCell ref="M45:M46"/>
    <mergeCell ref="N45:N46"/>
    <mergeCell ref="B46:C46"/>
    <mergeCell ref="D46:G46"/>
    <mergeCell ref="A47:A48"/>
    <mergeCell ref="B47:C47"/>
    <mergeCell ref="D47:G47"/>
    <mergeCell ref="I47:I48"/>
    <mergeCell ref="J47:J48"/>
    <mergeCell ref="A45:A46"/>
    <mergeCell ref="B45:C45"/>
    <mergeCell ref="D45:G45"/>
    <mergeCell ref="I45:I46"/>
    <mergeCell ref="J45:J46"/>
    <mergeCell ref="K45:K46"/>
    <mergeCell ref="H45:H46"/>
    <mergeCell ref="L43:L44"/>
    <mergeCell ref="M43:M44"/>
    <mergeCell ref="N43:N44"/>
    <mergeCell ref="B44:C44"/>
    <mergeCell ref="D44:G44"/>
    <mergeCell ref="H43:H44"/>
    <mergeCell ref="A43:A44"/>
    <mergeCell ref="B43:C43"/>
    <mergeCell ref="D43:G43"/>
    <mergeCell ref="I43:I44"/>
    <mergeCell ref="J43:J44"/>
    <mergeCell ref="K43:K44"/>
    <mergeCell ref="K41:K42"/>
    <mergeCell ref="H41:H42"/>
    <mergeCell ref="L41:L42"/>
    <mergeCell ref="M41:M42"/>
    <mergeCell ref="N41:N42"/>
    <mergeCell ref="B42:C42"/>
    <mergeCell ref="D42:G42"/>
    <mergeCell ref="L39:L40"/>
    <mergeCell ref="M39:M40"/>
    <mergeCell ref="N39:N40"/>
    <mergeCell ref="B40:C40"/>
    <mergeCell ref="D40:G40"/>
    <mergeCell ref="A41:A42"/>
    <mergeCell ref="B41:C41"/>
    <mergeCell ref="D41:G41"/>
    <mergeCell ref="I41:I42"/>
    <mergeCell ref="J41:J42"/>
    <mergeCell ref="A39:A40"/>
    <mergeCell ref="B39:C39"/>
    <mergeCell ref="D39:G39"/>
    <mergeCell ref="I39:I40"/>
    <mergeCell ref="J39:J40"/>
    <mergeCell ref="K39:K40"/>
    <mergeCell ref="K37:K38"/>
    <mergeCell ref="L37:L38"/>
    <mergeCell ref="M37:M38"/>
    <mergeCell ref="N37:N38"/>
    <mergeCell ref="B38:C38"/>
    <mergeCell ref="D38:G38"/>
    <mergeCell ref="L35:L36"/>
    <mergeCell ref="M35:M36"/>
    <mergeCell ref="N35:N36"/>
    <mergeCell ref="B36:C36"/>
    <mergeCell ref="D36:G36"/>
    <mergeCell ref="A37:A38"/>
    <mergeCell ref="B37:C37"/>
    <mergeCell ref="D37:G37"/>
    <mergeCell ref="I37:I38"/>
    <mergeCell ref="J37:J38"/>
    <mergeCell ref="A35:A36"/>
    <mergeCell ref="B35:C35"/>
    <mergeCell ref="D35:G35"/>
    <mergeCell ref="I35:I36"/>
    <mergeCell ref="J35:J36"/>
    <mergeCell ref="K35:K36"/>
    <mergeCell ref="K33:K34"/>
    <mergeCell ref="L33:L34"/>
    <mergeCell ref="M33:M34"/>
    <mergeCell ref="N33:N34"/>
    <mergeCell ref="B34:C34"/>
    <mergeCell ref="D34:G34"/>
    <mergeCell ref="L29:L30"/>
    <mergeCell ref="M29:M30"/>
    <mergeCell ref="N29:N30"/>
    <mergeCell ref="B30:C30"/>
    <mergeCell ref="D30:G30"/>
    <mergeCell ref="A33:A34"/>
    <mergeCell ref="B33:C33"/>
    <mergeCell ref="D33:G33"/>
    <mergeCell ref="I33:I34"/>
    <mergeCell ref="J33:J34"/>
    <mergeCell ref="A29:A30"/>
    <mergeCell ref="B29:C29"/>
    <mergeCell ref="D29:G29"/>
    <mergeCell ref="I29:I30"/>
    <mergeCell ref="J29:J30"/>
    <mergeCell ref="K29:K30"/>
    <mergeCell ref="H29:H30"/>
    <mergeCell ref="K27:K28"/>
    <mergeCell ref="L27:L28"/>
    <mergeCell ref="M27:M28"/>
    <mergeCell ref="N27:N28"/>
    <mergeCell ref="B28:C28"/>
    <mergeCell ref="D28:G28"/>
    <mergeCell ref="H27:H28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17:L18"/>
    <mergeCell ref="M17:M18"/>
    <mergeCell ref="N17:N18"/>
    <mergeCell ref="B18:C18"/>
    <mergeCell ref="D18:G18"/>
    <mergeCell ref="A23:A24"/>
    <mergeCell ref="B23:C23"/>
    <mergeCell ref="D23:G23"/>
    <mergeCell ref="I23:I24"/>
    <mergeCell ref="J23:J24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H13:H14"/>
    <mergeCell ref="K11:K12"/>
    <mergeCell ref="L11:L12"/>
    <mergeCell ref="M11:M12"/>
    <mergeCell ref="N11:N12"/>
    <mergeCell ref="B12:C12"/>
    <mergeCell ref="D12:G12"/>
    <mergeCell ref="H11:H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H9:H10"/>
    <mergeCell ref="K7:K8"/>
    <mergeCell ref="L7:L8"/>
    <mergeCell ref="M7:M8"/>
    <mergeCell ref="N7:N8"/>
    <mergeCell ref="B8:C8"/>
    <mergeCell ref="D8:G8"/>
    <mergeCell ref="H7:H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A5:A6"/>
    <mergeCell ref="B5:C5"/>
    <mergeCell ref="D5:G5"/>
    <mergeCell ref="I5:I6"/>
    <mergeCell ref="J5:J6"/>
    <mergeCell ref="K5:K6"/>
    <mergeCell ref="H5:H6"/>
    <mergeCell ref="J3:J4"/>
    <mergeCell ref="K3:K4"/>
    <mergeCell ref="L3:L4"/>
    <mergeCell ref="M3:M4"/>
    <mergeCell ref="N3:N4"/>
    <mergeCell ref="B4:C4"/>
    <mergeCell ref="D4:G4"/>
    <mergeCell ref="H3:H4"/>
    <mergeCell ref="B2:C2"/>
    <mergeCell ref="D2:G2"/>
    <mergeCell ref="A3:A4"/>
    <mergeCell ref="B3:C3"/>
    <mergeCell ref="D3:G3"/>
    <mergeCell ref="I3:I4"/>
    <mergeCell ref="O25:O26"/>
    <mergeCell ref="O3:O4"/>
    <mergeCell ref="O5:O6"/>
    <mergeCell ref="O7:O8"/>
    <mergeCell ref="O9:O10"/>
    <mergeCell ref="O11:O12"/>
    <mergeCell ref="O13:O14"/>
    <mergeCell ref="O27:O28"/>
    <mergeCell ref="O29:O30"/>
    <mergeCell ref="O31:O32"/>
    <mergeCell ref="O33:O34"/>
    <mergeCell ref="O35:O36"/>
    <mergeCell ref="O15:O16"/>
    <mergeCell ref="O17:O18"/>
    <mergeCell ref="O19:O20"/>
    <mergeCell ref="O21:O22"/>
    <mergeCell ref="O23:O24"/>
    <mergeCell ref="O37:O38"/>
    <mergeCell ref="O39:O40"/>
    <mergeCell ref="O41:O42"/>
    <mergeCell ref="O43:O44"/>
    <mergeCell ref="O45:O46"/>
    <mergeCell ref="O47:O48"/>
    <mergeCell ref="O61:O62"/>
    <mergeCell ref="O63:O64"/>
    <mergeCell ref="O67:O68"/>
    <mergeCell ref="A1:O1"/>
    <mergeCell ref="O49:O50"/>
    <mergeCell ref="O51:O52"/>
    <mergeCell ref="O53:O54"/>
    <mergeCell ref="O55:O56"/>
    <mergeCell ref="O57:O58"/>
    <mergeCell ref="O59:O60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4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6AD-93B7-485D-94E1-5F8035D42747}">
  <sheetPr codeName="Sheet168">
    <tabColor theme="5"/>
    <pageSetUpPr fitToPage="1"/>
  </sheetPr>
  <dimension ref="A1:M51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381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380</v>
      </c>
      <c r="C3" s="141"/>
      <c r="D3" s="142"/>
      <c r="E3" s="143"/>
      <c r="F3" s="143"/>
      <c r="G3" s="144"/>
      <c r="H3" s="347">
        <f>SUM(I3)-1.9</f>
        <v>13.7</v>
      </c>
      <c r="I3" s="135">
        <f>SUM(J3)-1.9</f>
        <v>15.6</v>
      </c>
      <c r="J3" s="137">
        <v>17.5</v>
      </c>
      <c r="K3" s="135">
        <f>SUM(J3)+1.9</f>
        <v>19.399999999999999</v>
      </c>
      <c r="L3" s="135">
        <f>SUM(K3)+1.9</f>
        <v>21.299999999999997</v>
      </c>
      <c r="M3" s="136">
        <f>SUM(L3)+1.9</f>
        <v>23.199999999999996</v>
      </c>
    </row>
    <row r="4" spans="1:13" s="1" customFormat="1" ht="14.1" customHeight="1" x14ac:dyDescent="0.3">
      <c r="A4" s="181"/>
      <c r="B4" s="148" t="s">
        <v>379</v>
      </c>
      <c r="C4" s="149"/>
      <c r="D4" s="129" t="s">
        <v>378</v>
      </c>
      <c r="E4" s="130"/>
      <c r="F4" s="130"/>
      <c r="G4" s="131"/>
      <c r="H4" s="244"/>
      <c r="I4" s="82"/>
      <c r="J4" s="93"/>
      <c r="K4" s="82"/>
      <c r="L4" s="82"/>
      <c r="M4" s="76"/>
    </row>
    <row r="5" spans="1:13" s="1" customFormat="1" ht="14.1" customHeight="1" x14ac:dyDescent="0.3">
      <c r="A5" s="343">
        <v>2</v>
      </c>
      <c r="B5" s="108" t="s">
        <v>377</v>
      </c>
      <c r="C5" s="109"/>
      <c r="D5" s="103"/>
      <c r="E5" s="104"/>
      <c r="F5" s="104"/>
      <c r="G5" s="105"/>
      <c r="H5" s="346">
        <f>SUM(I5)-1.5</f>
        <v>10.4</v>
      </c>
      <c r="I5" s="98">
        <f>SUM(J5)-1.5</f>
        <v>11.9</v>
      </c>
      <c r="J5" s="97">
        <v>13.4</v>
      </c>
      <c r="K5" s="98">
        <f>SUM(J5)+1.5</f>
        <v>14.9</v>
      </c>
      <c r="L5" s="98">
        <f>SUM(K5)+1.5</f>
        <v>16.399999999999999</v>
      </c>
      <c r="M5" s="99">
        <f>SUM(L5)+1.5</f>
        <v>17.899999999999999</v>
      </c>
    </row>
    <row r="6" spans="1:13" s="1" customFormat="1" ht="14.1" customHeight="1" x14ac:dyDescent="0.3">
      <c r="A6" s="181"/>
      <c r="B6" s="148" t="s">
        <v>376</v>
      </c>
      <c r="C6" s="149"/>
      <c r="D6" s="129" t="s">
        <v>375</v>
      </c>
      <c r="E6" s="130"/>
      <c r="F6" s="130"/>
      <c r="G6" s="131"/>
      <c r="H6" s="244"/>
      <c r="I6" s="82"/>
      <c r="J6" s="93"/>
      <c r="K6" s="82"/>
      <c r="L6" s="82"/>
      <c r="M6" s="76"/>
    </row>
    <row r="7" spans="1:13" s="1" customFormat="1" ht="14.1" customHeight="1" x14ac:dyDescent="0.3">
      <c r="A7" s="343">
        <v>3</v>
      </c>
      <c r="B7" s="106" t="s">
        <v>42</v>
      </c>
      <c r="C7" s="106"/>
      <c r="D7" s="161" t="s">
        <v>85</v>
      </c>
      <c r="E7" s="161"/>
      <c r="F7" s="161"/>
      <c r="G7" s="161"/>
      <c r="H7" s="243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69">
        <f>SUM(L7)+2</f>
        <v>39</v>
      </c>
    </row>
    <row r="8" spans="1:13" s="1" customFormat="1" ht="14.1" customHeight="1" x14ac:dyDescent="0.3">
      <c r="A8" s="181"/>
      <c r="B8" s="107" t="s">
        <v>47</v>
      </c>
      <c r="C8" s="107"/>
      <c r="D8" s="129" t="s">
        <v>50</v>
      </c>
      <c r="E8" s="130"/>
      <c r="F8" s="130"/>
      <c r="G8" s="131"/>
      <c r="H8" s="244"/>
      <c r="I8" s="82"/>
      <c r="J8" s="93"/>
      <c r="K8" s="82"/>
      <c r="L8" s="82"/>
      <c r="M8" s="76"/>
    </row>
    <row r="9" spans="1:13" s="1" customFormat="1" ht="14.1" customHeight="1" x14ac:dyDescent="0.3">
      <c r="A9" s="343">
        <v>4</v>
      </c>
      <c r="B9" s="106" t="s">
        <v>48</v>
      </c>
      <c r="C9" s="106"/>
      <c r="D9" s="161" t="s">
        <v>9</v>
      </c>
      <c r="E9" s="161"/>
      <c r="F9" s="161"/>
      <c r="G9" s="161"/>
      <c r="H9" s="243">
        <f>SUM(I9)-2.25</f>
        <v>29.5</v>
      </c>
      <c r="I9" s="67">
        <f>SUM(J9)-2.25</f>
        <v>31.75</v>
      </c>
      <c r="J9" s="90">
        <v>34</v>
      </c>
      <c r="K9" s="67">
        <f>SUM(J9)+2</f>
        <v>36</v>
      </c>
      <c r="L9" s="67">
        <f>SUM(K9)+2</f>
        <v>38</v>
      </c>
      <c r="M9" s="69">
        <f>SUM(L9)+2</f>
        <v>40</v>
      </c>
    </row>
    <row r="10" spans="1:13" s="1" customFormat="1" ht="14.1" customHeight="1" x14ac:dyDescent="0.3">
      <c r="A10" s="181"/>
      <c r="B10" s="107" t="s">
        <v>28</v>
      </c>
      <c r="C10" s="107"/>
      <c r="D10" s="129" t="s">
        <v>51</v>
      </c>
      <c r="E10" s="130"/>
      <c r="F10" s="130"/>
      <c r="G10" s="131"/>
      <c r="H10" s="244"/>
      <c r="I10" s="82"/>
      <c r="J10" s="93"/>
      <c r="K10" s="82"/>
      <c r="L10" s="82"/>
      <c r="M10" s="76"/>
    </row>
    <row r="11" spans="1:13" s="1" customFormat="1" ht="14.1" customHeight="1" x14ac:dyDescent="0.3">
      <c r="A11" s="343">
        <v>5</v>
      </c>
      <c r="B11" s="106" t="s">
        <v>374</v>
      </c>
      <c r="C11" s="106"/>
      <c r="D11" s="161"/>
      <c r="E11" s="161"/>
      <c r="F11" s="161"/>
      <c r="G11" s="161"/>
      <c r="H11" s="346">
        <f>SUM(I11)-1.5</f>
        <v>23</v>
      </c>
      <c r="I11" s="98">
        <f>SUM(J11)-1.5</f>
        <v>24.5</v>
      </c>
      <c r="J11" s="97">
        <v>26</v>
      </c>
      <c r="K11" s="98">
        <f>SUM(J11)+1.5</f>
        <v>27.5</v>
      </c>
      <c r="L11" s="98">
        <f>SUM(K11)+1.5</f>
        <v>29</v>
      </c>
      <c r="M11" s="99">
        <f>SUM(L11)+1.5</f>
        <v>30.5</v>
      </c>
    </row>
    <row r="12" spans="1:13" s="1" customFormat="1" ht="14.1" customHeight="1" x14ac:dyDescent="0.3">
      <c r="A12" s="181"/>
      <c r="B12" s="107" t="s">
        <v>373</v>
      </c>
      <c r="C12" s="107"/>
      <c r="D12" s="129"/>
      <c r="E12" s="130"/>
      <c r="F12" s="130"/>
      <c r="G12" s="131"/>
      <c r="H12" s="244"/>
      <c r="I12" s="82"/>
      <c r="J12" s="93"/>
      <c r="K12" s="82"/>
      <c r="L12" s="82"/>
      <c r="M12" s="76"/>
    </row>
    <row r="13" spans="1:13" s="1" customFormat="1" ht="14.1" customHeight="1" x14ac:dyDescent="0.3">
      <c r="A13" s="256">
        <v>6</v>
      </c>
      <c r="B13" s="85" t="s">
        <v>372</v>
      </c>
      <c r="C13" s="86"/>
      <c r="D13" s="177"/>
      <c r="E13" s="178"/>
      <c r="F13" s="178"/>
      <c r="G13" s="179"/>
      <c r="H13" s="243">
        <f>SUM(I13)-1.5</f>
        <v>7.4</v>
      </c>
      <c r="I13" s="67">
        <f>SUM(J13)-1.5</f>
        <v>8.9</v>
      </c>
      <c r="J13" s="90">
        <v>10.4</v>
      </c>
      <c r="K13" s="67">
        <f>SUM(J13)+1.5</f>
        <v>11.9</v>
      </c>
      <c r="L13" s="67">
        <f>SUM(K13)+1.5</f>
        <v>13.4</v>
      </c>
      <c r="M13" s="69">
        <f>SUM(L13)+1.5</f>
        <v>14.9</v>
      </c>
    </row>
    <row r="14" spans="1:13" s="1" customFormat="1" ht="14.1" customHeight="1" thickBot="1" x14ac:dyDescent="0.35">
      <c r="A14" s="341"/>
      <c r="B14" s="331" t="s">
        <v>371</v>
      </c>
      <c r="C14" s="332"/>
      <c r="D14" s="333"/>
      <c r="E14" s="334"/>
      <c r="F14" s="334"/>
      <c r="G14" s="335"/>
      <c r="H14" s="342"/>
      <c r="I14" s="114"/>
      <c r="J14" s="113"/>
      <c r="K14" s="114"/>
      <c r="L14" s="114"/>
      <c r="M14" s="115"/>
    </row>
    <row r="15" spans="1:13" ht="14.1" customHeight="1" thickTop="1" x14ac:dyDescent="0.3">
      <c r="A15" s="343">
        <v>7</v>
      </c>
      <c r="B15" s="108" t="s">
        <v>159</v>
      </c>
      <c r="C15" s="109"/>
      <c r="D15" s="103" t="s">
        <v>83</v>
      </c>
      <c r="E15" s="104"/>
      <c r="F15" s="104"/>
      <c r="G15" s="105"/>
      <c r="H15" s="346">
        <f>SUM(I15)-3</f>
        <v>47</v>
      </c>
      <c r="I15" s="98">
        <f>SUM(J15)-3</f>
        <v>50</v>
      </c>
      <c r="J15" s="97">
        <v>53</v>
      </c>
      <c r="K15" s="98">
        <f>SUM(J15)+3</f>
        <v>56</v>
      </c>
      <c r="L15" s="98">
        <f>SUM(K15)+3</f>
        <v>59</v>
      </c>
      <c r="M15" s="99">
        <f>SUM(L15)+3</f>
        <v>62</v>
      </c>
    </row>
    <row r="16" spans="1:13" ht="14.1" customHeight="1" x14ac:dyDescent="0.3">
      <c r="A16" s="181"/>
      <c r="B16" s="77" t="s">
        <v>115</v>
      </c>
      <c r="C16" s="78"/>
      <c r="D16" s="100" t="s">
        <v>84</v>
      </c>
      <c r="E16" s="101"/>
      <c r="F16" s="101"/>
      <c r="G16" s="102"/>
      <c r="H16" s="244"/>
      <c r="I16" s="82"/>
      <c r="J16" s="93"/>
      <c r="K16" s="82"/>
      <c r="L16" s="82"/>
      <c r="M16" s="76"/>
    </row>
    <row r="17" spans="1:13" ht="14.1" customHeight="1" x14ac:dyDescent="0.3">
      <c r="A17" s="343">
        <v>8</v>
      </c>
      <c r="B17" s="108" t="s">
        <v>179</v>
      </c>
      <c r="C17" s="109"/>
      <c r="D17" s="103"/>
      <c r="E17" s="104"/>
      <c r="F17" s="104"/>
      <c r="G17" s="105"/>
      <c r="H17" s="243">
        <f>SUM(I17)-1.3</f>
        <v>16.399999999999999</v>
      </c>
      <c r="I17" s="67">
        <f>SUM(J17)-1.3</f>
        <v>17.7</v>
      </c>
      <c r="J17" s="97">
        <v>19</v>
      </c>
      <c r="K17" s="98">
        <f>SUM(J17)+1.3</f>
        <v>20.3</v>
      </c>
      <c r="L17" s="98">
        <f>SUM(K17)+1.3</f>
        <v>21.6</v>
      </c>
      <c r="M17" s="99">
        <f>SUM(L17)+1.3</f>
        <v>22.900000000000002</v>
      </c>
    </row>
    <row r="18" spans="1:13" ht="14.1" customHeight="1" x14ac:dyDescent="0.3">
      <c r="A18" s="181"/>
      <c r="B18" s="77" t="s">
        <v>178</v>
      </c>
      <c r="C18" s="78"/>
      <c r="D18" s="100"/>
      <c r="E18" s="101"/>
      <c r="F18" s="101"/>
      <c r="G18" s="102"/>
      <c r="H18" s="244"/>
      <c r="I18" s="82"/>
      <c r="J18" s="93"/>
      <c r="K18" s="82"/>
      <c r="L18" s="82"/>
      <c r="M18" s="76"/>
    </row>
    <row r="19" spans="1:13" ht="14.1" customHeight="1" x14ac:dyDescent="0.3">
      <c r="A19" s="343">
        <v>9</v>
      </c>
      <c r="B19" s="108" t="s">
        <v>158</v>
      </c>
      <c r="C19" s="109"/>
      <c r="D19" s="103"/>
      <c r="E19" s="104"/>
      <c r="F19" s="104"/>
      <c r="G19" s="105"/>
      <c r="H19" s="243">
        <f>SUM(I19)-1.7</f>
        <v>30.599999999999998</v>
      </c>
      <c r="I19" s="67">
        <f>SUM(J19)-1.7</f>
        <v>32.299999999999997</v>
      </c>
      <c r="J19" s="97">
        <v>34</v>
      </c>
      <c r="K19" s="98">
        <f>SUM(J19)+1.7</f>
        <v>35.700000000000003</v>
      </c>
      <c r="L19" s="98">
        <f>SUM(K19)+1.7</f>
        <v>37.400000000000006</v>
      </c>
      <c r="M19" s="99">
        <f>SUM(L19)+1.7</f>
        <v>39.100000000000009</v>
      </c>
    </row>
    <row r="20" spans="1:13" ht="14.1" customHeight="1" x14ac:dyDescent="0.3">
      <c r="A20" s="181"/>
      <c r="B20" s="77" t="s">
        <v>157</v>
      </c>
      <c r="C20" s="78"/>
      <c r="D20" s="100"/>
      <c r="E20" s="101"/>
      <c r="F20" s="101"/>
      <c r="G20" s="102"/>
      <c r="H20" s="244"/>
      <c r="I20" s="82"/>
      <c r="J20" s="93"/>
      <c r="K20" s="82"/>
      <c r="L20" s="82"/>
      <c r="M20" s="76"/>
    </row>
    <row r="21" spans="1:13" ht="14.1" customHeight="1" x14ac:dyDescent="0.3">
      <c r="A21" s="343">
        <v>10</v>
      </c>
      <c r="B21" s="85" t="s">
        <v>176</v>
      </c>
      <c r="C21" s="86"/>
      <c r="D21" s="274"/>
      <c r="E21" s="275"/>
      <c r="F21" s="275"/>
      <c r="G21" s="276"/>
      <c r="H21" s="243">
        <f>SUM(I21)-1.7</f>
        <v>36.599999999999994</v>
      </c>
      <c r="I21" s="67">
        <f>SUM(J21)-1.7</f>
        <v>38.299999999999997</v>
      </c>
      <c r="J21" s="97">
        <v>40</v>
      </c>
      <c r="K21" s="98">
        <f>SUM(J21)+1.7</f>
        <v>41.7</v>
      </c>
      <c r="L21" s="98">
        <f>SUM(K21)+1.7</f>
        <v>43.400000000000006</v>
      </c>
      <c r="M21" s="99">
        <f>SUM(L21)+1.7</f>
        <v>45.100000000000009</v>
      </c>
    </row>
    <row r="22" spans="1:13" ht="14.1" customHeight="1" x14ac:dyDescent="0.3">
      <c r="A22" s="181"/>
      <c r="B22" s="77" t="s">
        <v>175</v>
      </c>
      <c r="C22" s="78"/>
      <c r="D22" s="79"/>
      <c r="E22" s="80"/>
      <c r="F22" s="80"/>
      <c r="G22" s="81"/>
      <c r="H22" s="244"/>
      <c r="I22" s="82"/>
      <c r="J22" s="93"/>
      <c r="K22" s="82"/>
      <c r="L22" s="82"/>
      <c r="M22" s="76"/>
    </row>
    <row r="23" spans="1:13" ht="14.1" customHeight="1" x14ac:dyDescent="0.3">
      <c r="A23" s="343">
        <v>11</v>
      </c>
      <c r="B23" s="85" t="s">
        <v>170</v>
      </c>
      <c r="C23" s="86"/>
      <c r="D23" s="123"/>
      <c r="E23" s="124"/>
      <c r="F23" s="124"/>
      <c r="G23" s="125"/>
      <c r="H23" s="243">
        <f>SUM(I23)-4.5</f>
        <v>58.900000000000006</v>
      </c>
      <c r="I23" s="67">
        <f>SUM(J23)-4.5</f>
        <v>63.400000000000006</v>
      </c>
      <c r="J23" s="90">
        <v>67.900000000000006</v>
      </c>
      <c r="K23" s="67">
        <f>SUM(J23)+4.5</f>
        <v>72.400000000000006</v>
      </c>
      <c r="L23" s="67">
        <f>SUM(K23)+4.5</f>
        <v>76.900000000000006</v>
      </c>
      <c r="M23" s="69">
        <f>SUM(L23)+4.5</f>
        <v>81.400000000000006</v>
      </c>
    </row>
    <row r="24" spans="1:13" ht="14.1" customHeight="1" x14ac:dyDescent="0.3">
      <c r="A24" s="181"/>
      <c r="B24" s="77" t="s">
        <v>171</v>
      </c>
      <c r="C24" s="78"/>
      <c r="D24" s="100"/>
      <c r="E24" s="101"/>
      <c r="F24" s="101"/>
      <c r="G24" s="102"/>
      <c r="H24" s="244"/>
      <c r="I24" s="82"/>
      <c r="J24" s="93"/>
      <c r="K24" s="82"/>
      <c r="L24" s="82"/>
      <c r="M24" s="76"/>
    </row>
    <row r="25" spans="1:13" s="1" customFormat="1" ht="14.1" customHeight="1" x14ac:dyDescent="0.3">
      <c r="A25" s="256">
        <v>12</v>
      </c>
      <c r="B25" s="85" t="s">
        <v>162</v>
      </c>
      <c r="C25" s="86"/>
      <c r="D25" s="87" t="s">
        <v>85</v>
      </c>
      <c r="E25" s="88"/>
      <c r="F25" s="88"/>
      <c r="G25" s="89"/>
      <c r="H25" s="243">
        <f>SUM(I25)-1.5</f>
        <v>19</v>
      </c>
      <c r="I25" s="67">
        <f>SUM(J25)-1.5</f>
        <v>20.5</v>
      </c>
      <c r="J25" s="90">
        <v>22</v>
      </c>
      <c r="K25" s="67">
        <f>SUM(J25)+1.5</f>
        <v>23.5</v>
      </c>
      <c r="L25" s="67">
        <f>SUM(K25)+1.5</f>
        <v>25</v>
      </c>
      <c r="M25" s="69">
        <f>SUM(L25)+1.5</f>
        <v>26.5</v>
      </c>
    </row>
    <row r="26" spans="1:13" s="1" customFormat="1" ht="14.1" customHeight="1" thickBot="1" x14ac:dyDescent="0.35">
      <c r="A26" s="341"/>
      <c r="B26" s="114" t="s">
        <v>161</v>
      </c>
      <c r="C26" s="114"/>
      <c r="D26" s="338" t="s">
        <v>160</v>
      </c>
      <c r="E26" s="339"/>
      <c r="F26" s="339"/>
      <c r="G26" s="340"/>
      <c r="H26" s="342"/>
      <c r="I26" s="114"/>
      <c r="J26" s="113"/>
      <c r="K26" s="114"/>
      <c r="L26" s="114"/>
      <c r="M26" s="115"/>
    </row>
    <row r="27" spans="1:13" ht="14.1" customHeight="1" thickTop="1" x14ac:dyDescent="0.3">
      <c r="A27" s="343">
        <v>13</v>
      </c>
      <c r="B27" s="108" t="s">
        <v>14</v>
      </c>
      <c r="C27" s="109"/>
      <c r="D27" s="103" t="s">
        <v>177</v>
      </c>
      <c r="E27" s="104"/>
      <c r="F27" s="104"/>
      <c r="G27" s="105"/>
      <c r="H27" s="346">
        <f>SUM(I27)-4</f>
        <v>57.3</v>
      </c>
      <c r="I27" s="175">
        <f>SUM(J27)-4</f>
        <v>61.3</v>
      </c>
      <c r="J27" s="97">
        <v>65.3</v>
      </c>
      <c r="K27" s="98">
        <f>SUM(J27)+4</f>
        <v>69.3</v>
      </c>
      <c r="L27" s="98">
        <f>SUM(K27)+4</f>
        <v>73.3</v>
      </c>
      <c r="M27" s="99">
        <f>SUM(L27)+4</f>
        <v>77.3</v>
      </c>
    </row>
    <row r="28" spans="1:13" ht="14.1" customHeight="1" x14ac:dyDescent="0.3">
      <c r="A28" s="181"/>
      <c r="B28" s="77" t="s">
        <v>56</v>
      </c>
      <c r="C28" s="78"/>
      <c r="D28" s="100" t="s">
        <v>128</v>
      </c>
      <c r="E28" s="101"/>
      <c r="F28" s="101"/>
      <c r="G28" s="102"/>
      <c r="H28" s="244"/>
      <c r="I28" s="107"/>
      <c r="J28" s="93"/>
      <c r="K28" s="82"/>
      <c r="L28" s="82"/>
      <c r="M28" s="76"/>
    </row>
    <row r="29" spans="1:13" ht="14.1" customHeight="1" x14ac:dyDescent="0.3">
      <c r="A29" s="343">
        <v>14</v>
      </c>
      <c r="B29" s="85" t="s">
        <v>156</v>
      </c>
      <c r="C29" s="86"/>
      <c r="D29" s="123"/>
      <c r="E29" s="124"/>
      <c r="F29" s="124"/>
      <c r="G29" s="125"/>
      <c r="H29" s="243">
        <f>SUM(I29)-0.7</f>
        <v>12.100000000000001</v>
      </c>
      <c r="I29" s="67">
        <f>SUM(J29)-0.7</f>
        <v>12.8</v>
      </c>
      <c r="J29" s="90">
        <v>13.5</v>
      </c>
      <c r="K29" s="67">
        <f>SUM(J29)+1.2</f>
        <v>14.7</v>
      </c>
      <c r="L29" s="67">
        <f>SUM(K29)+0.7</f>
        <v>15.399999999999999</v>
      </c>
      <c r="M29" s="69">
        <f>SUM(L29)+0.7</f>
        <v>16.099999999999998</v>
      </c>
    </row>
    <row r="30" spans="1:13" ht="14.1" customHeight="1" x14ac:dyDescent="0.3">
      <c r="A30" s="181"/>
      <c r="B30" s="77" t="s">
        <v>155</v>
      </c>
      <c r="C30" s="78"/>
      <c r="D30" s="132" t="s">
        <v>174</v>
      </c>
      <c r="E30" s="133"/>
      <c r="F30" s="133"/>
      <c r="G30" s="134"/>
      <c r="H30" s="244"/>
      <c r="I30" s="82"/>
      <c r="J30" s="93"/>
      <c r="K30" s="82"/>
      <c r="L30" s="82"/>
      <c r="M30" s="76"/>
    </row>
    <row r="31" spans="1:13" ht="14.1" customHeight="1" x14ac:dyDescent="0.3">
      <c r="A31" s="343">
        <v>15</v>
      </c>
      <c r="B31" s="85" t="s">
        <v>180</v>
      </c>
      <c r="C31" s="86"/>
      <c r="D31" s="123"/>
      <c r="E31" s="124"/>
      <c r="F31" s="124"/>
      <c r="G31" s="125"/>
      <c r="H31" s="243"/>
      <c r="I31" s="67"/>
      <c r="J31" s="90"/>
      <c r="K31" s="67"/>
      <c r="L31" s="67"/>
      <c r="M31" s="69"/>
    </row>
    <row r="32" spans="1:13" ht="14.1" customHeight="1" x14ac:dyDescent="0.3">
      <c r="A32" s="181"/>
      <c r="B32" s="77" t="s">
        <v>181</v>
      </c>
      <c r="C32" s="78"/>
      <c r="D32" s="132" t="s">
        <v>182</v>
      </c>
      <c r="E32" s="133"/>
      <c r="F32" s="133"/>
      <c r="G32" s="134"/>
      <c r="H32" s="244"/>
      <c r="I32" s="82"/>
      <c r="J32" s="93"/>
      <c r="K32" s="82"/>
      <c r="L32" s="82"/>
      <c r="M32" s="76"/>
    </row>
    <row r="33" spans="1:13" ht="14.1" customHeight="1" x14ac:dyDescent="0.3">
      <c r="A33" s="343">
        <v>16</v>
      </c>
      <c r="B33" s="85" t="s">
        <v>370</v>
      </c>
      <c r="C33" s="86"/>
      <c r="D33" s="123"/>
      <c r="E33" s="124"/>
      <c r="F33" s="124"/>
      <c r="G33" s="125"/>
      <c r="H33" s="243"/>
      <c r="I33" s="67"/>
      <c r="J33" s="90"/>
      <c r="K33" s="67"/>
      <c r="L33" s="67"/>
      <c r="M33" s="69"/>
    </row>
    <row r="34" spans="1:13" ht="14.1" customHeight="1" x14ac:dyDescent="0.3">
      <c r="A34" s="181"/>
      <c r="B34" s="77" t="s">
        <v>369</v>
      </c>
      <c r="C34" s="78"/>
      <c r="D34" s="132"/>
      <c r="E34" s="133"/>
      <c r="F34" s="133"/>
      <c r="G34" s="134"/>
      <c r="H34" s="244"/>
      <c r="I34" s="82"/>
      <c r="J34" s="93"/>
      <c r="K34" s="82"/>
      <c r="L34" s="82"/>
      <c r="M34" s="76"/>
    </row>
    <row r="35" spans="1:13" ht="14.1" customHeight="1" x14ac:dyDescent="0.3">
      <c r="A35" s="343">
        <v>17</v>
      </c>
      <c r="B35" s="85" t="s">
        <v>10</v>
      </c>
      <c r="C35" s="86"/>
      <c r="D35" s="123" t="s">
        <v>85</v>
      </c>
      <c r="E35" s="124"/>
      <c r="F35" s="124"/>
      <c r="G35" s="125"/>
      <c r="H35" s="243">
        <f>SUM(I35)-7</f>
        <v>50</v>
      </c>
      <c r="I35" s="67">
        <f>SUM(J35)-7</f>
        <v>57</v>
      </c>
      <c r="J35" s="90">
        <v>64</v>
      </c>
      <c r="K35" s="67">
        <f>SUM(J35)+6</f>
        <v>70</v>
      </c>
      <c r="L35" s="67">
        <f>SUM(K35)+6</f>
        <v>76</v>
      </c>
      <c r="M35" s="69">
        <f>SUM(L35)+6</f>
        <v>82</v>
      </c>
    </row>
    <row r="36" spans="1:13" ht="14.1" customHeight="1" x14ac:dyDescent="0.3">
      <c r="A36" s="181"/>
      <c r="B36" s="77" t="s">
        <v>57</v>
      </c>
      <c r="C36" s="78"/>
      <c r="D36" s="100" t="s">
        <v>127</v>
      </c>
      <c r="E36" s="101"/>
      <c r="F36" s="101"/>
      <c r="G36" s="102"/>
      <c r="H36" s="244"/>
      <c r="I36" s="82"/>
      <c r="J36" s="93"/>
      <c r="K36" s="82"/>
      <c r="L36" s="82"/>
      <c r="M36" s="76"/>
    </row>
    <row r="37" spans="1:13" ht="14.1" customHeight="1" x14ac:dyDescent="0.3">
      <c r="A37" s="343">
        <v>18</v>
      </c>
      <c r="B37" s="85" t="s">
        <v>17</v>
      </c>
      <c r="C37" s="86"/>
      <c r="D37" s="123" t="s">
        <v>18</v>
      </c>
      <c r="E37" s="124"/>
      <c r="F37" s="124"/>
      <c r="G37" s="125"/>
      <c r="H37" s="243">
        <f>SUM(I37)-1.8</f>
        <v>35.400000000000006</v>
      </c>
      <c r="I37" s="67">
        <f>SUM(J37)-1.8</f>
        <v>37.200000000000003</v>
      </c>
      <c r="J37" s="90">
        <v>39</v>
      </c>
      <c r="K37" s="67">
        <f>SUM(J37)+1.8</f>
        <v>40.799999999999997</v>
      </c>
      <c r="L37" s="67">
        <f>SUM(K37)+1.8</f>
        <v>42.599999999999994</v>
      </c>
      <c r="M37" s="69">
        <f>SUM(L37)+1.8</f>
        <v>44.399999999999991</v>
      </c>
    </row>
    <row r="38" spans="1:13" ht="14.1" customHeight="1" x14ac:dyDescent="0.3">
      <c r="A38" s="181"/>
      <c r="B38" s="77" t="s">
        <v>58</v>
      </c>
      <c r="C38" s="78"/>
      <c r="D38" s="129" t="s">
        <v>126</v>
      </c>
      <c r="E38" s="130"/>
      <c r="F38" s="130"/>
      <c r="G38" s="131"/>
      <c r="H38" s="244"/>
      <c r="I38" s="82"/>
      <c r="J38" s="93"/>
      <c r="K38" s="82"/>
      <c r="L38" s="82"/>
      <c r="M38" s="76"/>
    </row>
    <row r="39" spans="1:13" ht="14.1" customHeight="1" x14ac:dyDescent="0.3">
      <c r="A39" s="343">
        <v>19</v>
      </c>
      <c r="B39" s="85" t="s">
        <v>19</v>
      </c>
      <c r="C39" s="86"/>
      <c r="D39" s="123" t="s">
        <v>16</v>
      </c>
      <c r="E39" s="124"/>
      <c r="F39" s="124"/>
      <c r="G39" s="125"/>
      <c r="H39" s="243">
        <f>SUM(I39)-1.1</f>
        <v>19.799999999999997</v>
      </c>
      <c r="I39" s="67">
        <f>SUM(J39)-1.1</f>
        <v>20.9</v>
      </c>
      <c r="J39" s="90">
        <v>22</v>
      </c>
      <c r="K39" s="67">
        <f>SUM(J39)+1.6</f>
        <v>23.6</v>
      </c>
      <c r="L39" s="67">
        <f>SUM(K39)+1.1</f>
        <v>24.700000000000003</v>
      </c>
      <c r="M39" s="69">
        <f>SUM(L39)+1.1</f>
        <v>25.800000000000004</v>
      </c>
    </row>
    <row r="40" spans="1:13" ht="14.1" customHeight="1" x14ac:dyDescent="0.3">
      <c r="A40" s="181"/>
      <c r="B40" s="77" t="s">
        <v>64</v>
      </c>
      <c r="C40" s="78"/>
      <c r="D40" s="100" t="s">
        <v>125</v>
      </c>
      <c r="E40" s="101"/>
      <c r="F40" s="101"/>
      <c r="G40" s="102"/>
      <c r="H40" s="244"/>
      <c r="I40" s="82"/>
      <c r="J40" s="93"/>
      <c r="K40" s="82"/>
      <c r="L40" s="82"/>
      <c r="M40" s="76"/>
    </row>
    <row r="41" spans="1:13" ht="14.1" customHeight="1" x14ac:dyDescent="0.3">
      <c r="A41" s="343">
        <v>20</v>
      </c>
      <c r="B41" s="85" t="s">
        <v>20</v>
      </c>
      <c r="C41" s="86"/>
      <c r="D41" s="123" t="s">
        <v>16</v>
      </c>
      <c r="E41" s="124"/>
      <c r="F41" s="124"/>
      <c r="G41" s="125"/>
      <c r="H41" s="243">
        <f>SUM(I41)-1.3</f>
        <v>24.099999999999998</v>
      </c>
      <c r="I41" s="67">
        <f>SUM(J41)-1.3</f>
        <v>25.4</v>
      </c>
      <c r="J41" s="90">
        <v>26.7</v>
      </c>
      <c r="K41" s="67">
        <f>SUM(J41)+1.8</f>
        <v>28.5</v>
      </c>
      <c r="L41" s="67">
        <f>SUM(K41)+1.3</f>
        <v>29.8</v>
      </c>
      <c r="M41" s="69">
        <f>SUM(L41)+1.3</f>
        <v>31.1</v>
      </c>
    </row>
    <row r="42" spans="1:13" ht="14.1" customHeight="1" x14ac:dyDescent="0.3">
      <c r="A42" s="181"/>
      <c r="B42" s="77" t="s">
        <v>63</v>
      </c>
      <c r="C42" s="78"/>
      <c r="D42" s="100" t="s">
        <v>125</v>
      </c>
      <c r="E42" s="101"/>
      <c r="F42" s="101"/>
      <c r="G42" s="102"/>
      <c r="H42" s="244"/>
      <c r="I42" s="82"/>
      <c r="J42" s="93"/>
      <c r="K42" s="82"/>
      <c r="L42" s="82"/>
      <c r="M42" s="76"/>
    </row>
    <row r="43" spans="1:13" ht="14.1" customHeight="1" x14ac:dyDescent="0.3">
      <c r="A43" s="343">
        <v>21</v>
      </c>
      <c r="B43" s="85" t="s">
        <v>21</v>
      </c>
      <c r="C43" s="86"/>
      <c r="D43" s="123" t="s">
        <v>22</v>
      </c>
      <c r="E43" s="124"/>
      <c r="F43" s="124"/>
      <c r="G43" s="125"/>
      <c r="H43" s="243">
        <f>SUM(I43)-2.9</f>
        <v>33.000000000000007</v>
      </c>
      <c r="I43" s="67">
        <f>SUM(J43)-2.8</f>
        <v>35.900000000000006</v>
      </c>
      <c r="J43" s="90">
        <v>38.700000000000003</v>
      </c>
      <c r="K43" s="67">
        <f>SUM(J43)+2.6</f>
        <v>41.300000000000004</v>
      </c>
      <c r="L43" s="67">
        <f>SUM(K43)+2.6</f>
        <v>43.900000000000006</v>
      </c>
      <c r="M43" s="69">
        <f>SUM(L43)+2.6</f>
        <v>46.500000000000007</v>
      </c>
    </row>
    <row r="44" spans="1:13" ht="14.1" customHeight="1" x14ac:dyDescent="0.3">
      <c r="A44" s="181"/>
      <c r="B44" s="77" t="s">
        <v>62</v>
      </c>
      <c r="C44" s="78"/>
      <c r="D44" s="100" t="s">
        <v>124</v>
      </c>
      <c r="E44" s="101"/>
      <c r="F44" s="101"/>
      <c r="G44" s="102"/>
      <c r="H44" s="244"/>
      <c r="I44" s="82"/>
      <c r="J44" s="93"/>
      <c r="K44" s="82"/>
      <c r="L44" s="82"/>
      <c r="M44" s="76"/>
    </row>
    <row r="45" spans="1:13" ht="14.1" customHeight="1" x14ac:dyDescent="0.3">
      <c r="A45" s="343">
        <v>22</v>
      </c>
      <c r="B45" s="85" t="s">
        <v>23</v>
      </c>
      <c r="C45" s="86"/>
      <c r="D45" s="123" t="s">
        <v>24</v>
      </c>
      <c r="E45" s="124"/>
      <c r="F45" s="124"/>
      <c r="G45" s="125"/>
      <c r="H45" s="243">
        <f>SUM(I45)-6</f>
        <v>30.299999999999997</v>
      </c>
      <c r="I45" s="67">
        <f>SUM(J45)-6</f>
        <v>36.299999999999997</v>
      </c>
      <c r="J45" s="90">
        <v>42.3</v>
      </c>
      <c r="K45" s="67">
        <f>SUM(J45)+4.5</f>
        <v>46.8</v>
      </c>
      <c r="L45" s="67">
        <f>SUM(K45)+5</f>
        <v>51.8</v>
      </c>
      <c r="M45" s="69">
        <f>SUM(L45)+5</f>
        <v>56.8</v>
      </c>
    </row>
    <row r="46" spans="1:13" ht="14.1" customHeight="1" x14ac:dyDescent="0.3">
      <c r="A46" s="181"/>
      <c r="B46" s="77" t="s">
        <v>61</v>
      </c>
      <c r="C46" s="78"/>
      <c r="D46" s="100" t="s">
        <v>123</v>
      </c>
      <c r="E46" s="101"/>
      <c r="F46" s="101"/>
      <c r="G46" s="102"/>
      <c r="H46" s="244"/>
      <c r="I46" s="82"/>
      <c r="J46" s="93"/>
      <c r="K46" s="82"/>
      <c r="L46" s="82"/>
      <c r="M46" s="76"/>
    </row>
    <row r="47" spans="1:13" ht="14.1" customHeight="1" x14ac:dyDescent="0.3">
      <c r="A47" s="343">
        <v>23</v>
      </c>
      <c r="B47" s="85" t="s">
        <v>122</v>
      </c>
      <c r="C47" s="86"/>
      <c r="D47" s="123" t="s">
        <v>120</v>
      </c>
      <c r="E47" s="124"/>
      <c r="F47" s="124"/>
      <c r="G47" s="125"/>
      <c r="H47" s="243">
        <f>SUM(I47)-1.6</f>
        <v>28.799999999999997</v>
      </c>
      <c r="I47" s="67">
        <f>SUM(J47)-1.6</f>
        <v>30.4</v>
      </c>
      <c r="J47" s="90">
        <v>32</v>
      </c>
      <c r="K47" s="67">
        <f>SUM(J47)+1.6</f>
        <v>33.6</v>
      </c>
      <c r="L47" s="67">
        <f>SUM(K47)+1.6</f>
        <v>35.200000000000003</v>
      </c>
      <c r="M47" s="69">
        <f>SUM(L47)+1.6</f>
        <v>36.800000000000004</v>
      </c>
    </row>
    <row r="48" spans="1:13" ht="14.1" customHeight="1" x14ac:dyDescent="0.3">
      <c r="A48" s="181"/>
      <c r="B48" s="77" t="s">
        <v>121</v>
      </c>
      <c r="C48" s="78"/>
      <c r="D48" s="100" t="s">
        <v>120</v>
      </c>
      <c r="E48" s="101"/>
      <c r="F48" s="101"/>
      <c r="G48" s="102"/>
      <c r="H48" s="244"/>
      <c r="I48" s="82"/>
      <c r="J48" s="93"/>
      <c r="K48" s="82"/>
      <c r="L48" s="82"/>
      <c r="M48" s="76"/>
    </row>
    <row r="49" spans="1:13" ht="14.1" customHeight="1" x14ac:dyDescent="0.3">
      <c r="A49" s="343">
        <v>24</v>
      </c>
      <c r="B49" s="85" t="s">
        <v>119</v>
      </c>
      <c r="C49" s="86"/>
      <c r="D49" s="123" t="s">
        <v>118</v>
      </c>
      <c r="E49" s="124"/>
      <c r="F49" s="124"/>
      <c r="G49" s="125"/>
      <c r="H49" s="243">
        <f>SUM(I49)-3.8</f>
        <v>30.400000000000002</v>
      </c>
      <c r="I49" s="67">
        <f>SUM(J49)-3.8</f>
        <v>34.200000000000003</v>
      </c>
      <c r="J49" s="90">
        <v>38</v>
      </c>
      <c r="K49" s="67">
        <f>SUM(J49)+3.6</f>
        <v>41.6</v>
      </c>
      <c r="L49" s="67">
        <f>SUM(K49)+3.3</f>
        <v>44.9</v>
      </c>
      <c r="M49" s="69">
        <f>SUM(L49)+3.3</f>
        <v>48.199999999999996</v>
      </c>
    </row>
    <row r="50" spans="1:13" ht="14.1" customHeight="1" thickBot="1" x14ac:dyDescent="0.35">
      <c r="A50" s="344"/>
      <c r="B50" s="71" t="s">
        <v>117</v>
      </c>
      <c r="C50" s="72"/>
      <c r="D50" s="145" t="s">
        <v>173</v>
      </c>
      <c r="E50" s="146"/>
      <c r="F50" s="146"/>
      <c r="G50" s="147"/>
      <c r="H50" s="345"/>
      <c r="I50" s="68"/>
      <c r="J50" s="91"/>
      <c r="K50" s="68"/>
      <c r="L50" s="68"/>
      <c r="M50" s="70"/>
    </row>
    <row r="51" spans="1:13" ht="14.1" customHeight="1" x14ac:dyDescent="0.3"/>
  </sheetData>
  <mergeCells count="26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5:K16"/>
    <mergeCell ref="B16:C16"/>
    <mergeCell ref="L15:L16"/>
    <mergeCell ref="M15:M16"/>
    <mergeCell ref="K13:K14"/>
    <mergeCell ref="L13:L14"/>
    <mergeCell ref="M13:M14"/>
    <mergeCell ref="B14:C14"/>
    <mergeCell ref="D14:G14"/>
    <mergeCell ref="D16:G16"/>
    <mergeCell ref="A15:A16"/>
    <mergeCell ref="B15:C15"/>
    <mergeCell ref="D15:G15"/>
    <mergeCell ref="H15:H16"/>
    <mergeCell ref="I15:I16"/>
    <mergeCell ref="J15:J16"/>
    <mergeCell ref="L17:L18"/>
    <mergeCell ref="M17:M18"/>
    <mergeCell ref="B18:C18"/>
    <mergeCell ref="D18:G18"/>
    <mergeCell ref="J17:J18"/>
    <mergeCell ref="K17:K18"/>
    <mergeCell ref="A19:A20"/>
    <mergeCell ref="B19:C19"/>
    <mergeCell ref="D19:G19"/>
    <mergeCell ref="H19:H20"/>
    <mergeCell ref="I19:I20"/>
    <mergeCell ref="I17:I18"/>
    <mergeCell ref="A17:A18"/>
    <mergeCell ref="B17:C17"/>
    <mergeCell ref="D17:G17"/>
    <mergeCell ref="H17:H18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7:A28"/>
    <mergeCell ref="B27:C27"/>
    <mergeCell ref="D27:G27"/>
    <mergeCell ref="H27:H28"/>
    <mergeCell ref="I27:I28"/>
    <mergeCell ref="J27:J28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A39:A40"/>
    <mergeCell ref="B39:C39"/>
    <mergeCell ref="D39:G39"/>
    <mergeCell ref="H39:H40"/>
    <mergeCell ref="I39:I40"/>
    <mergeCell ref="J39:J40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B48:C48"/>
    <mergeCell ref="D48:G48"/>
    <mergeCell ref="A47:A48"/>
    <mergeCell ref="B47:C47"/>
    <mergeCell ref="D47:G47"/>
    <mergeCell ref="H47:H48"/>
    <mergeCell ref="H49:H50"/>
    <mergeCell ref="I49:I50"/>
    <mergeCell ref="J49:J50"/>
    <mergeCell ref="K47:K48"/>
    <mergeCell ref="L47:L48"/>
    <mergeCell ref="M47:M48"/>
    <mergeCell ref="I47:I48"/>
    <mergeCell ref="J47:J48"/>
    <mergeCell ref="J25:J26"/>
    <mergeCell ref="A1:M1"/>
    <mergeCell ref="K49:K50"/>
    <mergeCell ref="L49:L50"/>
    <mergeCell ref="M49:M50"/>
    <mergeCell ref="B50:C50"/>
    <mergeCell ref="D50:G50"/>
    <mergeCell ref="A49:A50"/>
    <mergeCell ref="B49:C49"/>
    <mergeCell ref="D49:G49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04E-AAA2-4B8C-BB5D-949B0875900D}">
  <sheetPr codeName="Sheet190">
    <tabColor theme="5"/>
    <pageSetUpPr fitToPage="1"/>
  </sheetPr>
  <dimension ref="A1:N72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386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SUM(I5)-2.4</f>
        <v>40.200000000000003</v>
      </c>
      <c r="I5" s="67">
        <f>SUM(J5)-2.4</f>
        <v>42.6</v>
      </c>
      <c r="J5" s="90">
        <v>45</v>
      </c>
      <c r="K5" s="67">
        <f>SUM(J5)+2.2</f>
        <v>47.2</v>
      </c>
      <c r="L5" s="67">
        <f>SUM(K5)+2.2</f>
        <v>49.400000000000006</v>
      </c>
      <c r="M5" s="67">
        <f>SUM(L5)+2.2</f>
        <v>51.600000000000009</v>
      </c>
      <c r="N5" s="234">
        <f>SUM(M5)+2.2</f>
        <v>53.800000000000011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38.5</v>
      </c>
      <c r="I7" s="67">
        <f>SUM(J7)-2.25</f>
        <v>40.75</v>
      </c>
      <c r="J7" s="90">
        <v>43</v>
      </c>
      <c r="K7" s="67">
        <f>SUM(J7)+2</f>
        <v>45</v>
      </c>
      <c r="L7" s="67">
        <f>SUM(K7)+2</f>
        <v>47</v>
      </c>
      <c r="M7" s="67">
        <f>SUM(L7)+2</f>
        <v>49</v>
      </c>
      <c r="N7" s="185">
        <f>SUM(M7)+2</f>
        <v>51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SUM(I9)-1.9</f>
        <v>31.200000000000003</v>
      </c>
      <c r="I9" s="67">
        <f>SUM(J9)-1.9</f>
        <v>33.1</v>
      </c>
      <c r="J9" s="90">
        <v>35</v>
      </c>
      <c r="K9" s="67">
        <f>SUM(J9)+1.7</f>
        <v>36.700000000000003</v>
      </c>
      <c r="L9" s="67">
        <f>SUM(K9)+1.7</f>
        <v>38.400000000000006</v>
      </c>
      <c r="M9" s="67">
        <f>SUM(L9)+1.7</f>
        <v>40.100000000000009</v>
      </c>
      <c r="N9" s="185">
        <f>SUM(M9)+1.7</f>
        <v>41.800000000000011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90">
        <v>16.5</v>
      </c>
      <c r="K11" s="67">
        <f>SUM(J11)+0.8</f>
        <v>17.3</v>
      </c>
      <c r="L11" s="67">
        <f>SUM(K11)+0.8</f>
        <v>18.100000000000001</v>
      </c>
      <c r="M11" s="67">
        <f>SUM(L11)+0.8</f>
        <v>18.900000000000002</v>
      </c>
      <c r="N11" s="185">
        <f>SUM(M11)+0.8</f>
        <v>19.700000000000003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7">
        <f>SUM(L13)+0.6</f>
        <v>18.300000000000004</v>
      </c>
      <c r="N13" s="185">
        <f>SUM(M13)+0.6</f>
        <v>18.900000000000006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6.1000000000000005</v>
      </c>
      <c r="I15" s="67">
        <f>SUM(J15)-0.3</f>
        <v>6.4</v>
      </c>
      <c r="J15" s="126">
        <v>6.7</v>
      </c>
      <c r="K15" s="127">
        <f>SUM(J15)+0.3</f>
        <v>7</v>
      </c>
      <c r="L15" s="127">
        <f>SUM(K15)+0.3</f>
        <v>7.3</v>
      </c>
      <c r="M15" s="67">
        <f>SUM(L15)+0.3</f>
        <v>7.6</v>
      </c>
      <c r="N15" s="185">
        <f>SUM(M15)+0.3</f>
        <v>7.8999999999999995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67">
        <f>SUM(L17)+1.6</f>
        <v>46.800000000000004</v>
      </c>
      <c r="N17" s="185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SUM(I19)-3.3</f>
        <v>24.9</v>
      </c>
      <c r="I19" s="67">
        <f>SUM(J19)-3.3</f>
        <v>28.2</v>
      </c>
      <c r="J19" s="90">
        <v>31.5</v>
      </c>
      <c r="K19" s="67">
        <f>SUM(J19)+3.4</f>
        <v>34.9</v>
      </c>
      <c r="L19" s="67">
        <f>SUM(K19)+3.4</f>
        <v>38.299999999999997</v>
      </c>
      <c r="M19" s="67">
        <f>SUM(L19)+3.4</f>
        <v>41.699999999999996</v>
      </c>
      <c r="N19" s="234">
        <f>SUM(M19)+3.4</f>
        <v>45.099999999999994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</v>
      </c>
      <c r="I21" s="67">
        <f>SUM(J21)-1.6</f>
        <v>31.6</v>
      </c>
      <c r="J21" s="126">
        <v>33.200000000000003</v>
      </c>
      <c r="K21" s="127">
        <f>SUM(J21)+1.6</f>
        <v>34.800000000000004</v>
      </c>
      <c r="L21" s="127">
        <f>SUM(K21)+1.6</f>
        <v>36.400000000000006</v>
      </c>
      <c r="M21" s="67">
        <f>SUM(L21)+1.6</f>
        <v>38.000000000000007</v>
      </c>
      <c r="N21" s="185">
        <f>SUM(M21)+1.6</f>
        <v>39.600000000000009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185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4.9000000000000004</v>
      </c>
      <c r="I25" s="67">
        <f>SUM(J25)-0.3</f>
        <v>5.2</v>
      </c>
      <c r="J25" s="126">
        <v>5.5</v>
      </c>
      <c r="K25" s="127">
        <f>SUM(J25)+0.3</f>
        <v>5.8</v>
      </c>
      <c r="L25" s="127">
        <f>SUM(K25)+0.3</f>
        <v>6.1</v>
      </c>
      <c r="M25" s="67">
        <f>SUM(L25)+0.3</f>
        <v>6.3999999999999995</v>
      </c>
      <c r="N25" s="185">
        <f>SUM(M25)+0.3</f>
        <v>6.6999999999999993</v>
      </c>
    </row>
    <row r="26" spans="1:14" s="1" customFormat="1" ht="14.1" customHeight="1" thickBot="1" x14ac:dyDescent="0.35">
      <c r="A26" s="350"/>
      <c r="B26" s="331" t="s">
        <v>205</v>
      </c>
      <c r="C26" s="332"/>
      <c r="D26" s="333" t="s">
        <v>109</v>
      </c>
      <c r="E26" s="334"/>
      <c r="F26" s="334"/>
      <c r="G26" s="335"/>
      <c r="H26" s="114"/>
      <c r="I26" s="114"/>
      <c r="J26" s="351"/>
      <c r="K26" s="348"/>
      <c r="L26" s="348"/>
      <c r="M26" s="114"/>
      <c r="N26" s="349"/>
    </row>
    <row r="27" spans="1:14" s="1" customFormat="1" ht="14.1" customHeight="1" thickTop="1" x14ac:dyDescent="0.3">
      <c r="A27" s="181">
        <v>13</v>
      </c>
      <c r="B27" s="108" t="s">
        <v>159</v>
      </c>
      <c r="C27" s="109"/>
      <c r="D27" s="103" t="s">
        <v>83</v>
      </c>
      <c r="E27" s="104"/>
      <c r="F27" s="104"/>
      <c r="G27" s="105"/>
      <c r="H27" s="98">
        <f>SUM(I27)-3</f>
        <v>45</v>
      </c>
      <c r="I27" s="98">
        <f>SUM(J27)-3</f>
        <v>48</v>
      </c>
      <c r="J27" s="97">
        <v>51</v>
      </c>
      <c r="K27" s="98">
        <f>SUM(J27)+3</f>
        <v>54</v>
      </c>
      <c r="L27" s="98">
        <f>SUM(K27)+3</f>
        <v>57</v>
      </c>
      <c r="M27" s="98">
        <f>SUM(L27)+3</f>
        <v>60</v>
      </c>
      <c r="N27" s="187">
        <f>SUM(M27)+3</f>
        <v>63</v>
      </c>
    </row>
    <row r="28" spans="1:14" s="1" customFormat="1" ht="14.1" customHeight="1" x14ac:dyDescent="0.3">
      <c r="A28" s="160"/>
      <c r="B28" s="77" t="s">
        <v>115</v>
      </c>
      <c r="C28" s="78"/>
      <c r="D28" s="100" t="s">
        <v>84</v>
      </c>
      <c r="E28" s="101"/>
      <c r="F28" s="101"/>
      <c r="G28" s="102"/>
      <c r="H28" s="82"/>
      <c r="I28" s="82"/>
      <c r="J28" s="93"/>
      <c r="K28" s="82"/>
      <c r="L28" s="82"/>
      <c r="M28" s="82"/>
      <c r="N28" s="189"/>
    </row>
    <row r="29" spans="1:14" s="1" customFormat="1" ht="14.1" customHeight="1" x14ac:dyDescent="0.3">
      <c r="A29" s="160">
        <v>14</v>
      </c>
      <c r="B29" s="108" t="s">
        <v>179</v>
      </c>
      <c r="C29" s="109"/>
      <c r="D29" s="103"/>
      <c r="E29" s="104"/>
      <c r="F29" s="104"/>
      <c r="G29" s="105"/>
      <c r="H29" s="67"/>
      <c r="I29" s="67"/>
      <c r="J29" s="97"/>
      <c r="K29" s="98"/>
      <c r="L29" s="98"/>
      <c r="M29" s="98"/>
      <c r="N29" s="187"/>
    </row>
    <row r="30" spans="1:14" s="1" customFormat="1" ht="14.1" customHeight="1" x14ac:dyDescent="0.3">
      <c r="A30" s="160"/>
      <c r="B30" s="77" t="s">
        <v>178</v>
      </c>
      <c r="C30" s="78"/>
      <c r="D30" s="100"/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160">
        <v>15</v>
      </c>
      <c r="B31" s="108" t="s">
        <v>158</v>
      </c>
      <c r="C31" s="109"/>
      <c r="D31" s="103"/>
      <c r="E31" s="104"/>
      <c r="F31" s="104"/>
      <c r="G31" s="105"/>
      <c r="H31" s="67"/>
      <c r="I31" s="67"/>
      <c r="J31" s="97"/>
      <c r="K31" s="98"/>
      <c r="L31" s="98"/>
      <c r="M31" s="98"/>
      <c r="N31" s="187"/>
    </row>
    <row r="32" spans="1:14" s="1" customFormat="1" ht="14.1" customHeight="1" x14ac:dyDescent="0.3">
      <c r="A32" s="160"/>
      <c r="B32" s="77" t="s">
        <v>157</v>
      </c>
      <c r="C32" s="78"/>
      <c r="D32" s="100"/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160">
        <v>16</v>
      </c>
      <c r="B33" s="85" t="s">
        <v>176</v>
      </c>
      <c r="C33" s="86"/>
      <c r="D33" s="274"/>
      <c r="E33" s="275"/>
      <c r="F33" s="275"/>
      <c r="G33" s="276"/>
      <c r="H33" s="67"/>
      <c r="I33" s="67"/>
      <c r="J33" s="97"/>
      <c r="K33" s="98"/>
      <c r="L33" s="98"/>
      <c r="M33" s="98"/>
      <c r="N33" s="187"/>
    </row>
    <row r="34" spans="1:14" s="1" customFormat="1" ht="14.1" customHeight="1" x14ac:dyDescent="0.3">
      <c r="A34" s="160"/>
      <c r="B34" s="77" t="s">
        <v>175</v>
      </c>
      <c r="C34" s="78"/>
      <c r="D34" s="79"/>
      <c r="E34" s="80"/>
      <c r="F34" s="80"/>
      <c r="G34" s="81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160">
        <v>17</v>
      </c>
      <c r="B35" s="85" t="s">
        <v>170</v>
      </c>
      <c r="C35" s="86"/>
      <c r="D35" s="103"/>
      <c r="E35" s="104"/>
      <c r="F35" s="104"/>
      <c r="G35" s="105"/>
      <c r="H35" s="67">
        <f>SUM(I35)-3.5</f>
        <v>66</v>
      </c>
      <c r="I35" s="67">
        <f>SUM(J35)-3.5</f>
        <v>69.5</v>
      </c>
      <c r="J35" s="97">
        <v>73</v>
      </c>
      <c r="K35" s="98">
        <f>SUM(J35)+3.5</f>
        <v>76.5</v>
      </c>
      <c r="L35" s="98">
        <f>SUM(K35)+3.5</f>
        <v>80</v>
      </c>
      <c r="M35" s="98">
        <f>SUM(L35)+3.5</f>
        <v>83.5</v>
      </c>
      <c r="N35" s="240">
        <f>SUM(M35)+3.5</f>
        <v>87</v>
      </c>
    </row>
    <row r="36" spans="1:14" s="1" customFormat="1" ht="14.1" customHeight="1" x14ac:dyDescent="0.3">
      <c r="A36" s="160"/>
      <c r="B36" s="77" t="s">
        <v>171</v>
      </c>
      <c r="C36" s="78"/>
      <c r="D36" s="100"/>
      <c r="E36" s="101"/>
      <c r="F36" s="101"/>
      <c r="G36" s="102"/>
      <c r="H36" s="82"/>
      <c r="I36" s="82"/>
      <c r="J36" s="93"/>
      <c r="K36" s="82"/>
      <c r="L36" s="82"/>
      <c r="M36" s="82"/>
      <c r="N36" s="235"/>
    </row>
    <row r="37" spans="1:14" s="1" customFormat="1" ht="14.1" customHeight="1" x14ac:dyDescent="0.3">
      <c r="A37" s="160">
        <v>18</v>
      </c>
      <c r="B37" s="85" t="s">
        <v>14</v>
      </c>
      <c r="C37" s="86"/>
      <c r="D37" s="123" t="s">
        <v>177</v>
      </c>
      <c r="E37" s="124"/>
      <c r="F37" s="124"/>
      <c r="G37" s="125"/>
      <c r="H37" s="67">
        <f>SUM(I37)-4</f>
        <v>68.8</v>
      </c>
      <c r="I37" s="67">
        <f>SUM(J37)-4</f>
        <v>72.8</v>
      </c>
      <c r="J37" s="90">
        <v>76.8</v>
      </c>
      <c r="K37" s="67">
        <f>SUM(J37)+4</f>
        <v>80.8</v>
      </c>
      <c r="L37" s="67">
        <f>SUM(K37)+4</f>
        <v>84.8</v>
      </c>
      <c r="M37" s="67">
        <f>SUM(L37)+4</f>
        <v>88.8</v>
      </c>
      <c r="N37" s="234">
        <f>SUM(M37)+4</f>
        <v>92.8</v>
      </c>
    </row>
    <row r="38" spans="1:14" s="1" customFormat="1" ht="14.1" customHeight="1" x14ac:dyDescent="0.3">
      <c r="A38" s="160"/>
      <c r="B38" s="77" t="s">
        <v>56</v>
      </c>
      <c r="C38" s="78"/>
      <c r="D38" s="100" t="s">
        <v>128</v>
      </c>
      <c r="E38" s="101"/>
      <c r="F38" s="101"/>
      <c r="G38" s="102"/>
      <c r="H38" s="82"/>
      <c r="I38" s="82"/>
      <c r="J38" s="93"/>
      <c r="K38" s="82"/>
      <c r="L38" s="82"/>
      <c r="M38" s="82"/>
      <c r="N38" s="235"/>
    </row>
    <row r="39" spans="1:14" s="1" customFormat="1" ht="14.1" customHeight="1" x14ac:dyDescent="0.3">
      <c r="A39" s="160">
        <v>19</v>
      </c>
      <c r="B39" s="85" t="s">
        <v>156</v>
      </c>
      <c r="C39" s="86"/>
      <c r="D39" s="123"/>
      <c r="E39" s="124"/>
      <c r="F39" s="124"/>
      <c r="G39" s="125"/>
      <c r="H39" s="67">
        <f>SUM(I39)-0.7</f>
        <v>12.500000000000002</v>
      </c>
      <c r="I39" s="67">
        <f>SUM(J39)-0.7</f>
        <v>13.200000000000001</v>
      </c>
      <c r="J39" s="90">
        <v>13.9</v>
      </c>
      <c r="K39" s="67">
        <f>SUM(J39)+1.2</f>
        <v>15.1</v>
      </c>
      <c r="L39" s="67">
        <f>SUM(K39)+0.7</f>
        <v>15.799999999999999</v>
      </c>
      <c r="M39" s="106">
        <f>SUM(L39)+0.7</f>
        <v>16.5</v>
      </c>
      <c r="N39" s="277">
        <f>SUM(M39)+0.7</f>
        <v>17.2</v>
      </c>
    </row>
    <row r="40" spans="1:14" s="1" customFormat="1" ht="14.1" customHeight="1" x14ac:dyDescent="0.3">
      <c r="A40" s="160"/>
      <c r="B40" s="77" t="s">
        <v>155</v>
      </c>
      <c r="C40" s="78"/>
      <c r="D40" s="132" t="s">
        <v>174</v>
      </c>
      <c r="E40" s="133"/>
      <c r="F40" s="133"/>
      <c r="G40" s="134"/>
      <c r="H40" s="82"/>
      <c r="I40" s="82"/>
      <c r="J40" s="93"/>
      <c r="K40" s="82"/>
      <c r="L40" s="82"/>
      <c r="M40" s="107"/>
      <c r="N40" s="278"/>
    </row>
    <row r="41" spans="1:14" s="1" customFormat="1" ht="14.1" customHeight="1" x14ac:dyDescent="0.3">
      <c r="A41" s="160">
        <v>20</v>
      </c>
      <c r="B41" s="85" t="s">
        <v>180</v>
      </c>
      <c r="C41" s="86"/>
      <c r="D41" s="123"/>
      <c r="E41" s="124"/>
      <c r="F41" s="124"/>
      <c r="G41" s="125"/>
      <c r="H41" s="67"/>
      <c r="I41" s="67"/>
      <c r="J41" s="90"/>
      <c r="K41" s="67"/>
      <c r="L41" s="67"/>
      <c r="M41" s="106"/>
      <c r="N41" s="277"/>
    </row>
    <row r="42" spans="1:14" s="1" customFormat="1" ht="14.1" customHeight="1" x14ac:dyDescent="0.3">
      <c r="A42" s="160"/>
      <c r="B42" s="77" t="s">
        <v>181</v>
      </c>
      <c r="C42" s="78"/>
      <c r="D42" s="132" t="s">
        <v>182</v>
      </c>
      <c r="E42" s="133"/>
      <c r="F42" s="133"/>
      <c r="G42" s="134"/>
      <c r="H42" s="82"/>
      <c r="I42" s="82"/>
      <c r="J42" s="93"/>
      <c r="K42" s="82"/>
      <c r="L42" s="82"/>
      <c r="M42" s="107"/>
      <c r="N42" s="278"/>
    </row>
    <row r="43" spans="1:14" s="1" customFormat="1" ht="14.1" customHeight="1" x14ac:dyDescent="0.3">
      <c r="A43" s="160">
        <v>21</v>
      </c>
      <c r="B43" s="85" t="s">
        <v>370</v>
      </c>
      <c r="C43" s="86"/>
      <c r="D43" s="123"/>
      <c r="E43" s="124"/>
      <c r="F43" s="124"/>
      <c r="G43" s="125"/>
      <c r="H43" s="67"/>
      <c r="I43" s="67"/>
      <c r="J43" s="90"/>
      <c r="K43" s="67"/>
      <c r="L43" s="67"/>
      <c r="M43" s="67"/>
      <c r="N43" s="185"/>
    </row>
    <row r="44" spans="1:14" s="1" customFormat="1" ht="14.1" customHeight="1" x14ac:dyDescent="0.3">
      <c r="A44" s="160"/>
      <c r="B44" s="77" t="s">
        <v>369</v>
      </c>
      <c r="C44" s="78"/>
      <c r="D44" s="132"/>
      <c r="E44" s="133"/>
      <c r="F44" s="133"/>
      <c r="G44" s="134"/>
      <c r="H44" s="82"/>
      <c r="I44" s="82"/>
      <c r="J44" s="93"/>
      <c r="K44" s="82"/>
      <c r="L44" s="82"/>
      <c r="M44" s="82"/>
      <c r="N44" s="189"/>
    </row>
    <row r="45" spans="1:14" s="1" customFormat="1" ht="14.1" customHeight="1" x14ac:dyDescent="0.3">
      <c r="A45" s="160">
        <v>22</v>
      </c>
      <c r="B45" s="85" t="s">
        <v>10</v>
      </c>
      <c r="C45" s="86"/>
      <c r="D45" s="123" t="s">
        <v>85</v>
      </c>
      <c r="E45" s="124"/>
      <c r="F45" s="124"/>
      <c r="G45" s="125"/>
      <c r="H45" s="67">
        <f>SUM(I45)-7</f>
        <v>53</v>
      </c>
      <c r="I45" s="67">
        <f>SUM(J45)-7</f>
        <v>60</v>
      </c>
      <c r="J45" s="90">
        <v>67</v>
      </c>
      <c r="K45" s="67">
        <f>SUM(J45)+6</f>
        <v>73</v>
      </c>
      <c r="L45" s="67">
        <f>SUM(K45)+6</f>
        <v>79</v>
      </c>
      <c r="M45" s="67">
        <f>SUM(L45)+6</f>
        <v>85</v>
      </c>
      <c r="N45" s="234">
        <f>SUM(M45)+6</f>
        <v>91</v>
      </c>
    </row>
    <row r="46" spans="1:14" s="1" customFormat="1" ht="14.1" customHeight="1" x14ac:dyDescent="0.3">
      <c r="A46" s="160"/>
      <c r="B46" s="77" t="s">
        <v>57</v>
      </c>
      <c r="C46" s="78"/>
      <c r="D46" s="100" t="s">
        <v>127</v>
      </c>
      <c r="E46" s="101"/>
      <c r="F46" s="101"/>
      <c r="G46" s="102"/>
      <c r="H46" s="82"/>
      <c r="I46" s="82"/>
      <c r="J46" s="93"/>
      <c r="K46" s="82"/>
      <c r="L46" s="82"/>
      <c r="M46" s="82"/>
      <c r="N46" s="235"/>
    </row>
    <row r="47" spans="1:14" s="1" customFormat="1" ht="14.1" customHeight="1" x14ac:dyDescent="0.3">
      <c r="A47" s="160">
        <v>23</v>
      </c>
      <c r="B47" s="85" t="s">
        <v>17</v>
      </c>
      <c r="C47" s="86"/>
      <c r="D47" s="123" t="s">
        <v>18</v>
      </c>
      <c r="E47" s="124"/>
      <c r="F47" s="124"/>
      <c r="G47" s="125"/>
      <c r="H47" s="67">
        <f>SUM(I47)-1</f>
        <v>19</v>
      </c>
      <c r="I47" s="67">
        <f>SUM(J47)-1</f>
        <v>20</v>
      </c>
      <c r="J47" s="90">
        <v>21</v>
      </c>
      <c r="K47" s="67">
        <f>SUM(J47)+1</f>
        <v>22</v>
      </c>
      <c r="L47" s="67">
        <f>SUM(K47)+1</f>
        <v>23</v>
      </c>
      <c r="M47" s="67">
        <f>SUM(L47)+1</f>
        <v>24</v>
      </c>
      <c r="N47" s="234">
        <f>SUM(M47)+1</f>
        <v>25</v>
      </c>
    </row>
    <row r="48" spans="1:14" s="1" customFormat="1" ht="14.1" customHeight="1" x14ac:dyDescent="0.3">
      <c r="A48" s="160"/>
      <c r="B48" s="77" t="s">
        <v>58</v>
      </c>
      <c r="C48" s="78"/>
      <c r="D48" s="129" t="s">
        <v>126</v>
      </c>
      <c r="E48" s="130"/>
      <c r="F48" s="130"/>
      <c r="G48" s="131"/>
      <c r="H48" s="82"/>
      <c r="I48" s="82"/>
      <c r="J48" s="93"/>
      <c r="K48" s="82"/>
      <c r="L48" s="82"/>
      <c r="M48" s="82"/>
      <c r="N48" s="235"/>
    </row>
    <row r="49" spans="1:14" s="1" customFormat="1" ht="14.1" customHeight="1" x14ac:dyDescent="0.3">
      <c r="A49" s="160">
        <v>24</v>
      </c>
      <c r="B49" s="85" t="s">
        <v>19</v>
      </c>
      <c r="C49" s="86"/>
      <c r="D49" s="123" t="s">
        <v>16</v>
      </c>
      <c r="E49" s="124"/>
      <c r="F49" s="124"/>
      <c r="G49" s="125"/>
      <c r="H49" s="67">
        <f>SUM(I49)-1.1</f>
        <v>20.499999999999996</v>
      </c>
      <c r="I49" s="67">
        <f>SUM(J49)-1.1</f>
        <v>21.599999999999998</v>
      </c>
      <c r="J49" s="90">
        <v>22.7</v>
      </c>
      <c r="K49" s="67">
        <f>SUM(J49)+1.6</f>
        <v>24.3</v>
      </c>
      <c r="L49" s="67">
        <f>SUM(K49)+1.1</f>
        <v>25.400000000000002</v>
      </c>
      <c r="M49" s="106">
        <f>SUM(L49)+1.1</f>
        <v>26.500000000000004</v>
      </c>
      <c r="N49" s="277">
        <f>SUM(M49)+1.1</f>
        <v>27.600000000000005</v>
      </c>
    </row>
    <row r="50" spans="1:14" s="1" customFormat="1" ht="14.1" customHeight="1" x14ac:dyDescent="0.3">
      <c r="A50" s="160"/>
      <c r="B50" s="77" t="s">
        <v>64</v>
      </c>
      <c r="C50" s="78"/>
      <c r="D50" s="100" t="s">
        <v>125</v>
      </c>
      <c r="E50" s="101"/>
      <c r="F50" s="101"/>
      <c r="G50" s="102"/>
      <c r="H50" s="82"/>
      <c r="I50" s="82"/>
      <c r="J50" s="93"/>
      <c r="K50" s="82"/>
      <c r="L50" s="82"/>
      <c r="M50" s="107"/>
      <c r="N50" s="278"/>
    </row>
    <row r="51" spans="1:14" s="1" customFormat="1" ht="14.1" customHeight="1" x14ac:dyDescent="0.3">
      <c r="A51" s="160">
        <v>25</v>
      </c>
      <c r="B51" s="85" t="s">
        <v>20</v>
      </c>
      <c r="C51" s="86"/>
      <c r="D51" s="123" t="s">
        <v>16</v>
      </c>
      <c r="E51" s="124"/>
      <c r="F51" s="124"/>
      <c r="G51" s="125"/>
      <c r="H51" s="67">
        <f>SUM(I51)-1.3</f>
        <v>27</v>
      </c>
      <c r="I51" s="67">
        <f>SUM(J51)-1.3</f>
        <v>28.3</v>
      </c>
      <c r="J51" s="90">
        <v>29.6</v>
      </c>
      <c r="K51" s="67">
        <f>SUM(J51)+1.8</f>
        <v>31.400000000000002</v>
      </c>
      <c r="L51" s="67">
        <f>SUM(K51)+1.3</f>
        <v>32.700000000000003</v>
      </c>
      <c r="M51" s="106">
        <f>SUM(L51)+1.3</f>
        <v>34</v>
      </c>
      <c r="N51" s="277">
        <f>SUM(M51)+1.3</f>
        <v>35.299999999999997</v>
      </c>
    </row>
    <row r="52" spans="1:14" s="1" customFormat="1" ht="14.1" customHeight="1" x14ac:dyDescent="0.3">
      <c r="A52" s="160"/>
      <c r="B52" s="77" t="s">
        <v>63</v>
      </c>
      <c r="C52" s="78"/>
      <c r="D52" s="100" t="s">
        <v>125</v>
      </c>
      <c r="E52" s="101"/>
      <c r="F52" s="101"/>
      <c r="G52" s="102"/>
      <c r="H52" s="82"/>
      <c r="I52" s="82"/>
      <c r="J52" s="93"/>
      <c r="K52" s="82"/>
      <c r="L52" s="82"/>
      <c r="M52" s="107"/>
      <c r="N52" s="278"/>
    </row>
    <row r="53" spans="1:14" s="1" customFormat="1" ht="14.1" customHeight="1" x14ac:dyDescent="0.3">
      <c r="A53" s="160">
        <v>26</v>
      </c>
      <c r="B53" s="85" t="s">
        <v>21</v>
      </c>
      <c r="C53" s="86"/>
      <c r="D53" s="123" t="s">
        <v>22</v>
      </c>
      <c r="E53" s="124"/>
      <c r="F53" s="124"/>
      <c r="G53" s="125"/>
      <c r="H53" s="67">
        <f>SUM(I53)-2.8</f>
        <v>42.600000000000009</v>
      </c>
      <c r="I53" s="67">
        <f>SUM(J53)-2.8</f>
        <v>45.400000000000006</v>
      </c>
      <c r="J53" s="90">
        <v>48.2</v>
      </c>
      <c r="K53" s="67">
        <f>SUM(J53)+2.6</f>
        <v>50.800000000000004</v>
      </c>
      <c r="L53" s="67">
        <f>SUM(K53)+2.6</f>
        <v>53.400000000000006</v>
      </c>
      <c r="M53" s="67">
        <f>SUM(L53)+2.6</f>
        <v>56.000000000000007</v>
      </c>
      <c r="N53" s="234">
        <f>SUM(M53)+2.6</f>
        <v>58.600000000000009</v>
      </c>
    </row>
    <row r="54" spans="1:14" s="1" customFormat="1" ht="14.1" customHeight="1" x14ac:dyDescent="0.3">
      <c r="A54" s="160"/>
      <c r="B54" s="77" t="s">
        <v>62</v>
      </c>
      <c r="C54" s="78"/>
      <c r="D54" s="100" t="s">
        <v>124</v>
      </c>
      <c r="E54" s="101"/>
      <c r="F54" s="101"/>
      <c r="G54" s="102"/>
      <c r="H54" s="82"/>
      <c r="I54" s="82"/>
      <c r="J54" s="93"/>
      <c r="K54" s="82"/>
      <c r="L54" s="82"/>
      <c r="M54" s="82"/>
      <c r="N54" s="235"/>
    </row>
    <row r="55" spans="1:14" s="1" customFormat="1" ht="14.1" customHeight="1" x14ac:dyDescent="0.3">
      <c r="A55" s="160">
        <v>27</v>
      </c>
      <c r="B55" s="85" t="s">
        <v>23</v>
      </c>
      <c r="C55" s="86"/>
      <c r="D55" s="123" t="s">
        <v>24</v>
      </c>
      <c r="E55" s="124"/>
      <c r="F55" s="124"/>
      <c r="G55" s="125"/>
      <c r="H55" s="67">
        <f>SUM(I55)-6</f>
        <v>33.5</v>
      </c>
      <c r="I55" s="67">
        <f>SUM(J55)-6</f>
        <v>39.5</v>
      </c>
      <c r="J55" s="90">
        <v>45.5</v>
      </c>
      <c r="K55" s="67">
        <f>SUM(J55)+4.5</f>
        <v>50</v>
      </c>
      <c r="L55" s="67">
        <f>SUM(K55)+5</f>
        <v>55</v>
      </c>
      <c r="M55" s="67">
        <f>SUM(L55)+5</f>
        <v>60</v>
      </c>
      <c r="N55" s="234">
        <f>SUM(M55)+5</f>
        <v>65</v>
      </c>
    </row>
    <row r="56" spans="1:14" s="1" customFormat="1" ht="14.1" customHeight="1" x14ac:dyDescent="0.3">
      <c r="A56" s="160"/>
      <c r="B56" s="77" t="s">
        <v>61</v>
      </c>
      <c r="C56" s="78"/>
      <c r="D56" s="100" t="s">
        <v>123</v>
      </c>
      <c r="E56" s="101"/>
      <c r="F56" s="101"/>
      <c r="G56" s="102"/>
      <c r="H56" s="82"/>
      <c r="I56" s="82"/>
      <c r="J56" s="93"/>
      <c r="K56" s="82"/>
      <c r="L56" s="82"/>
      <c r="M56" s="82"/>
      <c r="N56" s="235"/>
    </row>
    <row r="57" spans="1:14" s="1" customFormat="1" ht="14.1" customHeight="1" x14ac:dyDescent="0.3">
      <c r="A57" s="160">
        <v>28</v>
      </c>
      <c r="B57" s="85" t="s">
        <v>122</v>
      </c>
      <c r="C57" s="86"/>
      <c r="D57" s="123" t="s">
        <v>120</v>
      </c>
      <c r="E57" s="124"/>
      <c r="F57" s="124"/>
      <c r="G57" s="125"/>
      <c r="H57" s="67">
        <f>SUM(I57)-2</f>
        <v>37.9</v>
      </c>
      <c r="I57" s="67">
        <f>SUM(J57)-2</f>
        <v>39.9</v>
      </c>
      <c r="J57" s="90">
        <v>41.9</v>
      </c>
      <c r="K57" s="67">
        <f>SUM(J57)+2</f>
        <v>43.9</v>
      </c>
      <c r="L57" s="67">
        <f>SUM(K57)+2</f>
        <v>45.9</v>
      </c>
      <c r="M57" s="67">
        <f>SUM(L57)+2</f>
        <v>47.9</v>
      </c>
      <c r="N57" s="234">
        <f>SUM(M57)+2</f>
        <v>49.9</v>
      </c>
    </row>
    <row r="58" spans="1:14" s="1" customFormat="1" ht="14.1" customHeight="1" x14ac:dyDescent="0.3">
      <c r="A58" s="160"/>
      <c r="B58" s="77" t="s">
        <v>121</v>
      </c>
      <c r="C58" s="78"/>
      <c r="D58" s="100" t="s">
        <v>120</v>
      </c>
      <c r="E58" s="101"/>
      <c r="F58" s="101"/>
      <c r="G58" s="102"/>
      <c r="H58" s="82"/>
      <c r="I58" s="82"/>
      <c r="J58" s="93"/>
      <c r="K58" s="82"/>
      <c r="L58" s="82"/>
      <c r="M58" s="82"/>
      <c r="N58" s="235"/>
    </row>
    <row r="59" spans="1:14" s="1" customFormat="1" ht="14.1" customHeight="1" x14ac:dyDescent="0.3">
      <c r="A59" s="160">
        <v>29</v>
      </c>
      <c r="B59" s="85" t="s">
        <v>119</v>
      </c>
      <c r="C59" s="86"/>
      <c r="D59" s="123" t="s">
        <v>118</v>
      </c>
      <c r="E59" s="124"/>
      <c r="F59" s="124"/>
      <c r="G59" s="125"/>
      <c r="H59" s="67">
        <f>SUM(I59)-3.5</f>
        <v>31.5</v>
      </c>
      <c r="I59" s="67">
        <f>SUM(J59)-3.5</f>
        <v>35</v>
      </c>
      <c r="J59" s="90">
        <v>38.5</v>
      </c>
      <c r="K59" s="67">
        <f>SUM(J59)+3.2</f>
        <v>41.7</v>
      </c>
      <c r="L59" s="67">
        <f>SUM(K59)+3.1</f>
        <v>44.800000000000004</v>
      </c>
      <c r="M59" s="67">
        <f>SUM(L59)+3.1</f>
        <v>47.900000000000006</v>
      </c>
      <c r="N59" s="234">
        <f>SUM(M59)+3.1</f>
        <v>51.000000000000007</v>
      </c>
    </row>
    <row r="60" spans="1:14" s="1" customFormat="1" ht="14.1" customHeight="1" x14ac:dyDescent="0.3">
      <c r="A60" s="160"/>
      <c r="B60" s="77" t="s">
        <v>117</v>
      </c>
      <c r="C60" s="78"/>
      <c r="D60" s="100" t="s">
        <v>173</v>
      </c>
      <c r="E60" s="101"/>
      <c r="F60" s="101"/>
      <c r="G60" s="102"/>
      <c r="H60" s="82"/>
      <c r="I60" s="82"/>
      <c r="J60" s="93"/>
      <c r="K60" s="82"/>
      <c r="L60" s="82"/>
      <c r="M60" s="82"/>
      <c r="N60" s="235"/>
    </row>
    <row r="61" spans="1:14" s="1" customFormat="1" ht="14.1" customHeight="1" x14ac:dyDescent="0.3">
      <c r="A61" s="160">
        <v>30</v>
      </c>
      <c r="B61" s="85" t="s">
        <v>154</v>
      </c>
      <c r="C61" s="86"/>
      <c r="D61" s="123" t="s">
        <v>25</v>
      </c>
      <c r="E61" s="124"/>
      <c r="F61" s="124"/>
      <c r="G61" s="125"/>
      <c r="H61" s="67">
        <f>SUM(I61)-0.3</f>
        <v>3.9000000000000004</v>
      </c>
      <c r="I61" s="67">
        <f>SUM(J61)-0.3</f>
        <v>4.2</v>
      </c>
      <c r="J61" s="126">
        <v>4.5</v>
      </c>
      <c r="K61" s="127">
        <f>SUM(J61)+0.3</f>
        <v>4.8</v>
      </c>
      <c r="L61" s="127">
        <f>SUM(K61)+0.3</f>
        <v>5.0999999999999996</v>
      </c>
      <c r="M61" s="127">
        <f>SUM(L61)+0.3</f>
        <v>5.3999999999999995</v>
      </c>
      <c r="N61" s="257">
        <f>SUM(M61)+0.3</f>
        <v>5.6999999999999993</v>
      </c>
    </row>
    <row r="62" spans="1:14" s="1" customFormat="1" ht="14.1" customHeight="1" x14ac:dyDescent="0.3">
      <c r="A62" s="160"/>
      <c r="B62" s="77" t="s">
        <v>60</v>
      </c>
      <c r="C62" s="78"/>
      <c r="D62" s="100" t="s">
        <v>153</v>
      </c>
      <c r="E62" s="101"/>
      <c r="F62" s="101"/>
      <c r="G62" s="102"/>
      <c r="H62" s="82"/>
      <c r="I62" s="82"/>
      <c r="J62" s="126"/>
      <c r="K62" s="127"/>
      <c r="L62" s="127"/>
      <c r="M62" s="127"/>
      <c r="N62" s="257"/>
    </row>
    <row r="63" spans="1:14" s="1" customFormat="1" ht="14.1" customHeight="1" x14ac:dyDescent="0.3">
      <c r="A63" s="160">
        <v>31</v>
      </c>
      <c r="B63" s="85" t="s">
        <v>152</v>
      </c>
      <c r="C63" s="86"/>
      <c r="D63" s="123" t="s">
        <v>26</v>
      </c>
      <c r="E63" s="124"/>
      <c r="F63" s="124"/>
      <c r="G63" s="125"/>
      <c r="H63" s="67">
        <f>SUM(I63)-0.7</f>
        <v>9.1000000000000014</v>
      </c>
      <c r="I63" s="67">
        <f>SUM(J63)-0.7</f>
        <v>9.8000000000000007</v>
      </c>
      <c r="J63" s="90">
        <v>10.5</v>
      </c>
      <c r="K63" s="67">
        <f>SUM(J63)+0.7</f>
        <v>11.2</v>
      </c>
      <c r="L63" s="67">
        <f>SUM(K63)+0.7</f>
        <v>11.899999999999999</v>
      </c>
      <c r="M63" s="67">
        <f>SUM(L63)+0.7</f>
        <v>12.599999999999998</v>
      </c>
      <c r="N63" s="185">
        <f>SUM(M63)+0.7</f>
        <v>13.299999999999997</v>
      </c>
    </row>
    <row r="64" spans="1:14" s="1" customFormat="1" ht="14.1" customHeight="1" x14ac:dyDescent="0.3">
      <c r="A64" s="160"/>
      <c r="B64" s="77" t="s">
        <v>59</v>
      </c>
      <c r="C64" s="78"/>
      <c r="D64" s="100" t="s">
        <v>151</v>
      </c>
      <c r="E64" s="101"/>
      <c r="F64" s="101"/>
      <c r="G64" s="102"/>
      <c r="H64" s="82"/>
      <c r="I64" s="82"/>
      <c r="J64" s="93"/>
      <c r="K64" s="82"/>
      <c r="L64" s="82"/>
      <c r="M64" s="82"/>
      <c r="N64" s="189"/>
    </row>
    <row r="65" spans="1:14" s="1" customFormat="1" ht="14.1" customHeight="1" x14ac:dyDescent="0.3">
      <c r="A65" s="160">
        <v>32</v>
      </c>
      <c r="B65" s="85" t="s">
        <v>150</v>
      </c>
      <c r="C65" s="86"/>
      <c r="D65" s="161"/>
      <c r="E65" s="161"/>
      <c r="F65" s="161"/>
      <c r="G65" s="161"/>
      <c r="H65" s="67">
        <f>SUM(I65)-0.5</f>
        <v>9.5</v>
      </c>
      <c r="I65" s="67">
        <f>SUM(J65)-0.5</f>
        <v>10</v>
      </c>
      <c r="J65" s="90">
        <v>10.5</v>
      </c>
      <c r="K65" s="67">
        <f>SUM(J65)+0.5</f>
        <v>11</v>
      </c>
      <c r="L65" s="67">
        <f>SUM(K65)+0.5</f>
        <v>11.5</v>
      </c>
      <c r="M65" s="67">
        <f>SUM(L65)+0.5</f>
        <v>12</v>
      </c>
      <c r="N65" s="185">
        <f>SUM(M65)+0.5</f>
        <v>12.5</v>
      </c>
    </row>
    <row r="66" spans="1:14" s="1" customFormat="1" ht="14.1" customHeight="1" x14ac:dyDescent="0.3">
      <c r="A66" s="160"/>
      <c r="B66" s="148" t="s">
        <v>149</v>
      </c>
      <c r="C66" s="149"/>
      <c r="D66" s="129"/>
      <c r="E66" s="130"/>
      <c r="F66" s="130"/>
      <c r="G66" s="131"/>
      <c r="H66" s="82"/>
      <c r="I66" s="82"/>
      <c r="J66" s="93"/>
      <c r="K66" s="82"/>
      <c r="L66" s="82"/>
      <c r="M66" s="82"/>
      <c r="N66" s="189"/>
    </row>
    <row r="67" spans="1:14" s="1" customFormat="1" ht="14.1" customHeight="1" x14ac:dyDescent="0.3">
      <c r="A67" s="160">
        <v>33</v>
      </c>
      <c r="B67" s="85" t="s">
        <v>148</v>
      </c>
      <c r="C67" s="86"/>
      <c r="D67" s="161"/>
      <c r="E67" s="161"/>
      <c r="F67" s="161"/>
      <c r="G67" s="161"/>
      <c r="H67" s="67">
        <f>SUM(I67)-0.6</f>
        <v>11.3</v>
      </c>
      <c r="I67" s="67">
        <f>SUM(J67)-0.6</f>
        <v>11.9</v>
      </c>
      <c r="J67" s="90">
        <v>12.5</v>
      </c>
      <c r="K67" s="67">
        <f>SUM(J67)+0.6</f>
        <v>13.1</v>
      </c>
      <c r="L67" s="67">
        <f>SUM(K67)+0.6</f>
        <v>13.7</v>
      </c>
      <c r="M67" s="67">
        <f>SUM(L67)+0.6</f>
        <v>14.299999999999999</v>
      </c>
      <c r="N67" s="234">
        <f>SUM(M67)+0.6</f>
        <v>14.899999999999999</v>
      </c>
    </row>
    <row r="68" spans="1:14" s="1" customFormat="1" ht="14.1" customHeight="1" x14ac:dyDescent="0.3">
      <c r="A68" s="160"/>
      <c r="B68" s="107" t="s">
        <v>147</v>
      </c>
      <c r="C68" s="107"/>
      <c r="D68" s="129"/>
      <c r="E68" s="130"/>
      <c r="F68" s="130"/>
      <c r="G68" s="131"/>
      <c r="H68" s="82"/>
      <c r="I68" s="82"/>
      <c r="J68" s="93"/>
      <c r="K68" s="82"/>
      <c r="L68" s="82"/>
      <c r="M68" s="82"/>
      <c r="N68" s="235"/>
    </row>
    <row r="69" spans="1:14" s="1" customFormat="1" ht="14.1" customHeight="1" x14ac:dyDescent="0.3">
      <c r="A69" s="160">
        <v>34</v>
      </c>
      <c r="B69" s="85" t="s">
        <v>204</v>
      </c>
      <c r="C69" s="86"/>
      <c r="D69" s="177"/>
      <c r="E69" s="178"/>
      <c r="F69" s="178"/>
      <c r="G69" s="179"/>
      <c r="H69" s="67">
        <f>SUM(I69)-0.2</f>
        <v>3.5999999999999996</v>
      </c>
      <c r="I69" s="67">
        <f>SUM(J69)-0.2</f>
        <v>3.8</v>
      </c>
      <c r="J69" s="126">
        <v>4</v>
      </c>
      <c r="K69" s="127">
        <f>SUM(J69)+0.2</f>
        <v>4.2</v>
      </c>
      <c r="L69" s="127">
        <f>SUM(K69)+0.2</f>
        <v>4.4000000000000004</v>
      </c>
      <c r="M69" s="127">
        <f>SUM(L69)+0.2</f>
        <v>4.6000000000000005</v>
      </c>
      <c r="N69" s="232">
        <f>SUM(M69)+0.2</f>
        <v>4.8000000000000007</v>
      </c>
    </row>
    <row r="70" spans="1:14" s="1" customFormat="1" ht="14.1" customHeight="1" x14ac:dyDescent="0.3">
      <c r="A70" s="160"/>
      <c r="B70" s="148" t="s">
        <v>203</v>
      </c>
      <c r="C70" s="149"/>
      <c r="D70" s="129" t="s">
        <v>384</v>
      </c>
      <c r="E70" s="130"/>
      <c r="F70" s="130"/>
      <c r="G70" s="131"/>
      <c r="H70" s="82"/>
      <c r="I70" s="82"/>
      <c r="J70" s="126"/>
      <c r="K70" s="127"/>
      <c r="L70" s="127"/>
      <c r="M70" s="127"/>
      <c r="N70" s="232"/>
    </row>
    <row r="71" spans="1:14" s="1" customFormat="1" ht="14.1" customHeight="1" x14ac:dyDescent="0.3">
      <c r="A71" s="160">
        <v>35</v>
      </c>
      <c r="B71" s="108" t="s">
        <v>383</v>
      </c>
      <c r="C71" s="109"/>
      <c r="D71" s="190"/>
      <c r="E71" s="191"/>
      <c r="F71" s="191"/>
      <c r="G71" s="192"/>
      <c r="H71" s="98">
        <f>SUM(I71)-3</f>
        <v>77</v>
      </c>
      <c r="I71" s="98">
        <f>SUM(J71)-3</f>
        <v>80</v>
      </c>
      <c r="J71" s="93">
        <v>83</v>
      </c>
      <c r="K71" s="82">
        <f>SUM(J71)+3</f>
        <v>86</v>
      </c>
      <c r="L71" s="82">
        <f>SUM(K71)+3</f>
        <v>89</v>
      </c>
      <c r="M71" s="82">
        <f>SUM(L71)+3</f>
        <v>92</v>
      </c>
      <c r="N71" s="235">
        <f>SUM(M71)+3</f>
        <v>95</v>
      </c>
    </row>
    <row r="72" spans="1:14" s="1" customFormat="1" ht="14.1" customHeight="1" thickBot="1" x14ac:dyDescent="0.35">
      <c r="A72" s="174"/>
      <c r="B72" s="169" t="s">
        <v>382</v>
      </c>
      <c r="C72" s="170"/>
      <c r="D72" s="171"/>
      <c r="E72" s="172"/>
      <c r="F72" s="172"/>
      <c r="G72" s="173"/>
      <c r="H72" s="68"/>
      <c r="I72" s="68"/>
      <c r="J72" s="166"/>
      <c r="K72" s="167"/>
      <c r="L72" s="167"/>
      <c r="M72" s="167"/>
      <c r="N72" s="233"/>
    </row>
  </sheetData>
  <mergeCells count="423">
    <mergeCell ref="L71:L72"/>
    <mergeCell ref="M71:M72"/>
    <mergeCell ref="N71:N72"/>
    <mergeCell ref="B72:C72"/>
    <mergeCell ref="D72:G72"/>
    <mergeCell ref="A1:N1"/>
    <mergeCell ref="B2:C2"/>
    <mergeCell ref="D2:G2"/>
    <mergeCell ref="A71:A72"/>
    <mergeCell ref="B71:C71"/>
    <mergeCell ref="D71:G71"/>
    <mergeCell ref="H71:H72"/>
    <mergeCell ref="I71:I72"/>
    <mergeCell ref="J71:J72"/>
    <mergeCell ref="K71:K72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N55:N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N57:N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N59:N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N61:N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N63:N64"/>
    <mergeCell ref="B64:C64"/>
    <mergeCell ref="D64:G64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N67:N68"/>
    <mergeCell ref="B68:C68"/>
    <mergeCell ref="D68:G68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69:A70"/>
    <mergeCell ref="B69:C69"/>
    <mergeCell ref="D69:G69"/>
    <mergeCell ref="H69:H70"/>
    <mergeCell ref="I69:I70"/>
    <mergeCell ref="J69:J70"/>
    <mergeCell ref="K69:K70"/>
    <mergeCell ref="L69:L70"/>
    <mergeCell ref="M69:M70"/>
    <mergeCell ref="N69:N70"/>
    <mergeCell ref="B70:C70"/>
    <mergeCell ref="D70:G7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1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9DE0-AE47-4A8D-8007-FE7A7B10383F}">
  <sheetPr codeName="Sheet170">
    <tabColor theme="5"/>
    <pageSetUpPr fitToPage="1"/>
  </sheetPr>
  <dimension ref="A1:M51"/>
  <sheetViews>
    <sheetView zoomScale="110" zoomScaleNormal="110" workbookViewId="0">
      <selection activeCell="H23" sqref="H23:H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391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146</v>
      </c>
      <c r="C3" s="141"/>
      <c r="D3" s="142" t="s">
        <v>145</v>
      </c>
      <c r="E3" s="143"/>
      <c r="F3" s="143"/>
      <c r="G3" s="144"/>
      <c r="H3" s="135">
        <f>SUM(I3)-2</f>
        <v>16</v>
      </c>
      <c r="I3" s="135">
        <f>SUM(J3)-2</f>
        <v>18</v>
      </c>
      <c r="J3" s="137">
        <v>20</v>
      </c>
      <c r="K3" s="135">
        <f>SUM(J3)+2</f>
        <v>22</v>
      </c>
      <c r="L3" s="135">
        <f>SUM(K3)+2</f>
        <v>24</v>
      </c>
      <c r="M3" s="242">
        <f>SUM(L3)+2</f>
        <v>26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SUM(I5)-1.4</f>
        <v>18.800000000000004</v>
      </c>
      <c r="I5" s="67">
        <f>SUM(J5)-1.4</f>
        <v>20.200000000000003</v>
      </c>
      <c r="J5" s="90">
        <v>21.6</v>
      </c>
      <c r="K5" s="67">
        <f>SUM(J5)+1.2</f>
        <v>22.8</v>
      </c>
      <c r="L5" s="67">
        <f>SUM(K5)+1.2</f>
        <v>24</v>
      </c>
      <c r="M5" s="234">
        <f>SUM(L5)+1.2</f>
        <v>25.2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31.5</v>
      </c>
      <c r="I7" s="67">
        <f>SUM(J7)-2.25</f>
        <v>33.75</v>
      </c>
      <c r="J7" s="90">
        <v>36</v>
      </c>
      <c r="K7" s="67">
        <f>SUM(J7)+2</f>
        <v>38</v>
      </c>
      <c r="L7" s="67">
        <f>SUM(K7)+2</f>
        <v>40</v>
      </c>
      <c r="M7" s="234">
        <f>SUM(L7)+2</f>
        <v>42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33.5</v>
      </c>
      <c r="I9" s="67">
        <f>SUM(J9)-2.25</f>
        <v>35.75</v>
      </c>
      <c r="J9" s="90">
        <v>38</v>
      </c>
      <c r="K9" s="67">
        <f>SUM(J9)+2</f>
        <v>40</v>
      </c>
      <c r="L9" s="67">
        <f>SUM(K9)+2</f>
        <v>42</v>
      </c>
      <c r="M9" s="234">
        <f>SUM(L9)+2</f>
        <v>44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16.300000000000004</v>
      </c>
      <c r="I11" s="67">
        <f>SUM(J11)-0.9</f>
        <v>17.200000000000003</v>
      </c>
      <c r="J11" s="126">
        <v>18.100000000000001</v>
      </c>
      <c r="K11" s="127">
        <f>SUM(J11)+0.9</f>
        <v>19</v>
      </c>
      <c r="L11" s="127">
        <f>SUM(K11)+0.9</f>
        <v>19.899999999999999</v>
      </c>
      <c r="M11" s="232">
        <f>SUM(L11)+0.9</f>
        <v>20.799999999999997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232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SUM(I15)-0.6</f>
        <v>9.3000000000000007</v>
      </c>
      <c r="I15" s="67">
        <f>SUM(J15)-0.6</f>
        <v>9.9</v>
      </c>
      <c r="J15" s="126">
        <v>10.5</v>
      </c>
      <c r="K15" s="127">
        <f>SUM(J15)+0.6</f>
        <v>11.1</v>
      </c>
      <c r="L15" s="127">
        <f>SUM(K15)+0.6</f>
        <v>11.7</v>
      </c>
      <c r="M15" s="232">
        <f>SUM(L15)+0.6</f>
        <v>12.299999999999999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106" t="s">
        <v>390</v>
      </c>
      <c r="C17" s="106"/>
      <c r="D17" s="161" t="s">
        <v>389</v>
      </c>
      <c r="E17" s="161"/>
      <c r="F17" s="161"/>
      <c r="G17" s="161"/>
      <c r="H17" s="67">
        <f>SUM(I17)-0.5</f>
        <v>8</v>
      </c>
      <c r="I17" s="67">
        <f>SUM(J17)-0.5</f>
        <v>8.5</v>
      </c>
      <c r="J17" s="126">
        <v>9</v>
      </c>
      <c r="K17" s="127">
        <f>SUM(J17)+0.5</f>
        <v>9.5</v>
      </c>
      <c r="L17" s="127">
        <f>SUM(K17)+0.5</f>
        <v>10</v>
      </c>
      <c r="M17" s="232">
        <f>SUM(L17)+0.5</f>
        <v>10.5</v>
      </c>
    </row>
    <row r="18" spans="1:13" s="1" customFormat="1" ht="14.1" customHeight="1" thickBot="1" x14ac:dyDescent="0.35">
      <c r="A18" s="160"/>
      <c r="B18" s="352" t="s">
        <v>388</v>
      </c>
      <c r="C18" s="352"/>
      <c r="D18" s="333" t="s">
        <v>387</v>
      </c>
      <c r="E18" s="334"/>
      <c r="F18" s="334"/>
      <c r="G18" s="335"/>
      <c r="H18" s="114"/>
      <c r="I18" s="114"/>
      <c r="J18" s="351"/>
      <c r="K18" s="348"/>
      <c r="L18" s="348"/>
      <c r="M18" s="353"/>
    </row>
    <row r="19" spans="1:13" ht="14.1" customHeight="1" thickTop="1" x14ac:dyDescent="0.3">
      <c r="A19" s="160">
        <v>9</v>
      </c>
      <c r="B19" s="108" t="s">
        <v>159</v>
      </c>
      <c r="C19" s="109"/>
      <c r="D19" s="103" t="s">
        <v>83</v>
      </c>
      <c r="E19" s="104"/>
      <c r="F19" s="104"/>
      <c r="G19" s="105"/>
      <c r="H19" s="175">
        <f>SUM(I19)-3</f>
        <v>47</v>
      </c>
      <c r="I19" s="98">
        <f>SUM(J19)-3</f>
        <v>50</v>
      </c>
      <c r="J19" s="97">
        <v>53</v>
      </c>
      <c r="K19" s="98">
        <f>SUM(J19)+3</f>
        <v>56</v>
      </c>
      <c r="L19" s="98">
        <f>SUM(K19)+3</f>
        <v>59</v>
      </c>
      <c r="M19" s="240">
        <f>SUM(L19)+3</f>
        <v>62</v>
      </c>
    </row>
    <row r="20" spans="1:13" ht="14.1" customHeight="1" x14ac:dyDescent="0.3">
      <c r="A20" s="160"/>
      <c r="B20" s="77" t="s">
        <v>115</v>
      </c>
      <c r="C20" s="78"/>
      <c r="D20" s="100" t="s">
        <v>84</v>
      </c>
      <c r="E20" s="101"/>
      <c r="F20" s="101"/>
      <c r="G20" s="102"/>
      <c r="H20" s="107"/>
      <c r="I20" s="82"/>
      <c r="J20" s="93"/>
      <c r="K20" s="82"/>
      <c r="L20" s="82"/>
      <c r="M20" s="235"/>
    </row>
    <row r="21" spans="1:13" ht="14.1" customHeight="1" x14ac:dyDescent="0.3">
      <c r="A21" s="160">
        <v>10</v>
      </c>
      <c r="B21" s="108" t="s">
        <v>179</v>
      </c>
      <c r="C21" s="109"/>
      <c r="D21" s="103"/>
      <c r="E21" s="104"/>
      <c r="F21" s="104"/>
      <c r="G21" s="105"/>
      <c r="H21" s="67">
        <f>SUM(I21)-1.3</f>
        <v>17.399999999999999</v>
      </c>
      <c r="I21" s="67">
        <f>SUM(J21)-1.3</f>
        <v>18.7</v>
      </c>
      <c r="J21" s="97">
        <v>20</v>
      </c>
      <c r="K21" s="98">
        <f>SUM(J21)+1.3</f>
        <v>21.3</v>
      </c>
      <c r="L21" s="98">
        <f>SUM(K21)+1.3</f>
        <v>22.6</v>
      </c>
      <c r="M21" s="240">
        <f>SUM(L21)+1.3</f>
        <v>23.900000000000002</v>
      </c>
    </row>
    <row r="22" spans="1:13" ht="14.1" customHeight="1" x14ac:dyDescent="0.3">
      <c r="A22" s="160"/>
      <c r="B22" s="77" t="s">
        <v>178</v>
      </c>
      <c r="C22" s="78"/>
      <c r="D22" s="100"/>
      <c r="E22" s="101"/>
      <c r="F22" s="101"/>
      <c r="G22" s="102"/>
      <c r="H22" s="82"/>
      <c r="I22" s="82"/>
      <c r="J22" s="93"/>
      <c r="K22" s="82"/>
      <c r="L22" s="82"/>
      <c r="M22" s="235"/>
    </row>
    <row r="23" spans="1:13" ht="14.1" customHeight="1" x14ac:dyDescent="0.3">
      <c r="A23" s="160">
        <v>11</v>
      </c>
      <c r="B23" s="108" t="s">
        <v>158</v>
      </c>
      <c r="C23" s="109"/>
      <c r="D23" s="103"/>
      <c r="E23" s="104"/>
      <c r="F23" s="104"/>
      <c r="G23" s="105"/>
      <c r="H23" s="67">
        <f>SUM(I23)-1.7</f>
        <v>29.6</v>
      </c>
      <c r="I23" s="67">
        <f>SUM(J23)-1.7</f>
        <v>31.3</v>
      </c>
      <c r="J23" s="97">
        <v>33</v>
      </c>
      <c r="K23" s="98">
        <f>SUM(J23)+1.7</f>
        <v>34.700000000000003</v>
      </c>
      <c r="L23" s="98">
        <f>SUM(K23)+1.7</f>
        <v>36.400000000000006</v>
      </c>
      <c r="M23" s="240">
        <f>SUM(L23)+1.7</f>
        <v>38.100000000000009</v>
      </c>
    </row>
    <row r="24" spans="1:13" ht="14.1" customHeight="1" x14ac:dyDescent="0.3">
      <c r="A24" s="160"/>
      <c r="B24" s="77" t="s">
        <v>157</v>
      </c>
      <c r="C24" s="78"/>
      <c r="D24" s="100"/>
      <c r="E24" s="101"/>
      <c r="F24" s="101"/>
      <c r="G24" s="102"/>
      <c r="H24" s="82"/>
      <c r="I24" s="82"/>
      <c r="J24" s="93"/>
      <c r="K24" s="82"/>
      <c r="L24" s="82"/>
      <c r="M24" s="235"/>
    </row>
    <row r="25" spans="1:13" ht="14.1" customHeight="1" x14ac:dyDescent="0.3">
      <c r="A25" s="160">
        <v>12</v>
      </c>
      <c r="B25" s="85" t="s">
        <v>176</v>
      </c>
      <c r="C25" s="86"/>
      <c r="D25" s="274"/>
      <c r="E25" s="275"/>
      <c r="F25" s="275"/>
      <c r="G25" s="276"/>
      <c r="H25" s="67">
        <f>SUM(I25)-1.7</f>
        <v>35.599999999999994</v>
      </c>
      <c r="I25" s="67">
        <f>SUM(J25)-1.7</f>
        <v>37.299999999999997</v>
      </c>
      <c r="J25" s="97">
        <v>39</v>
      </c>
      <c r="K25" s="98">
        <f>SUM(J25)+1.7</f>
        <v>40.700000000000003</v>
      </c>
      <c r="L25" s="98">
        <f>SUM(K25)+1.7</f>
        <v>42.400000000000006</v>
      </c>
      <c r="M25" s="240">
        <f>SUM(L25)+1.7</f>
        <v>44.100000000000009</v>
      </c>
    </row>
    <row r="26" spans="1:13" ht="14.1" customHeight="1" x14ac:dyDescent="0.3">
      <c r="A26" s="160"/>
      <c r="B26" s="77" t="s">
        <v>175</v>
      </c>
      <c r="C26" s="78"/>
      <c r="D26" s="79"/>
      <c r="E26" s="80"/>
      <c r="F26" s="80"/>
      <c r="G26" s="81"/>
      <c r="H26" s="82"/>
      <c r="I26" s="82"/>
      <c r="J26" s="93"/>
      <c r="K26" s="82"/>
      <c r="L26" s="82"/>
      <c r="M26" s="235"/>
    </row>
    <row r="27" spans="1:13" ht="14.1" customHeight="1" x14ac:dyDescent="0.3">
      <c r="A27" s="160">
        <v>13</v>
      </c>
      <c r="B27" s="85" t="s">
        <v>170</v>
      </c>
      <c r="C27" s="86"/>
      <c r="D27" s="123"/>
      <c r="E27" s="124"/>
      <c r="F27" s="124"/>
      <c r="G27" s="125"/>
      <c r="H27" s="67">
        <f>SUM(I27)-4.5</f>
        <v>60</v>
      </c>
      <c r="I27" s="67">
        <f>SUM(J27)-4.5</f>
        <v>64.5</v>
      </c>
      <c r="J27" s="90">
        <v>69</v>
      </c>
      <c r="K27" s="67">
        <f>SUM(J27)+4.5</f>
        <v>73.5</v>
      </c>
      <c r="L27" s="67">
        <f>SUM(K27)+4.5</f>
        <v>78</v>
      </c>
      <c r="M27" s="234">
        <f>SUM(L27)+4.5</f>
        <v>82.5</v>
      </c>
    </row>
    <row r="28" spans="1:13" ht="14.1" customHeight="1" x14ac:dyDescent="0.3">
      <c r="A28" s="160"/>
      <c r="B28" s="77" t="s">
        <v>171</v>
      </c>
      <c r="C28" s="78"/>
      <c r="D28" s="100"/>
      <c r="E28" s="101"/>
      <c r="F28" s="101"/>
      <c r="G28" s="102"/>
      <c r="H28" s="82"/>
      <c r="I28" s="82"/>
      <c r="J28" s="93"/>
      <c r="K28" s="82"/>
      <c r="L28" s="82"/>
      <c r="M28" s="235"/>
    </row>
    <row r="29" spans="1:13" s="1" customFormat="1" ht="14.1" customHeight="1" x14ac:dyDescent="0.3">
      <c r="A29" s="160">
        <v>14</v>
      </c>
      <c r="B29" s="85" t="s">
        <v>162</v>
      </c>
      <c r="C29" s="86"/>
      <c r="D29" s="87" t="s">
        <v>85</v>
      </c>
      <c r="E29" s="88"/>
      <c r="F29" s="88"/>
      <c r="G29" s="89"/>
      <c r="H29" s="67">
        <f>SUM(I29)-2.5</f>
        <v>24</v>
      </c>
      <c r="I29" s="67">
        <f>SUM(J29)-2.5</f>
        <v>26.5</v>
      </c>
      <c r="J29" s="90">
        <v>29</v>
      </c>
      <c r="K29" s="67">
        <f>SUM(J29)+2.5</f>
        <v>31.5</v>
      </c>
      <c r="L29" s="67">
        <f>SUM(K29)+2.5</f>
        <v>34</v>
      </c>
      <c r="M29" s="234">
        <f>SUM(L29)+2.5</f>
        <v>36.5</v>
      </c>
    </row>
    <row r="30" spans="1:13" s="1" customFormat="1" ht="14.1" customHeight="1" thickBot="1" x14ac:dyDescent="0.35">
      <c r="A30" s="350"/>
      <c r="B30" s="114" t="s">
        <v>161</v>
      </c>
      <c r="C30" s="114"/>
      <c r="D30" s="338" t="s">
        <v>160</v>
      </c>
      <c r="E30" s="339"/>
      <c r="F30" s="339"/>
      <c r="G30" s="340"/>
      <c r="H30" s="114"/>
      <c r="I30" s="114"/>
      <c r="J30" s="113"/>
      <c r="K30" s="114"/>
      <c r="L30" s="114"/>
      <c r="M30" s="329"/>
    </row>
    <row r="31" spans="1:13" s="1" customFormat="1" ht="14.1" customHeight="1" thickTop="1" x14ac:dyDescent="0.3">
      <c r="A31" s="181">
        <v>15</v>
      </c>
      <c r="B31" s="108" t="s">
        <v>14</v>
      </c>
      <c r="C31" s="109"/>
      <c r="D31" s="103" t="s">
        <v>15</v>
      </c>
      <c r="E31" s="104"/>
      <c r="F31" s="104"/>
      <c r="G31" s="105"/>
      <c r="H31" s="98">
        <f>SUM(I31)-3.2</f>
        <v>53.599999999999994</v>
      </c>
      <c r="I31" s="98">
        <f>SUM(J31)-3.2</f>
        <v>56.8</v>
      </c>
      <c r="J31" s="97">
        <v>60</v>
      </c>
      <c r="K31" s="98">
        <f>SUM(J31)+3.2</f>
        <v>63.2</v>
      </c>
      <c r="L31" s="98">
        <f>SUM(K31)+3.2</f>
        <v>66.400000000000006</v>
      </c>
      <c r="M31" s="292">
        <f>SUM(L31)+3.2</f>
        <v>69.600000000000009</v>
      </c>
    </row>
    <row r="32" spans="1:13" s="1" customFormat="1" ht="14.1" customHeight="1" x14ac:dyDescent="0.3">
      <c r="A32" s="160"/>
      <c r="B32" s="77" t="s">
        <v>56</v>
      </c>
      <c r="C32" s="78"/>
      <c r="D32" s="100" t="s">
        <v>128</v>
      </c>
      <c r="E32" s="101"/>
      <c r="F32" s="101"/>
      <c r="G32" s="102"/>
      <c r="H32" s="82"/>
      <c r="I32" s="82"/>
      <c r="J32" s="93"/>
      <c r="K32" s="82"/>
      <c r="L32" s="82"/>
      <c r="M32" s="236"/>
    </row>
    <row r="33" spans="1:13" s="1" customFormat="1" ht="14.1" customHeight="1" x14ac:dyDescent="0.3">
      <c r="A33" s="160">
        <v>16</v>
      </c>
      <c r="B33" s="85" t="s">
        <v>156</v>
      </c>
      <c r="C33" s="86"/>
      <c r="D33" s="123"/>
      <c r="E33" s="124"/>
      <c r="F33" s="124"/>
      <c r="G33" s="125"/>
      <c r="H33" s="67">
        <f>SUM(I33)-0.7</f>
        <v>12.100000000000001</v>
      </c>
      <c r="I33" s="67">
        <f>SUM(J33)-0.7</f>
        <v>12.8</v>
      </c>
      <c r="J33" s="90">
        <v>13.5</v>
      </c>
      <c r="K33" s="67">
        <f>SUM(J33)+1.2</f>
        <v>14.7</v>
      </c>
      <c r="L33" s="67">
        <f>SUM(K33)+0.7</f>
        <v>15.399999999999999</v>
      </c>
      <c r="M33" s="238">
        <f>SUM(L33)+0.7</f>
        <v>16.099999999999998</v>
      </c>
    </row>
    <row r="34" spans="1:13" s="1" customFormat="1" ht="14.1" customHeight="1" x14ac:dyDescent="0.3">
      <c r="A34" s="160"/>
      <c r="B34" s="77" t="s">
        <v>155</v>
      </c>
      <c r="C34" s="78"/>
      <c r="D34" s="132" t="s">
        <v>172</v>
      </c>
      <c r="E34" s="133"/>
      <c r="F34" s="133"/>
      <c r="G34" s="134"/>
      <c r="H34" s="82"/>
      <c r="I34" s="82"/>
      <c r="J34" s="93"/>
      <c r="K34" s="82"/>
      <c r="L34" s="82"/>
      <c r="M34" s="236"/>
    </row>
    <row r="35" spans="1:13" s="1" customFormat="1" ht="14.1" customHeight="1" x14ac:dyDescent="0.3">
      <c r="A35" s="160">
        <v>17</v>
      </c>
      <c r="B35" s="85" t="s">
        <v>10</v>
      </c>
      <c r="C35" s="86"/>
      <c r="D35" s="123" t="s">
        <v>85</v>
      </c>
      <c r="E35" s="124"/>
      <c r="F35" s="124"/>
      <c r="G35" s="125"/>
      <c r="H35" s="67">
        <f>SUM(I35)-1.5</f>
        <v>21.5</v>
      </c>
      <c r="I35" s="67">
        <f>SUM(J35)-1.5</f>
        <v>23</v>
      </c>
      <c r="J35" s="90">
        <v>24.5</v>
      </c>
      <c r="K35" s="67">
        <f>SUM(J35)+1.5</f>
        <v>26</v>
      </c>
      <c r="L35" s="67">
        <f>SUM(K35)+1.5</f>
        <v>27.5</v>
      </c>
      <c r="M35" s="234">
        <f>SUM(L35)+1.5</f>
        <v>29</v>
      </c>
    </row>
    <row r="36" spans="1:13" s="1" customFormat="1" ht="14.1" customHeight="1" x14ac:dyDescent="0.3">
      <c r="A36" s="160"/>
      <c r="B36" s="77" t="s">
        <v>57</v>
      </c>
      <c r="C36" s="78"/>
      <c r="D36" s="100" t="s">
        <v>127</v>
      </c>
      <c r="E36" s="101"/>
      <c r="F36" s="101"/>
      <c r="G36" s="102"/>
      <c r="H36" s="82"/>
      <c r="I36" s="82"/>
      <c r="J36" s="93"/>
      <c r="K36" s="82"/>
      <c r="L36" s="82"/>
      <c r="M36" s="235"/>
    </row>
    <row r="37" spans="1:13" s="1" customFormat="1" ht="14.1" customHeight="1" x14ac:dyDescent="0.3">
      <c r="A37" s="160">
        <v>18</v>
      </c>
      <c r="B37" s="85" t="s">
        <v>17</v>
      </c>
      <c r="C37" s="86"/>
      <c r="D37" s="123" t="s">
        <v>18</v>
      </c>
      <c r="E37" s="124"/>
      <c r="F37" s="124"/>
      <c r="G37" s="125"/>
      <c r="H37" s="67">
        <f>SUM(I37)-2</f>
        <v>31</v>
      </c>
      <c r="I37" s="67">
        <f>SUM(J37)-2</f>
        <v>33</v>
      </c>
      <c r="J37" s="90">
        <v>35</v>
      </c>
      <c r="K37" s="67">
        <f>SUM(J37)+2</f>
        <v>37</v>
      </c>
      <c r="L37" s="67">
        <f>SUM(K37)+2</f>
        <v>39</v>
      </c>
      <c r="M37" s="234">
        <f>SUM(L37)+2</f>
        <v>41</v>
      </c>
    </row>
    <row r="38" spans="1:13" s="1" customFormat="1" ht="14.1" customHeight="1" x14ac:dyDescent="0.3">
      <c r="A38" s="160"/>
      <c r="B38" s="77" t="s">
        <v>58</v>
      </c>
      <c r="C38" s="78"/>
      <c r="D38" s="129" t="s">
        <v>126</v>
      </c>
      <c r="E38" s="130"/>
      <c r="F38" s="130"/>
      <c r="G38" s="131"/>
      <c r="H38" s="82"/>
      <c r="I38" s="82"/>
      <c r="J38" s="93"/>
      <c r="K38" s="82"/>
      <c r="L38" s="82"/>
      <c r="M38" s="235"/>
    </row>
    <row r="39" spans="1:13" s="1" customFormat="1" ht="14.1" customHeight="1" x14ac:dyDescent="0.3">
      <c r="A39" s="160">
        <v>19</v>
      </c>
      <c r="B39" s="85" t="s">
        <v>19</v>
      </c>
      <c r="C39" s="86"/>
      <c r="D39" s="123" t="s">
        <v>16</v>
      </c>
      <c r="E39" s="124"/>
      <c r="F39" s="124"/>
      <c r="G39" s="125"/>
      <c r="H39" s="98">
        <f>SUM(I39)-1</f>
        <v>20</v>
      </c>
      <c r="I39" s="98">
        <f>SUM(J39)-1</f>
        <v>21</v>
      </c>
      <c r="J39" s="97">
        <v>22</v>
      </c>
      <c r="K39" s="98">
        <f>SUM(J39)+1.5</f>
        <v>23.5</v>
      </c>
      <c r="L39" s="98">
        <f>SUM(K39)+1</f>
        <v>24.5</v>
      </c>
      <c r="M39" s="292">
        <f>SUM(L39)+1</f>
        <v>25.5</v>
      </c>
    </row>
    <row r="40" spans="1:13" s="1" customFormat="1" ht="14.1" customHeight="1" x14ac:dyDescent="0.3">
      <c r="A40" s="160"/>
      <c r="B40" s="77" t="s">
        <v>64</v>
      </c>
      <c r="C40" s="78"/>
      <c r="D40" s="100" t="s">
        <v>125</v>
      </c>
      <c r="E40" s="101"/>
      <c r="F40" s="101"/>
      <c r="G40" s="102"/>
      <c r="H40" s="82"/>
      <c r="I40" s="82"/>
      <c r="J40" s="93"/>
      <c r="K40" s="82"/>
      <c r="L40" s="82"/>
      <c r="M40" s="236"/>
    </row>
    <row r="41" spans="1:13" s="1" customFormat="1" ht="14.1" customHeight="1" x14ac:dyDescent="0.3">
      <c r="A41" s="160">
        <v>20</v>
      </c>
      <c r="B41" s="85" t="s">
        <v>20</v>
      </c>
      <c r="C41" s="86"/>
      <c r="D41" s="123" t="s">
        <v>16</v>
      </c>
      <c r="E41" s="124"/>
      <c r="F41" s="124"/>
      <c r="G41" s="125"/>
      <c r="H41" s="67">
        <f>SUM(I41)-1.2</f>
        <v>22.200000000000003</v>
      </c>
      <c r="I41" s="67">
        <f>SUM(J41)-1.2</f>
        <v>23.400000000000002</v>
      </c>
      <c r="J41" s="90">
        <v>24.6</v>
      </c>
      <c r="K41" s="67">
        <f>SUM(J41)+1.7</f>
        <v>26.3</v>
      </c>
      <c r="L41" s="67">
        <f>SUM(K41)+1.2</f>
        <v>27.5</v>
      </c>
      <c r="M41" s="238">
        <f>SUM(L41)+1.2</f>
        <v>28.7</v>
      </c>
    </row>
    <row r="42" spans="1:13" s="1" customFormat="1" ht="14.1" customHeight="1" thickBot="1" x14ac:dyDescent="0.35">
      <c r="A42" s="174"/>
      <c r="B42" s="71" t="s">
        <v>63</v>
      </c>
      <c r="C42" s="72"/>
      <c r="D42" s="145" t="s">
        <v>125</v>
      </c>
      <c r="E42" s="146"/>
      <c r="F42" s="146"/>
      <c r="G42" s="147"/>
      <c r="H42" s="68"/>
      <c r="I42" s="68"/>
      <c r="J42" s="91"/>
      <c r="K42" s="68"/>
      <c r="L42" s="68"/>
      <c r="M42" s="291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23">
    <mergeCell ref="A19:A20"/>
    <mergeCell ref="B19:C19"/>
    <mergeCell ref="D19:G19"/>
    <mergeCell ref="H19:H20"/>
    <mergeCell ref="I19:I20"/>
    <mergeCell ref="A1:M1"/>
    <mergeCell ref="B2:C2"/>
    <mergeCell ref="D2:G2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7:J38"/>
    <mergeCell ref="J35:J36"/>
    <mergeCell ref="K35:K36"/>
    <mergeCell ref="L35:L36"/>
    <mergeCell ref="M35:M36"/>
    <mergeCell ref="B36:C36"/>
    <mergeCell ref="D36:G36"/>
    <mergeCell ref="H39:H40"/>
    <mergeCell ref="I39:I40"/>
    <mergeCell ref="A37:A38"/>
    <mergeCell ref="B37:C37"/>
    <mergeCell ref="D37:G37"/>
    <mergeCell ref="H37:H38"/>
    <mergeCell ref="I37:I38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B39:C39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A3:A4"/>
    <mergeCell ref="B3:C3"/>
    <mergeCell ref="D3:G3"/>
    <mergeCell ref="H3:H4"/>
    <mergeCell ref="I3:I4"/>
    <mergeCell ref="K41:K42"/>
    <mergeCell ref="J39:J40"/>
    <mergeCell ref="K39:K40"/>
    <mergeCell ref="A39:A40"/>
    <mergeCell ref="D39:G39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I17:I18"/>
    <mergeCell ref="B18:C18"/>
    <mergeCell ref="D18:G18"/>
    <mergeCell ref="A17:A18"/>
    <mergeCell ref="B17:C17"/>
    <mergeCell ref="D17:G17"/>
    <mergeCell ref="H17:H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775B-4BF0-49A8-BD02-017427457327}">
  <sheetPr codeName="Sheet193">
    <tabColor theme="5"/>
    <pageSetUpPr fitToPage="1"/>
  </sheetPr>
  <dimension ref="A1:N78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410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38.400000000000006</v>
      </c>
      <c r="I3" s="67">
        <f>SUM(J3)-3.4</f>
        <v>41.800000000000004</v>
      </c>
      <c r="J3" s="226">
        <v>45.2</v>
      </c>
      <c r="K3" s="269">
        <f>SUM(J3)+2.9</f>
        <v>48.1</v>
      </c>
      <c r="L3" s="269">
        <f>SUM(K3)+2.9</f>
        <v>51</v>
      </c>
      <c r="M3" s="269">
        <f>SUM(L3)+2.9</f>
        <v>53.9</v>
      </c>
      <c r="N3" s="270">
        <f>SUM(M3)+2.9</f>
        <v>56.8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0"/>
      <c r="K4" s="67"/>
      <c r="L4" s="67"/>
      <c r="M4" s="127"/>
      <c r="N4" s="1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234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3.5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47</v>
      </c>
      <c r="I7" s="67">
        <f>SUM(J7)-4.5</f>
        <v>51.5</v>
      </c>
      <c r="J7" s="126">
        <v>56</v>
      </c>
      <c r="K7" s="127">
        <f>SUM(J7)+4.5</f>
        <v>60.5</v>
      </c>
      <c r="L7" s="127">
        <f>SUM(K7)+4.5</f>
        <v>65</v>
      </c>
      <c r="M7" s="127">
        <f>SUM(L7)+4.5</f>
        <v>69.5</v>
      </c>
      <c r="N7" s="232">
        <f>SUM(M7)+4.5</f>
        <v>74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232"/>
    </row>
    <row r="9" spans="1:14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42.5</v>
      </c>
      <c r="I9" s="67">
        <f>SUM(J9)-2.25</f>
        <v>44.75</v>
      </c>
      <c r="J9" s="90">
        <v>47</v>
      </c>
      <c r="K9" s="67">
        <f>SUM(J9)+2</f>
        <v>49</v>
      </c>
      <c r="L9" s="67">
        <f>SUM(K9)+2</f>
        <v>51</v>
      </c>
      <c r="M9" s="67">
        <f>SUM(L9)+2</f>
        <v>53</v>
      </c>
      <c r="N9" s="185">
        <f>SUM(M9)+2</f>
        <v>55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409</v>
      </c>
      <c r="C11" s="106"/>
      <c r="D11" s="161"/>
      <c r="E11" s="161"/>
      <c r="F11" s="161"/>
      <c r="G11" s="161"/>
      <c r="H11" s="67">
        <f>SUM(I11)-3.5</f>
        <v>70</v>
      </c>
      <c r="I11" s="67">
        <f>SUM(J11)-3.5</f>
        <v>73.5</v>
      </c>
      <c r="J11" s="90">
        <v>77</v>
      </c>
      <c r="K11" s="67">
        <f>SUM(J11)+3.5</f>
        <v>80.5</v>
      </c>
      <c r="L11" s="67">
        <f>SUM(K11)+3.5</f>
        <v>84</v>
      </c>
      <c r="M11" s="67">
        <f>SUM(L11)+3.5</f>
        <v>87.5</v>
      </c>
      <c r="N11" s="234">
        <f>SUM(M11)+3.5</f>
        <v>91</v>
      </c>
    </row>
    <row r="12" spans="1:14" s="1" customFormat="1" ht="14.1" customHeight="1" x14ac:dyDescent="0.3">
      <c r="A12" s="160"/>
      <c r="B12" s="107" t="s">
        <v>408</v>
      </c>
      <c r="C12" s="107"/>
      <c r="D12" s="129"/>
      <c r="E12" s="130"/>
      <c r="F12" s="130"/>
      <c r="G12" s="131"/>
      <c r="H12" s="82"/>
      <c r="I12" s="82"/>
      <c r="J12" s="93"/>
      <c r="K12" s="82"/>
      <c r="L12" s="82"/>
      <c r="M12" s="82"/>
      <c r="N12" s="235"/>
    </row>
    <row r="13" spans="1:14" s="1" customFormat="1" ht="14.1" customHeight="1" x14ac:dyDescent="0.3">
      <c r="A13" s="160">
        <v>6</v>
      </c>
      <c r="B13" s="85" t="s">
        <v>11</v>
      </c>
      <c r="C13" s="86"/>
      <c r="D13" s="123" t="s">
        <v>0</v>
      </c>
      <c r="E13" s="124"/>
      <c r="F13" s="124"/>
      <c r="G13" s="125"/>
      <c r="H13" s="67">
        <f>SUM(I13)-0.8</f>
        <v>17.299999999999997</v>
      </c>
      <c r="I13" s="67">
        <f>SUM(J13)-0.8</f>
        <v>18.099999999999998</v>
      </c>
      <c r="J13" s="90">
        <v>18.899999999999999</v>
      </c>
      <c r="K13" s="67">
        <f>SUM(J13)+0.8</f>
        <v>19.7</v>
      </c>
      <c r="L13" s="67">
        <f>SUM(K13)+0.8</f>
        <v>20.5</v>
      </c>
      <c r="M13" s="67">
        <f>SUM(L13)+0.8</f>
        <v>21.3</v>
      </c>
      <c r="N13" s="234">
        <f>SUM(M13)+0.8</f>
        <v>22.1</v>
      </c>
    </row>
    <row r="14" spans="1:14" s="1" customFormat="1" ht="14.1" customHeight="1" x14ac:dyDescent="0.3">
      <c r="A14" s="160"/>
      <c r="B14" s="148" t="s">
        <v>29</v>
      </c>
      <c r="C14" s="149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235"/>
    </row>
    <row r="15" spans="1:14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14.5</v>
      </c>
      <c r="I15" s="67">
        <f>SUM(J15)-0.6</f>
        <v>15.1</v>
      </c>
      <c r="J15" s="126">
        <v>15.7</v>
      </c>
      <c r="K15" s="127">
        <f>SUM(J15)+0.6</f>
        <v>16.3</v>
      </c>
      <c r="L15" s="127">
        <f>SUM(K15)+0.6</f>
        <v>16.900000000000002</v>
      </c>
      <c r="M15" s="67">
        <f>SUM(L15)+0.6</f>
        <v>17.500000000000004</v>
      </c>
      <c r="N15" s="185">
        <f>SUM(M15)+0.6</f>
        <v>18.100000000000005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5.7</v>
      </c>
      <c r="I17" s="67">
        <f>SUM(J17)-0.3</f>
        <v>6</v>
      </c>
      <c r="J17" s="126">
        <v>6.3</v>
      </c>
      <c r="K17" s="127">
        <f>SUM(J17)+0.3</f>
        <v>6.6</v>
      </c>
      <c r="L17" s="127">
        <f>SUM(K17)+0.3</f>
        <v>6.8999999999999995</v>
      </c>
      <c r="M17" s="67">
        <f>SUM(L17)+0.3</f>
        <v>7.1999999999999993</v>
      </c>
      <c r="N17" s="185">
        <f>SUM(M17)+0.3</f>
        <v>7.4999999999999991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35.9</v>
      </c>
      <c r="I19" s="67">
        <f>SUM(J19)-1.6</f>
        <v>37.5</v>
      </c>
      <c r="J19" s="126">
        <v>39.1</v>
      </c>
      <c r="K19" s="127">
        <f>SUM(J19)+1.6</f>
        <v>40.700000000000003</v>
      </c>
      <c r="L19" s="127">
        <f>SUM(K19)+1.6</f>
        <v>42.300000000000004</v>
      </c>
      <c r="M19" s="67">
        <f>SUM(L19)+1.6</f>
        <v>43.900000000000006</v>
      </c>
      <c r="N19" s="185">
        <f>SUM(M19)+1.6</f>
        <v>45.500000000000007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214</v>
      </c>
      <c r="E20" s="130"/>
      <c r="F20" s="130"/>
      <c r="G20" s="131"/>
      <c r="H20" s="82"/>
      <c r="I20" s="82"/>
      <c r="J20" s="126"/>
      <c r="K20" s="127"/>
      <c r="L20" s="127"/>
      <c r="M20" s="82"/>
      <c r="N20" s="189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234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SUM(I23)-1.5</f>
        <v>31.299999999999997</v>
      </c>
      <c r="I23" s="67">
        <f>SUM(J23)-1.5</f>
        <v>32.799999999999997</v>
      </c>
      <c r="J23" s="126">
        <v>34.299999999999997</v>
      </c>
      <c r="K23" s="127">
        <f>SUM(J23)+1.5</f>
        <v>35.799999999999997</v>
      </c>
      <c r="L23" s="127">
        <f>SUM(K23)+1.5</f>
        <v>37.299999999999997</v>
      </c>
      <c r="M23" s="127">
        <f>SUM(L23)+1.5</f>
        <v>38.799999999999997</v>
      </c>
      <c r="N23" s="232">
        <f>SUM(M23)+1.5</f>
        <v>40.299999999999997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127"/>
      <c r="N24" s="232"/>
    </row>
    <row r="25" spans="1:14" s="1" customFormat="1" ht="14.1" customHeight="1" x14ac:dyDescent="0.3">
      <c r="A25" s="160">
        <v>12</v>
      </c>
      <c r="B25" s="85" t="s">
        <v>407</v>
      </c>
      <c r="C25" s="86"/>
      <c r="D25" s="161"/>
      <c r="E25" s="161"/>
      <c r="F25" s="161"/>
      <c r="G25" s="161"/>
      <c r="H25" s="67">
        <f>SUM(I25)-0.6</f>
        <v>16.799999999999997</v>
      </c>
      <c r="I25" s="67">
        <f>SUM(J25)-0.6</f>
        <v>17.399999999999999</v>
      </c>
      <c r="J25" s="126">
        <v>18</v>
      </c>
      <c r="K25" s="127">
        <f>SUM(J25)+0.6</f>
        <v>18.600000000000001</v>
      </c>
      <c r="L25" s="127">
        <f>SUM(K25)+0.6</f>
        <v>19.200000000000003</v>
      </c>
      <c r="M25" s="67">
        <f>SUM(L25)+0.6</f>
        <v>19.800000000000004</v>
      </c>
      <c r="N25" s="234">
        <f>SUM(M25)+0.6</f>
        <v>20.400000000000006</v>
      </c>
    </row>
    <row r="26" spans="1:14" s="1" customFormat="1" ht="14.1" customHeight="1" x14ac:dyDescent="0.3">
      <c r="A26" s="160"/>
      <c r="B26" s="107" t="s">
        <v>406</v>
      </c>
      <c r="C26" s="107"/>
      <c r="D26" s="129"/>
      <c r="E26" s="130"/>
      <c r="F26" s="130"/>
      <c r="G26" s="131"/>
      <c r="H26" s="82"/>
      <c r="I26" s="82"/>
      <c r="J26" s="126"/>
      <c r="K26" s="127"/>
      <c r="L26" s="127"/>
      <c r="M26" s="82"/>
      <c r="N26" s="235"/>
    </row>
    <row r="27" spans="1:14" s="1" customFormat="1" ht="14.1" customHeight="1" x14ac:dyDescent="0.3">
      <c r="A27" s="160">
        <v>13</v>
      </c>
      <c r="B27" s="106" t="s">
        <v>405</v>
      </c>
      <c r="C27" s="106"/>
      <c r="D27" s="123"/>
      <c r="E27" s="124"/>
      <c r="F27" s="124"/>
      <c r="G27" s="125"/>
      <c r="H27" s="67">
        <f>SUM(I27)-0</f>
        <v>5.5</v>
      </c>
      <c r="I27" s="67">
        <f>SUM(J27)-0</f>
        <v>5.5</v>
      </c>
      <c r="J27" s="126">
        <v>5.5</v>
      </c>
      <c r="K27" s="127">
        <f>SUM(J27)+0.5</f>
        <v>6</v>
      </c>
      <c r="L27" s="127">
        <f>SUM(K27)+0</f>
        <v>6</v>
      </c>
      <c r="M27" s="127">
        <f>SUM(L27)+0</f>
        <v>6</v>
      </c>
      <c r="N27" s="232">
        <f>SUM(M27)+0</f>
        <v>6</v>
      </c>
    </row>
    <row r="28" spans="1:14" s="1" customFormat="1" ht="14.1" customHeight="1" x14ac:dyDescent="0.3">
      <c r="A28" s="160"/>
      <c r="B28" s="107" t="s">
        <v>404</v>
      </c>
      <c r="C28" s="107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32"/>
    </row>
    <row r="29" spans="1:14" s="1" customFormat="1" ht="14.1" customHeight="1" x14ac:dyDescent="0.3">
      <c r="A29" s="160">
        <v>14</v>
      </c>
      <c r="B29" s="85" t="s">
        <v>92</v>
      </c>
      <c r="C29" s="86"/>
      <c r="D29" s="123" t="s">
        <v>93</v>
      </c>
      <c r="E29" s="124"/>
      <c r="F29" s="124"/>
      <c r="G29" s="125"/>
      <c r="H29" s="67">
        <f>SUM(I29)-0.4</f>
        <v>8.1999999999999993</v>
      </c>
      <c r="I29" s="67">
        <f>SUM(J29)-0.4</f>
        <v>8.6</v>
      </c>
      <c r="J29" s="90">
        <v>9</v>
      </c>
      <c r="K29" s="67">
        <f>SUM(J29)+0.4</f>
        <v>9.4</v>
      </c>
      <c r="L29" s="67">
        <f>SUM(K29)+0.4</f>
        <v>9.8000000000000007</v>
      </c>
      <c r="M29" s="67">
        <f>SUM(L29)+0.4</f>
        <v>10.200000000000001</v>
      </c>
      <c r="N29" s="234">
        <f>SUM(M29)+0.4</f>
        <v>10.600000000000001</v>
      </c>
    </row>
    <row r="30" spans="1:14" s="1" customFormat="1" ht="14.1" customHeight="1" x14ac:dyDescent="0.3">
      <c r="A30" s="160"/>
      <c r="B30" s="148" t="s">
        <v>94</v>
      </c>
      <c r="C30" s="149"/>
      <c r="D30" s="129" t="s">
        <v>95</v>
      </c>
      <c r="E30" s="130"/>
      <c r="F30" s="130"/>
      <c r="G30" s="131"/>
      <c r="H30" s="82"/>
      <c r="I30" s="82"/>
      <c r="J30" s="93"/>
      <c r="K30" s="82"/>
      <c r="L30" s="82"/>
      <c r="M30" s="82"/>
      <c r="N30" s="235"/>
    </row>
    <row r="31" spans="1:14" s="1" customFormat="1" ht="13.5" customHeight="1" x14ac:dyDescent="0.3">
      <c r="A31" s="160">
        <v>15</v>
      </c>
      <c r="B31" s="106" t="s">
        <v>213</v>
      </c>
      <c r="C31" s="106"/>
      <c r="D31" s="123"/>
      <c r="E31" s="124"/>
      <c r="F31" s="124"/>
      <c r="G31" s="125"/>
      <c r="H31" s="67">
        <f>SUM(I31)-0.5</f>
        <v>11</v>
      </c>
      <c r="I31" s="67">
        <f>SUM(J31)-0.5</f>
        <v>11.5</v>
      </c>
      <c r="J31" s="126">
        <v>12</v>
      </c>
      <c r="K31" s="127">
        <f>SUM(J31)+0.5</f>
        <v>12.5</v>
      </c>
      <c r="L31" s="127">
        <f>SUM(K31)+0.5</f>
        <v>13</v>
      </c>
      <c r="M31" s="127">
        <f>SUM(L31)+0.5</f>
        <v>13.5</v>
      </c>
      <c r="N31" s="232">
        <f>SUM(M31)+0.5</f>
        <v>14</v>
      </c>
    </row>
    <row r="32" spans="1:14" s="1" customFormat="1" ht="14.1" customHeight="1" x14ac:dyDescent="0.3">
      <c r="A32" s="160"/>
      <c r="B32" s="107" t="s">
        <v>212</v>
      </c>
      <c r="C32" s="107"/>
      <c r="D32" s="129"/>
      <c r="E32" s="130"/>
      <c r="F32" s="130"/>
      <c r="G32" s="131"/>
      <c r="H32" s="82"/>
      <c r="I32" s="82"/>
      <c r="J32" s="126"/>
      <c r="K32" s="127"/>
      <c r="L32" s="127"/>
      <c r="M32" s="127"/>
      <c r="N32" s="232"/>
    </row>
    <row r="33" spans="1:14" s="1" customFormat="1" ht="13.5" customHeight="1" x14ac:dyDescent="0.3">
      <c r="A33" s="160">
        <v>16</v>
      </c>
      <c r="B33" s="85" t="s">
        <v>90</v>
      </c>
      <c r="C33" s="86"/>
      <c r="D33" s="104" t="s">
        <v>139</v>
      </c>
      <c r="E33" s="104"/>
      <c r="F33" s="104"/>
      <c r="G33" s="104"/>
      <c r="H33" s="67">
        <f>SUM(I33)-0.2</f>
        <v>3.3999999999999995</v>
      </c>
      <c r="I33" s="67">
        <f>SUM(J33)-0.2</f>
        <v>3.5999999999999996</v>
      </c>
      <c r="J33" s="126">
        <v>3.8</v>
      </c>
      <c r="K33" s="127">
        <f>SUM(J33)+0.2</f>
        <v>4</v>
      </c>
      <c r="L33" s="127">
        <f>SUM(K33)+0.2</f>
        <v>4.2</v>
      </c>
      <c r="M33" s="232">
        <f>SUM(L33)+0.2</f>
        <v>4.4000000000000004</v>
      </c>
      <c r="N33" s="232">
        <f>SUM(M33)+0.2</f>
        <v>4.6000000000000005</v>
      </c>
    </row>
    <row r="34" spans="1:14" s="1" customFormat="1" ht="14.1" customHeight="1" x14ac:dyDescent="0.3">
      <c r="A34" s="160"/>
      <c r="B34" s="107" t="s">
        <v>40</v>
      </c>
      <c r="C34" s="107"/>
      <c r="D34" s="129" t="s">
        <v>138</v>
      </c>
      <c r="E34" s="130"/>
      <c r="F34" s="130"/>
      <c r="G34" s="131"/>
      <c r="H34" s="82"/>
      <c r="I34" s="82"/>
      <c r="J34" s="126"/>
      <c r="K34" s="127"/>
      <c r="L34" s="127"/>
      <c r="M34" s="232"/>
      <c r="N34" s="232"/>
    </row>
    <row r="35" spans="1:14" s="1" customFormat="1" ht="13.5" customHeight="1" x14ac:dyDescent="0.3">
      <c r="A35" s="160">
        <v>17</v>
      </c>
      <c r="B35" s="106" t="s">
        <v>211</v>
      </c>
      <c r="C35" s="106"/>
      <c r="D35" s="123"/>
      <c r="E35" s="124"/>
      <c r="F35" s="124"/>
      <c r="G35" s="125"/>
      <c r="H35" s="67">
        <f>SUM(I35)-0.5</f>
        <v>14</v>
      </c>
      <c r="I35" s="67">
        <f>SUM(J35)-0.5</f>
        <v>14.5</v>
      </c>
      <c r="J35" s="126">
        <v>15</v>
      </c>
      <c r="K35" s="127">
        <f>SUM(J35)+0.5</f>
        <v>15.5</v>
      </c>
      <c r="L35" s="127">
        <f>SUM(K35)+0.5</f>
        <v>16</v>
      </c>
      <c r="M35" s="127">
        <f>SUM(L35)+0.5</f>
        <v>16.5</v>
      </c>
      <c r="N35" s="232">
        <f>SUM(M35)+0.5</f>
        <v>17</v>
      </c>
    </row>
    <row r="36" spans="1:14" s="1" customFormat="1" ht="14.1" customHeight="1" x14ac:dyDescent="0.3">
      <c r="A36" s="160"/>
      <c r="B36" s="107" t="s">
        <v>210</v>
      </c>
      <c r="C36" s="107"/>
      <c r="D36" s="129" t="s">
        <v>403</v>
      </c>
      <c r="E36" s="130"/>
      <c r="F36" s="130"/>
      <c r="G36" s="131"/>
      <c r="H36" s="82"/>
      <c r="I36" s="82"/>
      <c r="J36" s="126"/>
      <c r="K36" s="127"/>
      <c r="L36" s="127"/>
      <c r="M36" s="127"/>
      <c r="N36" s="232"/>
    </row>
    <row r="37" spans="1:14" s="1" customFormat="1" ht="14.1" customHeight="1" x14ac:dyDescent="0.3">
      <c r="A37" s="160">
        <v>18</v>
      </c>
      <c r="B37" s="85" t="s">
        <v>206</v>
      </c>
      <c r="C37" s="86"/>
      <c r="D37" s="177" t="s">
        <v>108</v>
      </c>
      <c r="E37" s="178"/>
      <c r="F37" s="178"/>
      <c r="G37" s="179"/>
      <c r="H37" s="67">
        <f>SUM(I37)-0.5</f>
        <v>5.3</v>
      </c>
      <c r="I37" s="67">
        <f>SUM(J37)-0.5</f>
        <v>5.8</v>
      </c>
      <c r="J37" s="126">
        <v>6.3</v>
      </c>
      <c r="K37" s="127">
        <f>SUM(J37)+0.2</f>
        <v>6.5</v>
      </c>
      <c r="L37" s="127">
        <f>SUM(K37)+0.5</f>
        <v>7</v>
      </c>
      <c r="M37" s="127">
        <f>SUM(L37)+0.5</f>
        <v>7.5</v>
      </c>
      <c r="N37" s="232">
        <f>SUM(M37)+0.5</f>
        <v>8</v>
      </c>
    </row>
    <row r="38" spans="1:14" s="1" customFormat="1" ht="14.1" customHeight="1" x14ac:dyDescent="0.3">
      <c r="A38" s="160"/>
      <c r="B38" s="148" t="s">
        <v>205</v>
      </c>
      <c r="C38" s="149"/>
      <c r="D38" s="129" t="s">
        <v>109</v>
      </c>
      <c r="E38" s="130"/>
      <c r="F38" s="130"/>
      <c r="G38" s="131"/>
      <c r="H38" s="82"/>
      <c r="I38" s="82"/>
      <c r="J38" s="126"/>
      <c r="K38" s="127"/>
      <c r="L38" s="127"/>
      <c r="M38" s="127"/>
      <c r="N38" s="232"/>
    </row>
    <row r="39" spans="1:14" s="1" customFormat="1" ht="14.1" customHeight="1" x14ac:dyDescent="0.3">
      <c r="A39" s="160">
        <v>19</v>
      </c>
      <c r="B39" s="108" t="s">
        <v>204</v>
      </c>
      <c r="C39" s="109"/>
      <c r="D39" s="190" t="s">
        <v>113</v>
      </c>
      <c r="E39" s="191"/>
      <c r="F39" s="191"/>
      <c r="G39" s="192"/>
      <c r="H39" s="98">
        <f>SUM(I39)-0.3</f>
        <v>2.8000000000000003</v>
      </c>
      <c r="I39" s="98">
        <f>SUM(J39)-0.3</f>
        <v>3.1</v>
      </c>
      <c r="J39" s="93">
        <v>3.4</v>
      </c>
      <c r="K39" s="82">
        <f>SUM(J39)+0.3</f>
        <v>3.6999999999999997</v>
      </c>
      <c r="L39" s="82">
        <f>SUM(K39)+0.3</f>
        <v>3.9999999999999996</v>
      </c>
      <c r="M39" s="82">
        <f>SUM(L39)+0.3</f>
        <v>4.3</v>
      </c>
      <c r="N39" s="235">
        <f>SUM(M39)+0.3</f>
        <v>4.5999999999999996</v>
      </c>
    </row>
    <row r="40" spans="1:14" s="1" customFormat="1" ht="14.1" customHeight="1" x14ac:dyDescent="0.3">
      <c r="A40" s="160"/>
      <c r="B40" s="148" t="s">
        <v>203</v>
      </c>
      <c r="C40" s="149"/>
      <c r="D40" s="129" t="s">
        <v>402</v>
      </c>
      <c r="E40" s="130"/>
      <c r="F40" s="130"/>
      <c r="G40" s="131"/>
      <c r="H40" s="82"/>
      <c r="I40" s="82"/>
      <c r="J40" s="126"/>
      <c r="K40" s="127"/>
      <c r="L40" s="127"/>
      <c r="M40" s="127"/>
      <c r="N40" s="232"/>
    </row>
    <row r="41" spans="1:14" s="1" customFormat="1" ht="14.1" customHeight="1" x14ac:dyDescent="0.3">
      <c r="A41" s="160">
        <v>20</v>
      </c>
      <c r="B41" s="85" t="s">
        <v>401</v>
      </c>
      <c r="C41" s="86"/>
      <c r="D41" s="177"/>
      <c r="E41" s="178"/>
      <c r="F41" s="178"/>
      <c r="G41" s="179"/>
      <c r="H41" s="67">
        <f>SUM(I41)-0.1</f>
        <v>2.8</v>
      </c>
      <c r="I41" s="67">
        <f>SUM(J41)-0.1</f>
        <v>2.9</v>
      </c>
      <c r="J41" s="126">
        <v>3</v>
      </c>
      <c r="K41" s="127">
        <f>SUM(J41)+0.1</f>
        <v>3.1</v>
      </c>
      <c r="L41" s="127">
        <f>SUM(K41)+0.1</f>
        <v>3.2</v>
      </c>
      <c r="M41" s="127">
        <f>SUM(L41)+0.1</f>
        <v>3.3000000000000003</v>
      </c>
      <c r="N41" s="232">
        <f>SUM(M41)+0.1</f>
        <v>3.4000000000000004</v>
      </c>
    </row>
    <row r="42" spans="1:14" s="1" customFormat="1" ht="14.1" customHeight="1" thickBot="1" x14ac:dyDescent="0.35">
      <c r="A42" s="350"/>
      <c r="B42" s="331" t="s">
        <v>400</v>
      </c>
      <c r="C42" s="332"/>
      <c r="D42" s="333" t="s">
        <v>399</v>
      </c>
      <c r="E42" s="334"/>
      <c r="F42" s="334"/>
      <c r="G42" s="335"/>
      <c r="H42" s="114"/>
      <c r="I42" s="114"/>
      <c r="J42" s="351"/>
      <c r="K42" s="348"/>
      <c r="L42" s="348"/>
      <c r="M42" s="348"/>
      <c r="N42" s="353"/>
    </row>
    <row r="43" spans="1:14" s="1" customFormat="1" ht="14.1" customHeight="1" thickTop="1" x14ac:dyDescent="0.3">
      <c r="A43" s="181">
        <v>21</v>
      </c>
      <c r="B43" s="108" t="s">
        <v>159</v>
      </c>
      <c r="C43" s="109"/>
      <c r="D43" s="103" t="s">
        <v>83</v>
      </c>
      <c r="E43" s="104"/>
      <c r="F43" s="104"/>
      <c r="G43" s="105"/>
      <c r="H43" s="98">
        <f>SUM(I43)-3</f>
        <v>45</v>
      </c>
      <c r="I43" s="98">
        <f>SUM(J43)-3</f>
        <v>48</v>
      </c>
      <c r="J43" s="97">
        <v>51</v>
      </c>
      <c r="K43" s="98">
        <f>SUM(J43)+3</f>
        <v>54</v>
      </c>
      <c r="L43" s="98">
        <f>SUM(K43)+3</f>
        <v>57</v>
      </c>
      <c r="M43" s="98">
        <f>SUM(L43)+3</f>
        <v>60</v>
      </c>
      <c r="N43" s="187">
        <f>SUM(M43)+3</f>
        <v>63</v>
      </c>
    </row>
    <row r="44" spans="1:14" s="1" customFormat="1" ht="14.1" customHeight="1" x14ac:dyDescent="0.3">
      <c r="A44" s="160"/>
      <c r="B44" s="77" t="s">
        <v>115</v>
      </c>
      <c r="C44" s="78"/>
      <c r="D44" s="100" t="s">
        <v>84</v>
      </c>
      <c r="E44" s="101"/>
      <c r="F44" s="101"/>
      <c r="G44" s="102"/>
      <c r="H44" s="82"/>
      <c r="I44" s="82"/>
      <c r="J44" s="93"/>
      <c r="K44" s="82"/>
      <c r="L44" s="82"/>
      <c r="M44" s="82"/>
      <c r="N44" s="189"/>
    </row>
    <row r="45" spans="1:14" s="1" customFormat="1" ht="14.1" customHeight="1" x14ac:dyDescent="0.3">
      <c r="A45" s="160">
        <v>22</v>
      </c>
      <c r="B45" s="85" t="s">
        <v>170</v>
      </c>
      <c r="C45" s="86"/>
      <c r="D45" s="103"/>
      <c r="E45" s="104"/>
      <c r="F45" s="104"/>
      <c r="G45" s="105"/>
      <c r="H45" s="67">
        <f>SUM(I45)-4.5</f>
        <v>68</v>
      </c>
      <c r="I45" s="67">
        <f>SUM(J45)-4.5</f>
        <v>72.5</v>
      </c>
      <c r="J45" s="97">
        <v>77</v>
      </c>
      <c r="K45" s="98">
        <f>SUM(J45)+4.5</f>
        <v>81.5</v>
      </c>
      <c r="L45" s="98">
        <f>SUM(K45)+4.5</f>
        <v>86</v>
      </c>
      <c r="M45" s="98">
        <f>SUM(L45)+4.5</f>
        <v>90.5</v>
      </c>
      <c r="N45" s="240">
        <f>SUM(M45)+4.5</f>
        <v>95</v>
      </c>
    </row>
    <row r="46" spans="1:14" s="1" customFormat="1" ht="14.1" customHeight="1" x14ac:dyDescent="0.3">
      <c r="A46" s="160"/>
      <c r="B46" s="77" t="s">
        <v>171</v>
      </c>
      <c r="C46" s="78"/>
      <c r="D46" s="100"/>
      <c r="E46" s="101"/>
      <c r="F46" s="101"/>
      <c r="G46" s="102"/>
      <c r="H46" s="82"/>
      <c r="I46" s="82"/>
      <c r="J46" s="93"/>
      <c r="K46" s="82"/>
      <c r="L46" s="82"/>
      <c r="M46" s="82"/>
      <c r="N46" s="235"/>
    </row>
    <row r="47" spans="1:14" s="1" customFormat="1" ht="14.1" customHeight="1" x14ac:dyDescent="0.3">
      <c r="A47" s="160">
        <v>23</v>
      </c>
      <c r="B47" s="85" t="s">
        <v>14</v>
      </c>
      <c r="C47" s="86"/>
      <c r="D47" s="123" t="s">
        <v>177</v>
      </c>
      <c r="E47" s="124"/>
      <c r="F47" s="124"/>
      <c r="G47" s="125"/>
      <c r="H47" s="67">
        <f>SUM(I47)-5</f>
        <v>71.8</v>
      </c>
      <c r="I47" s="67">
        <f>SUM(J47)-5</f>
        <v>76.8</v>
      </c>
      <c r="J47" s="90">
        <v>81.8</v>
      </c>
      <c r="K47" s="67">
        <f>SUM(J47)+5</f>
        <v>86.8</v>
      </c>
      <c r="L47" s="67">
        <f>SUM(K47)+5</f>
        <v>91.8</v>
      </c>
      <c r="M47" s="67">
        <f>SUM(L47)+5</f>
        <v>96.8</v>
      </c>
      <c r="N47" s="234">
        <f>SUM(M47)+5</f>
        <v>101.8</v>
      </c>
    </row>
    <row r="48" spans="1:14" s="1" customFormat="1" ht="14.1" customHeight="1" x14ac:dyDescent="0.3">
      <c r="A48" s="160"/>
      <c r="B48" s="77" t="s">
        <v>56</v>
      </c>
      <c r="C48" s="78"/>
      <c r="D48" s="100" t="s">
        <v>128</v>
      </c>
      <c r="E48" s="101"/>
      <c r="F48" s="101"/>
      <c r="G48" s="102"/>
      <c r="H48" s="82"/>
      <c r="I48" s="82"/>
      <c r="J48" s="93"/>
      <c r="K48" s="82"/>
      <c r="L48" s="82"/>
      <c r="M48" s="82"/>
      <c r="N48" s="235"/>
    </row>
    <row r="49" spans="1:14" s="1" customFormat="1" ht="14.1" customHeight="1" x14ac:dyDescent="0.3">
      <c r="A49" s="160">
        <v>24</v>
      </c>
      <c r="B49" s="85" t="s">
        <v>156</v>
      </c>
      <c r="C49" s="86"/>
      <c r="D49" s="123"/>
      <c r="E49" s="124"/>
      <c r="F49" s="124"/>
      <c r="G49" s="125"/>
      <c r="H49" s="67">
        <f>SUM(I49)-0.7</f>
        <v>14.400000000000002</v>
      </c>
      <c r="I49" s="67">
        <f>SUM(J49)-0.7</f>
        <v>15.100000000000001</v>
      </c>
      <c r="J49" s="90">
        <v>15.8</v>
      </c>
      <c r="K49" s="67">
        <f>SUM(J49)+1.2</f>
        <v>17</v>
      </c>
      <c r="L49" s="67">
        <f>SUM(K49)+0.7</f>
        <v>17.7</v>
      </c>
      <c r="M49" s="106">
        <f>SUM(L49)+0.7</f>
        <v>18.399999999999999</v>
      </c>
      <c r="N49" s="277">
        <f>SUM(M49)+0.7</f>
        <v>19.099999999999998</v>
      </c>
    </row>
    <row r="50" spans="1:14" s="1" customFormat="1" ht="14.1" customHeight="1" x14ac:dyDescent="0.3">
      <c r="A50" s="160"/>
      <c r="B50" s="77" t="s">
        <v>155</v>
      </c>
      <c r="C50" s="78"/>
      <c r="D50" s="132" t="s">
        <v>174</v>
      </c>
      <c r="E50" s="133"/>
      <c r="F50" s="133"/>
      <c r="G50" s="134"/>
      <c r="H50" s="82"/>
      <c r="I50" s="82"/>
      <c r="J50" s="93"/>
      <c r="K50" s="82"/>
      <c r="L50" s="82"/>
      <c r="M50" s="107"/>
      <c r="N50" s="278"/>
    </row>
    <row r="51" spans="1:14" s="1" customFormat="1" ht="14.1" customHeight="1" x14ac:dyDescent="0.3">
      <c r="A51" s="160">
        <v>25</v>
      </c>
      <c r="B51" s="85" t="s">
        <v>10</v>
      </c>
      <c r="C51" s="86"/>
      <c r="D51" s="123" t="s">
        <v>85</v>
      </c>
      <c r="E51" s="124"/>
      <c r="F51" s="124"/>
      <c r="G51" s="125"/>
      <c r="H51" s="67">
        <f>SUM(I51)-7</f>
        <v>53.7</v>
      </c>
      <c r="I51" s="67">
        <f>SUM(J51)-7</f>
        <v>60.7</v>
      </c>
      <c r="J51" s="90">
        <v>67.7</v>
      </c>
      <c r="K51" s="67">
        <f>SUM(J51)+6</f>
        <v>73.7</v>
      </c>
      <c r="L51" s="67">
        <f>SUM(K51)+6</f>
        <v>79.7</v>
      </c>
      <c r="M51" s="67">
        <f>SUM(L51)+6</f>
        <v>85.7</v>
      </c>
      <c r="N51" s="234">
        <f>SUM(M51)+6</f>
        <v>91.7</v>
      </c>
    </row>
    <row r="52" spans="1:14" s="1" customFormat="1" ht="14.1" customHeight="1" x14ac:dyDescent="0.3">
      <c r="A52" s="160"/>
      <c r="B52" s="77" t="s">
        <v>57</v>
      </c>
      <c r="C52" s="78"/>
      <c r="D52" s="100" t="s">
        <v>127</v>
      </c>
      <c r="E52" s="101"/>
      <c r="F52" s="101"/>
      <c r="G52" s="102"/>
      <c r="H52" s="82"/>
      <c r="I52" s="82"/>
      <c r="J52" s="93"/>
      <c r="K52" s="82"/>
      <c r="L52" s="82"/>
      <c r="M52" s="82"/>
      <c r="N52" s="235"/>
    </row>
    <row r="53" spans="1:14" s="1" customFormat="1" ht="14.1" customHeight="1" x14ac:dyDescent="0.3">
      <c r="A53" s="160">
        <v>26</v>
      </c>
      <c r="B53" s="85" t="s">
        <v>17</v>
      </c>
      <c r="C53" s="86"/>
      <c r="D53" s="123" t="s">
        <v>18</v>
      </c>
      <c r="E53" s="124"/>
      <c r="F53" s="124"/>
      <c r="G53" s="125"/>
      <c r="H53" s="67">
        <f>SUM(I53)-2</f>
        <v>38</v>
      </c>
      <c r="I53" s="67">
        <f>SUM(J53)-2</f>
        <v>40</v>
      </c>
      <c r="J53" s="90">
        <v>42</v>
      </c>
      <c r="K53" s="67">
        <f>SUM(J53)+2</f>
        <v>44</v>
      </c>
      <c r="L53" s="67">
        <f>SUM(K53)+2</f>
        <v>46</v>
      </c>
      <c r="M53" s="67">
        <f>SUM(L53)+2</f>
        <v>48</v>
      </c>
      <c r="N53" s="234">
        <f>SUM(M53)+2</f>
        <v>50</v>
      </c>
    </row>
    <row r="54" spans="1:14" s="1" customFormat="1" ht="14.1" customHeight="1" x14ac:dyDescent="0.3">
      <c r="A54" s="160"/>
      <c r="B54" s="77" t="s">
        <v>58</v>
      </c>
      <c r="C54" s="78"/>
      <c r="D54" s="129" t="s">
        <v>126</v>
      </c>
      <c r="E54" s="130"/>
      <c r="F54" s="130"/>
      <c r="G54" s="131"/>
      <c r="H54" s="82"/>
      <c r="I54" s="82"/>
      <c r="J54" s="93"/>
      <c r="K54" s="82"/>
      <c r="L54" s="82"/>
      <c r="M54" s="82"/>
      <c r="N54" s="235"/>
    </row>
    <row r="55" spans="1:14" s="1" customFormat="1" ht="14.1" customHeight="1" x14ac:dyDescent="0.3">
      <c r="A55" s="160">
        <v>27</v>
      </c>
      <c r="B55" s="85" t="s">
        <v>398</v>
      </c>
      <c r="C55" s="86"/>
      <c r="D55" s="123"/>
      <c r="E55" s="124"/>
      <c r="F55" s="124"/>
      <c r="G55" s="125"/>
      <c r="H55" s="67">
        <f>SUM(I55)-2</f>
        <v>52</v>
      </c>
      <c r="I55" s="67">
        <f>SUM(J55)-2</f>
        <v>54</v>
      </c>
      <c r="J55" s="90">
        <v>56</v>
      </c>
      <c r="K55" s="67">
        <f>SUM(J55)+2</f>
        <v>58</v>
      </c>
      <c r="L55" s="67">
        <f>SUM(K55)+2</f>
        <v>60</v>
      </c>
      <c r="M55" s="67">
        <f>SUM(L55)+2</f>
        <v>62</v>
      </c>
      <c r="N55" s="234">
        <f>SUM(M55)+2</f>
        <v>64</v>
      </c>
    </row>
    <row r="56" spans="1:14" s="1" customFormat="1" ht="14.1" customHeight="1" x14ac:dyDescent="0.3">
      <c r="A56" s="160"/>
      <c r="B56" s="77" t="s">
        <v>397</v>
      </c>
      <c r="C56" s="78"/>
      <c r="D56" s="129"/>
      <c r="E56" s="130"/>
      <c r="F56" s="130"/>
      <c r="G56" s="131"/>
      <c r="H56" s="82"/>
      <c r="I56" s="82"/>
      <c r="J56" s="93"/>
      <c r="K56" s="82"/>
      <c r="L56" s="82"/>
      <c r="M56" s="82"/>
      <c r="N56" s="235"/>
    </row>
    <row r="57" spans="1:14" s="1" customFormat="1" ht="14.1" customHeight="1" x14ac:dyDescent="0.3">
      <c r="A57" s="160">
        <v>28</v>
      </c>
      <c r="B57" s="85" t="s">
        <v>19</v>
      </c>
      <c r="C57" s="86"/>
      <c r="D57" s="123" t="s">
        <v>16</v>
      </c>
      <c r="E57" s="124"/>
      <c r="F57" s="124"/>
      <c r="G57" s="125"/>
      <c r="H57" s="67">
        <f>SUM(I57)-1.1</f>
        <v>22.4</v>
      </c>
      <c r="I57" s="67">
        <f>SUM(J57)-1.1</f>
        <v>23.5</v>
      </c>
      <c r="J57" s="90">
        <v>24.6</v>
      </c>
      <c r="K57" s="67">
        <f>SUM(J57)+1.6</f>
        <v>26.200000000000003</v>
      </c>
      <c r="L57" s="67">
        <f>SUM(K57)+1.1</f>
        <v>27.300000000000004</v>
      </c>
      <c r="M57" s="106">
        <f>SUM(L57)+1.1</f>
        <v>28.400000000000006</v>
      </c>
      <c r="N57" s="277">
        <f>SUM(M57)+1.1</f>
        <v>29.500000000000007</v>
      </c>
    </row>
    <row r="58" spans="1:14" s="1" customFormat="1" ht="14.1" customHeight="1" x14ac:dyDescent="0.3">
      <c r="A58" s="160"/>
      <c r="B58" s="77" t="s">
        <v>64</v>
      </c>
      <c r="C58" s="78"/>
      <c r="D58" s="100" t="s">
        <v>125</v>
      </c>
      <c r="E58" s="101"/>
      <c r="F58" s="101"/>
      <c r="G58" s="102"/>
      <c r="H58" s="82"/>
      <c r="I58" s="82"/>
      <c r="J58" s="93"/>
      <c r="K58" s="82"/>
      <c r="L58" s="82"/>
      <c r="M58" s="107"/>
      <c r="N58" s="278"/>
    </row>
    <row r="59" spans="1:14" s="1" customFormat="1" ht="14.1" customHeight="1" x14ac:dyDescent="0.3">
      <c r="A59" s="160">
        <v>29</v>
      </c>
      <c r="B59" s="85" t="s">
        <v>20</v>
      </c>
      <c r="C59" s="86"/>
      <c r="D59" s="123" t="s">
        <v>16</v>
      </c>
      <c r="E59" s="124"/>
      <c r="F59" s="124"/>
      <c r="G59" s="125"/>
      <c r="H59" s="67">
        <f>SUM(I59)-1.3</f>
        <v>29.4</v>
      </c>
      <c r="I59" s="67">
        <f>SUM(J59)-1.3</f>
        <v>30.7</v>
      </c>
      <c r="J59" s="90">
        <v>32</v>
      </c>
      <c r="K59" s="67">
        <f>SUM(J59)+1.8</f>
        <v>33.799999999999997</v>
      </c>
      <c r="L59" s="67">
        <f>SUM(K59)+1.3</f>
        <v>35.099999999999994</v>
      </c>
      <c r="M59" s="106">
        <f>SUM(L59)+1.3</f>
        <v>36.399999999999991</v>
      </c>
      <c r="N59" s="277">
        <f>SUM(M59)+1.3</f>
        <v>37.699999999999989</v>
      </c>
    </row>
    <row r="60" spans="1:14" s="1" customFormat="1" ht="14.1" customHeight="1" x14ac:dyDescent="0.3">
      <c r="A60" s="160"/>
      <c r="B60" s="77" t="s">
        <v>63</v>
      </c>
      <c r="C60" s="78"/>
      <c r="D60" s="100" t="s">
        <v>125</v>
      </c>
      <c r="E60" s="101"/>
      <c r="F60" s="101"/>
      <c r="G60" s="102"/>
      <c r="H60" s="82"/>
      <c r="I60" s="82"/>
      <c r="J60" s="93"/>
      <c r="K60" s="82"/>
      <c r="L60" s="82"/>
      <c r="M60" s="107"/>
      <c r="N60" s="278"/>
    </row>
    <row r="61" spans="1:14" s="1" customFormat="1" ht="14.1" customHeight="1" x14ac:dyDescent="0.3">
      <c r="A61" s="160">
        <v>30</v>
      </c>
      <c r="B61" s="85" t="s">
        <v>21</v>
      </c>
      <c r="C61" s="86"/>
      <c r="D61" s="123" t="s">
        <v>22</v>
      </c>
      <c r="E61" s="124"/>
      <c r="F61" s="124"/>
      <c r="G61" s="125"/>
      <c r="H61" s="67">
        <f>SUM(I61)-3.2</f>
        <v>45.399999999999991</v>
      </c>
      <c r="I61" s="67">
        <f>SUM(J61)-3.2</f>
        <v>48.599999999999994</v>
      </c>
      <c r="J61" s="90">
        <v>51.8</v>
      </c>
      <c r="K61" s="67">
        <f>SUM(J61)+3.1</f>
        <v>54.9</v>
      </c>
      <c r="L61" s="67">
        <f>SUM(K61)+3.1</f>
        <v>58</v>
      </c>
      <c r="M61" s="67">
        <f>SUM(L61)+3.1</f>
        <v>61.1</v>
      </c>
      <c r="N61" s="234">
        <f>SUM(M61)+3.1</f>
        <v>64.2</v>
      </c>
    </row>
    <row r="62" spans="1:14" s="1" customFormat="1" ht="14.1" customHeight="1" x14ac:dyDescent="0.3">
      <c r="A62" s="160"/>
      <c r="B62" s="77" t="s">
        <v>62</v>
      </c>
      <c r="C62" s="78"/>
      <c r="D62" s="100" t="s">
        <v>124</v>
      </c>
      <c r="E62" s="101"/>
      <c r="F62" s="101"/>
      <c r="G62" s="102"/>
      <c r="H62" s="82"/>
      <c r="I62" s="82"/>
      <c r="J62" s="93"/>
      <c r="K62" s="82"/>
      <c r="L62" s="82"/>
      <c r="M62" s="82"/>
      <c r="N62" s="235"/>
    </row>
    <row r="63" spans="1:14" s="1" customFormat="1" ht="14.1" customHeight="1" x14ac:dyDescent="0.3">
      <c r="A63" s="160">
        <v>31</v>
      </c>
      <c r="B63" s="85" t="s">
        <v>23</v>
      </c>
      <c r="C63" s="86"/>
      <c r="D63" s="123" t="s">
        <v>24</v>
      </c>
      <c r="E63" s="124"/>
      <c r="F63" s="124"/>
      <c r="G63" s="125"/>
      <c r="H63" s="67">
        <f>SUM(I63)-6</f>
        <v>32.299999999999997</v>
      </c>
      <c r="I63" s="67">
        <f>SUM(J63)-6</f>
        <v>38.299999999999997</v>
      </c>
      <c r="J63" s="90">
        <v>44.3</v>
      </c>
      <c r="K63" s="67">
        <f>SUM(J63)+4.5</f>
        <v>48.8</v>
      </c>
      <c r="L63" s="67">
        <f>SUM(K63)+5</f>
        <v>53.8</v>
      </c>
      <c r="M63" s="67">
        <f>SUM(L63)+5</f>
        <v>58.8</v>
      </c>
      <c r="N63" s="234">
        <f>SUM(M63)+5</f>
        <v>63.8</v>
      </c>
    </row>
    <row r="64" spans="1:14" s="1" customFormat="1" ht="14.1" customHeight="1" x14ac:dyDescent="0.3">
      <c r="A64" s="160"/>
      <c r="B64" s="77" t="s">
        <v>61</v>
      </c>
      <c r="C64" s="78"/>
      <c r="D64" s="100" t="s">
        <v>123</v>
      </c>
      <c r="E64" s="101"/>
      <c r="F64" s="101"/>
      <c r="G64" s="102"/>
      <c r="H64" s="82"/>
      <c r="I64" s="82"/>
      <c r="J64" s="93"/>
      <c r="K64" s="82"/>
      <c r="L64" s="82"/>
      <c r="M64" s="82"/>
      <c r="N64" s="235"/>
    </row>
    <row r="65" spans="1:14" s="1" customFormat="1" ht="14.1" customHeight="1" x14ac:dyDescent="0.3">
      <c r="A65" s="160">
        <v>32</v>
      </c>
      <c r="B65" s="85" t="s">
        <v>122</v>
      </c>
      <c r="C65" s="86"/>
      <c r="D65" s="123" t="s">
        <v>120</v>
      </c>
      <c r="E65" s="124"/>
      <c r="F65" s="124"/>
      <c r="G65" s="125"/>
      <c r="H65" s="67">
        <f>SUM(I65)-2.4</f>
        <v>42</v>
      </c>
      <c r="I65" s="67">
        <f>SUM(J65)-2.4</f>
        <v>44.4</v>
      </c>
      <c r="J65" s="90">
        <v>46.8</v>
      </c>
      <c r="K65" s="67">
        <f>SUM(J65)+2.4</f>
        <v>49.199999999999996</v>
      </c>
      <c r="L65" s="67">
        <f>SUM(K65)+2.4</f>
        <v>51.599999999999994</v>
      </c>
      <c r="M65" s="67">
        <f>SUM(L65)+2.4</f>
        <v>53.999999999999993</v>
      </c>
      <c r="N65" s="234">
        <f>SUM(M65)+2.4</f>
        <v>56.399999999999991</v>
      </c>
    </row>
    <row r="66" spans="1:14" s="1" customFormat="1" ht="14.1" customHeight="1" x14ac:dyDescent="0.3">
      <c r="A66" s="160"/>
      <c r="B66" s="77" t="s">
        <v>121</v>
      </c>
      <c r="C66" s="78"/>
      <c r="D66" s="100" t="s">
        <v>120</v>
      </c>
      <c r="E66" s="101"/>
      <c r="F66" s="101"/>
      <c r="G66" s="102"/>
      <c r="H66" s="82"/>
      <c r="I66" s="82"/>
      <c r="J66" s="93"/>
      <c r="K66" s="82"/>
      <c r="L66" s="82"/>
      <c r="M66" s="82"/>
      <c r="N66" s="235"/>
    </row>
    <row r="67" spans="1:14" s="1" customFormat="1" ht="14.1" customHeight="1" x14ac:dyDescent="0.3">
      <c r="A67" s="160">
        <v>33</v>
      </c>
      <c r="B67" s="85" t="s">
        <v>119</v>
      </c>
      <c r="C67" s="86"/>
      <c r="D67" s="123" t="s">
        <v>118</v>
      </c>
      <c r="E67" s="124"/>
      <c r="F67" s="124"/>
      <c r="G67" s="125"/>
      <c r="H67" s="67">
        <f>SUM(I67)-3.3</f>
        <v>33.800000000000004</v>
      </c>
      <c r="I67" s="67">
        <f>SUM(J67)-3.3</f>
        <v>37.1</v>
      </c>
      <c r="J67" s="90">
        <v>40.4</v>
      </c>
      <c r="K67" s="67">
        <f>SUM(J67)+3.2</f>
        <v>43.6</v>
      </c>
      <c r="L67" s="67">
        <f>SUM(K67)+2.9</f>
        <v>46.5</v>
      </c>
      <c r="M67" s="67">
        <f>SUM(L67)+2.9</f>
        <v>49.4</v>
      </c>
      <c r="N67" s="234">
        <f>SUM(M67)+2.9</f>
        <v>52.3</v>
      </c>
    </row>
    <row r="68" spans="1:14" s="1" customFormat="1" ht="14.1" customHeight="1" x14ac:dyDescent="0.3">
      <c r="A68" s="160"/>
      <c r="B68" s="77" t="s">
        <v>117</v>
      </c>
      <c r="C68" s="78"/>
      <c r="D68" s="100" t="s">
        <v>173</v>
      </c>
      <c r="E68" s="101"/>
      <c r="F68" s="101"/>
      <c r="G68" s="102"/>
      <c r="H68" s="82"/>
      <c r="I68" s="82"/>
      <c r="J68" s="93"/>
      <c r="K68" s="82"/>
      <c r="L68" s="82"/>
      <c r="M68" s="82"/>
      <c r="N68" s="235"/>
    </row>
    <row r="69" spans="1:14" s="1" customFormat="1" ht="14.1" customHeight="1" x14ac:dyDescent="0.3">
      <c r="A69" s="160">
        <v>34</v>
      </c>
      <c r="B69" s="85" t="s">
        <v>396</v>
      </c>
      <c r="C69" s="86"/>
      <c r="D69" s="123"/>
      <c r="E69" s="124"/>
      <c r="F69" s="124"/>
      <c r="G69" s="125"/>
      <c r="H69" s="67">
        <f>SUM(I69)-0.5</f>
        <v>10.5</v>
      </c>
      <c r="I69" s="67">
        <f>SUM(J69)-0.5</f>
        <v>11</v>
      </c>
      <c r="J69" s="90">
        <v>11.5</v>
      </c>
      <c r="K69" s="67">
        <f>SUM(J69)+0.5</f>
        <v>12</v>
      </c>
      <c r="L69" s="67">
        <f>SUM(K69)+0.5</f>
        <v>12.5</v>
      </c>
      <c r="M69" s="67">
        <f>SUM(L69)+0.5</f>
        <v>13</v>
      </c>
      <c r="N69" s="185">
        <f>SUM(M69)+0.5</f>
        <v>13.5</v>
      </c>
    </row>
    <row r="70" spans="1:14" s="1" customFormat="1" ht="14.1" customHeight="1" x14ac:dyDescent="0.3">
      <c r="A70" s="160"/>
      <c r="B70" s="77" t="s">
        <v>261</v>
      </c>
      <c r="C70" s="78"/>
      <c r="D70" s="100"/>
      <c r="E70" s="101"/>
      <c r="F70" s="101"/>
      <c r="G70" s="102"/>
      <c r="H70" s="82"/>
      <c r="I70" s="82"/>
      <c r="J70" s="93"/>
      <c r="K70" s="82"/>
      <c r="L70" s="82"/>
      <c r="M70" s="82"/>
      <c r="N70" s="189"/>
    </row>
    <row r="71" spans="1:14" s="1" customFormat="1" ht="14.1" customHeight="1" x14ac:dyDescent="0.3">
      <c r="A71" s="160">
        <v>35</v>
      </c>
      <c r="B71" s="85" t="s">
        <v>150</v>
      </c>
      <c r="C71" s="86"/>
      <c r="D71" s="161"/>
      <c r="E71" s="161"/>
      <c r="F71" s="161"/>
      <c r="G71" s="161"/>
      <c r="H71" s="67">
        <f>SUM(I71)-0.5</f>
        <v>10.5</v>
      </c>
      <c r="I71" s="67">
        <f>SUM(J71)-0.5</f>
        <v>11</v>
      </c>
      <c r="J71" s="90">
        <v>11.5</v>
      </c>
      <c r="K71" s="67">
        <f>SUM(J71)+0.5</f>
        <v>12</v>
      </c>
      <c r="L71" s="67">
        <f>SUM(K71)+0.5</f>
        <v>12.5</v>
      </c>
      <c r="M71" s="67">
        <f>SUM(L71)+0.5</f>
        <v>13</v>
      </c>
      <c r="N71" s="185">
        <f>SUM(M71)+0.5</f>
        <v>13.5</v>
      </c>
    </row>
    <row r="72" spans="1:14" s="1" customFormat="1" ht="14.1" customHeight="1" x14ac:dyDescent="0.3">
      <c r="A72" s="160"/>
      <c r="B72" s="148" t="s">
        <v>149</v>
      </c>
      <c r="C72" s="149"/>
      <c r="D72" s="129"/>
      <c r="E72" s="130"/>
      <c r="F72" s="130"/>
      <c r="G72" s="131"/>
      <c r="H72" s="82"/>
      <c r="I72" s="82"/>
      <c r="J72" s="93"/>
      <c r="K72" s="82"/>
      <c r="L72" s="82"/>
      <c r="M72" s="82"/>
      <c r="N72" s="189"/>
    </row>
    <row r="73" spans="1:14" s="1" customFormat="1" ht="14.1" customHeight="1" x14ac:dyDescent="0.3">
      <c r="A73" s="160">
        <v>36</v>
      </c>
      <c r="B73" s="85" t="s">
        <v>148</v>
      </c>
      <c r="C73" s="86"/>
      <c r="D73" s="161"/>
      <c r="E73" s="161"/>
      <c r="F73" s="161"/>
      <c r="G73" s="161"/>
      <c r="H73" s="67">
        <f>SUM(I73)-0.5</f>
        <v>11</v>
      </c>
      <c r="I73" s="67">
        <f>SUM(J73)-0.5</f>
        <v>11.5</v>
      </c>
      <c r="J73" s="90">
        <v>12</v>
      </c>
      <c r="K73" s="67">
        <f>SUM(J73)+0.5</f>
        <v>12.5</v>
      </c>
      <c r="L73" s="67">
        <f>SUM(K73)+0.5</f>
        <v>13</v>
      </c>
      <c r="M73" s="67">
        <f>SUM(L73)+0.5</f>
        <v>13.5</v>
      </c>
      <c r="N73" s="185">
        <f>SUM(M73)+0.5</f>
        <v>14</v>
      </c>
    </row>
    <row r="74" spans="1:14" s="1" customFormat="1" ht="14.1" customHeight="1" x14ac:dyDescent="0.3">
      <c r="A74" s="160"/>
      <c r="B74" s="107" t="s">
        <v>147</v>
      </c>
      <c r="C74" s="107"/>
      <c r="D74" s="129"/>
      <c r="E74" s="130"/>
      <c r="F74" s="130"/>
      <c r="G74" s="131"/>
      <c r="H74" s="82"/>
      <c r="I74" s="82"/>
      <c r="J74" s="93"/>
      <c r="K74" s="82"/>
      <c r="L74" s="82"/>
      <c r="M74" s="82"/>
      <c r="N74" s="189"/>
    </row>
    <row r="75" spans="1:14" s="1" customFormat="1" ht="14.1" customHeight="1" x14ac:dyDescent="0.3">
      <c r="A75" s="160">
        <v>37</v>
      </c>
      <c r="B75" s="85" t="s">
        <v>395</v>
      </c>
      <c r="C75" s="86"/>
      <c r="D75" s="161"/>
      <c r="E75" s="161"/>
      <c r="F75" s="161"/>
      <c r="G75" s="161"/>
      <c r="H75" s="67">
        <f>SUM(I75)-0.5</f>
        <v>12</v>
      </c>
      <c r="I75" s="67">
        <f>SUM(J75)-0.5</f>
        <v>12.5</v>
      </c>
      <c r="J75" s="90">
        <v>13</v>
      </c>
      <c r="K75" s="67">
        <f>SUM(J75)+0.5</f>
        <v>13.5</v>
      </c>
      <c r="L75" s="67">
        <f>SUM(K75)+0.5</f>
        <v>14</v>
      </c>
      <c r="M75" s="67">
        <f>SUM(L75)+0.5</f>
        <v>14.5</v>
      </c>
      <c r="N75" s="185">
        <f>SUM(M75)+0.5</f>
        <v>15</v>
      </c>
    </row>
    <row r="76" spans="1:14" s="1" customFormat="1" ht="14.1" customHeight="1" x14ac:dyDescent="0.3">
      <c r="A76" s="160"/>
      <c r="B76" s="148" t="s">
        <v>394</v>
      </c>
      <c r="C76" s="149"/>
      <c r="D76" s="129"/>
      <c r="E76" s="130"/>
      <c r="F76" s="130"/>
      <c r="G76" s="131"/>
      <c r="H76" s="82"/>
      <c r="I76" s="82"/>
      <c r="J76" s="93"/>
      <c r="K76" s="82"/>
      <c r="L76" s="82"/>
      <c r="M76" s="82"/>
      <c r="N76" s="189"/>
    </row>
    <row r="77" spans="1:14" s="1" customFormat="1" ht="14.1" customHeight="1" x14ac:dyDescent="0.3">
      <c r="A77" s="160">
        <v>38</v>
      </c>
      <c r="B77" s="85" t="s">
        <v>393</v>
      </c>
      <c r="C77" s="86"/>
      <c r="D77" s="161"/>
      <c r="E77" s="161"/>
      <c r="F77" s="161"/>
      <c r="G77" s="161"/>
      <c r="H77" s="67">
        <f>SUM(I77)-0.2</f>
        <v>4.5999999999999996</v>
      </c>
      <c r="I77" s="67">
        <f>SUM(J77)-0.2</f>
        <v>4.8</v>
      </c>
      <c r="J77" s="126">
        <v>5</v>
      </c>
      <c r="K77" s="127">
        <f>SUM(J77)+0.2</f>
        <v>5.2</v>
      </c>
      <c r="L77" s="127">
        <f>SUM(K77)+0.2</f>
        <v>5.4</v>
      </c>
      <c r="M77" s="127">
        <f>SUM(L77)+0.2</f>
        <v>5.6000000000000005</v>
      </c>
      <c r="N77" s="232">
        <f>SUM(M77)+0.2</f>
        <v>5.8000000000000007</v>
      </c>
    </row>
    <row r="78" spans="1:14" s="1" customFormat="1" ht="14.1" customHeight="1" thickBot="1" x14ac:dyDescent="0.35">
      <c r="A78" s="174"/>
      <c r="B78" s="182" t="s">
        <v>392</v>
      </c>
      <c r="C78" s="182"/>
      <c r="D78" s="171"/>
      <c r="E78" s="172"/>
      <c r="F78" s="172"/>
      <c r="G78" s="173"/>
      <c r="H78" s="68"/>
      <c r="I78" s="68"/>
      <c r="J78" s="166"/>
      <c r="K78" s="167"/>
      <c r="L78" s="167"/>
      <c r="M78" s="167"/>
      <c r="N78" s="233"/>
    </row>
  </sheetData>
  <mergeCells count="459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N33:N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41:K42"/>
    <mergeCell ref="L41:L42"/>
    <mergeCell ref="M41:M42"/>
    <mergeCell ref="N41:N42"/>
    <mergeCell ref="B42:C42"/>
    <mergeCell ref="D42:G42"/>
    <mergeCell ref="M39:M40"/>
    <mergeCell ref="B40:C40"/>
    <mergeCell ref="D40:G40"/>
    <mergeCell ref="N39:N40"/>
    <mergeCell ref="A41:A42"/>
    <mergeCell ref="B41:C41"/>
    <mergeCell ref="D41:G41"/>
    <mergeCell ref="H41:H42"/>
    <mergeCell ref="I41:I42"/>
    <mergeCell ref="J41:J42"/>
    <mergeCell ref="A39:A40"/>
    <mergeCell ref="B39:C39"/>
    <mergeCell ref="D39:G39"/>
    <mergeCell ref="H39:H40"/>
    <mergeCell ref="I39:I40"/>
    <mergeCell ref="J39:J40"/>
    <mergeCell ref="K29:K30"/>
    <mergeCell ref="L29:L30"/>
    <mergeCell ref="M29:M30"/>
    <mergeCell ref="B30:C30"/>
    <mergeCell ref="D30:G30"/>
    <mergeCell ref="N29:N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7:A8"/>
    <mergeCell ref="B7:C7"/>
    <mergeCell ref="D7:G7"/>
    <mergeCell ref="H7:H8"/>
    <mergeCell ref="I7:I8"/>
    <mergeCell ref="J7:J8"/>
    <mergeCell ref="B8:C8"/>
    <mergeCell ref="D8:G8"/>
    <mergeCell ref="K7:K8"/>
    <mergeCell ref="L7:L8"/>
    <mergeCell ref="M7:M8"/>
    <mergeCell ref="N7:N8"/>
    <mergeCell ref="A27:A28"/>
    <mergeCell ref="B27:C27"/>
    <mergeCell ref="D27:G27"/>
    <mergeCell ref="H27:H28"/>
    <mergeCell ref="I27:I28"/>
    <mergeCell ref="J27:J28"/>
    <mergeCell ref="K73:K74"/>
    <mergeCell ref="L73:L74"/>
    <mergeCell ref="M73:M74"/>
    <mergeCell ref="N73:N74"/>
    <mergeCell ref="B74:C74"/>
    <mergeCell ref="D74:G74"/>
    <mergeCell ref="A73:A74"/>
    <mergeCell ref="B73:C73"/>
    <mergeCell ref="D73:G73"/>
    <mergeCell ref="H73:H74"/>
    <mergeCell ref="I73:I74"/>
    <mergeCell ref="J73:J74"/>
    <mergeCell ref="K71:K72"/>
    <mergeCell ref="L71:L72"/>
    <mergeCell ref="M71:M72"/>
    <mergeCell ref="N71:N72"/>
    <mergeCell ref="B72:C72"/>
    <mergeCell ref="D72:G72"/>
    <mergeCell ref="A71:A72"/>
    <mergeCell ref="B71:C71"/>
    <mergeCell ref="D71:G71"/>
    <mergeCell ref="H71:H72"/>
    <mergeCell ref="I71:I72"/>
    <mergeCell ref="J71:J72"/>
    <mergeCell ref="K69:K70"/>
    <mergeCell ref="L69:L70"/>
    <mergeCell ref="M69:M70"/>
    <mergeCell ref="N69:N70"/>
    <mergeCell ref="B70:C70"/>
    <mergeCell ref="D70:G70"/>
    <mergeCell ref="A69:A70"/>
    <mergeCell ref="B69:C69"/>
    <mergeCell ref="D69:G69"/>
    <mergeCell ref="H69:H70"/>
    <mergeCell ref="I69:I70"/>
    <mergeCell ref="J69:J70"/>
    <mergeCell ref="K67:K68"/>
    <mergeCell ref="L67:L68"/>
    <mergeCell ref="M67:M68"/>
    <mergeCell ref="N67:N68"/>
    <mergeCell ref="B68:C68"/>
    <mergeCell ref="D68:G68"/>
    <mergeCell ref="A67:A68"/>
    <mergeCell ref="B67:C67"/>
    <mergeCell ref="D67:G67"/>
    <mergeCell ref="H67:H68"/>
    <mergeCell ref="I67:I68"/>
    <mergeCell ref="J67:J68"/>
    <mergeCell ref="K65:K66"/>
    <mergeCell ref="L65:L66"/>
    <mergeCell ref="M65:M66"/>
    <mergeCell ref="N65:N66"/>
    <mergeCell ref="B66:C66"/>
    <mergeCell ref="D66:G66"/>
    <mergeCell ref="A65:A66"/>
    <mergeCell ref="B65:C65"/>
    <mergeCell ref="D65:G65"/>
    <mergeCell ref="H65:H66"/>
    <mergeCell ref="I65:I66"/>
    <mergeCell ref="J65:J66"/>
    <mergeCell ref="K63:K64"/>
    <mergeCell ref="L63:L64"/>
    <mergeCell ref="M63:M64"/>
    <mergeCell ref="N63:N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N59:N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N57:N58"/>
    <mergeCell ref="B58:C58"/>
    <mergeCell ref="D58:G58"/>
    <mergeCell ref="A57:A58"/>
    <mergeCell ref="B57:C57"/>
    <mergeCell ref="D57:G57"/>
    <mergeCell ref="H57:H58"/>
    <mergeCell ref="I57:I58"/>
    <mergeCell ref="J57:J58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A55:A56"/>
    <mergeCell ref="B55:C55"/>
    <mergeCell ref="D55:G55"/>
    <mergeCell ref="H55:H56"/>
    <mergeCell ref="I55:I56"/>
    <mergeCell ref="J55:J56"/>
    <mergeCell ref="B56:C56"/>
    <mergeCell ref="D56:G56"/>
    <mergeCell ref="K55:K56"/>
    <mergeCell ref="L55:L56"/>
    <mergeCell ref="M55:M56"/>
    <mergeCell ref="N55:N56"/>
    <mergeCell ref="A75:A76"/>
    <mergeCell ref="B75:C75"/>
    <mergeCell ref="D75:G75"/>
    <mergeCell ref="H75:H76"/>
    <mergeCell ref="I75:I76"/>
    <mergeCell ref="J75:J76"/>
    <mergeCell ref="K75:K76"/>
    <mergeCell ref="L75:L76"/>
    <mergeCell ref="M75:M76"/>
    <mergeCell ref="N75:N76"/>
    <mergeCell ref="B76:C76"/>
    <mergeCell ref="D76:G76"/>
    <mergeCell ref="A77:A78"/>
    <mergeCell ref="B77:C77"/>
    <mergeCell ref="D77:G77"/>
    <mergeCell ref="H77:H78"/>
    <mergeCell ref="I77:I78"/>
    <mergeCell ref="J77:J78"/>
    <mergeCell ref="B78:C78"/>
    <mergeCell ref="D78:G7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A45:A46"/>
    <mergeCell ref="B45:C45"/>
    <mergeCell ref="D45:G45"/>
    <mergeCell ref="H45:H46"/>
    <mergeCell ref="I45:I46"/>
    <mergeCell ref="J45:J46"/>
    <mergeCell ref="K77:K78"/>
    <mergeCell ref="L77:L78"/>
    <mergeCell ref="M77:M78"/>
    <mergeCell ref="N77:N78"/>
    <mergeCell ref="K43:K44"/>
    <mergeCell ref="L43:L44"/>
    <mergeCell ref="M43:M44"/>
    <mergeCell ref="N43:N44"/>
    <mergeCell ref="K45:K46"/>
    <mergeCell ref="L45:L46"/>
    <mergeCell ref="B44:C44"/>
    <mergeCell ref="D44:G44"/>
    <mergeCell ref="A43:A44"/>
    <mergeCell ref="B43:C43"/>
    <mergeCell ref="D43:G43"/>
    <mergeCell ref="H43:H44"/>
    <mergeCell ref="I43:I44"/>
    <mergeCell ref="J43:J44"/>
    <mergeCell ref="K37:K38"/>
    <mergeCell ref="L37:L38"/>
    <mergeCell ref="M37:M38"/>
    <mergeCell ref="N37:N38"/>
    <mergeCell ref="I37:I38"/>
    <mergeCell ref="J37:J38"/>
    <mergeCell ref="K39:K40"/>
    <mergeCell ref="L39:L40"/>
    <mergeCell ref="B38:C38"/>
    <mergeCell ref="D38:G38"/>
    <mergeCell ref="A37:A38"/>
    <mergeCell ref="B37:C37"/>
    <mergeCell ref="D37:G37"/>
    <mergeCell ref="H37:H3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569A-A5B0-4D2D-8F47-0DEC7561203B}">
  <sheetPr codeName="Sheet651">
    <tabColor theme="5"/>
    <pageSetUpPr fitToPage="1"/>
  </sheetPr>
  <dimension ref="A1:N240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352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9" t="s">
        <v>72</v>
      </c>
      <c r="I2" s="29" t="s">
        <v>73</v>
      </c>
      <c r="J2" s="8" t="s">
        <v>74</v>
      </c>
      <c r="K2" s="29" t="s">
        <v>75</v>
      </c>
      <c r="L2" s="29" t="s">
        <v>183</v>
      </c>
      <c r="M2" s="29" t="s">
        <v>184</v>
      </c>
      <c r="N2" s="29" t="s">
        <v>185</v>
      </c>
    </row>
    <row r="3" spans="1:14" s="1" customFormat="1" ht="14.1" customHeight="1" x14ac:dyDescent="0.3">
      <c r="A3" s="157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40</v>
      </c>
      <c r="I3" s="67">
        <f>SUM(J3)-3.5</f>
        <v>43.5</v>
      </c>
      <c r="J3" s="90">
        <v>47</v>
      </c>
      <c r="K3" s="67">
        <f>SUM(J3)+3</f>
        <v>50</v>
      </c>
      <c r="L3" s="135">
        <f>SUM(K3)+3</f>
        <v>53</v>
      </c>
      <c r="M3" s="135">
        <f>SUM(L3)+3</f>
        <v>56</v>
      </c>
      <c r="N3" s="273">
        <f>SUM(M3)+3</f>
        <v>59</v>
      </c>
    </row>
    <row r="4" spans="1:14" s="1" customFormat="1" ht="14.1" customHeight="1" x14ac:dyDescent="0.3">
      <c r="A4" s="155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55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40.599999999999994</v>
      </c>
      <c r="I5" s="67">
        <f>SUM(J5)-2.2</f>
        <v>42.8</v>
      </c>
      <c r="J5" s="90">
        <v>45</v>
      </c>
      <c r="K5" s="67">
        <f>SUM(J5)+2</f>
        <v>47</v>
      </c>
      <c r="L5" s="67">
        <f>SUM(K5)+2</f>
        <v>49</v>
      </c>
      <c r="M5" s="67">
        <f>SUM(L5)+2</f>
        <v>51</v>
      </c>
      <c r="N5" s="185">
        <f>SUM(M5)+2</f>
        <v>53</v>
      </c>
    </row>
    <row r="6" spans="1:14" s="1" customFormat="1" ht="14.1" customHeight="1" x14ac:dyDescent="0.3">
      <c r="A6" s="155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55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39.5</v>
      </c>
      <c r="I7" s="67">
        <f>SUM(J7)-2.25</f>
        <v>41.75</v>
      </c>
      <c r="J7" s="90">
        <v>44</v>
      </c>
      <c r="K7" s="67">
        <f>SUM(J7)+2</f>
        <v>46</v>
      </c>
      <c r="L7" s="67">
        <f>SUM(K7)+2</f>
        <v>48</v>
      </c>
      <c r="M7" s="67">
        <f>SUM(L7)+2</f>
        <v>50</v>
      </c>
      <c r="N7" s="185">
        <f>SUM(M7)+2</f>
        <v>52</v>
      </c>
    </row>
    <row r="8" spans="1:14" s="1" customFormat="1" ht="14.1" customHeight="1" x14ac:dyDescent="0.3">
      <c r="A8" s="155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55">
        <v>4</v>
      </c>
      <c r="B9" s="106" t="s">
        <v>353</v>
      </c>
      <c r="C9" s="106"/>
      <c r="D9" s="161"/>
      <c r="E9" s="161"/>
      <c r="F9" s="161"/>
      <c r="G9" s="161"/>
      <c r="H9" s="67">
        <f>SUM(I9)-3.6</f>
        <v>64.800000000000011</v>
      </c>
      <c r="I9" s="67">
        <f>SUM(J9)-3.6</f>
        <v>68.400000000000006</v>
      </c>
      <c r="J9" s="90">
        <v>72</v>
      </c>
      <c r="K9" s="67">
        <f>SUM(J9)+3.2</f>
        <v>75.2</v>
      </c>
      <c r="L9" s="67">
        <f>SUM(K9)+3.2</f>
        <v>78.400000000000006</v>
      </c>
      <c r="M9" s="67">
        <f>SUM(L9)+3.2</f>
        <v>81.600000000000009</v>
      </c>
      <c r="N9" s="185">
        <f>SUM(M9)+3.2</f>
        <v>84.800000000000011</v>
      </c>
    </row>
    <row r="10" spans="1:14" s="1" customFormat="1" ht="14.1" customHeight="1" x14ac:dyDescent="0.3">
      <c r="A10" s="155"/>
      <c r="B10" s="107" t="s">
        <v>354</v>
      </c>
      <c r="C10" s="107"/>
      <c r="D10" s="129" t="s">
        <v>355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55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14.5</v>
      </c>
      <c r="I11" s="67">
        <f>SUM(J11)-0.8</f>
        <v>15.3</v>
      </c>
      <c r="J11" s="90">
        <v>16.100000000000001</v>
      </c>
      <c r="K11" s="67">
        <f>SUM(J11)+0.8</f>
        <v>16.900000000000002</v>
      </c>
      <c r="L11" s="67">
        <f>SUM(K11)+0.8</f>
        <v>17.700000000000003</v>
      </c>
      <c r="M11" s="67">
        <f>SUM(L11)+0.8</f>
        <v>18.500000000000004</v>
      </c>
      <c r="N11" s="185">
        <f>SUM(M11)+0.8</f>
        <v>19.300000000000004</v>
      </c>
    </row>
    <row r="12" spans="1:14" s="1" customFormat="1" ht="14.1" customHeight="1" x14ac:dyDescent="0.3">
      <c r="A12" s="155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55">
        <v>6</v>
      </c>
      <c r="B13" s="106" t="s">
        <v>1</v>
      </c>
      <c r="C13" s="106"/>
      <c r="D13" s="218" t="s">
        <v>2</v>
      </c>
      <c r="E13" s="218"/>
      <c r="F13" s="218"/>
      <c r="G13" s="218"/>
      <c r="H13" s="67">
        <f>SUM(I13)-0.6</f>
        <v>14.8</v>
      </c>
      <c r="I13" s="67">
        <f>SUM(J13)-0.6</f>
        <v>15.4</v>
      </c>
      <c r="J13" s="90">
        <v>16</v>
      </c>
      <c r="K13" s="67">
        <f>SUM(J13)+0.6</f>
        <v>16.600000000000001</v>
      </c>
      <c r="L13" s="67">
        <f>SUM(K13)+0.6</f>
        <v>17.200000000000003</v>
      </c>
      <c r="M13" s="67">
        <f>SUM(L13)+0.6</f>
        <v>17.800000000000004</v>
      </c>
      <c r="N13" s="185">
        <f>SUM(M13)+0.6</f>
        <v>18.400000000000006</v>
      </c>
    </row>
    <row r="14" spans="1:14" s="1" customFormat="1" ht="14.1" customHeight="1" x14ac:dyDescent="0.3">
      <c r="A14" s="155"/>
      <c r="B14" s="107" t="s">
        <v>30</v>
      </c>
      <c r="C14" s="107"/>
      <c r="D14" s="195" t="s">
        <v>167</v>
      </c>
      <c r="E14" s="196"/>
      <c r="F14" s="196"/>
      <c r="G14" s="197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155">
        <v>7</v>
      </c>
      <c r="B15" s="106" t="s">
        <v>3</v>
      </c>
      <c r="C15" s="106"/>
      <c r="D15" s="218" t="s">
        <v>4</v>
      </c>
      <c r="E15" s="218"/>
      <c r="F15" s="218"/>
      <c r="G15" s="218"/>
      <c r="H15" s="67">
        <f>SUM(I15)-0.3</f>
        <v>7.4</v>
      </c>
      <c r="I15" s="67">
        <f>SUM(J15)-0.3</f>
        <v>7.7</v>
      </c>
      <c r="J15" s="90">
        <v>8</v>
      </c>
      <c r="K15" s="67">
        <f>SUM(J15)+0.3</f>
        <v>8.3000000000000007</v>
      </c>
      <c r="L15" s="67">
        <f>SUM(K15)+0.3</f>
        <v>8.6000000000000014</v>
      </c>
      <c r="M15" s="67">
        <f>SUM(L15)+0.3</f>
        <v>8.9000000000000021</v>
      </c>
      <c r="N15" s="185">
        <f>SUM(M15)+0.3</f>
        <v>9.2000000000000028</v>
      </c>
    </row>
    <row r="16" spans="1:14" s="1" customFormat="1" ht="14.1" customHeight="1" x14ac:dyDescent="0.3">
      <c r="A16" s="155"/>
      <c r="B16" s="107" t="s">
        <v>31</v>
      </c>
      <c r="C16" s="107"/>
      <c r="D16" s="195" t="s">
        <v>168</v>
      </c>
      <c r="E16" s="196"/>
      <c r="F16" s="196"/>
      <c r="G16" s="197"/>
      <c r="H16" s="82"/>
      <c r="I16" s="82"/>
      <c r="J16" s="93"/>
      <c r="K16" s="82"/>
      <c r="L16" s="82"/>
      <c r="M16" s="82"/>
      <c r="N16" s="189"/>
    </row>
    <row r="17" spans="1:14" s="1" customFormat="1" ht="14.1" customHeight="1" x14ac:dyDescent="0.3">
      <c r="A17" s="155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40.799999999999997</v>
      </c>
      <c r="I17" s="67">
        <f>SUM(J17)-1.6</f>
        <v>42.4</v>
      </c>
      <c r="J17" s="90">
        <v>44</v>
      </c>
      <c r="K17" s="67">
        <f>SUM(J17)+1.6</f>
        <v>45.6</v>
      </c>
      <c r="L17" s="67">
        <f>SUM(K17)+1.6</f>
        <v>47.2</v>
      </c>
      <c r="M17" s="67">
        <f>SUM(L17)+1.6</f>
        <v>48.800000000000004</v>
      </c>
      <c r="N17" s="185">
        <f>SUM(M17)+1.6</f>
        <v>50.400000000000006</v>
      </c>
    </row>
    <row r="18" spans="1:14" s="1" customFormat="1" ht="14.1" customHeight="1" x14ac:dyDescent="0.3">
      <c r="A18" s="155"/>
      <c r="B18" s="107" t="s">
        <v>38</v>
      </c>
      <c r="C18" s="107"/>
      <c r="D18" s="195" t="s">
        <v>169</v>
      </c>
      <c r="E18" s="196"/>
      <c r="F18" s="196"/>
      <c r="G18" s="197"/>
      <c r="H18" s="82"/>
      <c r="I18" s="82"/>
      <c r="J18" s="93"/>
      <c r="K18" s="82"/>
      <c r="L18" s="82"/>
      <c r="M18" s="82"/>
      <c r="N18" s="189"/>
    </row>
    <row r="19" spans="1:14" s="1" customFormat="1" ht="14.1" customHeight="1" x14ac:dyDescent="0.3">
      <c r="A19" s="155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24.700000000000003</v>
      </c>
      <c r="I19" s="67">
        <f>SUM(J19)-3.4</f>
        <v>28.1</v>
      </c>
      <c r="J19" s="90">
        <v>31.5</v>
      </c>
      <c r="K19" s="67">
        <f>SUM(J19)+3.5</f>
        <v>35</v>
      </c>
      <c r="L19" s="67">
        <f>SUM(K19)+3.5</f>
        <v>38.5</v>
      </c>
      <c r="M19" s="67">
        <f>SUM(L19)+3.5</f>
        <v>42</v>
      </c>
      <c r="N19" s="185">
        <f>SUM(M19)+3.5</f>
        <v>45.5</v>
      </c>
    </row>
    <row r="20" spans="1:14" s="1" customFormat="1" ht="14.1" customHeight="1" x14ac:dyDescent="0.3">
      <c r="A20" s="155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55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</v>
      </c>
      <c r="I21" s="67">
        <f>SUM(J21)-1.6</f>
        <v>30.6</v>
      </c>
      <c r="J21" s="90">
        <v>32.200000000000003</v>
      </c>
      <c r="K21" s="67">
        <f>SUM(J21)+1.6</f>
        <v>33.800000000000004</v>
      </c>
      <c r="L21" s="67">
        <f>SUM(K21)+1.6</f>
        <v>35.400000000000006</v>
      </c>
      <c r="M21" s="67">
        <f>SUM(L21)+1.6</f>
        <v>37.000000000000007</v>
      </c>
      <c r="N21" s="185">
        <f>SUM(M21)+1.6</f>
        <v>38.600000000000009</v>
      </c>
    </row>
    <row r="22" spans="1:14" s="1" customFormat="1" ht="14.1" customHeight="1" x14ac:dyDescent="0.3">
      <c r="A22" s="155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93"/>
      <c r="K22" s="82"/>
      <c r="L22" s="82"/>
      <c r="M22" s="82"/>
      <c r="N22" s="189"/>
    </row>
    <row r="23" spans="1:14" s="1" customFormat="1" ht="13.5" customHeight="1" x14ac:dyDescent="0.3">
      <c r="A23" s="155">
        <v>11</v>
      </c>
      <c r="B23" s="85" t="s">
        <v>356</v>
      </c>
      <c r="C23" s="86"/>
      <c r="D23" s="161"/>
      <c r="E23" s="161"/>
      <c r="F23" s="161"/>
      <c r="G23" s="161"/>
      <c r="H23" s="67">
        <f>SUM(I23)-0.6</f>
        <v>14.8</v>
      </c>
      <c r="I23" s="67">
        <f>SUM(J23)-0.6</f>
        <v>15.4</v>
      </c>
      <c r="J23" s="90">
        <v>16</v>
      </c>
      <c r="K23" s="67">
        <f>SUM(J23)+0.6</f>
        <v>16.600000000000001</v>
      </c>
      <c r="L23" s="67">
        <f>SUM(K23)+0.6</f>
        <v>17.200000000000003</v>
      </c>
      <c r="M23" s="67">
        <f>SUM(L23)+0.6</f>
        <v>17.800000000000004</v>
      </c>
      <c r="N23" s="185">
        <f>SUM(M23)+0.6</f>
        <v>18.400000000000006</v>
      </c>
    </row>
    <row r="24" spans="1:14" s="1" customFormat="1" ht="14.1" customHeight="1" x14ac:dyDescent="0.3">
      <c r="A24" s="155"/>
      <c r="B24" s="107" t="s">
        <v>357</v>
      </c>
      <c r="C24" s="107"/>
      <c r="D24" s="129" t="s">
        <v>355</v>
      </c>
      <c r="E24" s="130"/>
      <c r="F24" s="130"/>
      <c r="G24" s="131"/>
      <c r="H24" s="82"/>
      <c r="I24" s="82"/>
      <c r="J24" s="93"/>
      <c r="K24" s="82"/>
      <c r="L24" s="82"/>
      <c r="M24" s="82"/>
      <c r="N24" s="189"/>
    </row>
    <row r="25" spans="1:14" s="1" customFormat="1" ht="14.1" customHeight="1" x14ac:dyDescent="0.3">
      <c r="A25" s="155">
        <v>12</v>
      </c>
      <c r="B25" s="85" t="s">
        <v>81</v>
      </c>
      <c r="C25" s="86"/>
      <c r="D25" s="177"/>
      <c r="E25" s="178"/>
      <c r="F25" s="178"/>
      <c r="G25" s="179"/>
      <c r="H25" s="67">
        <f>SUM(I25)-0.3</f>
        <v>4.4000000000000004</v>
      </c>
      <c r="I25" s="67">
        <f>SUM(J25)-0.3</f>
        <v>4.7</v>
      </c>
      <c r="J25" s="90">
        <v>5</v>
      </c>
      <c r="K25" s="67">
        <f>SUM(J25)+0.3</f>
        <v>5.3</v>
      </c>
      <c r="L25" s="67">
        <f>SUM(K25)+0.3</f>
        <v>5.6</v>
      </c>
      <c r="M25" s="67">
        <f>SUM(L25)+0.3</f>
        <v>5.8999999999999995</v>
      </c>
      <c r="N25" s="185">
        <f>SUM(M25)+0.3</f>
        <v>6.1999999999999993</v>
      </c>
    </row>
    <row r="26" spans="1:14" s="1" customFormat="1" ht="14.1" customHeight="1" x14ac:dyDescent="0.3">
      <c r="A26" s="155"/>
      <c r="B26" s="148" t="s">
        <v>82</v>
      </c>
      <c r="C26" s="149"/>
      <c r="D26" s="129"/>
      <c r="E26" s="130"/>
      <c r="F26" s="130"/>
      <c r="G26" s="131"/>
      <c r="H26" s="82"/>
      <c r="I26" s="82"/>
      <c r="J26" s="93"/>
      <c r="K26" s="82"/>
      <c r="L26" s="82"/>
      <c r="M26" s="82"/>
      <c r="N26" s="189"/>
    </row>
    <row r="27" spans="1:14" s="1" customFormat="1" ht="14.1" customHeight="1" x14ac:dyDescent="0.3">
      <c r="A27" s="155">
        <v>13</v>
      </c>
      <c r="B27" s="85"/>
      <c r="C27" s="86"/>
      <c r="D27" s="177"/>
      <c r="E27" s="178"/>
      <c r="F27" s="178"/>
      <c r="G27" s="179"/>
      <c r="H27" s="67"/>
      <c r="I27" s="67"/>
      <c r="J27" s="90"/>
      <c r="K27" s="67"/>
      <c r="L27" s="67"/>
      <c r="M27" s="67"/>
      <c r="N27" s="185"/>
    </row>
    <row r="28" spans="1:14" s="1" customFormat="1" ht="14.1" customHeight="1" thickBot="1" x14ac:dyDescent="0.35">
      <c r="A28" s="156"/>
      <c r="B28" s="108"/>
      <c r="C28" s="109"/>
      <c r="D28" s="103"/>
      <c r="E28" s="239"/>
      <c r="F28" s="239"/>
      <c r="G28" s="105"/>
      <c r="H28" s="98"/>
      <c r="I28" s="98"/>
      <c r="J28" s="97"/>
      <c r="K28" s="98"/>
      <c r="L28" s="98"/>
      <c r="M28" s="98"/>
      <c r="N28" s="187"/>
    </row>
    <row r="29" spans="1:14" s="1" customFormat="1" ht="14.1" customHeight="1" thickTop="1" x14ac:dyDescent="0.3">
      <c r="A29" s="317">
        <v>14</v>
      </c>
      <c r="B29" s="318" t="s">
        <v>159</v>
      </c>
      <c r="C29" s="319"/>
      <c r="D29" s="320" t="s">
        <v>83</v>
      </c>
      <c r="E29" s="321"/>
      <c r="F29" s="321"/>
      <c r="G29" s="322"/>
      <c r="H29" s="323">
        <f>SUM(I29)-3</f>
        <v>45</v>
      </c>
      <c r="I29" s="323">
        <f>SUM(J29)-3</f>
        <v>48</v>
      </c>
      <c r="J29" s="324">
        <v>51</v>
      </c>
      <c r="K29" s="323">
        <f>SUM(J29)+3</f>
        <v>54</v>
      </c>
      <c r="L29" s="323">
        <f>SUM(K29)+3</f>
        <v>57</v>
      </c>
      <c r="M29" s="323">
        <f>SUM(L29)+3</f>
        <v>60</v>
      </c>
      <c r="N29" s="330">
        <f>SUM(M29)+3</f>
        <v>63</v>
      </c>
    </row>
    <row r="30" spans="1:14" s="1" customFormat="1" ht="14.1" customHeight="1" x14ac:dyDescent="0.3">
      <c r="A30" s="155"/>
      <c r="B30" s="77" t="s">
        <v>115</v>
      </c>
      <c r="C30" s="78"/>
      <c r="D30" s="100" t="s">
        <v>84</v>
      </c>
      <c r="E30" s="101"/>
      <c r="F30" s="101"/>
      <c r="G30" s="102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155">
        <v>15</v>
      </c>
      <c r="B31" s="85" t="s">
        <v>198</v>
      </c>
      <c r="C31" s="86"/>
      <c r="D31" s="103"/>
      <c r="E31" s="239"/>
      <c r="F31" s="239"/>
      <c r="G31" s="105"/>
      <c r="H31" s="67">
        <f>SUM(I31)-3.5</f>
        <v>63</v>
      </c>
      <c r="I31" s="67">
        <f>SUM(J31)-3.5</f>
        <v>66.5</v>
      </c>
      <c r="J31" s="97">
        <v>70</v>
      </c>
      <c r="K31" s="98">
        <f>SUM(J31)+3.5</f>
        <v>73.5</v>
      </c>
      <c r="L31" s="98">
        <f>SUM(K31)+3.5</f>
        <v>77</v>
      </c>
      <c r="M31" s="98">
        <f>SUM(L31)+3.5</f>
        <v>80.5</v>
      </c>
      <c r="N31" s="187">
        <f>SUM(M31)+3.5</f>
        <v>84</v>
      </c>
    </row>
    <row r="32" spans="1:14" s="1" customFormat="1" ht="14.1" customHeight="1" x14ac:dyDescent="0.3">
      <c r="A32" s="155"/>
      <c r="B32" s="77" t="s">
        <v>199</v>
      </c>
      <c r="C32" s="78"/>
      <c r="D32" s="100" t="s">
        <v>171</v>
      </c>
      <c r="E32" s="101"/>
      <c r="F32" s="101"/>
      <c r="G32" s="102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155">
        <v>16</v>
      </c>
      <c r="B33" s="85" t="s">
        <v>14</v>
      </c>
      <c r="C33" s="86"/>
      <c r="D33" s="123" t="s">
        <v>15</v>
      </c>
      <c r="E33" s="124"/>
      <c r="F33" s="124"/>
      <c r="G33" s="125"/>
      <c r="H33" s="67">
        <f>SUM(I33)-4</f>
        <v>65.7</v>
      </c>
      <c r="I33" s="67">
        <f>SUM(J33)-4</f>
        <v>69.7</v>
      </c>
      <c r="J33" s="90">
        <v>73.7</v>
      </c>
      <c r="K33" s="67">
        <f>SUM(J33)+4</f>
        <v>77.7</v>
      </c>
      <c r="L33" s="67">
        <f>SUM(K33)+4</f>
        <v>81.7</v>
      </c>
      <c r="M33" s="67">
        <f>SUM(L33)+4</f>
        <v>85.7</v>
      </c>
      <c r="N33" s="185">
        <f>SUM(M33)+4</f>
        <v>89.7</v>
      </c>
    </row>
    <row r="34" spans="1:14" s="1" customFormat="1" ht="14.1" customHeight="1" x14ac:dyDescent="0.3">
      <c r="A34" s="155"/>
      <c r="B34" s="77" t="s">
        <v>56</v>
      </c>
      <c r="C34" s="78"/>
      <c r="D34" s="100" t="s">
        <v>128</v>
      </c>
      <c r="E34" s="101"/>
      <c r="F34" s="101"/>
      <c r="G34" s="102"/>
      <c r="H34" s="82"/>
      <c r="I34" s="82"/>
      <c r="J34" s="93"/>
      <c r="K34" s="82"/>
      <c r="L34" s="82"/>
      <c r="M34" s="82"/>
      <c r="N34" s="189"/>
    </row>
    <row r="35" spans="1:14" s="1" customFormat="1" ht="13.5" customHeight="1" x14ac:dyDescent="0.3">
      <c r="A35" s="155">
        <v>17</v>
      </c>
      <c r="B35" s="85" t="s">
        <v>156</v>
      </c>
      <c r="C35" s="86"/>
      <c r="D35" s="123"/>
      <c r="E35" s="124"/>
      <c r="F35" s="124"/>
      <c r="G35" s="125"/>
      <c r="H35" s="67">
        <f>SUM(I35)-0.7</f>
        <v>13.400000000000002</v>
      </c>
      <c r="I35" s="67">
        <f>SUM(J35)-0.7</f>
        <v>14.100000000000001</v>
      </c>
      <c r="J35" s="315">
        <v>14.8</v>
      </c>
      <c r="K35" s="311">
        <f>SUM(J35)+1.2</f>
        <v>16</v>
      </c>
      <c r="L35" s="311">
        <f>SUM(K35)+0.7</f>
        <v>16.7</v>
      </c>
      <c r="M35" s="311">
        <f>SUM(L35)+0.7</f>
        <v>17.399999999999999</v>
      </c>
      <c r="N35" s="327">
        <f>SUM(M35)+0.7</f>
        <v>18.099999999999998</v>
      </c>
    </row>
    <row r="36" spans="1:14" s="1" customFormat="1" ht="13.5" customHeight="1" x14ac:dyDescent="0.3">
      <c r="A36" s="155"/>
      <c r="B36" s="77" t="s">
        <v>155</v>
      </c>
      <c r="C36" s="78"/>
      <c r="D36" s="132" t="s">
        <v>200</v>
      </c>
      <c r="E36" s="133"/>
      <c r="F36" s="133"/>
      <c r="G36" s="134"/>
      <c r="H36" s="82"/>
      <c r="I36" s="82"/>
      <c r="J36" s="316"/>
      <c r="K36" s="312"/>
      <c r="L36" s="312"/>
      <c r="M36" s="312"/>
      <c r="N36" s="328"/>
    </row>
    <row r="37" spans="1:14" s="1" customFormat="1" ht="13.5" customHeight="1" x14ac:dyDescent="0.3">
      <c r="A37" s="155">
        <v>18</v>
      </c>
      <c r="B37" s="85" t="s">
        <v>10</v>
      </c>
      <c r="C37" s="86"/>
      <c r="D37" s="123" t="s">
        <v>85</v>
      </c>
      <c r="E37" s="124"/>
      <c r="F37" s="124"/>
      <c r="G37" s="125"/>
      <c r="H37" s="67">
        <f>SUM(I37)-7</f>
        <v>52</v>
      </c>
      <c r="I37" s="67">
        <f>SUM(J37)-7</f>
        <v>59</v>
      </c>
      <c r="J37" s="90">
        <v>66</v>
      </c>
      <c r="K37" s="67">
        <f>SUM(J37)+6</f>
        <v>72</v>
      </c>
      <c r="L37" s="67">
        <f>SUM(K37)+6</f>
        <v>78</v>
      </c>
      <c r="M37" s="67">
        <f>SUM(L37)+6</f>
        <v>84</v>
      </c>
      <c r="N37" s="185">
        <f>SUM(M37)+6</f>
        <v>90</v>
      </c>
    </row>
    <row r="38" spans="1:14" s="1" customFormat="1" ht="13.5" customHeight="1" x14ac:dyDescent="0.3">
      <c r="A38" s="155"/>
      <c r="B38" s="77" t="s">
        <v>57</v>
      </c>
      <c r="C38" s="78"/>
      <c r="D38" s="100" t="s">
        <v>127</v>
      </c>
      <c r="E38" s="101"/>
      <c r="F38" s="101"/>
      <c r="G38" s="102"/>
      <c r="H38" s="82"/>
      <c r="I38" s="82"/>
      <c r="J38" s="93"/>
      <c r="K38" s="82"/>
      <c r="L38" s="82"/>
      <c r="M38" s="82"/>
      <c r="N38" s="189"/>
    </row>
    <row r="39" spans="1:14" s="1" customFormat="1" ht="13.5" customHeight="1" x14ac:dyDescent="0.3">
      <c r="A39" s="155">
        <v>19</v>
      </c>
      <c r="B39" s="85" t="s">
        <v>17</v>
      </c>
      <c r="C39" s="86"/>
      <c r="D39" s="123" t="s">
        <v>18</v>
      </c>
      <c r="E39" s="124"/>
      <c r="F39" s="124"/>
      <c r="G39" s="125"/>
      <c r="H39" s="67">
        <f>SUM(I39)-1.6</f>
        <v>32.799999999999997</v>
      </c>
      <c r="I39" s="67">
        <f>SUM(J39)-1.6</f>
        <v>34.4</v>
      </c>
      <c r="J39" s="90">
        <v>36</v>
      </c>
      <c r="K39" s="67">
        <f>SUM(J39)+1.6</f>
        <v>37.6</v>
      </c>
      <c r="L39" s="67">
        <f>SUM(K39)+1.6</f>
        <v>39.200000000000003</v>
      </c>
      <c r="M39" s="67">
        <f>SUM(L39)+1.6</f>
        <v>40.800000000000004</v>
      </c>
      <c r="N39" s="185">
        <f>SUM(M39)+1.6</f>
        <v>42.400000000000006</v>
      </c>
    </row>
    <row r="40" spans="1:14" s="1" customFormat="1" ht="13.5" customHeight="1" x14ac:dyDescent="0.3">
      <c r="A40" s="155"/>
      <c r="B40" s="77" t="s">
        <v>58</v>
      </c>
      <c r="C40" s="78"/>
      <c r="D40" s="129" t="s">
        <v>126</v>
      </c>
      <c r="E40" s="130"/>
      <c r="F40" s="130"/>
      <c r="G40" s="131"/>
      <c r="H40" s="82"/>
      <c r="I40" s="82"/>
      <c r="J40" s="93"/>
      <c r="K40" s="82"/>
      <c r="L40" s="82"/>
      <c r="M40" s="82"/>
      <c r="N40" s="189"/>
    </row>
    <row r="41" spans="1:14" ht="13.5" customHeight="1" x14ac:dyDescent="0.3">
      <c r="A41" s="155">
        <v>20</v>
      </c>
      <c r="B41" s="85" t="s">
        <v>19</v>
      </c>
      <c r="C41" s="86"/>
      <c r="D41" s="123" t="s">
        <v>16</v>
      </c>
      <c r="E41" s="124"/>
      <c r="F41" s="124"/>
      <c r="G41" s="125"/>
      <c r="H41" s="67">
        <f>SUM(I41)-1.1</f>
        <v>21.299999999999997</v>
      </c>
      <c r="I41" s="67">
        <f>SUM(J41)-1.1</f>
        <v>22.4</v>
      </c>
      <c r="J41" s="90">
        <v>23.5</v>
      </c>
      <c r="K41" s="67">
        <f>SUM(J41)+1.6</f>
        <v>25.1</v>
      </c>
      <c r="L41" s="67">
        <f>SUM(K41)+1.1</f>
        <v>26.200000000000003</v>
      </c>
      <c r="M41" s="67">
        <f>SUM(L41)+1.1</f>
        <v>27.300000000000004</v>
      </c>
      <c r="N41" s="185">
        <f>SUM(M41)+1.1</f>
        <v>28.400000000000006</v>
      </c>
    </row>
    <row r="42" spans="1:14" ht="13.5" customHeight="1" x14ac:dyDescent="0.3">
      <c r="A42" s="156"/>
      <c r="B42" s="77" t="s">
        <v>64</v>
      </c>
      <c r="C42" s="78"/>
      <c r="D42" s="100" t="s">
        <v>125</v>
      </c>
      <c r="E42" s="101"/>
      <c r="F42" s="101"/>
      <c r="G42" s="102"/>
      <c r="H42" s="82"/>
      <c r="I42" s="82"/>
      <c r="J42" s="93"/>
      <c r="K42" s="82"/>
      <c r="L42" s="82"/>
      <c r="M42" s="82"/>
      <c r="N42" s="189"/>
    </row>
    <row r="43" spans="1:14" ht="13.5" customHeight="1" x14ac:dyDescent="0.3">
      <c r="A43" s="160">
        <v>21</v>
      </c>
      <c r="B43" s="85" t="s">
        <v>20</v>
      </c>
      <c r="C43" s="86"/>
      <c r="D43" s="123" t="s">
        <v>16</v>
      </c>
      <c r="E43" s="124"/>
      <c r="F43" s="124"/>
      <c r="G43" s="125"/>
      <c r="H43" s="67">
        <f>SUM(I43)-1.3</f>
        <v>27.9</v>
      </c>
      <c r="I43" s="67">
        <f>SUM(J43)-1.3</f>
        <v>29.2</v>
      </c>
      <c r="J43" s="90">
        <v>30.5</v>
      </c>
      <c r="K43" s="67">
        <f>SUM(J43)+1.8</f>
        <v>32.299999999999997</v>
      </c>
      <c r="L43" s="67">
        <f>SUM(K43)+1.3</f>
        <v>33.599999999999994</v>
      </c>
      <c r="M43" s="67">
        <f>SUM(L43)+1.3</f>
        <v>34.899999999999991</v>
      </c>
      <c r="N43" s="185">
        <f>SUM(M43)+1.3</f>
        <v>36.199999999999989</v>
      </c>
    </row>
    <row r="44" spans="1:14" ht="13.5" customHeight="1" x14ac:dyDescent="0.3">
      <c r="A44" s="160"/>
      <c r="B44" s="77" t="s">
        <v>63</v>
      </c>
      <c r="C44" s="78"/>
      <c r="D44" s="100" t="s">
        <v>125</v>
      </c>
      <c r="E44" s="101"/>
      <c r="F44" s="101"/>
      <c r="G44" s="102"/>
      <c r="H44" s="82"/>
      <c r="I44" s="82"/>
      <c r="J44" s="93"/>
      <c r="K44" s="82"/>
      <c r="L44" s="82"/>
      <c r="M44" s="82"/>
      <c r="N44" s="189"/>
    </row>
    <row r="45" spans="1:14" ht="13.5" customHeight="1" x14ac:dyDescent="0.3">
      <c r="A45" s="160">
        <v>22</v>
      </c>
      <c r="B45" s="85" t="s">
        <v>21</v>
      </c>
      <c r="C45" s="86"/>
      <c r="D45" s="123" t="s">
        <v>22</v>
      </c>
      <c r="E45" s="124"/>
      <c r="F45" s="124"/>
      <c r="G45" s="125"/>
      <c r="H45" s="67">
        <f>SUM(I45)-2.6</f>
        <v>41.9</v>
      </c>
      <c r="I45" s="67">
        <f>SUM(J45)-2.6</f>
        <v>44.5</v>
      </c>
      <c r="J45" s="90">
        <v>47.1</v>
      </c>
      <c r="K45" s="67">
        <f>SUM(J45)+2.6</f>
        <v>49.7</v>
      </c>
      <c r="L45" s="67">
        <f>SUM(K45)+2.6</f>
        <v>52.300000000000004</v>
      </c>
      <c r="M45" s="67">
        <f>SUM(L45)+2.6</f>
        <v>54.900000000000006</v>
      </c>
      <c r="N45" s="185">
        <f>SUM(M45)+2.6</f>
        <v>57.500000000000007</v>
      </c>
    </row>
    <row r="46" spans="1:14" ht="13.5" customHeight="1" x14ac:dyDescent="0.3">
      <c r="A46" s="160"/>
      <c r="B46" s="77" t="s">
        <v>62</v>
      </c>
      <c r="C46" s="78"/>
      <c r="D46" s="100" t="s">
        <v>124</v>
      </c>
      <c r="E46" s="101"/>
      <c r="F46" s="101"/>
      <c r="G46" s="102"/>
      <c r="H46" s="82"/>
      <c r="I46" s="82"/>
      <c r="J46" s="93"/>
      <c r="K46" s="82"/>
      <c r="L46" s="82"/>
      <c r="M46" s="82"/>
      <c r="N46" s="189"/>
    </row>
    <row r="47" spans="1:14" ht="13.5" customHeight="1" x14ac:dyDescent="0.3">
      <c r="A47" s="160">
        <v>23</v>
      </c>
      <c r="B47" s="85" t="s">
        <v>23</v>
      </c>
      <c r="C47" s="86"/>
      <c r="D47" s="123" t="s">
        <v>24</v>
      </c>
      <c r="E47" s="124"/>
      <c r="F47" s="124"/>
      <c r="G47" s="125"/>
      <c r="H47" s="67">
        <f>SUM(I47)-6</f>
        <v>31.6</v>
      </c>
      <c r="I47" s="67">
        <f>SUM(J47)-6</f>
        <v>37.6</v>
      </c>
      <c r="J47" s="90">
        <v>43.6</v>
      </c>
      <c r="K47" s="67">
        <f>SUM(J47)+4.5</f>
        <v>48.1</v>
      </c>
      <c r="L47" s="67">
        <f>SUM(K47)+5</f>
        <v>53.1</v>
      </c>
      <c r="M47" s="67">
        <f>SUM(L47)+5</f>
        <v>58.1</v>
      </c>
      <c r="N47" s="185">
        <f>SUM(M47)+5</f>
        <v>63.1</v>
      </c>
    </row>
    <row r="48" spans="1:14" ht="13.5" customHeight="1" x14ac:dyDescent="0.3">
      <c r="A48" s="160"/>
      <c r="B48" s="77" t="s">
        <v>61</v>
      </c>
      <c r="C48" s="78"/>
      <c r="D48" s="100" t="s">
        <v>123</v>
      </c>
      <c r="E48" s="101"/>
      <c r="F48" s="101"/>
      <c r="G48" s="102"/>
      <c r="H48" s="82"/>
      <c r="I48" s="82"/>
      <c r="J48" s="93"/>
      <c r="K48" s="82"/>
      <c r="L48" s="82"/>
      <c r="M48" s="82"/>
      <c r="N48" s="189"/>
    </row>
    <row r="49" spans="1:14" ht="13.5" customHeight="1" x14ac:dyDescent="0.3">
      <c r="A49" s="160">
        <v>24</v>
      </c>
      <c r="B49" s="85" t="s">
        <v>122</v>
      </c>
      <c r="C49" s="86"/>
      <c r="D49" s="123" t="s">
        <v>120</v>
      </c>
      <c r="E49" s="124"/>
      <c r="F49" s="124"/>
      <c r="G49" s="125"/>
      <c r="H49" s="67">
        <f>SUM(I49)-1.9</f>
        <v>38</v>
      </c>
      <c r="I49" s="67">
        <f>SUM(J49)-1.9</f>
        <v>39.9</v>
      </c>
      <c r="J49" s="90">
        <v>41.8</v>
      </c>
      <c r="K49" s="67">
        <f>SUM(J49)+1.9</f>
        <v>43.699999999999996</v>
      </c>
      <c r="L49" s="67">
        <f>SUM(K49)+1.9</f>
        <v>45.599999999999994</v>
      </c>
      <c r="M49" s="67">
        <f>SUM(L49)+1.8</f>
        <v>47.399999999999991</v>
      </c>
      <c r="N49" s="185">
        <f>SUM(M49)+1.8</f>
        <v>49.199999999999989</v>
      </c>
    </row>
    <row r="50" spans="1:14" ht="13.5" customHeight="1" x14ac:dyDescent="0.3">
      <c r="A50" s="160"/>
      <c r="B50" s="77" t="s">
        <v>121</v>
      </c>
      <c r="C50" s="78"/>
      <c r="D50" s="100" t="s">
        <v>120</v>
      </c>
      <c r="E50" s="101"/>
      <c r="F50" s="101"/>
      <c r="G50" s="102"/>
      <c r="H50" s="82"/>
      <c r="I50" s="82"/>
      <c r="J50" s="93"/>
      <c r="K50" s="82"/>
      <c r="L50" s="82"/>
      <c r="M50" s="82"/>
      <c r="N50" s="189"/>
    </row>
    <row r="51" spans="1:14" ht="13.5" customHeight="1" x14ac:dyDescent="0.3">
      <c r="A51" s="160">
        <v>25</v>
      </c>
      <c r="B51" s="85" t="s">
        <v>119</v>
      </c>
      <c r="C51" s="86"/>
      <c r="D51" s="123" t="s">
        <v>118</v>
      </c>
      <c r="E51" s="124"/>
      <c r="F51" s="124"/>
      <c r="G51" s="125"/>
      <c r="H51" s="67">
        <f>SUM(I51)-3.3</f>
        <v>32.800000000000004</v>
      </c>
      <c r="I51" s="67">
        <f>SUM(J51)-3.3</f>
        <v>36.1</v>
      </c>
      <c r="J51" s="90">
        <v>39.4</v>
      </c>
      <c r="K51" s="67">
        <f>SUM(J51)+3.2</f>
        <v>42.6</v>
      </c>
      <c r="L51" s="67">
        <f>SUM(K51)+2.9</f>
        <v>45.5</v>
      </c>
      <c r="M51" s="67">
        <f>SUM(L51)+2.9</f>
        <v>48.4</v>
      </c>
      <c r="N51" s="185">
        <f>SUM(M51)+2.9</f>
        <v>51.3</v>
      </c>
    </row>
    <row r="52" spans="1:14" ht="13.5" customHeight="1" x14ac:dyDescent="0.3">
      <c r="A52" s="256"/>
      <c r="B52" s="150" t="s">
        <v>117</v>
      </c>
      <c r="C52" s="151"/>
      <c r="D52" s="152" t="s">
        <v>116</v>
      </c>
      <c r="E52" s="153"/>
      <c r="F52" s="153"/>
      <c r="G52" s="154"/>
      <c r="H52" s="98"/>
      <c r="I52" s="98"/>
      <c r="J52" s="97"/>
      <c r="K52" s="98"/>
      <c r="L52" s="98"/>
      <c r="M52" s="98"/>
      <c r="N52" s="187"/>
    </row>
    <row r="53" spans="1:14" ht="13.5" customHeight="1" x14ac:dyDescent="0.3">
      <c r="A53" s="160">
        <v>26</v>
      </c>
      <c r="B53" s="85" t="s">
        <v>235</v>
      </c>
      <c r="C53" s="86"/>
      <c r="D53" s="123"/>
      <c r="E53" s="124"/>
      <c r="F53" s="124"/>
      <c r="G53" s="125"/>
      <c r="H53" s="67">
        <f>SUM(I53)-0.5</f>
        <v>10.5</v>
      </c>
      <c r="I53" s="67">
        <f>SUM(J53)-0.5</f>
        <v>11</v>
      </c>
      <c r="J53" s="90">
        <v>11.5</v>
      </c>
      <c r="K53" s="67">
        <f>SUM(J53)+0.5</f>
        <v>12</v>
      </c>
      <c r="L53" s="67">
        <f>SUM(K53)+0.5</f>
        <v>12.5</v>
      </c>
      <c r="M53" s="67">
        <f>SUM(L53)+0.5</f>
        <v>13</v>
      </c>
      <c r="N53" s="185">
        <f>SUM(M53)+0.5</f>
        <v>13.5</v>
      </c>
    </row>
    <row r="54" spans="1:14" ht="13.5" customHeight="1" x14ac:dyDescent="0.3">
      <c r="A54" s="256"/>
      <c r="B54" s="77" t="s">
        <v>358</v>
      </c>
      <c r="C54" s="78"/>
      <c r="D54" s="100"/>
      <c r="E54" s="101"/>
      <c r="F54" s="101"/>
      <c r="G54" s="102"/>
      <c r="H54" s="82"/>
      <c r="I54" s="82"/>
      <c r="J54" s="93"/>
      <c r="K54" s="82"/>
      <c r="L54" s="82"/>
      <c r="M54" s="82"/>
      <c r="N54" s="189"/>
    </row>
    <row r="55" spans="1:14" ht="13.5" customHeight="1" x14ac:dyDescent="0.3">
      <c r="A55" s="160">
        <v>27</v>
      </c>
      <c r="B55" s="85" t="s">
        <v>110</v>
      </c>
      <c r="C55" s="86"/>
      <c r="D55" s="123"/>
      <c r="E55" s="124"/>
      <c r="F55" s="124"/>
      <c r="G55" s="125"/>
      <c r="H55" s="67">
        <f>SUM(I55)-0.7</f>
        <v>10.600000000000001</v>
      </c>
      <c r="I55" s="67">
        <f>SUM(J55)-0.7</f>
        <v>11.3</v>
      </c>
      <c r="J55" s="90">
        <v>12</v>
      </c>
      <c r="K55" s="67">
        <f>SUM(J55)+0.7</f>
        <v>12.7</v>
      </c>
      <c r="L55" s="67">
        <f>SUM(K55)+0.7</f>
        <v>13.399999999999999</v>
      </c>
      <c r="M55" s="67">
        <f>SUM(L55)+0.7</f>
        <v>14.099999999999998</v>
      </c>
      <c r="N55" s="185">
        <f>SUM(M55)+0.7</f>
        <v>14.799999999999997</v>
      </c>
    </row>
    <row r="56" spans="1:14" ht="13.5" customHeight="1" x14ac:dyDescent="0.3">
      <c r="A56" s="256"/>
      <c r="B56" s="108" t="s">
        <v>111</v>
      </c>
      <c r="C56" s="109"/>
      <c r="D56" s="152"/>
      <c r="E56" s="153"/>
      <c r="F56" s="153"/>
      <c r="G56" s="154"/>
      <c r="H56" s="98"/>
      <c r="I56" s="98"/>
      <c r="J56" s="97"/>
      <c r="K56" s="98"/>
      <c r="L56" s="98"/>
      <c r="M56" s="98"/>
      <c r="N56" s="187"/>
    </row>
    <row r="57" spans="1:14" ht="13.5" customHeight="1" x14ac:dyDescent="0.3">
      <c r="A57" s="160">
        <v>28</v>
      </c>
      <c r="B57" s="85" t="s">
        <v>359</v>
      </c>
      <c r="C57" s="86"/>
      <c r="D57" s="123"/>
      <c r="E57" s="124"/>
      <c r="F57" s="124"/>
      <c r="G57" s="125"/>
      <c r="H57" s="67">
        <f>SUM(I57)-3</f>
        <v>77</v>
      </c>
      <c r="I57" s="67">
        <f>SUM(J57)-3</f>
        <v>80</v>
      </c>
      <c r="J57" s="90">
        <v>83</v>
      </c>
      <c r="K57" s="67">
        <f>SUM(J57)+3</f>
        <v>86</v>
      </c>
      <c r="L57" s="67">
        <f>SUM(K57)+3</f>
        <v>89</v>
      </c>
      <c r="M57" s="67">
        <f>SUM(L57)+3</f>
        <v>92</v>
      </c>
      <c r="N57" s="185">
        <f>SUM(M57)+3</f>
        <v>95</v>
      </c>
    </row>
    <row r="58" spans="1:14" ht="13.5" customHeight="1" thickBot="1" x14ac:dyDescent="0.35">
      <c r="A58" s="174"/>
      <c r="B58" s="71" t="s">
        <v>360</v>
      </c>
      <c r="C58" s="72"/>
      <c r="D58" s="145" t="s">
        <v>361</v>
      </c>
      <c r="E58" s="146"/>
      <c r="F58" s="146"/>
      <c r="G58" s="147"/>
      <c r="H58" s="68"/>
      <c r="I58" s="68"/>
      <c r="J58" s="91"/>
      <c r="K58" s="68"/>
      <c r="L58" s="68"/>
      <c r="M58" s="68"/>
      <c r="N58" s="262"/>
    </row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3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1EA0-0E06-424F-973F-FA2E17259FE6}">
  <sheetPr codeName="Sheet175">
    <tabColor theme="5"/>
    <pageSetUpPr fitToPage="1"/>
  </sheetPr>
  <dimension ref="A1:N57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600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47</v>
      </c>
      <c r="I3" s="67">
        <f>SUM(J3)-3</f>
        <v>50</v>
      </c>
      <c r="J3" s="137">
        <v>53</v>
      </c>
      <c r="K3" s="135">
        <f>SUM(J3)+3</f>
        <v>56</v>
      </c>
      <c r="L3" s="135">
        <f>SUM(K3)+3</f>
        <v>59</v>
      </c>
      <c r="M3" s="135">
        <f>SUM(L3)+3</f>
        <v>62</v>
      </c>
      <c r="N3" s="242">
        <f>SUM(M3)+3</f>
        <v>65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235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>
        <f>SUM(I5)-1.1</f>
        <v>15.799999999999999</v>
      </c>
      <c r="I5" s="67">
        <f>SUM(J5)-1.1</f>
        <v>16.899999999999999</v>
      </c>
      <c r="J5" s="97">
        <v>18</v>
      </c>
      <c r="K5" s="98">
        <f>SUM(J5)+1.1</f>
        <v>19.100000000000001</v>
      </c>
      <c r="L5" s="98">
        <f>SUM(K5)+1.1</f>
        <v>20.200000000000003</v>
      </c>
      <c r="M5" s="98">
        <f>SUM(L5)+1.1</f>
        <v>21.300000000000004</v>
      </c>
      <c r="N5" s="240">
        <f>SUM(M5)+1.1</f>
        <v>22.400000000000006</v>
      </c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>
        <f>SUM(I7)-1.9</f>
        <v>31.200000000000003</v>
      </c>
      <c r="I7" s="67">
        <f>SUM(J7)-1.9</f>
        <v>33.1</v>
      </c>
      <c r="J7" s="97">
        <v>35</v>
      </c>
      <c r="K7" s="98">
        <f>SUM(J7)+1.9</f>
        <v>36.9</v>
      </c>
      <c r="L7" s="98">
        <f>SUM(K7)+1.9</f>
        <v>38.799999999999997</v>
      </c>
      <c r="M7" s="98">
        <f>SUM(L7)+1.9</f>
        <v>40.699999999999996</v>
      </c>
      <c r="N7" s="240">
        <f>SUM(M7)+1.9</f>
        <v>42.599999999999994</v>
      </c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23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SUM(I9)-1.9</f>
        <v>36.200000000000003</v>
      </c>
      <c r="I9" s="67">
        <f>SUM(J9)-1.9</f>
        <v>38.1</v>
      </c>
      <c r="J9" s="97">
        <v>40</v>
      </c>
      <c r="K9" s="98">
        <f>SUM(J9)+1.9</f>
        <v>41.9</v>
      </c>
      <c r="L9" s="98">
        <f>SUM(K9)+1.9</f>
        <v>43.8</v>
      </c>
      <c r="M9" s="98">
        <f>SUM(L9)+1.9</f>
        <v>45.699999999999996</v>
      </c>
      <c r="N9" s="240">
        <f>SUM(M9)+1.9</f>
        <v>47.599999999999994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61</v>
      </c>
      <c r="I11" s="67">
        <f>SUM(J11)-4.5</f>
        <v>65.5</v>
      </c>
      <c r="J11" s="97">
        <v>70</v>
      </c>
      <c r="K11" s="98">
        <f>SUM(J11)+4.5</f>
        <v>74.5</v>
      </c>
      <c r="L11" s="98">
        <f>SUM(K11)+4.5</f>
        <v>79</v>
      </c>
      <c r="M11" s="98">
        <f>SUM(L11)+4.5</f>
        <v>83.5</v>
      </c>
      <c r="N11" s="187">
        <f>SUM(M11)+4.5</f>
        <v>88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19</v>
      </c>
      <c r="I13" s="67">
        <f>SUM(J13)-2.5</f>
        <v>21.5</v>
      </c>
      <c r="J13" s="90">
        <v>24</v>
      </c>
      <c r="K13" s="67">
        <f>SUM(J13)+2.5</f>
        <v>26.5</v>
      </c>
      <c r="L13" s="67">
        <f>SUM(K13)+2.5</f>
        <v>29</v>
      </c>
      <c r="M13" s="106">
        <f>SUM(L13)+2.5</f>
        <v>31.5</v>
      </c>
      <c r="N13" s="277">
        <f>SUM(M13)+2.5</f>
        <v>34</v>
      </c>
    </row>
    <row r="14" spans="1:14" s="1" customFormat="1" ht="14.1" customHeight="1" x14ac:dyDescent="0.3">
      <c r="A14" s="92"/>
      <c r="B14" s="77" t="s">
        <v>161</v>
      </c>
      <c r="C14" s="78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107"/>
      <c r="N14" s="278"/>
    </row>
    <row r="15" spans="1:14" s="1" customFormat="1" ht="14.1" customHeight="1" x14ac:dyDescent="0.3">
      <c r="A15" s="121">
        <v>7</v>
      </c>
      <c r="B15" s="85" t="s">
        <v>206</v>
      </c>
      <c r="C15" s="86"/>
      <c r="D15" s="177"/>
      <c r="E15" s="178"/>
      <c r="F15" s="178"/>
      <c r="G15" s="179"/>
      <c r="H15" s="67">
        <f>SUM(I15)-0</f>
        <v>1.5</v>
      </c>
      <c r="I15" s="67">
        <f>SUM(J15)-0</f>
        <v>1.5</v>
      </c>
      <c r="J15" s="126">
        <v>1.5</v>
      </c>
      <c r="K15" s="127">
        <f>SUM(J15)+0</f>
        <v>1.5</v>
      </c>
      <c r="L15" s="127">
        <f>SUM(K15)+0</f>
        <v>1.5</v>
      </c>
      <c r="M15" s="127">
        <f>SUM(L15)+0</f>
        <v>1.5</v>
      </c>
      <c r="N15" s="232">
        <f>SUM(M15)+0</f>
        <v>1.5</v>
      </c>
    </row>
    <row r="16" spans="1:14" s="1" customFormat="1" ht="14.1" customHeight="1" thickBot="1" x14ac:dyDescent="0.35">
      <c r="A16" s="122"/>
      <c r="B16" s="331" t="s">
        <v>205</v>
      </c>
      <c r="C16" s="332"/>
      <c r="D16" s="333"/>
      <c r="E16" s="334"/>
      <c r="F16" s="334"/>
      <c r="G16" s="335"/>
      <c r="H16" s="114"/>
      <c r="I16" s="114"/>
      <c r="J16" s="351"/>
      <c r="K16" s="348"/>
      <c r="L16" s="348"/>
      <c r="M16" s="348"/>
      <c r="N16" s="353"/>
    </row>
    <row r="17" spans="1:14" s="1" customFormat="1" ht="14.1" customHeight="1" thickTop="1" x14ac:dyDescent="0.3">
      <c r="A17" s="83">
        <v>8</v>
      </c>
      <c r="B17" s="108" t="s">
        <v>14</v>
      </c>
      <c r="C17" s="109"/>
      <c r="D17" s="103" t="s">
        <v>15</v>
      </c>
      <c r="E17" s="104"/>
      <c r="F17" s="104"/>
      <c r="G17" s="105"/>
      <c r="H17" s="98">
        <f>SUM(I17)-3.2</f>
        <v>53.599999999999994</v>
      </c>
      <c r="I17" s="98">
        <f>SUM(J17)-3.2</f>
        <v>56.8</v>
      </c>
      <c r="J17" s="97">
        <v>60</v>
      </c>
      <c r="K17" s="98">
        <f>SUM(J17)+3.2</f>
        <v>63.2</v>
      </c>
      <c r="L17" s="98">
        <f>SUM(K17)+3.2</f>
        <v>66.400000000000006</v>
      </c>
      <c r="M17" s="175">
        <f>SUM(L17)+3.2</f>
        <v>69.600000000000009</v>
      </c>
      <c r="N17" s="355">
        <f>SUM(M17)+3.2</f>
        <v>72.800000000000011</v>
      </c>
    </row>
    <row r="18" spans="1:14" s="1" customFormat="1" ht="14.1" customHeight="1" x14ac:dyDescent="0.3">
      <c r="A18" s="92"/>
      <c r="B18" s="77" t="s">
        <v>56</v>
      </c>
      <c r="C18" s="78"/>
      <c r="D18" s="100" t="s">
        <v>128</v>
      </c>
      <c r="E18" s="101"/>
      <c r="F18" s="101"/>
      <c r="G18" s="102"/>
      <c r="H18" s="82"/>
      <c r="I18" s="82"/>
      <c r="J18" s="93"/>
      <c r="K18" s="82"/>
      <c r="L18" s="82"/>
      <c r="M18" s="107"/>
      <c r="N18" s="278"/>
    </row>
    <row r="19" spans="1:14" s="1" customFormat="1" ht="14.1" customHeight="1" x14ac:dyDescent="0.3">
      <c r="A19" s="83">
        <v>9</v>
      </c>
      <c r="B19" s="85" t="s">
        <v>156</v>
      </c>
      <c r="C19" s="86"/>
      <c r="D19" s="123"/>
      <c r="E19" s="124"/>
      <c r="F19" s="124"/>
      <c r="G19" s="125"/>
      <c r="H19" s="67">
        <f>SUM(I19)-0.7</f>
        <v>11.600000000000001</v>
      </c>
      <c r="I19" s="67">
        <f>SUM(J19)-0.7</f>
        <v>12.3</v>
      </c>
      <c r="J19" s="90">
        <v>13</v>
      </c>
      <c r="K19" s="67">
        <f>SUM(J19)+1.2</f>
        <v>14.2</v>
      </c>
      <c r="L19" s="67">
        <f>SUM(K19)+0.7</f>
        <v>14.899999999999999</v>
      </c>
      <c r="M19" s="106">
        <f>SUM(L19)+0.7</f>
        <v>15.599999999999998</v>
      </c>
      <c r="N19" s="277">
        <f>SUM(M19)+0.7</f>
        <v>16.299999999999997</v>
      </c>
    </row>
    <row r="20" spans="1:14" s="1" customFormat="1" ht="14.1" customHeight="1" x14ac:dyDescent="0.3">
      <c r="A20" s="92"/>
      <c r="B20" s="77" t="s">
        <v>155</v>
      </c>
      <c r="C20" s="78"/>
      <c r="D20" s="132" t="s">
        <v>172</v>
      </c>
      <c r="E20" s="133"/>
      <c r="F20" s="133"/>
      <c r="G20" s="134"/>
      <c r="H20" s="82"/>
      <c r="I20" s="82"/>
      <c r="J20" s="93"/>
      <c r="K20" s="82"/>
      <c r="L20" s="82"/>
      <c r="M20" s="107"/>
      <c r="N20" s="278"/>
    </row>
    <row r="21" spans="1:14" s="1" customFormat="1" ht="14.1" customHeight="1" x14ac:dyDescent="0.3">
      <c r="A21" s="83">
        <v>10</v>
      </c>
      <c r="B21" s="85" t="s">
        <v>10</v>
      </c>
      <c r="C21" s="86"/>
      <c r="D21" s="123" t="s">
        <v>85</v>
      </c>
      <c r="E21" s="124"/>
      <c r="F21" s="124"/>
      <c r="G21" s="125"/>
      <c r="H21" s="67">
        <f>SUM(I21)-1.5</f>
        <v>21</v>
      </c>
      <c r="I21" s="67">
        <f>SUM(J21)-1.5</f>
        <v>22.5</v>
      </c>
      <c r="J21" s="90">
        <v>24</v>
      </c>
      <c r="K21" s="67">
        <f>SUM(J21)+1.5</f>
        <v>25.5</v>
      </c>
      <c r="L21" s="67">
        <f>SUM(K21)+1.5</f>
        <v>27</v>
      </c>
      <c r="M21" s="106">
        <f>SUM(L21)+1.5</f>
        <v>28.5</v>
      </c>
      <c r="N21" s="277">
        <f>SUM(M21)+1.5</f>
        <v>30</v>
      </c>
    </row>
    <row r="22" spans="1:14" s="1" customFormat="1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107"/>
      <c r="N22" s="278"/>
    </row>
    <row r="23" spans="1:14" s="1" customFormat="1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31</v>
      </c>
      <c r="I23" s="67">
        <f>SUM(J23)-2</f>
        <v>33</v>
      </c>
      <c r="J23" s="90">
        <v>35</v>
      </c>
      <c r="K23" s="67">
        <f>SUM(J23)+2</f>
        <v>37</v>
      </c>
      <c r="L23" s="67">
        <f>SUM(K23)+2</f>
        <v>39</v>
      </c>
      <c r="M23" s="106">
        <f>SUM(L23)+2</f>
        <v>41</v>
      </c>
      <c r="N23" s="277">
        <f>SUM(M23)+2</f>
        <v>43</v>
      </c>
    </row>
    <row r="24" spans="1:14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107"/>
      <c r="N24" s="278"/>
    </row>
    <row r="25" spans="1:14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67">
        <f>SUM(I25)-1</f>
        <v>19.5</v>
      </c>
      <c r="I25" s="67">
        <f>SUM(J25)-1</f>
        <v>20.5</v>
      </c>
      <c r="J25" s="90">
        <v>21.5</v>
      </c>
      <c r="K25" s="67">
        <f>SUM(J25)+1.5</f>
        <v>23</v>
      </c>
      <c r="L25" s="67">
        <f>SUM(K25)+1</f>
        <v>24</v>
      </c>
      <c r="M25" s="106">
        <f>SUM(L25)+1</f>
        <v>25</v>
      </c>
      <c r="N25" s="277">
        <f>SUM(M25)+1</f>
        <v>26</v>
      </c>
    </row>
    <row r="26" spans="1:14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107"/>
      <c r="N26" s="278"/>
    </row>
    <row r="27" spans="1:14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67">
        <f>SUM(I27)-1.2</f>
        <v>21.700000000000003</v>
      </c>
      <c r="I27" s="67">
        <f>SUM(J27)-1.2</f>
        <v>22.900000000000002</v>
      </c>
      <c r="J27" s="90">
        <v>24.1</v>
      </c>
      <c r="K27" s="67">
        <f>SUM(J27)+1.7</f>
        <v>25.8</v>
      </c>
      <c r="L27" s="67">
        <f>SUM(K27)+1.2</f>
        <v>27</v>
      </c>
      <c r="M27" s="106">
        <f>SUM(L27)+1.2</f>
        <v>28.2</v>
      </c>
      <c r="N27" s="277">
        <f>SUM(M27)+1.2</f>
        <v>29.4</v>
      </c>
    </row>
    <row r="28" spans="1:14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82"/>
      <c r="I28" s="82"/>
      <c r="J28" s="93"/>
      <c r="K28" s="82"/>
      <c r="L28" s="82"/>
      <c r="M28" s="107"/>
      <c r="N28" s="278"/>
    </row>
    <row r="29" spans="1:14" ht="14.1" customHeight="1" x14ac:dyDescent="0.3">
      <c r="A29" s="83">
        <v>14</v>
      </c>
      <c r="B29" s="85" t="s">
        <v>21</v>
      </c>
      <c r="C29" s="86"/>
      <c r="D29" s="123" t="s">
        <v>22</v>
      </c>
      <c r="E29" s="124"/>
      <c r="F29" s="124"/>
      <c r="G29" s="125"/>
      <c r="H29" s="67"/>
      <c r="I29" s="67"/>
      <c r="J29" s="90"/>
      <c r="K29" s="67"/>
      <c r="L29" s="67"/>
      <c r="M29" s="106"/>
      <c r="N29" s="277"/>
    </row>
    <row r="30" spans="1:14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107"/>
      <c r="N30" s="278"/>
    </row>
    <row r="31" spans="1:14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106"/>
      <c r="N31" s="277"/>
    </row>
    <row r="32" spans="1:14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107"/>
      <c r="N32" s="278"/>
    </row>
    <row r="33" spans="1:14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106"/>
      <c r="N33" s="277"/>
    </row>
    <row r="34" spans="1:14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107"/>
      <c r="N34" s="278"/>
    </row>
    <row r="35" spans="1:14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106"/>
      <c r="N35" s="277"/>
    </row>
    <row r="36" spans="1:14" ht="14.1" customHeight="1" thickBot="1" x14ac:dyDescent="0.35">
      <c r="A36" s="84"/>
      <c r="B36" s="71" t="s">
        <v>117</v>
      </c>
      <c r="C36" s="72"/>
      <c r="D36" s="145" t="s">
        <v>116</v>
      </c>
      <c r="E36" s="146"/>
      <c r="F36" s="146"/>
      <c r="G36" s="147"/>
      <c r="H36" s="68"/>
      <c r="I36" s="68"/>
      <c r="J36" s="91"/>
      <c r="K36" s="68"/>
      <c r="L36" s="68"/>
      <c r="M36" s="182"/>
      <c r="N36" s="354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07">
    <mergeCell ref="L3:L4"/>
    <mergeCell ref="M3:M4"/>
    <mergeCell ref="N3:N4"/>
    <mergeCell ref="B4:C4"/>
    <mergeCell ref="D4:G4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J5:J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N5:N6"/>
    <mergeCell ref="N7:N8"/>
    <mergeCell ref="N9:N10"/>
    <mergeCell ref="J7:J8"/>
    <mergeCell ref="K7:K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12E-2CC8-42DF-A6C9-58EDA681245E}">
  <sheetPr codeName="Sheet17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606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45</v>
      </c>
      <c r="I3" s="67">
        <f>SUM(J3)-3</f>
        <v>48</v>
      </c>
      <c r="J3" s="362">
        <v>51</v>
      </c>
      <c r="K3" s="364">
        <f>SUM(J3)+3</f>
        <v>54</v>
      </c>
      <c r="L3" s="364">
        <f>SUM(K3)+3</f>
        <v>57</v>
      </c>
      <c r="M3" s="366">
        <f>SUM(L3)+3</f>
        <v>60</v>
      </c>
    </row>
    <row r="4" spans="1:13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67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/>
      <c r="I5" s="67"/>
      <c r="J5" s="90"/>
      <c r="K5" s="67"/>
      <c r="L5" s="67"/>
      <c r="M5" s="69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98"/>
      <c r="I6" s="98"/>
      <c r="J6" s="97"/>
      <c r="K6" s="98"/>
      <c r="L6" s="98"/>
      <c r="M6" s="99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/>
      <c r="I7" s="67"/>
      <c r="J7" s="90"/>
      <c r="K7" s="67"/>
      <c r="L7" s="67"/>
      <c r="M7" s="69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98"/>
      <c r="I8" s="98"/>
      <c r="J8" s="97"/>
      <c r="K8" s="98"/>
      <c r="L8" s="98"/>
      <c r="M8" s="99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0"/>
      <c r="K9" s="67"/>
      <c r="L9" s="67"/>
      <c r="M9" s="69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83">
        <v>5</v>
      </c>
      <c r="B11" s="85" t="s">
        <v>164</v>
      </c>
      <c r="C11" s="86"/>
      <c r="D11" s="123"/>
      <c r="E11" s="124"/>
      <c r="F11" s="124"/>
      <c r="G11" s="125"/>
      <c r="H11" s="98">
        <f>SUM(I11)-4.5</f>
        <v>61</v>
      </c>
      <c r="I11" s="98">
        <f>SUM(J11)-4.5</f>
        <v>65.5</v>
      </c>
      <c r="J11" s="97">
        <v>70</v>
      </c>
      <c r="K11" s="98">
        <f>SUM(J11)+4.5</f>
        <v>74.5</v>
      </c>
      <c r="L11" s="98">
        <f>SUM(K11)+4.5</f>
        <v>79</v>
      </c>
      <c r="M11" s="99">
        <f>SUM(L11)+4.5</f>
        <v>83.5</v>
      </c>
    </row>
    <row r="12" spans="1:13" s="1" customFormat="1" ht="14.1" customHeight="1" x14ac:dyDescent="0.3">
      <c r="A12" s="92"/>
      <c r="B12" s="77" t="s">
        <v>163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76"/>
    </row>
    <row r="13" spans="1:13" s="1" customFormat="1" ht="14.1" customHeight="1" x14ac:dyDescent="0.3">
      <c r="A13" s="83">
        <v>6</v>
      </c>
      <c r="B13" s="85" t="s">
        <v>605</v>
      </c>
      <c r="C13" s="86"/>
      <c r="D13" s="87" t="s">
        <v>85</v>
      </c>
      <c r="E13" s="88"/>
      <c r="F13" s="88"/>
      <c r="G13" s="89"/>
      <c r="H13" s="67">
        <f>SUM(I13)-2.5</f>
        <v>24.3</v>
      </c>
      <c r="I13" s="67">
        <f>SUM(J13)-2.5</f>
        <v>26.8</v>
      </c>
      <c r="J13" s="97">
        <v>29.3</v>
      </c>
      <c r="K13" s="98">
        <f>SUM(J13)+2.5</f>
        <v>31.8</v>
      </c>
      <c r="L13" s="98">
        <f>SUM(K13)+2.5</f>
        <v>34.299999999999997</v>
      </c>
      <c r="M13" s="99">
        <f>SUM(L13)+2.5</f>
        <v>36.799999999999997</v>
      </c>
    </row>
    <row r="14" spans="1:13" s="1" customFormat="1" ht="14.1" customHeight="1" x14ac:dyDescent="0.3">
      <c r="A14" s="92"/>
      <c r="B14" s="82" t="s">
        <v>492</v>
      </c>
      <c r="C14" s="82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76"/>
    </row>
    <row r="15" spans="1:13" s="1" customFormat="1" ht="14.1" customHeight="1" x14ac:dyDescent="0.3">
      <c r="A15" s="121">
        <v>7</v>
      </c>
      <c r="B15" s="106" t="s">
        <v>604</v>
      </c>
      <c r="C15" s="106"/>
      <c r="D15" s="87"/>
      <c r="E15" s="88"/>
      <c r="F15" s="88"/>
      <c r="G15" s="89"/>
      <c r="H15" s="67">
        <f>SUM(I15)-0.7</f>
        <v>6.3999999999999995</v>
      </c>
      <c r="I15" s="67">
        <f>SUM(J15)-0.7</f>
        <v>7.1</v>
      </c>
      <c r="J15" s="90">
        <v>7.8</v>
      </c>
      <c r="K15" s="67">
        <f>SUM(J15)+0.7</f>
        <v>8.5</v>
      </c>
      <c r="L15" s="67">
        <f>SUM(K15)+0.7</f>
        <v>9.1999999999999993</v>
      </c>
      <c r="M15" s="69">
        <f>SUM(L15)+0.7</f>
        <v>9.8999999999999986</v>
      </c>
    </row>
    <row r="16" spans="1:13" ht="14.1" customHeight="1" thickBot="1" x14ac:dyDescent="0.35">
      <c r="A16" s="122"/>
      <c r="B16" s="352" t="s">
        <v>603</v>
      </c>
      <c r="C16" s="352"/>
      <c r="D16" s="338" t="s">
        <v>602</v>
      </c>
      <c r="E16" s="339"/>
      <c r="F16" s="339"/>
      <c r="G16" s="340"/>
      <c r="H16" s="114"/>
      <c r="I16" s="114"/>
      <c r="J16" s="113"/>
      <c r="K16" s="114"/>
      <c r="L16" s="114"/>
      <c r="M16" s="115"/>
    </row>
    <row r="17" spans="1:13" ht="14.1" customHeight="1" thickTop="1" x14ac:dyDescent="0.3">
      <c r="A17" s="83">
        <v>8</v>
      </c>
      <c r="B17" s="108" t="s">
        <v>187</v>
      </c>
      <c r="C17" s="109"/>
      <c r="D17" s="103" t="s">
        <v>15</v>
      </c>
      <c r="E17" s="104"/>
      <c r="F17" s="104"/>
      <c r="G17" s="105"/>
      <c r="H17" s="98">
        <f>SUM(I17)-3.2</f>
        <v>51.599999999999994</v>
      </c>
      <c r="I17" s="98">
        <f>SUM(J17)-3.2</f>
        <v>54.8</v>
      </c>
      <c r="J17" s="97">
        <v>58</v>
      </c>
      <c r="K17" s="98">
        <f>SUM(J17)+3.2</f>
        <v>61.2</v>
      </c>
      <c r="L17" s="98">
        <f>SUM(K17)+3.2</f>
        <v>64.400000000000006</v>
      </c>
      <c r="M17" s="99">
        <f>SUM(L17)+3.2</f>
        <v>67.600000000000009</v>
      </c>
    </row>
    <row r="18" spans="1:13" ht="14.1" customHeight="1" x14ac:dyDescent="0.3">
      <c r="A18" s="92"/>
      <c r="B18" s="77" t="s">
        <v>188</v>
      </c>
      <c r="C18" s="78"/>
      <c r="D18" s="100" t="s">
        <v>128</v>
      </c>
      <c r="E18" s="101"/>
      <c r="F18" s="101"/>
      <c r="G18" s="102"/>
      <c r="H18" s="82"/>
      <c r="I18" s="82"/>
      <c r="J18" s="93"/>
      <c r="K18" s="82"/>
      <c r="L18" s="82"/>
      <c r="M18" s="76"/>
    </row>
    <row r="19" spans="1:13" ht="14.1" customHeight="1" x14ac:dyDescent="0.3">
      <c r="A19" s="83">
        <v>9</v>
      </c>
      <c r="B19" s="85" t="s">
        <v>156</v>
      </c>
      <c r="C19" s="86"/>
      <c r="D19" s="123"/>
      <c r="E19" s="124"/>
      <c r="F19" s="124"/>
      <c r="G19" s="125"/>
      <c r="H19" s="67">
        <f>SUM(I19)-0.7</f>
        <v>12.000000000000002</v>
      </c>
      <c r="I19" s="67">
        <f>SUM(J19)-0.7</f>
        <v>12.700000000000001</v>
      </c>
      <c r="J19" s="90">
        <v>13.4</v>
      </c>
      <c r="K19" s="67">
        <f>SUM(J19)+1.2</f>
        <v>14.6</v>
      </c>
      <c r="L19" s="67">
        <f>SUM(K19)+0.7</f>
        <v>15.299999999999999</v>
      </c>
      <c r="M19" s="69">
        <f>SUM(L19)+0.7</f>
        <v>15.999999999999998</v>
      </c>
    </row>
    <row r="20" spans="1:13" ht="14.1" customHeight="1" x14ac:dyDescent="0.3">
      <c r="A20" s="92"/>
      <c r="B20" s="77" t="s">
        <v>155</v>
      </c>
      <c r="C20" s="78"/>
      <c r="D20" s="132" t="s">
        <v>172</v>
      </c>
      <c r="E20" s="133"/>
      <c r="F20" s="133"/>
      <c r="G20" s="134"/>
      <c r="H20" s="82"/>
      <c r="I20" s="82"/>
      <c r="J20" s="93"/>
      <c r="K20" s="82"/>
      <c r="L20" s="82"/>
      <c r="M20" s="76"/>
    </row>
    <row r="21" spans="1:13" ht="14.1" customHeight="1" x14ac:dyDescent="0.3">
      <c r="A21" s="83">
        <v>10</v>
      </c>
      <c r="B21" s="85" t="s">
        <v>10</v>
      </c>
      <c r="C21" s="86"/>
      <c r="D21" s="123" t="s">
        <v>601</v>
      </c>
      <c r="E21" s="124"/>
      <c r="F21" s="124"/>
      <c r="G21" s="125"/>
      <c r="H21" s="67">
        <f>SUM(I21)-1.5</f>
        <v>21.5</v>
      </c>
      <c r="I21" s="67">
        <f>SUM(J21)-1.5</f>
        <v>23</v>
      </c>
      <c r="J21" s="90">
        <v>24.5</v>
      </c>
      <c r="K21" s="67">
        <f>SUM(J21)+1.5</f>
        <v>26</v>
      </c>
      <c r="L21" s="67">
        <f>SUM(K21)+1.5</f>
        <v>27.5</v>
      </c>
      <c r="M21" s="69">
        <f>SUM(L21)+1.5</f>
        <v>29</v>
      </c>
    </row>
    <row r="22" spans="1:13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76"/>
    </row>
    <row r="23" spans="1:13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30.299999999999997</v>
      </c>
      <c r="I23" s="67">
        <f>SUM(J23)-2</f>
        <v>32.299999999999997</v>
      </c>
      <c r="J23" s="90">
        <v>34.299999999999997</v>
      </c>
      <c r="K23" s="67">
        <f>SUM(J23)+2</f>
        <v>36.299999999999997</v>
      </c>
      <c r="L23" s="67">
        <f>SUM(K23)+2</f>
        <v>38.299999999999997</v>
      </c>
      <c r="M23" s="69">
        <f>SUM(L23)+2</f>
        <v>40.299999999999997</v>
      </c>
    </row>
    <row r="24" spans="1:13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76"/>
    </row>
    <row r="25" spans="1:13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67">
        <f>SUM(I25)-1</f>
        <v>20</v>
      </c>
      <c r="I25" s="67">
        <f>SUM(J25)-1</f>
        <v>21</v>
      </c>
      <c r="J25" s="90">
        <v>22</v>
      </c>
      <c r="K25" s="67">
        <f>SUM(J25)+1.5</f>
        <v>23.5</v>
      </c>
      <c r="L25" s="67">
        <f>SUM(K25)+1</f>
        <v>24.5</v>
      </c>
      <c r="M25" s="69">
        <f>SUM(L25)+1</f>
        <v>25.5</v>
      </c>
    </row>
    <row r="26" spans="1:13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76"/>
    </row>
    <row r="27" spans="1:13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67">
        <f>SUM(I27)-1.2</f>
        <v>22.1</v>
      </c>
      <c r="I27" s="67">
        <f>SUM(J27)-1.2</f>
        <v>23.3</v>
      </c>
      <c r="J27" s="90">
        <v>24.5</v>
      </c>
      <c r="K27" s="67">
        <f>SUM(J27)+1.7</f>
        <v>26.2</v>
      </c>
      <c r="L27" s="67">
        <f>SUM(K27)+1.2</f>
        <v>27.4</v>
      </c>
      <c r="M27" s="69">
        <f>SUM(L27)+1.2</f>
        <v>28.599999999999998</v>
      </c>
    </row>
    <row r="28" spans="1:13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82"/>
      <c r="I28" s="82"/>
      <c r="J28" s="93"/>
      <c r="K28" s="82"/>
      <c r="L28" s="82"/>
      <c r="M28" s="76"/>
    </row>
    <row r="29" spans="1:13" ht="14.1" customHeight="1" x14ac:dyDescent="0.3">
      <c r="A29" s="83">
        <v>14</v>
      </c>
      <c r="B29" s="108" t="s">
        <v>21</v>
      </c>
      <c r="C29" s="109"/>
      <c r="D29" s="103" t="s">
        <v>22</v>
      </c>
      <c r="E29" s="104"/>
      <c r="F29" s="104"/>
      <c r="G29" s="105"/>
      <c r="H29" s="98"/>
      <c r="I29" s="98"/>
      <c r="J29" s="97"/>
      <c r="K29" s="98"/>
      <c r="L29" s="98"/>
      <c r="M29" s="99"/>
    </row>
    <row r="30" spans="1:13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76"/>
    </row>
    <row r="31" spans="1:13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69"/>
    </row>
    <row r="32" spans="1:13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76"/>
    </row>
    <row r="33" spans="1:13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69"/>
    </row>
    <row r="34" spans="1:13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76"/>
    </row>
    <row r="35" spans="1:13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69"/>
    </row>
    <row r="36" spans="1:13" ht="14.1" customHeight="1" thickBot="1" x14ac:dyDescent="0.35">
      <c r="A36" s="84"/>
      <c r="B36" s="71" t="s">
        <v>117</v>
      </c>
      <c r="C36" s="72"/>
      <c r="D36" s="145" t="s">
        <v>116</v>
      </c>
      <c r="E36" s="146"/>
      <c r="F36" s="146"/>
      <c r="G36" s="147"/>
      <c r="H36" s="68"/>
      <c r="I36" s="68"/>
      <c r="J36" s="91"/>
      <c r="K36" s="68"/>
      <c r="L36" s="68"/>
      <c r="M36" s="70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I35:I36"/>
    <mergeCell ref="B36:C36"/>
    <mergeCell ref="D36:G36"/>
    <mergeCell ref="A35:A36"/>
    <mergeCell ref="B35:C35"/>
    <mergeCell ref="D35:G35"/>
    <mergeCell ref="H35:H36"/>
    <mergeCell ref="J35:J36"/>
    <mergeCell ref="J33:J34"/>
    <mergeCell ref="K33:K34"/>
    <mergeCell ref="L33:L34"/>
    <mergeCell ref="M33:M34"/>
    <mergeCell ref="B34:C34"/>
    <mergeCell ref="D34:G34"/>
    <mergeCell ref="K35:K36"/>
    <mergeCell ref="L35:L36"/>
    <mergeCell ref="M35:M36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5:J16"/>
    <mergeCell ref="A15:A16"/>
    <mergeCell ref="B15:C15"/>
    <mergeCell ref="D15:G15"/>
    <mergeCell ref="H15:H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480B-3F4E-4A7A-9E8D-98338DFA51F4}">
  <sheetPr codeName="Sheet17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2" width="5.5" customWidth="1"/>
    <col min="13" max="14" width="5.5" style="34" customWidth="1"/>
  </cols>
  <sheetData>
    <row r="1" spans="1:14" ht="16.5" customHeight="1" thickBot="1" x14ac:dyDescent="0.35">
      <c r="A1" s="94" t="s">
        <v>607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45</v>
      </c>
      <c r="I3" s="67">
        <f>SUM(J3)-3</f>
        <v>48</v>
      </c>
      <c r="J3" s="362">
        <v>51</v>
      </c>
      <c r="K3" s="364">
        <f>SUM(J3)+3</f>
        <v>54</v>
      </c>
      <c r="L3" s="364">
        <f>SUM(K3)+3</f>
        <v>57</v>
      </c>
      <c r="M3" s="371">
        <f>SUM(L3)+3</f>
        <v>60</v>
      </c>
      <c r="N3" s="368">
        <f>SUM(M3)+3</f>
        <v>63</v>
      </c>
    </row>
    <row r="4" spans="1:14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72"/>
      <c r="N4" s="369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/>
      <c r="I5" s="67"/>
      <c r="J5" s="90"/>
      <c r="K5" s="67"/>
      <c r="L5" s="67"/>
      <c r="M5" s="106"/>
      <c r="N5" s="277"/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98"/>
      <c r="I6" s="98"/>
      <c r="J6" s="97"/>
      <c r="K6" s="98"/>
      <c r="L6" s="98"/>
      <c r="M6" s="175"/>
      <c r="N6" s="35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/>
      <c r="I7" s="67"/>
      <c r="J7" s="90"/>
      <c r="K7" s="67"/>
      <c r="L7" s="67"/>
      <c r="M7" s="106"/>
      <c r="N7" s="277"/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98"/>
      <c r="I8" s="98"/>
      <c r="J8" s="97"/>
      <c r="K8" s="98"/>
      <c r="L8" s="98"/>
      <c r="M8" s="175"/>
      <c r="N8" s="35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0"/>
      <c r="K9" s="67"/>
      <c r="L9" s="67"/>
      <c r="M9" s="106"/>
      <c r="N9" s="277"/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107"/>
      <c r="N10" s="278"/>
    </row>
    <row r="11" spans="1:14" s="1" customFormat="1" ht="14.1" customHeight="1" x14ac:dyDescent="0.3">
      <c r="A11" s="83">
        <v>5</v>
      </c>
      <c r="B11" s="85" t="s">
        <v>164</v>
      </c>
      <c r="C11" s="86"/>
      <c r="D11" s="123"/>
      <c r="E11" s="124"/>
      <c r="F11" s="124"/>
      <c r="G11" s="125"/>
      <c r="H11" s="98">
        <f>SUM(I11)-4.5</f>
        <v>63</v>
      </c>
      <c r="I11" s="98">
        <f>SUM(J11)-4.5</f>
        <v>67.5</v>
      </c>
      <c r="J11" s="97">
        <v>72</v>
      </c>
      <c r="K11" s="98">
        <f>SUM(J11)+4.5</f>
        <v>76.5</v>
      </c>
      <c r="L11" s="98">
        <f>SUM(K11)+4.5</f>
        <v>81</v>
      </c>
      <c r="M11" s="175">
        <f>SUM(L11)+4.5</f>
        <v>85.5</v>
      </c>
      <c r="N11" s="355">
        <f>SUM(M11)+4.5</f>
        <v>90</v>
      </c>
    </row>
    <row r="12" spans="1:14" s="1" customFormat="1" ht="14.1" customHeight="1" x14ac:dyDescent="0.3">
      <c r="A12" s="92"/>
      <c r="B12" s="77" t="s">
        <v>163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107"/>
      <c r="N12" s="278"/>
    </row>
    <row r="13" spans="1:14" s="1" customFormat="1" ht="14.1" customHeight="1" x14ac:dyDescent="0.3">
      <c r="A13" s="121">
        <v>6</v>
      </c>
      <c r="B13" s="85" t="s">
        <v>605</v>
      </c>
      <c r="C13" s="86"/>
      <c r="D13" s="87" t="s">
        <v>85</v>
      </c>
      <c r="E13" s="88"/>
      <c r="F13" s="88"/>
      <c r="G13" s="89"/>
      <c r="H13" s="67">
        <f>SUM(I13)-2.5</f>
        <v>24</v>
      </c>
      <c r="I13" s="67">
        <f>SUM(J13)-2.5</f>
        <v>26.5</v>
      </c>
      <c r="J13" s="90">
        <v>29</v>
      </c>
      <c r="K13" s="67">
        <f>SUM(J13)+2.5</f>
        <v>31.5</v>
      </c>
      <c r="L13" s="67">
        <f>SUM(K13)+2.5</f>
        <v>34</v>
      </c>
      <c r="M13" s="106">
        <f>SUM(L13)+2.5</f>
        <v>36.5</v>
      </c>
      <c r="N13" s="277">
        <f>SUM(M13)+2.5</f>
        <v>39</v>
      </c>
    </row>
    <row r="14" spans="1:14" s="1" customFormat="1" ht="14.1" customHeight="1" thickBot="1" x14ac:dyDescent="0.35">
      <c r="A14" s="122"/>
      <c r="B14" s="114" t="s">
        <v>492</v>
      </c>
      <c r="C14" s="114"/>
      <c r="D14" s="338" t="s">
        <v>160</v>
      </c>
      <c r="E14" s="339"/>
      <c r="F14" s="339"/>
      <c r="G14" s="340"/>
      <c r="H14" s="114"/>
      <c r="I14" s="114"/>
      <c r="J14" s="113"/>
      <c r="K14" s="114"/>
      <c r="L14" s="114"/>
      <c r="M14" s="352"/>
      <c r="N14" s="370"/>
    </row>
    <row r="15" spans="1:14" ht="14.1" customHeight="1" thickTop="1" x14ac:dyDescent="0.3">
      <c r="A15" s="83">
        <v>7</v>
      </c>
      <c r="B15" s="108" t="s">
        <v>187</v>
      </c>
      <c r="C15" s="109"/>
      <c r="D15" s="103" t="s">
        <v>15</v>
      </c>
      <c r="E15" s="104"/>
      <c r="F15" s="104"/>
      <c r="G15" s="105"/>
      <c r="H15" s="98">
        <f>SUM(I15)-3.2</f>
        <v>53.599999999999994</v>
      </c>
      <c r="I15" s="98">
        <f>SUM(J15)-3.2</f>
        <v>56.8</v>
      </c>
      <c r="J15" s="97">
        <v>60</v>
      </c>
      <c r="K15" s="98">
        <f>SUM(J15)+3.2</f>
        <v>63.2</v>
      </c>
      <c r="L15" s="98">
        <f>SUM(K15)+3.2</f>
        <v>66.400000000000006</v>
      </c>
      <c r="M15" s="175">
        <f>SUM(L15)+3.2</f>
        <v>69.600000000000009</v>
      </c>
      <c r="N15" s="355">
        <f>SUM(M15)+3.2</f>
        <v>72.800000000000011</v>
      </c>
    </row>
    <row r="16" spans="1:14" ht="14.1" customHeight="1" x14ac:dyDescent="0.3">
      <c r="A16" s="92"/>
      <c r="B16" s="77" t="s">
        <v>188</v>
      </c>
      <c r="C16" s="78"/>
      <c r="D16" s="100" t="s">
        <v>128</v>
      </c>
      <c r="E16" s="101"/>
      <c r="F16" s="101"/>
      <c r="G16" s="102"/>
      <c r="H16" s="82"/>
      <c r="I16" s="82"/>
      <c r="J16" s="93"/>
      <c r="K16" s="82"/>
      <c r="L16" s="82"/>
      <c r="M16" s="107"/>
      <c r="N16" s="278"/>
    </row>
    <row r="17" spans="1:14" ht="14.1" customHeight="1" x14ac:dyDescent="0.3">
      <c r="A17" s="83">
        <v>8</v>
      </c>
      <c r="B17" s="85" t="s">
        <v>156</v>
      </c>
      <c r="C17" s="86"/>
      <c r="D17" s="123"/>
      <c r="E17" s="124"/>
      <c r="F17" s="124"/>
      <c r="G17" s="125"/>
      <c r="H17" s="67">
        <f>SUM(I17)-0.7</f>
        <v>12.100000000000001</v>
      </c>
      <c r="I17" s="67">
        <f>SUM(J17)-0.7</f>
        <v>12.8</v>
      </c>
      <c r="J17" s="90">
        <v>13.5</v>
      </c>
      <c r="K17" s="67">
        <f>SUM(J17)+1.2</f>
        <v>14.7</v>
      </c>
      <c r="L17" s="67">
        <f>SUM(K17)+0.7</f>
        <v>15.399999999999999</v>
      </c>
      <c r="M17" s="106">
        <f>SUM(L17)+0.7</f>
        <v>16.099999999999998</v>
      </c>
      <c r="N17" s="277">
        <f>SUM(M17)+0.7</f>
        <v>16.799999999999997</v>
      </c>
    </row>
    <row r="18" spans="1:14" ht="14.1" customHeight="1" x14ac:dyDescent="0.3">
      <c r="A18" s="92"/>
      <c r="B18" s="77" t="s">
        <v>155</v>
      </c>
      <c r="C18" s="78"/>
      <c r="D18" s="132" t="s">
        <v>172</v>
      </c>
      <c r="E18" s="133"/>
      <c r="F18" s="133"/>
      <c r="G18" s="134"/>
      <c r="H18" s="82"/>
      <c r="I18" s="82"/>
      <c r="J18" s="93"/>
      <c r="K18" s="82"/>
      <c r="L18" s="82"/>
      <c r="M18" s="107"/>
      <c r="N18" s="278"/>
    </row>
    <row r="19" spans="1:14" ht="14.1" customHeight="1" x14ac:dyDescent="0.3">
      <c r="A19" s="83">
        <v>9</v>
      </c>
      <c r="B19" s="85" t="s">
        <v>10</v>
      </c>
      <c r="C19" s="86"/>
      <c r="D19" s="123" t="s">
        <v>601</v>
      </c>
      <c r="E19" s="124"/>
      <c r="F19" s="124"/>
      <c r="G19" s="125"/>
      <c r="H19" s="67">
        <f>SUM(I19)-1.5</f>
        <v>21.5</v>
      </c>
      <c r="I19" s="67">
        <f>SUM(J19)-1.5</f>
        <v>23</v>
      </c>
      <c r="J19" s="90">
        <v>24.5</v>
      </c>
      <c r="K19" s="67">
        <f>SUM(J19)+1.5</f>
        <v>26</v>
      </c>
      <c r="L19" s="67">
        <f>SUM(K19)+1.5</f>
        <v>27.5</v>
      </c>
      <c r="M19" s="106">
        <f>SUM(L19)+1.5</f>
        <v>29</v>
      </c>
      <c r="N19" s="277">
        <f>SUM(M19)+1.5</f>
        <v>30.5</v>
      </c>
    </row>
    <row r="20" spans="1:14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107"/>
      <c r="N20" s="278"/>
    </row>
    <row r="21" spans="1:14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SUM(I21)-2</f>
        <v>31</v>
      </c>
      <c r="I21" s="67">
        <f>SUM(J21)-2</f>
        <v>33</v>
      </c>
      <c r="J21" s="90">
        <v>35</v>
      </c>
      <c r="K21" s="67">
        <f>SUM(J21)+2</f>
        <v>37</v>
      </c>
      <c r="L21" s="67">
        <f>SUM(K21)+2</f>
        <v>39</v>
      </c>
      <c r="M21" s="106">
        <f>SUM(L21)+2</f>
        <v>41</v>
      </c>
      <c r="N21" s="277">
        <f>SUM(M21)+2</f>
        <v>43</v>
      </c>
    </row>
    <row r="22" spans="1:14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107"/>
      <c r="N22" s="278"/>
    </row>
    <row r="23" spans="1:14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67">
        <f>SUM(I23)-1</f>
        <v>20</v>
      </c>
      <c r="I23" s="67">
        <f>SUM(J23)-1</f>
        <v>21</v>
      </c>
      <c r="J23" s="90">
        <v>22</v>
      </c>
      <c r="K23" s="67">
        <f>SUM(J23)+1.5</f>
        <v>23.5</v>
      </c>
      <c r="L23" s="67">
        <f>SUM(K23)+1</f>
        <v>24.5</v>
      </c>
      <c r="M23" s="106">
        <f>SUM(L23)+1</f>
        <v>25.5</v>
      </c>
      <c r="N23" s="277">
        <f>SUM(M23)+1</f>
        <v>26.5</v>
      </c>
    </row>
    <row r="24" spans="1:14" ht="14.1" customHeight="1" x14ac:dyDescent="0.3">
      <c r="A24" s="92"/>
      <c r="B24" s="77" t="s">
        <v>64</v>
      </c>
      <c r="C24" s="78"/>
      <c r="D24" s="100" t="s">
        <v>125</v>
      </c>
      <c r="E24" s="101"/>
      <c r="F24" s="101"/>
      <c r="G24" s="102"/>
      <c r="H24" s="82"/>
      <c r="I24" s="82"/>
      <c r="J24" s="93"/>
      <c r="K24" s="82"/>
      <c r="L24" s="82"/>
      <c r="M24" s="107"/>
      <c r="N24" s="278"/>
    </row>
    <row r="25" spans="1:14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67">
        <f>SUM(I25)-1.2</f>
        <v>22.200000000000003</v>
      </c>
      <c r="I25" s="67">
        <f>SUM(J25)-1.2</f>
        <v>23.400000000000002</v>
      </c>
      <c r="J25" s="90">
        <v>24.6</v>
      </c>
      <c r="K25" s="67">
        <f>SUM(J25)+1.7</f>
        <v>26.3</v>
      </c>
      <c r="L25" s="67">
        <f>SUM(K25)+1.2</f>
        <v>27.5</v>
      </c>
      <c r="M25" s="106">
        <f>SUM(L25)+1.2</f>
        <v>28.7</v>
      </c>
      <c r="N25" s="277">
        <f>SUM(M25)+1.2</f>
        <v>29.9</v>
      </c>
    </row>
    <row r="26" spans="1:14" ht="14.1" customHeight="1" x14ac:dyDescent="0.3">
      <c r="A26" s="92"/>
      <c r="B26" s="77" t="s">
        <v>63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107"/>
      <c r="N26" s="278"/>
    </row>
    <row r="27" spans="1:14" ht="14.1" customHeight="1" x14ac:dyDescent="0.3">
      <c r="A27" s="83">
        <v>13</v>
      </c>
      <c r="B27" s="108" t="s">
        <v>21</v>
      </c>
      <c r="C27" s="109"/>
      <c r="D27" s="103" t="s">
        <v>22</v>
      </c>
      <c r="E27" s="104"/>
      <c r="F27" s="104"/>
      <c r="G27" s="105"/>
      <c r="H27" s="98"/>
      <c r="I27" s="98"/>
      <c r="J27" s="97"/>
      <c r="K27" s="98"/>
      <c r="L27" s="98"/>
      <c r="M27" s="175"/>
      <c r="N27" s="355"/>
    </row>
    <row r="28" spans="1:14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82"/>
      <c r="L28" s="82"/>
      <c r="M28" s="107"/>
      <c r="N28" s="278"/>
    </row>
    <row r="29" spans="1:14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/>
      <c r="I29" s="67"/>
      <c r="J29" s="90"/>
      <c r="K29" s="67"/>
      <c r="L29" s="67"/>
      <c r="M29" s="106"/>
      <c r="N29" s="277"/>
    </row>
    <row r="30" spans="1:14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82"/>
      <c r="L30" s="82"/>
      <c r="M30" s="107"/>
      <c r="N30" s="278"/>
    </row>
    <row r="31" spans="1:14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/>
      <c r="I31" s="67"/>
      <c r="J31" s="90"/>
      <c r="K31" s="67"/>
      <c r="L31" s="67"/>
      <c r="M31" s="106"/>
      <c r="N31" s="277"/>
    </row>
    <row r="32" spans="1:14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82"/>
      <c r="L32" s="82"/>
      <c r="M32" s="107"/>
      <c r="N32" s="278"/>
    </row>
    <row r="33" spans="1:14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/>
      <c r="I33" s="67"/>
      <c r="J33" s="90"/>
      <c r="K33" s="67"/>
      <c r="L33" s="67"/>
      <c r="M33" s="106"/>
      <c r="N33" s="277"/>
    </row>
    <row r="34" spans="1:14" ht="14.1" customHeight="1" thickBot="1" x14ac:dyDescent="0.35">
      <c r="A34" s="84"/>
      <c r="B34" s="71" t="s">
        <v>117</v>
      </c>
      <c r="C34" s="72"/>
      <c r="D34" s="145" t="s">
        <v>116</v>
      </c>
      <c r="E34" s="146"/>
      <c r="F34" s="146"/>
      <c r="G34" s="147"/>
      <c r="H34" s="68"/>
      <c r="I34" s="68"/>
      <c r="J34" s="91"/>
      <c r="K34" s="68"/>
      <c r="L34" s="68"/>
      <c r="M34" s="182"/>
      <c r="N34" s="354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B15:C15"/>
    <mergeCell ref="D15:G15"/>
    <mergeCell ref="H15:H16"/>
    <mergeCell ref="I15:I16"/>
    <mergeCell ref="J15:J16"/>
    <mergeCell ref="K13:K14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N11:N12"/>
    <mergeCell ref="N13:N14"/>
    <mergeCell ref="A15:A16"/>
    <mergeCell ref="N25:N26"/>
    <mergeCell ref="N27:N28"/>
    <mergeCell ref="K29:K30"/>
    <mergeCell ref="L29:L30"/>
    <mergeCell ref="M29:M30"/>
    <mergeCell ref="B30:C30"/>
    <mergeCell ref="D30:G30"/>
    <mergeCell ref="M33:M34"/>
    <mergeCell ref="K31:K32"/>
    <mergeCell ref="L31:L32"/>
    <mergeCell ref="M31:M32"/>
    <mergeCell ref="J31:J32"/>
    <mergeCell ref="A31:A32"/>
    <mergeCell ref="B31:C31"/>
    <mergeCell ref="D31:G31"/>
    <mergeCell ref="H31:H32"/>
    <mergeCell ref="I31:I32"/>
    <mergeCell ref="A1:N1"/>
    <mergeCell ref="N15:N16"/>
    <mergeCell ref="N17:N18"/>
    <mergeCell ref="N19:N20"/>
    <mergeCell ref="N21:N22"/>
    <mergeCell ref="N23:N24"/>
    <mergeCell ref="N3:N4"/>
    <mergeCell ref="N5:N6"/>
    <mergeCell ref="N7:N8"/>
    <mergeCell ref="N9:N10"/>
    <mergeCell ref="N29:N30"/>
    <mergeCell ref="N31:N32"/>
    <mergeCell ref="N33:N34"/>
    <mergeCell ref="B34:C34"/>
    <mergeCell ref="D34:G34"/>
    <mergeCell ref="B32:C32"/>
    <mergeCell ref="D32:G32"/>
    <mergeCell ref="J33:J34"/>
    <mergeCell ref="K33:K34"/>
    <mergeCell ref="L33:L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9BC-7AD6-4031-9118-F03BFC58D63C}">
  <sheetPr codeName="Sheet179">
    <tabColor theme="5"/>
    <pageSetUpPr fitToPage="1"/>
  </sheetPr>
  <dimension ref="A1:M51"/>
  <sheetViews>
    <sheetView topLeftCell="A13" zoomScale="110" zoomScaleNormal="110" workbookViewId="0">
      <selection activeCell="J19" sqref="J19:J20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610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45</v>
      </c>
      <c r="I3" s="67">
        <f>SUM(J3)-3</f>
        <v>48</v>
      </c>
      <c r="J3" s="362">
        <v>51</v>
      </c>
      <c r="K3" s="364">
        <f>SUM(J3)+3</f>
        <v>54</v>
      </c>
      <c r="L3" s="364">
        <f>SUM(K3)+3</f>
        <v>57</v>
      </c>
      <c r="M3" s="374">
        <f>SUM(L3)+3</f>
        <v>60</v>
      </c>
    </row>
    <row r="4" spans="1:13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75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/>
      <c r="I5" s="67"/>
      <c r="J5" s="90"/>
      <c r="K5" s="67"/>
      <c r="L5" s="67"/>
      <c r="M5" s="238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98"/>
      <c r="I6" s="98"/>
      <c r="J6" s="97"/>
      <c r="K6" s="98"/>
      <c r="L6" s="98"/>
      <c r="M6" s="292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/>
      <c r="I7" s="67"/>
      <c r="J7" s="90"/>
      <c r="K7" s="67"/>
      <c r="L7" s="67"/>
      <c r="M7" s="238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98"/>
      <c r="I8" s="98"/>
      <c r="J8" s="97"/>
      <c r="K8" s="98"/>
      <c r="L8" s="98"/>
      <c r="M8" s="292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0"/>
      <c r="K9" s="67"/>
      <c r="L9" s="67"/>
      <c r="M9" s="238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83">
        <v>5</v>
      </c>
      <c r="B11" s="85" t="s">
        <v>164</v>
      </c>
      <c r="C11" s="86"/>
      <c r="D11" s="123"/>
      <c r="E11" s="124"/>
      <c r="F11" s="124"/>
      <c r="G11" s="125"/>
      <c r="H11" s="98">
        <f>SUM(I11)-4.5</f>
        <v>65.5</v>
      </c>
      <c r="I11" s="98">
        <f>SUM(J11)-4.5</f>
        <v>70</v>
      </c>
      <c r="J11" s="97">
        <v>74.5</v>
      </c>
      <c r="K11" s="98">
        <f>SUM(J11)+4.5</f>
        <v>79</v>
      </c>
      <c r="L11" s="98">
        <f>SUM(K11)+4.5</f>
        <v>83.5</v>
      </c>
      <c r="M11" s="292">
        <f>SUM(L11)+4.5</f>
        <v>88</v>
      </c>
    </row>
    <row r="12" spans="1:13" s="1" customFormat="1" ht="14.1" customHeight="1" x14ac:dyDescent="0.3">
      <c r="A12" s="92"/>
      <c r="B12" s="77" t="s">
        <v>163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6"/>
    </row>
    <row r="13" spans="1:13" s="1" customFormat="1" ht="14.1" customHeight="1" x14ac:dyDescent="0.3">
      <c r="A13" s="83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25</v>
      </c>
      <c r="I13" s="67">
        <f>SUM(J13)-2.5</f>
        <v>27.5</v>
      </c>
      <c r="J13" s="97">
        <v>30</v>
      </c>
      <c r="K13" s="98">
        <f>SUM(J13)+2.5</f>
        <v>32.5</v>
      </c>
      <c r="L13" s="98">
        <f>SUM(K13)+2.5</f>
        <v>35</v>
      </c>
      <c r="M13" s="292">
        <f>SUM(L13)+2.5</f>
        <v>37.5</v>
      </c>
    </row>
    <row r="14" spans="1:13" s="1" customFormat="1" ht="14.1" customHeight="1" x14ac:dyDescent="0.3">
      <c r="A14" s="92"/>
      <c r="B14" s="82" t="s">
        <v>161</v>
      </c>
      <c r="C14" s="82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236"/>
    </row>
    <row r="15" spans="1:13" s="1" customFormat="1" ht="14.1" customHeight="1" x14ac:dyDescent="0.3">
      <c r="A15" s="83">
        <v>7</v>
      </c>
      <c r="B15" s="106" t="s">
        <v>604</v>
      </c>
      <c r="C15" s="106"/>
      <c r="D15" s="87"/>
      <c r="E15" s="88"/>
      <c r="F15" s="88"/>
      <c r="G15" s="89"/>
      <c r="H15" s="67">
        <f>SUM(I15)-0.8</f>
        <v>7.3999999999999995</v>
      </c>
      <c r="I15" s="67">
        <f>SUM(J15)-0.8</f>
        <v>8.1999999999999993</v>
      </c>
      <c r="J15" s="90">
        <v>9</v>
      </c>
      <c r="K15" s="67">
        <f>SUM(J15)+0.8</f>
        <v>9.8000000000000007</v>
      </c>
      <c r="L15" s="67">
        <f>SUM(K15)+0.8</f>
        <v>10.600000000000001</v>
      </c>
      <c r="M15" s="238">
        <f>SUM(L15)+0.8</f>
        <v>11.400000000000002</v>
      </c>
    </row>
    <row r="16" spans="1:13" ht="14.1" customHeight="1" x14ac:dyDescent="0.3">
      <c r="A16" s="92"/>
      <c r="B16" s="107" t="s">
        <v>603</v>
      </c>
      <c r="C16" s="107"/>
      <c r="D16" s="79" t="s">
        <v>602</v>
      </c>
      <c r="E16" s="80"/>
      <c r="F16" s="80"/>
      <c r="G16" s="81"/>
      <c r="H16" s="82"/>
      <c r="I16" s="82"/>
      <c r="J16" s="93"/>
      <c r="K16" s="82"/>
      <c r="L16" s="82"/>
      <c r="M16" s="236"/>
    </row>
    <row r="17" spans="1:13" s="1" customFormat="1" ht="14.1" customHeight="1" x14ac:dyDescent="0.3">
      <c r="A17" s="121">
        <v>8</v>
      </c>
      <c r="B17" s="85" t="s">
        <v>609</v>
      </c>
      <c r="C17" s="86"/>
      <c r="D17" s="87"/>
      <c r="E17" s="88"/>
      <c r="F17" s="88"/>
      <c r="G17" s="89"/>
      <c r="H17" s="67">
        <f>SUM(I17)-4.5</f>
        <v>64.5</v>
      </c>
      <c r="I17" s="67">
        <f>SUM(J17)-4.5</f>
        <v>69</v>
      </c>
      <c r="J17" s="90">
        <v>73.5</v>
      </c>
      <c r="K17" s="67">
        <f>SUM(J17)+4.5</f>
        <v>78</v>
      </c>
      <c r="L17" s="67">
        <f>SUM(K17)+4.5</f>
        <v>82.5</v>
      </c>
      <c r="M17" s="238">
        <f>SUM(L17)+4.5</f>
        <v>87</v>
      </c>
    </row>
    <row r="18" spans="1:13" s="1" customFormat="1" ht="14.1" customHeight="1" thickBot="1" x14ac:dyDescent="0.35">
      <c r="A18" s="122"/>
      <c r="B18" s="114" t="s">
        <v>608</v>
      </c>
      <c r="C18" s="114"/>
      <c r="D18" s="338"/>
      <c r="E18" s="339"/>
      <c r="F18" s="339"/>
      <c r="G18" s="340"/>
      <c r="H18" s="114"/>
      <c r="I18" s="114"/>
      <c r="J18" s="113"/>
      <c r="K18" s="114"/>
      <c r="L18" s="114"/>
      <c r="M18" s="373"/>
    </row>
    <row r="19" spans="1:13" ht="14.1" customHeight="1" thickTop="1" x14ac:dyDescent="0.3">
      <c r="A19" s="83">
        <v>9</v>
      </c>
      <c r="B19" s="108" t="s">
        <v>187</v>
      </c>
      <c r="C19" s="109"/>
      <c r="D19" s="103" t="s">
        <v>15</v>
      </c>
      <c r="E19" s="104"/>
      <c r="F19" s="104"/>
      <c r="G19" s="105"/>
      <c r="H19" s="98">
        <f>SUM(I19)-3.2</f>
        <v>53.699999999999996</v>
      </c>
      <c r="I19" s="98">
        <f>SUM(J19)-3.2</f>
        <v>56.9</v>
      </c>
      <c r="J19" s="97">
        <v>60.1</v>
      </c>
      <c r="K19" s="98">
        <f>SUM(J19)+3.2</f>
        <v>63.300000000000004</v>
      </c>
      <c r="L19" s="98">
        <f>SUM(K19)+3.2</f>
        <v>66.5</v>
      </c>
      <c r="M19" s="292">
        <f>SUM(L19)+3.2</f>
        <v>69.7</v>
      </c>
    </row>
    <row r="20" spans="1:13" ht="14.1" customHeight="1" x14ac:dyDescent="0.3">
      <c r="A20" s="92"/>
      <c r="B20" s="77" t="s">
        <v>188</v>
      </c>
      <c r="C20" s="78"/>
      <c r="D20" s="100" t="s">
        <v>128</v>
      </c>
      <c r="E20" s="101"/>
      <c r="F20" s="101"/>
      <c r="G20" s="102"/>
      <c r="H20" s="82"/>
      <c r="I20" s="82"/>
      <c r="J20" s="93"/>
      <c r="K20" s="82"/>
      <c r="L20" s="82"/>
      <c r="M20" s="236"/>
    </row>
    <row r="21" spans="1:13" ht="14.1" customHeight="1" x14ac:dyDescent="0.3">
      <c r="A21" s="83">
        <v>10</v>
      </c>
      <c r="B21" s="85" t="s">
        <v>156</v>
      </c>
      <c r="C21" s="86"/>
      <c r="D21" s="123"/>
      <c r="E21" s="124"/>
      <c r="F21" s="124"/>
      <c r="G21" s="125"/>
      <c r="H21" s="67">
        <f>SUM(I21)-0.7</f>
        <v>12.100000000000001</v>
      </c>
      <c r="I21" s="67">
        <f>SUM(J21)-0.7</f>
        <v>12.8</v>
      </c>
      <c r="J21" s="90">
        <v>13.5</v>
      </c>
      <c r="K21" s="67">
        <f>SUM(J21)+1.2</f>
        <v>14.7</v>
      </c>
      <c r="L21" s="67">
        <f>SUM(K21)+0.7</f>
        <v>15.399999999999999</v>
      </c>
      <c r="M21" s="238">
        <f>SUM(L21)+0.7</f>
        <v>16.099999999999998</v>
      </c>
    </row>
    <row r="22" spans="1:13" ht="14.1" customHeight="1" x14ac:dyDescent="0.3">
      <c r="A22" s="92"/>
      <c r="B22" s="77" t="s">
        <v>155</v>
      </c>
      <c r="C22" s="78"/>
      <c r="D22" s="132" t="s">
        <v>172</v>
      </c>
      <c r="E22" s="133"/>
      <c r="F22" s="133"/>
      <c r="G22" s="134"/>
      <c r="H22" s="82"/>
      <c r="I22" s="82"/>
      <c r="J22" s="93"/>
      <c r="K22" s="82"/>
      <c r="L22" s="82"/>
      <c r="M22" s="236"/>
    </row>
    <row r="23" spans="1:13" ht="14.1" customHeight="1" x14ac:dyDescent="0.3">
      <c r="A23" s="83">
        <v>11</v>
      </c>
      <c r="B23" s="85" t="s">
        <v>10</v>
      </c>
      <c r="C23" s="86"/>
      <c r="D23" s="123" t="s">
        <v>601</v>
      </c>
      <c r="E23" s="124"/>
      <c r="F23" s="124"/>
      <c r="G23" s="125"/>
      <c r="H23" s="67">
        <f>SUM(I23)-1.5</f>
        <v>21.5</v>
      </c>
      <c r="I23" s="67">
        <f>SUM(J23)-1.5</f>
        <v>23</v>
      </c>
      <c r="J23" s="90">
        <v>24.5</v>
      </c>
      <c r="K23" s="67">
        <f>SUM(J23)+1.5</f>
        <v>26</v>
      </c>
      <c r="L23" s="67">
        <f>SUM(K23)+1.5</f>
        <v>27.5</v>
      </c>
      <c r="M23" s="238">
        <f>SUM(L23)+1.5</f>
        <v>29</v>
      </c>
    </row>
    <row r="24" spans="1:13" ht="14.1" customHeight="1" x14ac:dyDescent="0.3">
      <c r="A24" s="92"/>
      <c r="B24" s="77" t="s">
        <v>57</v>
      </c>
      <c r="C24" s="78"/>
      <c r="D24" s="100" t="s">
        <v>127</v>
      </c>
      <c r="E24" s="101"/>
      <c r="F24" s="101"/>
      <c r="G24" s="102"/>
      <c r="H24" s="82"/>
      <c r="I24" s="82"/>
      <c r="J24" s="93"/>
      <c r="K24" s="82"/>
      <c r="L24" s="82"/>
      <c r="M24" s="236"/>
    </row>
    <row r="25" spans="1:13" ht="14.1" customHeight="1" x14ac:dyDescent="0.3">
      <c r="A25" s="83">
        <v>12</v>
      </c>
      <c r="B25" s="85" t="s">
        <v>17</v>
      </c>
      <c r="C25" s="86"/>
      <c r="D25" s="123" t="s">
        <v>18</v>
      </c>
      <c r="E25" s="124"/>
      <c r="F25" s="124"/>
      <c r="G25" s="125"/>
      <c r="H25" s="67">
        <f>SUM(I25)-2</f>
        <v>31</v>
      </c>
      <c r="I25" s="67">
        <f>SUM(J25)-2</f>
        <v>33</v>
      </c>
      <c r="J25" s="90">
        <v>35</v>
      </c>
      <c r="K25" s="67">
        <f>SUM(J25)+2</f>
        <v>37</v>
      </c>
      <c r="L25" s="67">
        <f>SUM(K25)+2</f>
        <v>39</v>
      </c>
      <c r="M25" s="238">
        <f>SUM(L25)+2</f>
        <v>41</v>
      </c>
    </row>
    <row r="26" spans="1:13" ht="14.1" customHeight="1" x14ac:dyDescent="0.3">
      <c r="A26" s="92"/>
      <c r="B26" s="77" t="s">
        <v>58</v>
      </c>
      <c r="C26" s="78"/>
      <c r="D26" s="129" t="s">
        <v>126</v>
      </c>
      <c r="E26" s="130"/>
      <c r="F26" s="130"/>
      <c r="G26" s="131"/>
      <c r="H26" s="82"/>
      <c r="I26" s="82"/>
      <c r="J26" s="93"/>
      <c r="K26" s="82"/>
      <c r="L26" s="82"/>
      <c r="M26" s="236"/>
    </row>
    <row r="27" spans="1:13" ht="14.1" customHeight="1" x14ac:dyDescent="0.3">
      <c r="A27" s="83">
        <v>13</v>
      </c>
      <c r="B27" s="85" t="s">
        <v>19</v>
      </c>
      <c r="C27" s="86"/>
      <c r="D27" s="123" t="s">
        <v>16</v>
      </c>
      <c r="E27" s="124"/>
      <c r="F27" s="124"/>
      <c r="G27" s="125"/>
      <c r="H27" s="67">
        <f>SUM(I27)-1</f>
        <v>20</v>
      </c>
      <c r="I27" s="67">
        <f>SUM(J27)-1</f>
        <v>21</v>
      </c>
      <c r="J27" s="90">
        <v>22</v>
      </c>
      <c r="K27" s="67">
        <f>SUM(J27)+1.5</f>
        <v>23.5</v>
      </c>
      <c r="L27" s="67">
        <f>SUM(K27)+1</f>
        <v>24.5</v>
      </c>
      <c r="M27" s="238">
        <f>SUM(L27)+1</f>
        <v>25.5</v>
      </c>
    </row>
    <row r="28" spans="1:13" ht="14.1" customHeight="1" x14ac:dyDescent="0.3">
      <c r="A28" s="92"/>
      <c r="B28" s="77" t="s">
        <v>64</v>
      </c>
      <c r="C28" s="78"/>
      <c r="D28" s="100" t="s">
        <v>125</v>
      </c>
      <c r="E28" s="101"/>
      <c r="F28" s="101"/>
      <c r="G28" s="102"/>
      <c r="H28" s="82"/>
      <c r="I28" s="82"/>
      <c r="J28" s="93"/>
      <c r="K28" s="82"/>
      <c r="L28" s="82"/>
      <c r="M28" s="236"/>
    </row>
    <row r="29" spans="1:13" ht="14.1" customHeight="1" x14ac:dyDescent="0.3">
      <c r="A29" s="83">
        <v>14</v>
      </c>
      <c r="B29" s="85" t="s">
        <v>20</v>
      </c>
      <c r="C29" s="86"/>
      <c r="D29" s="123" t="s">
        <v>16</v>
      </c>
      <c r="E29" s="124"/>
      <c r="F29" s="124"/>
      <c r="G29" s="125"/>
      <c r="H29" s="67">
        <f>SUM(I29)-1.2</f>
        <v>22.200000000000003</v>
      </c>
      <c r="I29" s="67">
        <f>SUM(J29)-1.2</f>
        <v>23.400000000000002</v>
      </c>
      <c r="J29" s="90">
        <v>24.6</v>
      </c>
      <c r="K29" s="67">
        <f>SUM(J29)+1.7</f>
        <v>26.3</v>
      </c>
      <c r="L29" s="67">
        <f>SUM(K29)+1.2</f>
        <v>27.5</v>
      </c>
      <c r="M29" s="238">
        <f>SUM(L29)+1.2</f>
        <v>28.7</v>
      </c>
    </row>
    <row r="30" spans="1:13" ht="14.1" customHeight="1" x14ac:dyDescent="0.3">
      <c r="A30" s="92"/>
      <c r="B30" s="77" t="s">
        <v>63</v>
      </c>
      <c r="C30" s="78"/>
      <c r="D30" s="100" t="s">
        <v>125</v>
      </c>
      <c r="E30" s="101"/>
      <c r="F30" s="101"/>
      <c r="G30" s="102"/>
      <c r="H30" s="82"/>
      <c r="I30" s="82"/>
      <c r="J30" s="93"/>
      <c r="K30" s="82"/>
      <c r="L30" s="82"/>
      <c r="M30" s="236"/>
    </row>
    <row r="31" spans="1:13" ht="14.1" customHeight="1" x14ac:dyDescent="0.3">
      <c r="A31" s="83">
        <v>15</v>
      </c>
      <c r="B31" s="108" t="s">
        <v>21</v>
      </c>
      <c r="C31" s="109"/>
      <c r="D31" s="103" t="s">
        <v>22</v>
      </c>
      <c r="E31" s="104"/>
      <c r="F31" s="104"/>
      <c r="G31" s="105"/>
      <c r="H31" s="98"/>
      <c r="I31" s="98"/>
      <c r="J31" s="97"/>
      <c r="K31" s="98"/>
      <c r="L31" s="98"/>
      <c r="M31" s="292"/>
    </row>
    <row r="32" spans="1:13" ht="14.1" customHeight="1" x14ac:dyDescent="0.3">
      <c r="A32" s="92"/>
      <c r="B32" s="77" t="s">
        <v>62</v>
      </c>
      <c r="C32" s="78"/>
      <c r="D32" s="100" t="s">
        <v>124</v>
      </c>
      <c r="E32" s="101"/>
      <c r="F32" s="101"/>
      <c r="G32" s="102"/>
      <c r="H32" s="82"/>
      <c r="I32" s="82"/>
      <c r="J32" s="93"/>
      <c r="K32" s="82"/>
      <c r="L32" s="82"/>
      <c r="M32" s="236"/>
    </row>
    <row r="33" spans="1:13" ht="14.1" customHeight="1" x14ac:dyDescent="0.3">
      <c r="A33" s="83">
        <v>16</v>
      </c>
      <c r="B33" s="85" t="s">
        <v>23</v>
      </c>
      <c r="C33" s="86"/>
      <c r="D33" s="123" t="s">
        <v>24</v>
      </c>
      <c r="E33" s="124"/>
      <c r="F33" s="124"/>
      <c r="G33" s="125"/>
      <c r="H33" s="67"/>
      <c r="I33" s="67"/>
      <c r="J33" s="90"/>
      <c r="K33" s="67"/>
      <c r="L33" s="67"/>
      <c r="M33" s="238"/>
    </row>
    <row r="34" spans="1:13" ht="14.1" customHeight="1" x14ac:dyDescent="0.3">
      <c r="A34" s="92"/>
      <c r="B34" s="77" t="s">
        <v>61</v>
      </c>
      <c r="C34" s="78"/>
      <c r="D34" s="100" t="s">
        <v>123</v>
      </c>
      <c r="E34" s="101"/>
      <c r="F34" s="101"/>
      <c r="G34" s="102"/>
      <c r="H34" s="82"/>
      <c r="I34" s="82"/>
      <c r="J34" s="93"/>
      <c r="K34" s="82"/>
      <c r="L34" s="82"/>
      <c r="M34" s="236"/>
    </row>
    <row r="35" spans="1:13" ht="14.1" customHeight="1" x14ac:dyDescent="0.3">
      <c r="A35" s="83">
        <v>17</v>
      </c>
      <c r="B35" s="85" t="s">
        <v>122</v>
      </c>
      <c r="C35" s="86"/>
      <c r="D35" s="123" t="s">
        <v>120</v>
      </c>
      <c r="E35" s="124"/>
      <c r="F35" s="124"/>
      <c r="G35" s="125"/>
      <c r="H35" s="67"/>
      <c r="I35" s="67"/>
      <c r="J35" s="90"/>
      <c r="K35" s="67"/>
      <c r="L35" s="67"/>
      <c r="M35" s="238"/>
    </row>
    <row r="36" spans="1:13" ht="14.1" customHeight="1" x14ac:dyDescent="0.3">
      <c r="A36" s="92"/>
      <c r="B36" s="77" t="s">
        <v>121</v>
      </c>
      <c r="C36" s="78"/>
      <c r="D36" s="100" t="s">
        <v>120</v>
      </c>
      <c r="E36" s="101"/>
      <c r="F36" s="101"/>
      <c r="G36" s="102"/>
      <c r="H36" s="82"/>
      <c r="I36" s="82"/>
      <c r="J36" s="93"/>
      <c r="K36" s="82"/>
      <c r="L36" s="82"/>
      <c r="M36" s="236"/>
    </row>
    <row r="37" spans="1:13" ht="14.1" customHeight="1" x14ac:dyDescent="0.3">
      <c r="A37" s="83">
        <v>18</v>
      </c>
      <c r="B37" s="85" t="s">
        <v>119</v>
      </c>
      <c r="C37" s="86"/>
      <c r="D37" s="123" t="s">
        <v>118</v>
      </c>
      <c r="E37" s="124"/>
      <c r="F37" s="124"/>
      <c r="G37" s="125"/>
      <c r="H37" s="67"/>
      <c r="I37" s="67"/>
      <c r="J37" s="90"/>
      <c r="K37" s="67"/>
      <c r="L37" s="67"/>
      <c r="M37" s="238"/>
    </row>
    <row r="38" spans="1:13" ht="14.1" customHeight="1" thickBot="1" x14ac:dyDescent="0.35">
      <c r="A38" s="84"/>
      <c r="B38" s="71" t="s">
        <v>117</v>
      </c>
      <c r="C38" s="72"/>
      <c r="D38" s="145" t="s">
        <v>116</v>
      </c>
      <c r="E38" s="146"/>
      <c r="F38" s="146"/>
      <c r="G38" s="147"/>
      <c r="H38" s="68"/>
      <c r="I38" s="68"/>
      <c r="J38" s="91"/>
      <c r="K38" s="68"/>
      <c r="L38" s="68"/>
      <c r="M38" s="291"/>
    </row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B33:C33"/>
    <mergeCell ref="D36:G36"/>
    <mergeCell ref="A37:A38"/>
    <mergeCell ref="B37:C37"/>
    <mergeCell ref="J35:J36"/>
    <mergeCell ref="J33:J34"/>
    <mergeCell ref="K33:K34"/>
    <mergeCell ref="A33:A34"/>
    <mergeCell ref="D33:G33"/>
    <mergeCell ref="H33:H34"/>
    <mergeCell ref="I33:I34"/>
    <mergeCell ref="L37:L38"/>
    <mergeCell ref="K17:K18"/>
    <mergeCell ref="L17:L18"/>
    <mergeCell ref="I37:I38"/>
    <mergeCell ref="A35:A36"/>
    <mergeCell ref="B35:C35"/>
    <mergeCell ref="D35:G35"/>
    <mergeCell ref="H35:H36"/>
    <mergeCell ref="I35:I36"/>
    <mergeCell ref="B36:C36"/>
    <mergeCell ref="M37:M38"/>
    <mergeCell ref="B38:C38"/>
    <mergeCell ref="D38:G38"/>
    <mergeCell ref="K35:K36"/>
    <mergeCell ref="L35:L36"/>
    <mergeCell ref="M35:M36"/>
    <mergeCell ref="D37:G37"/>
    <mergeCell ref="H37:H38"/>
    <mergeCell ref="J37:J38"/>
    <mergeCell ref="K37:K3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70C-57C5-4064-8B2E-70E102FEB9AE}">
  <sheetPr codeName="Sheet18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8" width="5.5" style="34" customWidth="1"/>
    <col min="9" max="13" width="5.5" customWidth="1"/>
  </cols>
  <sheetData>
    <row r="1" spans="1:13" ht="16.5" customHeight="1" thickBot="1" x14ac:dyDescent="0.35">
      <c r="A1" s="94" t="s">
        <v>611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106">
        <f>SUM(I3)-3</f>
        <v>47</v>
      </c>
      <c r="I3" s="67">
        <f>SUM(J3)-3</f>
        <v>50</v>
      </c>
      <c r="J3" s="137">
        <v>53</v>
      </c>
      <c r="K3" s="135">
        <f>SUM(J3)+3</f>
        <v>56</v>
      </c>
      <c r="L3" s="135">
        <f>SUM(K3)+3</f>
        <v>59</v>
      </c>
      <c r="M3" s="242">
        <f>SUM(L3)+3</f>
        <v>62</v>
      </c>
    </row>
    <row r="4" spans="1:13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235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>
        <f>SUM(I5)-1.3</f>
        <v>17.399999999999999</v>
      </c>
      <c r="I5" s="67">
        <f>SUM(J5)-1.3</f>
        <v>18.7</v>
      </c>
      <c r="J5" s="97">
        <v>20</v>
      </c>
      <c r="K5" s="98">
        <f>SUM(J5)+1.3</f>
        <v>21.3</v>
      </c>
      <c r="L5" s="98">
        <f>SUM(K5)+1.3</f>
        <v>22.6</v>
      </c>
      <c r="M5" s="240">
        <f>SUM(L5)+1.3</f>
        <v>23.900000000000002</v>
      </c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>
        <f>SUM(I7)-1.7</f>
        <v>29.6</v>
      </c>
      <c r="I7" s="67">
        <f>SUM(J7)-1.7</f>
        <v>31.3</v>
      </c>
      <c r="J7" s="97">
        <v>33</v>
      </c>
      <c r="K7" s="98">
        <f>SUM(J7)+1.7</f>
        <v>34.700000000000003</v>
      </c>
      <c r="L7" s="98">
        <f>SUM(K7)+1.7</f>
        <v>36.400000000000006</v>
      </c>
      <c r="M7" s="240">
        <f>SUM(L7)+1.7</f>
        <v>38.100000000000009</v>
      </c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SUM(I9)-1.7</f>
        <v>34.599999999999994</v>
      </c>
      <c r="I9" s="67">
        <f>SUM(J9)-1.7</f>
        <v>36.299999999999997</v>
      </c>
      <c r="J9" s="97">
        <v>38</v>
      </c>
      <c r="K9" s="98">
        <f>SUM(J9)+1.7</f>
        <v>39.700000000000003</v>
      </c>
      <c r="L9" s="98">
        <f>SUM(K9)+1.7</f>
        <v>41.400000000000006</v>
      </c>
      <c r="M9" s="240">
        <f>SUM(L9)+1.7</f>
        <v>43.100000000000009</v>
      </c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83">
        <v>5</v>
      </c>
      <c r="B11" s="85" t="s">
        <v>170</v>
      </c>
      <c r="C11" s="86"/>
      <c r="D11" s="103"/>
      <c r="E11" s="104"/>
      <c r="F11" s="104"/>
      <c r="G11" s="105"/>
      <c r="H11" s="106">
        <f>SUM(I11)-4.5</f>
        <v>63.2</v>
      </c>
      <c r="I11" s="67">
        <f>SUM(J11)-4.5</f>
        <v>67.7</v>
      </c>
      <c r="J11" s="97">
        <v>72.2</v>
      </c>
      <c r="K11" s="98">
        <f>SUM(J11)+4.5</f>
        <v>76.7</v>
      </c>
      <c r="L11" s="98">
        <f>SUM(K11)+4.5</f>
        <v>81.2</v>
      </c>
      <c r="M11" s="240">
        <f>SUM(L11)+4.5</f>
        <v>85.7</v>
      </c>
    </row>
    <row r="12" spans="1:13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235"/>
    </row>
    <row r="13" spans="1:13" s="1" customFormat="1" ht="14.1" customHeight="1" x14ac:dyDescent="0.3">
      <c r="A13" s="83">
        <v>6</v>
      </c>
      <c r="B13" s="85" t="s">
        <v>162</v>
      </c>
      <c r="C13" s="86"/>
      <c r="D13" s="87" t="s">
        <v>85</v>
      </c>
      <c r="E13" s="88"/>
      <c r="F13" s="88"/>
      <c r="G13" s="89"/>
      <c r="H13" s="106">
        <f>SUM(I13)-2.5</f>
        <v>24.7</v>
      </c>
      <c r="I13" s="67">
        <f>SUM(J13)-2.5</f>
        <v>27.2</v>
      </c>
      <c r="J13" s="90">
        <v>29.7</v>
      </c>
      <c r="K13" s="67">
        <f>SUM(J13)+2.5</f>
        <v>32.200000000000003</v>
      </c>
      <c r="L13" s="67">
        <f>SUM(K13)+2.5</f>
        <v>34.700000000000003</v>
      </c>
      <c r="M13" s="238">
        <f>SUM(L13)+2.5</f>
        <v>37.200000000000003</v>
      </c>
    </row>
    <row r="14" spans="1:13" s="1" customFormat="1" ht="14.1" customHeight="1" x14ac:dyDescent="0.3">
      <c r="A14" s="92"/>
      <c r="B14" s="77" t="s">
        <v>161</v>
      </c>
      <c r="C14" s="78"/>
      <c r="D14" s="79" t="s">
        <v>160</v>
      </c>
      <c r="E14" s="80"/>
      <c r="F14" s="80"/>
      <c r="G14" s="81"/>
      <c r="H14" s="107"/>
      <c r="I14" s="82"/>
      <c r="J14" s="93"/>
      <c r="K14" s="82"/>
      <c r="L14" s="82"/>
      <c r="M14" s="236"/>
    </row>
    <row r="15" spans="1:13" s="1" customFormat="1" ht="14.1" customHeight="1" x14ac:dyDescent="0.3">
      <c r="A15" s="83">
        <v>7</v>
      </c>
      <c r="B15" s="175" t="s">
        <v>48</v>
      </c>
      <c r="C15" s="175"/>
      <c r="D15" s="176"/>
      <c r="E15" s="176"/>
      <c r="F15" s="176"/>
      <c r="G15" s="176"/>
      <c r="H15" s="98">
        <f>SUM(I15)-3</f>
        <v>37.5</v>
      </c>
      <c r="I15" s="98">
        <f>SUM(J15)-3</f>
        <v>40.5</v>
      </c>
      <c r="J15" s="97">
        <v>43.5</v>
      </c>
      <c r="K15" s="98">
        <f>SUM(J15)+2.8</f>
        <v>46.3</v>
      </c>
      <c r="L15" s="98">
        <f>SUM(K15)+3</f>
        <v>49.3</v>
      </c>
      <c r="M15" s="240">
        <f>SUM(L15)+3</f>
        <v>52.3</v>
      </c>
    </row>
    <row r="16" spans="1:13" s="1" customFormat="1" ht="14.1" customHeight="1" thickBot="1" x14ac:dyDescent="0.35">
      <c r="A16" s="84"/>
      <c r="B16" s="182" t="s">
        <v>28</v>
      </c>
      <c r="C16" s="182"/>
      <c r="D16" s="171" t="s">
        <v>528</v>
      </c>
      <c r="E16" s="172"/>
      <c r="F16" s="172"/>
      <c r="G16" s="173"/>
      <c r="H16" s="68"/>
      <c r="I16" s="68"/>
      <c r="J16" s="91"/>
      <c r="K16" s="68"/>
      <c r="L16" s="68"/>
      <c r="M16" s="241"/>
    </row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8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B14:C14"/>
    <mergeCell ref="D14:G14"/>
    <mergeCell ref="A13:A14"/>
    <mergeCell ref="B13:C13"/>
    <mergeCell ref="D16:G16"/>
    <mergeCell ref="A15:A16"/>
    <mergeCell ref="B15:C15"/>
    <mergeCell ref="J15:J16"/>
    <mergeCell ref="K15:K16"/>
    <mergeCell ref="L15:L16"/>
    <mergeCell ref="M15:M16"/>
    <mergeCell ref="B16:C16"/>
    <mergeCell ref="D15:G15"/>
    <mergeCell ref="H15:H16"/>
    <mergeCell ref="I15:I1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58EC-7A5C-4D99-82BC-E1D694079688}">
  <sheetPr codeName="Sheet167">
    <tabColor theme="5"/>
    <pageSetUpPr fitToPage="1"/>
  </sheetPr>
  <dimension ref="A1:M51"/>
  <sheetViews>
    <sheetView topLeftCell="A7"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362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47</v>
      </c>
      <c r="I3" s="67">
        <f>SUM(J3)-3</f>
        <v>50</v>
      </c>
      <c r="J3" s="362">
        <v>53</v>
      </c>
      <c r="K3" s="364">
        <f>SUM(J3)+3</f>
        <v>56</v>
      </c>
      <c r="L3" s="364">
        <f>SUM(K3)+3</f>
        <v>59</v>
      </c>
      <c r="M3" s="374">
        <f>SUM(L3)+3</f>
        <v>62</v>
      </c>
    </row>
    <row r="4" spans="1:13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75"/>
    </row>
    <row r="5" spans="1:13" s="1" customFormat="1" ht="14.1" customHeight="1" x14ac:dyDescent="0.3">
      <c r="A5" s="83">
        <v>2</v>
      </c>
      <c r="B5" s="85" t="s">
        <v>179</v>
      </c>
      <c r="C5" s="86"/>
      <c r="D5" s="123"/>
      <c r="E5" s="124"/>
      <c r="F5" s="124"/>
      <c r="G5" s="125"/>
      <c r="H5" s="67">
        <f>SUM(I5)-1.1</f>
        <v>14.8</v>
      </c>
      <c r="I5" s="67">
        <f>SUM(J5)-1.1</f>
        <v>15.9</v>
      </c>
      <c r="J5" s="97">
        <v>17</v>
      </c>
      <c r="K5" s="98">
        <f>SUM(J5)+1.1</f>
        <v>18.100000000000001</v>
      </c>
      <c r="L5" s="98">
        <f>SUM(K5)+1.1</f>
        <v>19.200000000000003</v>
      </c>
      <c r="M5" s="292">
        <f>SUM(L5)+1.1</f>
        <v>20.300000000000004</v>
      </c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6"/>
    </row>
    <row r="7" spans="1:13" s="2" customFormat="1" ht="14.1" customHeight="1" x14ac:dyDescent="0.3">
      <c r="A7" s="83">
        <v>3</v>
      </c>
      <c r="B7" s="85" t="s">
        <v>363</v>
      </c>
      <c r="C7" s="86"/>
      <c r="D7" s="123"/>
      <c r="E7" s="124"/>
      <c r="F7" s="124"/>
      <c r="G7" s="125"/>
      <c r="H7" s="67">
        <f>SUM(I7)-1.9</f>
        <v>32.200000000000003</v>
      </c>
      <c r="I7" s="67">
        <f>SUM(J7)-1.9</f>
        <v>34.1</v>
      </c>
      <c r="J7" s="97">
        <v>36</v>
      </c>
      <c r="K7" s="98">
        <f>SUM(J7)+1.9</f>
        <v>37.9</v>
      </c>
      <c r="L7" s="98">
        <f>SUM(K7)+1.9</f>
        <v>39.799999999999997</v>
      </c>
      <c r="M7" s="292">
        <f>SUM(L7)+1.9</f>
        <v>41.699999999999996</v>
      </c>
    </row>
    <row r="8" spans="1:13" s="2" customFormat="1" ht="14.1" customHeight="1" x14ac:dyDescent="0.3">
      <c r="A8" s="92"/>
      <c r="B8" s="77" t="s">
        <v>364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236"/>
    </row>
    <row r="9" spans="1:13" s="1" customFormat="1" ht="14.1" customHeight="1" x14ac:dyDescent="0.3">
      <c r="A9" s="155">
        <v>4</v>
      </c>
      <c r="B9" s="85" t="s">
        <v>176</v>
      </c>
      <c r="C9" s="86"/>
      <c r="D9" s="123"/>
      <c r="E9" s="124"/>
      <c r="F9" s="124"/>
      <c r="G9" s="125"/>
      <c r="H9" s="67">
        <f>SUM(I9)-1.9</f>
        <v>38.200000000000003</v>
      </c>
      <c r="I9" s="67">
        <f>SUM(J9)-1.9</f>
        <v>40.1</v>
      </c>
      <c r="J9" s="97">
        <v>42</v>
      </c>
      <c r="K9" s="98">
        <f>SUM(J9)+1.9</f>
        <v>43.9</v>
      </c>
      <c r="L9" s="98">
        <f>SUM(K9)+1.9</f>
        <v>45.8</v>
      </c>
      <c r="M9" s="292">
        <f>SUM(L9)+1.9</f>
        <v>47.699999999999996</v>
      </c>
    </row>
    <row r="10" spans="1:13" s="1" customFormat="1" ht="14.1" customHeight="1" x14ac:dyDescent="0.3">
      <c r="A10" s="155"/>
      <c r="B10" s="77" t="s">
        <v>175</v>
      </c>
      <c r="C10" s="78"/>
      <c r="D10" s="100"/>
      <c r="E10" s="101"/>
      <c r="F10" s="101"/>
      <c r="G10" s="102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157">
        <v>5</v>
      </c>
      <c r="B11" s="85" t="s">
        <v>164</v>
      </c>
      <c r="C11" s="86"/>
      <c r="D11" s="123"/>
      <c r="E11" s="124"/>
      <c r="F11" s="124"/>
      <c r="G11" s="125"/>
      <c r="H11" s="67">
        <f>SUM(I11)-4.5</f>
        <v>60</v>
      </c>
      <c r="I11" s="67">
        <f>SUM(J11)-4.5</f>
        <v>64.5</v>
      </c>
      <c r="J11" s="97">
        <v>69</v>
      </c>
      <c r="K11" s="98">
        <f>SUM(J11)+4.5</f>
        <v>73.5</v>
      </c>
      <c r="L11" s="98">
        <f>SUM(K11)+4.5</f>
        <v>78</v>
      </c>
      <c r="M11" s="292">
        <f>SUM(L11)+4.5</f>
        <v>82.5</v>
      </c>
    </row>
    <row r="12" spans="1:13" s="1" customFormat="1" ht="14.1" customHeight="1" x14ac:dyDescent="0.3">
      <c r="A12" s="156"/>
      <c r="B12" s="77" t="s">
        <v>163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6"/>
    </row>
    <row r="13" spans="1:13" s="1" customFormat="1" ht="14.1" customHeight="1" x14ac:dyDescent="0.3">
      <c r="A13" s="155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23</v>
      </c>
      <c r="I13" s="67">
        <f>SUM(J13)-2.5</f>
        <v>25.5</v>
      </c>
      <c r="J13" s="97">
        <v>28</v>
      </c>
      <c r="K13" s="98">
        <f>SUM(J13)+2.5</f>
        <v>30.5</v>
      </c>
      <c r="L13" s="98">
        <f>SUM(K13)+2.5</f>
        <v>33</v>
      </c>
      <c r="M13" s="292">
        <f>SUM(L13)+2.5</f>
        <v>35.5</v>
      </c>
    </row>
    <row r="14" spans="1:13" s="1" customFormat="1" ht="14.1" customHeight="1" x14ac:dyDescent="0.3">
      <c r="A14" s="155"/>
      <c r="B14" s="82" t="s">
        <v>161</v>
      </c>
      <c r="C14" s="82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236"/>
    </row>
    <row r="15" spans="1:13" s="1" customFormat="1" ht="14.1" customHeight="1" x14ac:dyDescent="0.3">
      <c r="A15" s="155">
        <v>7</v>
      </c>
      <c r="B15" s="214"/>
      <c r="C15" s="214"/>
      <c r="D15" s="87"/>
      <c r="E15" s="88"/>
      <c r="F15" s="88"/>
      <c r="G15" s="89"/>
      <c r="H15" s="67"/>
      <c r="I15" s="67"/>
      <c r="J15" s="90"/>
      <c r="K15" s="67"/>
      <c r="L15" s="67"/>
      <c r="M15" s="238"/>
    </row>
    <row r="16" spans="1:13" s="1" customFormat="1" ht="14.1" customHeight="1" thickBot="1" x14ac:dyDescent="0.35">
      <c r="A16" s="336"/>
      <c r="B16" s="376"/>
      <c r="C16" s="376"/>
      <c r="D16" s="338"/>
      <c r="E16" s="339"/>
      <c r="F16" s="339"/>
      <c r="G16" s="340"/>
      <c r="H16" s="114"/>
      <c r="I16" s="114"/>
      <c r="J16" s="113"/>
      <c r="K16" s="114"/>
      <c r="L16" s="114"/>
      <c r="M16" s="373"/>
    </row>
    <row r="17" spans="1:13" s="1" customFormat="1" ht="14.1" customHeight="1" thickTop="1" x14ac:dyDescent="0.3">
      <c r="A17" s="83">
        <v>8</v>
      </c>
      <c r="B17" s="108" t="s">
        <v>187</v>
      </c>
      <c r="C17" s="109"/>
      <c r="D17" s="103" t="s">
        <v>15</v>
      </c>
      <c r="E17" s="239"/>
      <c r="F17" s="239"/>
      <c r="G17" s="105"/>
      <c r="H17" s="98">
        <f>SUM(I17)-3.2</f>
        <v>53.599999999999994</v>
      </c>
      <c r="I17" s="98">
        <f>SUM(J17)-3.2</f>
        <v>56.8</v>
      </c>
      <c r="J17" s="97">
        <v>60</v>
      </c>
      <c r="K17" s="98">
        <f>SUM(J17)+3.2</f>
        <v>63.2</v>
      </c>
      <c r="L17" s="98">
        <f>SUM(K17)+3.2</f>
        <v>66.400000000000006</v>
      </c>
      <c r="M17" s="292">
        <f>SUM(L17)+3.2</f>
        <v>69.600000000000009</v>
      </c>
    </row>
    <row r="18" spans="1:13" ht="14.1" customHeight="1" x14ac:dyDescent="0.3">
      <c r="A18" s="92"/>
      <c r="B18" s="77" t="s">
        <v>188</v>
      </c>
      <c r="C18" s="78"/>
      <c r="D18" s="100" t="s">
        <v>128</v>
      </c>
      <c r="E18" s="101"/>
      <c r="F18" s="101"/>
      <c r="G18" s="102"/>
      <c r="H18" s="82"/>
      <c r="I18" s="82"/>
      <c r="J18" s="93"/>
      <c r="K18" s="82"/>
      <c r="L18" s="82"/>
      <c r="M18" s="236"/>
    </row>
    <row r="19" spans="1:13" ht="14.1" customHeight="1" x14ac:dyDescent="0.3">
      <c r="A19" s="83">
        <v>9</v>
      </c>
      <c r="B19" s="85" t="s">
        <v>156</v>
      </c>
      <c r="C19" s="86"/>
      <c r="D19" s="123"/>
      <c r="E19" s="124"/>
      <c r="F19" s="124"/>
      <c r="G19" s="125"/>
      <c r="H19" s="67">
        <f>SUM(I19)-0.7</f>
        <v>11.8</v>
      </c>
      <c r="I19" s="67">
        <f>SUM(J19)-0.7</f>
        <v>12.5</v>
      </c>
      <c r="J19" s="90">
        <v>13.2</v>
      </c>
      <c r="K19" s="67">
        <f>SUM(J19)+1.2</f>
        <v>14.399999999999999</v>
      </c>
      <c r="L19" s="67">
        <f>SUM(K19)+0.7</f>
        <v>15.099999999999998</v>
      </c>
      <c r="M19" s="238">
        <f>SUM(L19)+0.7</f>
        <v>15.799999999999997</v>
      </c>
    </row>
    <row r="20" spans="1:13" ht="14.1" customHeight="1" x14ac:dyDescent="0.3">
      <c r="A20" s="92"/>
      <c r="B20" s="77" t="s">
        <v>155</v>
      </c>
      <c r="C20" s="78"/>
      <c r="D20" s="132" t="s">
        <v>189</v>
      </c>
      <c r="E20" s="133"/>
      <c r="F20" s="133"/>
      <c r="G20" s="134"/>
      <c r="H20" s="82"/>
      <c r="I20" s="82"/>
      <c r="J20" s="93"/>
      <c r="K20" s="82"/>
      <c r="L20" s="82"/>
      <c r="M20" s="236"/>
    </row>
    <row r="21" spans="1:13" ht="14.1" customHeight="1" x14ac:dyDescent="0.3">
      <c r="A21" s="83">
        <v>10</v>
      </c>
      <c r="B21" s="85" t="s">
        <v>10</v>
      </c>
      <c r="C21" s="86"/>
      <c r="D21" s="123" t="s">
        <v>190</v>
      </c>
      <c r="E21" s="124"/>
      <c r="F21" s="124"/>
      <c r="G21" s="125"/>
      <c r="H21" s="67">
        <f>SUM(I21)-1.5</f>
        <v>21</v>
      </c>
      <c r="I21" s="67">
        <f>SUM(J21)-1.5</f>
        <v>22.5</v>
      </c>
      <c r="J21" s="90">
        <v>24</v>
      </c>
      <c r="K21" s="67">
        <f>SUM(J21)+1.5</f>
        <v>25.5</v>
      </c>
      <c r="L21" s="67">
        <f>SUM(K21)+1.5</f>
        <v>27</v>
      </c>
      <c r="M21" s="238">
        <f>SUM(L21)+1.5</f>
        <v>28.5</v>
      </c>
    </row>
    <row r="22" spans="1:13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236"/>
    </row>
    <row r="23" spans="1:13" ht="14.1" customHeight="1" x14ac:dyDescent="0.3">
      <c r="A23" s="83">
        <v>11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SUM(I23)-1.8</f>
        <v>31.400000000000002</v>
      </c>
      <c r="I23" s="67">
        <f>SUM(J23)-1.8</f>
        <v>33.200000000000003</v>
      </c>
      <c r="J23" s="90">
        <v>35</v>
      </c>
      <c r="K23" s="67">
        <f>SUM(J23)+1.8</f>
        <v>36.799999999999997</v>
      </c>
      <c r="L23" s="67">
        <f>SUM(K23)+1.8</f>
        <v>38.599999999999994</v>
      </c>
      <c r="M23" s="238">
        <f>SUM(L23)+1.8</f>
        <v>40.399999999999991</v>
      </c>
    </row>
    <row r="24" spans="1:13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236"/>
    </row>
    <row r="25" spans="1:13" ht="14.1" customHeight="1" x14ac:dyDescent="0.3">
      <c r="A25" s="83">
        <v>12</v>
      </c>
      <c r="B25" s="85" t="s">
        <v>19</v>
      </c>
      <c r="C25" s="86"/>
      <c r="D25" s="123" t="s">
        <v>16</v>
      </c>
      <c r="E25" s="124"/>
      <c r="F25" s="124"/>
      <c r="G25" s="125"/>
      <c r="H25" s="67">
        <f>SUM(I25)-1</f>
        <v>20</v>
      </c>
      <c r="I25" s="67">
        <f>SUM(J25)-1</f>
        <v>21</v>
      </c>
      <c r="J25" s="90">
        <v>22</v>
      </c>
      <c r="K25" s="67">
        <f>SUM(J25)+1.5</f>
        <v>23.5</v>
      </c>
      <c r="L25" s="67">
        <f>SUM(K25)+1</f>
        <v>24.5</v>
      </c>
      <c r="M25" s="238">
        <f>SUM(L25)+1</f>
        <v>25.5</v>
      </c>
    </row>
    <row r="26" spans="1:13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236"/>
    </row>
    <row r="27" spans="1:13" ht="14.1" customHeight="1" x14ac:dyDescent="0.3">
      <c r="A27" s="83">
        <v>13</v>
      </c>
      <c r="B27" s="85" t="s">
        <v>20</v>
      </c>
      <c r="C27" s="86"/>
      <c r="D27" s="123" t="s">
        <v>16</v>
      </c>
      <c r="E27" s="124"/>
      <c r="F27" s="124"/>
      <c r="G27" s="125"/>
      <c r="H27" s="67">
        <f>SUM(I27)-1.2</f>
        <v>22.200000000000003</v>
      </c>
      <c r="I27" s="67">
        <f>SUM(J27)-1.2</f>
        <v>23.400000000000002</v>
      </c>
      <c r="J27" s="90">
        <v>24.6</v>
      </c>
      <c r="K27" s="67">
        <f>SUM(J27)+1.7</f>
        <v>26.3</v>
      </c>
      <c r="L27" s="67">
        <f>SUM(K27)+1.2</f>
        <v>27.5</v>
      </c>
      <c r="M27" s="238">
        <f>SUM(L27)+1.2</f>
        <v>28.7</v>
      </c>
    </row>
    <row r="28" spans="1:13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82"/>
      <c r="I28" s="82"/>
      <c r="J28" s="93"/>
      <c r="K28" s="82"/>
      <c r="L28" s="82"/>
      <c r="M28" s="236"/>
    </row>
    <row r="29" spans="1:13" ht="14.1" customHeight="1" x14ac:dyDescent="0.3">
      <c r="A29" s="83">
        <v>14</v>
      </c>
      <c r="B29" s="108" t="s">
        <v>21</v>
      </c>
      <c r="C29" s="109"/>
      <c r="D29" s="103" t="s">
        <v>22</v>
      </c>
      <c r="E29" s="239"/>
      <c r="F29" s="239"/>
      <c r="G29" s="105"/>
      <c r="H29" s="98"/>
      <c r="I29" s="98"/>
      <c r="J29" s="97"/>
      <c r="K29" s="98"/>
      <c r="L29" s="98"/>
      <c r="M29" s="292"/>
    </row>
    <row r="30" spans="1:13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236"/>
    </row>
    <row r="31" spans="1:13" ht="14.1" customHeight="1" x14ac:dyDescent="0.3">
      <c r="A31" s="83">
        <v>15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238"/>
    </row>
    <row r="32" spans="1:13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236"/>
    </row>
    <row r="33" spans="1:13" ht="14.1" customHeight="1" x14ac:dyDescent="0.3">
      <c r="A33" s="83">
        <v>16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238"/>
    </row>
    <row r="34" spans="1:13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236"/>
    </row>
    <row r="35" spans="1:13" ht="14.1" customHeight="1" x14ac:dyDescent="0.3">
      <c r="A35" s="83">
        <v>17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238"/>
    </row>
    <row r="36" spans="1:13" ht="14.1" customHeight="1" thickBot="1" x14ac:dyDescent="0.35">
      <c r="A36" s="84"/>
      <c r="B36" s="71" t="s">
        <v>117</v>
      </c>
      <c r="C36" s="72"/>
      <c r="D36" s="145" t="s">
        <v>116</v>
      </c>
      <c r="E36" s="146"/>
      <c r="F36" s="146"/>
      <c r="G36" s="147"/>
      <c r="H36" s="68"/>
      <c r="I36" s="68"/>
      <c r="J36" s="91"/>
      <c r="K36" s="68"/>
      <c r="L36" s="68"/>
      <c r="M36" s="29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J11:J12"/>
    <mergeCell ref="K11:K12"/>
    <mergeCell ref="L11:L12"/>
    <mergeCell ref="M11:M12"/>
    <mergeCell ref="B12:C12"/>
    <mergeCell ref="D12:G12"/>
    <mergeCell ref="J7:J8"/>
    <mergeCell ref="K7:K8"/>
    <mergeCell ref="L7:L8"/>
    <mergeCell ref="M7:M8"/>
    <mergeCell ref="B8:C8"/>
    <mergeCell ref="D8:G8"/>
    <mergeCell ref="K35:K36"/>
    <mergeCell ref="L35:L36"/>
    <mergeCell ref="M35:M36"/>
    <mergeCell ref="B36:C36"/>
    <mergeCell ref="D36:G36"/>
    <mergeCell ref="A7:A8"/>
    <mergeCell ref="B7:C7"/>
    <mergeCell ref="D7:G7"/>
    <mergeCell ref="H7:H8"/>
    <mergeCell ref="I7:I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A11:A12"/>
    <mergeCell ref="B13:C13"/>
    <mergeCell ref="D13:G13"/>
    <mergeCell ref="H13:H14"/>
    <mergeCell ref="I13:I14"/>
    <mergeCell ref="J13:J14"/>
    <mergeCell ref="B11:C11"/>
    <mergeCell ref="D11:G11"/>
    <mergeCell ref="H11:H12"/>
    <mergeCell ref="I11:I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D422-357B-4917-9496-82BC87DED8E0}">
  <sheetPr codeName="Sheet154">
    <tabColor theme="5"/>
    <pageSetUpPr fitToPage="1"/>
  </sheetPr>
  <dimension ref="A1:M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613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45</v>
      </c>
      <c r="I3" s="67">
        <f>SUM(J3)-3</f>
        <v>48</v>
      </c>
      <c r="J3" s="362">
        <v>51</v>
      </c>
      <c r="K3" s="364">
        <f>SUM(J3)+3</f>
        <v>54</v>
      </c>
      <c r="L3" s="364">
        <f>SUM(K3)+3</f>
        <v>57</v>
      </c>
      <c r="M3" s="374">
        <f>SUM(L3)+3</f>
        <v>60</v>
      </c>
    </row>
    <row r="4" spans="1:13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75"/>
    </row>
    <row r="5" spans="1:13" s="1" customFormat="1" ht="14.1" customHeight="1" x14ac:dyDescent="0.3">
      <c r="A5" s="83">
        <v>2</v>
      </c>
      <c r="B5" s="108" t="s">
        <v>179</v>
      </c>
      <c r="C5" s="109"/>
      <c r="D5" s="103"/>
      <c r="E5" s="104"/>
      <c r="F5" s="104"/>
      <c r="G5" s="105"/>
      <c r="H5" s="67"/>
      <c r="I5" s="67"/>
      <c r="J5" s="90"/>
      <c r="K5" s="67"/>
      <c r="L5" s="67"/>
      <c r="M5" s="238"/>
    </row>
    <row r="6" spans="1:13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98"/>
      <c r="I6" s="98"/>
      <c r="J6" s="97"/>
      <c r="K6" s="98"/>
      <c r="L6" s="98"/>
      <c r="M6" s="292"/>
    </row>
    <row r="7" spans="1:13" s="1" customFormat="1" ht="14.1" customHeight="1" x14ac:dyDescent="0.3">
      <c r="A7" s="83">
        <v>3</v>
      </c>
      <c r="B7" s="108" t="s">
        <v>158</v>
      </c>
      <c r="C7" s="109"/>
      <c r="D7" s="103"/>
      <c r="E7" s="104"/>
      <c r="F7" s="104"/>
      <c r="G7" s="105"/>
      <c r="H7" s="67"/>
      <c r="I7" s="67"/>
      <c r="J7" s="90"/>
      <c r="K7" s="67"/>
      <c r="L7" s="67"/>
      <c r="M7" s="238"/>
    </row>
    <row r="8" spans="1:13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98"/>
      <c r="I8" s="98"/>
      <c r="J8" s="97"/>
      <c r="K8" s="98"/>
      <c r="L8" s="98"/>
      <c r="M8" s="292"/>
    </row>
    <row r="9" spans="1:13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/>
      <c r="I9" s="67"/>
      <c r="J9" s="90"/>
      <c r="K9" s="67"/>
      <c r="L9" s="67"/>
      <c r="M9" s="238"/>
    </row>
    <row r="10" spans="1:13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83">
        <v>5</v>
      </c>
      <c r="B11" s="85" t="s">
        <v>164</v>
      </c>
      <c r="C11" s="86"/>
      <c r="D11" s="123"/>
      <c r="E11" s="124"/>
      <c r="F11" s="124"/>
      <c r="G11" s="125"/>
      <c r="H11" s="98">
        <f>SUM(I11)-4.5</f>
        <v>63</v>
      </c>
      <c r="I11" s="98">
        <f>SUM(J11)-4.5</f>
        <v>67.5</v>
      </c>
      <c r="J11" s="97">
        <v>72</v>
      </c>
      <c r="K11" s="98">
        <f>SUM(J11)+4.5</f>
        <v>76.5</v>
      </c>
      <c r="L11" s="98">
        <f>SUM(K11)+4.5</f>
        <v>81</v>
      </c>
      <c r="M11" s="292">
        <f>SUM(L11)+4.5</f>
        <v>85.5</v>
      </c>
    </row>
    <row r="12" spans="1:13" s="1" customFormat="1" ht="14.1" customHeight="1" x14ac:dyDescent="0.3">
      <c r="A12" s="92"/>
      <c r="B12" s="77" t="s">
        <v>163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6"/>
    </row>
    <row r="13" spans="1:13" s="1" customFormat="1" ht="14.1" customHeight="1" x14ac:dyDescent="0.3">
      <c r="A13" s="160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24</v>
      </c>
      <c r="I13" s="67">
        <f>SUM(J13)-2.5</f>
        <v>26.5</v>
      </c>
      <c r="J13" s="97">
        <v>29</v>
      </c>
      <c r="K13" s="98">
        <f>SUM(J13)+2.5</f>
        <v>31.5</v>
      </c>
      <c r="L13" s="98">
        <f>SUM(K13)+2.5</f>
        <v>34</v>
      </c>
      <c r="M13" s="292">
        <f>SUM(L13)+2.5</f>
        <v>36.5</v>
      </c>
    </row>
    <row r="14" spans="1:13" s="1" customFormat="1" ht="14.1" customHeight="1" x14ac:dyDescent="0.3">
      <c r="A14" s="160"/>
      <c r="B14" s="82" t="s">
        <v>161</v>
      </c>
      <c r="C14" s="82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236"/>
    </row>
    <row r="15" spans="1:13" s="1" customFormat="1" ht="14.1" customHeight="1" x14ac:dyDescent="0.3">
      <c r="A15" s="160">
        <v>8</v>
      </c>
      <c r="B15" s="106" t="s">
        <v>604</v>
      </c>
      <c r="C15" s="106"/>
      <c r="D15" s="87"/>
      <c r="E15" s="88"/>
      <c r="F15" s="88"/>
      <c r="G15" s="89"/>
      <c r="H15" s="67">
        <f>SUM(I15)-0.8</f>
        <v>6.4</v>
      </c>
      <c r="I15" s="67">
        <f>SUM(J15)-0.8</f>
        <v>7.2</v>
      </c>
      <c r="J15" s="90">
        <v>8</v>
      </c>
      <c r="K15" s="67">
        <f>SUM(J15)+0.8</f>
        <v>8.8000000000000007</v>
      </c>
      <c r="L15" s="67">
        <f>SUM(K15)+0.8</f>
        <v>9.6000000000000014</v>
      </c>
      <c r="M15" s="234">
        <f>SUM(L15)+0.8</f>
        <v>10.400000000000002</v>
      </c>
    </row>
    <row r="16" spans="1:13" ht="14.1" customHeight="1" thickBot="1" x14ac:dyDescent="0.35">
      <c r="A16" s="350"/>
      <c r="B16" s="352" t="s">
        <v>603</v>
      </c>
      <c r="C16" s="352"/>
      <c r="D16" s="338" t="s">
        <v>602</v>
      </c>
      <c r="E16" s="339"/>
      <c r="F16" s="339"/>
      <c r="G16" s="340"/>
      <c r="H16" s="114"/>
      <c r="I16" s="114"/>
      <c r="J16" s="113"/>
      <c r="K16" s="114"/>
      <c r="L16" s="114"/>
      <c r="M16" s="329"/>
    </row>
    <row r="17" spans="1:13" ht="14.1" customHeight="1" thickTop="1" x14ac:dyDescent="0.3">
      <c r="A17" s="83">
        <v>9</v>
      </c>
      <c r="B17" s="108" t="s">
        <v>187</v>
      </c>
      <c r="C17" s="109"/>
      <c r="D17" s="103" t="s">
        <v>15</v>
      </c>
      <c r="E17" s="104"/>
      <c r="F17" s="104"/>
      <c r="G17" s="105"/>
      <c r="H17" s="98">
        <f>SUM(I17)-3.2</f>
        <v>53.699999999999996</v>
      </c>
      <c r="I17" s="98">
        <f>SUM(J17)-3.2</f>
        <v>56.9</v>
      </c>
      <c r="J17" s="97">
        <v>60.1</v>
      </c>
      <c r="K17" s="98">
        <f>SUM(J17)+3.2</f>
        <v>63.300000000000004</v>
      </c>
      <c r="L17" s="98">
        <f>SUM(K17)+3.2</f>
        <v>66.5</v>
      </c>
      <c r="M17" s="292">
        <f>SUM(L17)+3.2</f>
        <v>69.7</v>
      </c>
    </row>
    <row r="18" spans="1:13" ht="14.1" customHeight="1" x14ac:dyDescent="0.3">
      <c r="A18" s="92"/>
      <c r="B18" s="77" t="s">
        <v>188</v>
      </c>
      <c r="C18" s="78"/>
      <c r="D18" s="100" t="s">
        <v>128</v>
      </c>
      <c r="E18" s="101"/>
      <c r="F18" s="101"/>
      <c r="G18" s="102"/>
      <c r="H18" s="82"/>
      <c r="I18" s="82"/>
      <c r="J18" s="93"/>
      <c r="K18" s="82"/>
      <c r="L18" s="82"/>
      <c r="M18" s="236"/>
    </row>
    <row r="19" spans="1:13" ht="14.1" customHeight="1" x14ac:dyDescent="0.3">
      <c r="A19" s="83">
        <v>10</v>
      </c>
      <c r="B19" s="85" t="s">
        <v>156</v>
      </c>
      <c r="C19" s="86"/>
      <c r="D19" s="123"/>
      <c r="E19" s="124"/>
      <c r="F19" s="124"/>
      <c r="G19" s="125"/>
      <c r="H19" s="67">
        <f>SUM(I19)-0.7</f>
        <v>12.100000000000001</v>
      </c>
      <c r="I19" s="67">
        <f>SUM(J19)-0.7</f>
        <v>12.8</v>
      </c>
      <c r="J19" s="90">
        <v>13.5</v>
      </c>
      <c r="K19" s="67">
        <f>SUM(J19)+1.2</f>
        <v>14.7</v>
      </c>
      <c r="L19" s="67">
        <f>SUM(K19)+0.7</f>
        <v>15.399999999999999</v>
      </c>
      <c r="M19" s="238">
        <f>SUM(L19)+0.7</f>
        <v>16.099999999999998</v>
      </c>
    </row>
    <row r="20" spans="1:13" ht="14.1" customHeight="1" x14ac:dyDescent="0.3">
      <c r="A20" s="92"/>
      <c r="B20" s="77" t="s">
        <v>155</v>
      </c>
      <c r="C20" s="78"/>
      <c r="D20" s="132" t="s">
        <v>612</v>
      </c>
      <c r="E20" s="133"/>
      <c r="F20" s="133"/>
      <c r="G20" s="134"/>
      <c r="H20" s="82"/>
      <c r="I20" s="82"/>
      <c r="J20" s="93"/>
      <c r="K20" s="82"/>
      <c r="L20" s="82"/>
      <c r="M20" s="236"/>
    </row>
    <row r="21" spans="1:13" ht="14.1" customHeight="1" x14ac:dyDescent="0.3">
      <c r="A21" s="83">
        <v>11</v>
      </c>
      <c r="B21" s="85" t="s">
        <v>10</v>
      </c>
      <c r="C21" s="86"/>
      <c r="D21" s="123" t="s">
        <v>601</v>
      </c>
      <c r="E21" s="124"/>
      <c r="F21" s="124"/>
      <c r="G21" s="125"/>
      <c r="H21" s="67">
        <f>SUM(I21)-1.5</f>
        <v>21.5</v>
      </c>
      <c r="I21" s="67">
        <f>SUM(J21)-1.5</f>
        <v>23</v>
      </c>
      <c r="J21" s="90">
        <v>24.5</v>
      </c>
      <c r="K21" s="67">
        <f>SUM(J21)+1.5</f>
        <v>26</v>
      </c>
      <c r="L21" s="67">
        <f>SUM(K21)+1.5</f>
        <v>27.5</v>
      </c>
      <c r="M21" s="238">
        <f>SUM(L21)+1.5</f>
        <v>29</v>
      </c>
    </row>
    <row r="22" spans="1:13" ht="14.1" customHeight="1" x14ac:dyDescent="0.3">
      <c r="A22" s="92"/>
      <c r="B22" s="77" t="s">
        <v>57</v>
      </c>
      <c r="C22" s="78"/>
      <c r="D22" s="100" t="s">
        <v>127</v>
      </c>
      <c r="E22" s="101"/>
      <c r="F22" s="101"/>
      <c r="G22" s="102"/>
      <c r="H22" s="82"/>
      <c r="I22" s="82"/>
      <c r="J22" s="93"/>
      <c r="K22" s="82"/>
      <c r="L22" s="82"/>
      <c r="M22" s="236"/>
    </row>
    <row r="23" spans="1:13" ht="14.1" customHeight="1" x14ac:dyDescent="0.3">
      <c r="A23" s="83">
        <v>12</v>
      </c>
      <c r="B23" s="85" t="s">
        <v>17</v>
      </c>
      <c r="C23" s="86"/>
      <c r="D23" s="123" t="s">
        <v>18</v>
      </c>
      <c r="E23" s="124"/>
      <c r="F23" s="124"/>
      <c r="G23" s="125"/>
      <c r="H23" s="67">
        <f>SUM(I23)-2</f>
        <v>31</v>
      </c>
      <c r="I23" s="67">
        <f>SUM(J23)-2</f>
        <v>33</v>
      </c>
      <c r="J23" s="90">
        <v>35</v>
      </c>
      <c r="K23" s="67">
        <f>SUM(J23)+2</f>
        <v>37</v>
      </c>
      <c r="L23" s="67">
        <f>SUM(K23)+2</f>
        <v>39</v>
      </c>
      <c r="M23" s="238">
        <f>SUM(L23)+2</f>
        <v>41</v>
      </c>
    </row>
    <row r="24" spans="1:13" ht="14.1" customHeight="1" x14ac:dyDescent="0.3">
      <c r="A24" s="92"/>
      <c r="B24" s="77" t="s">
        <v>58</v>
      </c>
      <c r="C24" s="78"/>
      <c r="D24" s="129" t="s">
        <v>126</v>
      </c>
      <c r="E24" s="130"/>
      <c r="F24" s="130"/>
      <c r="G24" s="131"/>
      <c r="H24" s="82"/>
      <c r="I24" s="82"/>
      <c r="J24" s="93"/>
      <c r="K24" s="82"/>
      <c r="L24" s="82"/>
      <c r="M24" s="236"/>
    </row>
    <row r="25" spans="1:13" ht="14.1" customHeight="1" x14ac:dyDescent="0.3">
      <c r="A25" s="83">
        <v>13</v>
      </c>
      <c r="B25" s="85" t="s">
        <v>19</v>
      </c>
      <c r="C25" s="86"/>
      <c r="D25" s="123" t="s">
        <v>16</v>
      </c>
      <c r="E25" s="124"/>
      <c r="F25" s="124"/>
      <c r="G25" s="125"/>
      <c r="H25" s="67">
        <f>SUM(I25)-1</f>
        <v>20</v>
      </c>
      <c r="I25" s="67">
        <f>SUM(J25)-1</f>
        <v>21</v>
      </c>
      <c r="J25" s="90">
        <v>22</v>
      </c>
      <c r="K25" s="67">
        <f>SUM(J25)+1.5</f>
        <v>23.5</v>
      </c>
      <c r="L25" s="67">
        <f>SUM(K25)+1</f>
        <v>24.5</v>
      </c>
      <c r="M25" s="238">
        <f>SUM(L25)+1</f>
        <v>25.5</v>
      </c>
    </row>
    <row r="26" spans="1:13" ht="14.1" customHeight="1" x14ac:dyDescent="0.3">
      <c r="A26" s="92"/>
      <c r="B26" s="77" t="s">
        <v>64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236"/>
    </row>
    <row r="27" spans="1:13" ht="14.1" customHeight="1" x14ac:dyDescent="0.3">
      <c r="A27" s="83">
        <v>14</v>
      </c>
      <c r="B27" s="85" t="s">
        <v>20</v>
      </c>
      <c r="C27" s="86"/>
      <c r="D27" s="123" t="s">
        <v>16</v>
      </c>
      <c r="E27" s="124"/>
      <c r="F27" s="124"/>
      <c r="G27" s="125"/>
      <c r="H27" s="67">
        <f>SUM(I27)-1.2</f>
        <v>22.200000000000003</v>
      </c>
      <c r="I27" s="67">
        <f>SUM(J27)-1.2</f>
        <v>23.400000000000002</v>
      </c>
      <c r="J27" s="90">
        <v>24.6</v>
      </c>
      <c r="K27" s="67">
        <f>SUM(J27)+1.7</f>
        <v>26.3</v>
      </c>
      <c r="L27" s="67">
        <f>SUM(K27)+1.2</f>
        <v>27.5</v>
      </c>
      <c r="M27" s="238">
        <f>SUM(L27)+1.2</f>
        <v>28.7</v>
      </c>
    </row>
    <row r="28" spans="1:13" ht="14.1" customHeight="1" x14ac:dyDescent="0.3">
      <c r="A28" s="92"/>
      <c r="B28" s="77" t="s">
        <v>63</v>
      </c>
      <c r="C28" s="78"/>
      <c r="D28" s="100" t="s">
        <v>125</v>
      </c>
      <c r="E28" s="101"/>
      <c r="F28" s="101"/>
      <c r="G28" s="102"/>
      <c r="H28" s="82"/>
      <c r="I28" s="82"/>
      <c r="J28" s="93"/>
      <c r="K28" s="82"/>
      <c r="L28" s="82"/>
      <c r="M28" s="236"/>
    </row>
    <row r="29" spans="1:13" ht="14.1" customHeight="1" x14ac:dyDescent="0.3">
      <c r="A29" s="83">
        <v>15</v>
      </c>
      <c r="B29" s="108" t="s">
        <v>21</v>
      </c>
      <c r="C29" s="109"/>
      <c r="D29" s="103" t="s">
        <v>22</v>
      </c>
      <c r="E29" s="104"/>
      <c r="F29" s="104"/>
      <c r="G29" s="105"/>
      <c r="H29" s="98"/>
      <c r="I29" s="98"/>
      <c r="J29" s="97"/>
      <c r="K29" s="98"/>
      <c r="L29" s="98"/>
      <c r="M29" s="292"/>
    </row>
    <row r="30" spans="1:13" ht="14.1" customHeight="1" x14ac:dyDescent="0.3">
      <c r="A30" s="92"/>
      <c r="B30" s="77" t="s">
        <v>62</v>
      </c>
      <c r="C30" s="78"/>
      <c r="D30" s="100" t="s">
        <v>124</v>
      </c>
      <c r="E30" s="101"/>
      <c r="F30" s="101"/>
      <c r="G30" s="102"/>
      <c r="H30" s="82"/>
      <c r="I30" s="82"/>
      <c r="J30" s="93"/>
      <c r="K30" s="82"/>
      <c r="L30" s="82"/>
      <c r="M30" s="236"/>
    </row>
    <row r="31" spans="1:13" ht="14.1" customHeight="1" x14ac:dyDescent="0.3">
      <c r="A31" s="83">
        <v>16</v>
      </c>
      <c r="B31" s="85" t="s">
        <v>23</v>
      </c>
      <c r="C31" s="86"/>
      <c r="D31" s="123" t="s">
        <v>24</v>
      </c>
      <c r="E31" s="124"/>
      <c r="F31" s="124"/>
      <c r="G31" s="125"/>
      <c r="H31" s="67"/>
      <c r="I31" s="67"/>
      <c r="J31" s="90"/>
      <c r="K31" s="67"/>
      <c r="L31" s="67"/>
      <c r="M31" s="238"/>
    </row>
    <row r="32" spans="1:13" ht="14.1" customHeight="1" x14ac:dyDescent="0.3">
      <c r="A32" s="92"/>
      <c r="B32" s="77" t="s">
        <v>61</v>
      </c>
      <c r="C32" s="78"/>
      <c r="D32" s="100" t="s">
        <v>123</v>
      </c>
      <c r="E32" s="101"/>
      <c r="F32" s="101"/>
      <c r="G32" s="102"/>
      <c r="H32" s="82"/>
      <c r="I32" s="82"/>
      <c r="J32" s="93"/>
      <c r="K32" s="82"/>
      <c r="L32" s="82"/>
      <c r="M32" s="236"/>
    </row>
    <row r="33" spans="1:13" ht="14.1" customHeight="1" x14ac:dyDescent="0.3">
      <c r="A33" s="83">
        <v>17</v>
      </c>
      <c r="B33" s="85" t="s">
        <v>122</v>
      </c>
      <c r="C33" s="86"/>
      <c r="D33" s="123" t="s">
        <v>120</v>
      </c>
      <c r="E33" s="124"/>
      <c r="F33" s="124"/>
      <c r="G33" s="125"/>
      <c r="H33" s="67"/>
      <c r="I33" s="67"/>
      <c r="J33" s="90"/>
      <c r="K33" s="67"/>
      <c r="L33" s="67"/>
      <c r="M33" s="238"/>
    </row>
    <row r="34" spans="1:13" ht="14.1" customHeight="1" x14ac:dyDescent="0.3">
      <c r="A34" s="92"/>
      <c r="B34" s="77" t="s">
        <v>121</v>
      </c>
      <c r="C34" s="78"/>
      <c r="D34" s="100" t="s">
        <v>120</v>
      </c>
      <c r="E34" s="101"/>
      <c r="F34" s="101"/>
      <c r="G34" s="102"/>
      <c r="H34" s="82"/>
      <c r="I34" s="82"/>
      <c r="J34" s="93"/>
      <c r="K34" s="82"/>
      <c r="L34" s="82"/>
      <c r="M34" s="236"/>
    </row>
    <row r="35" spans="1:13" ht="14.1" customHeight="1" x14ac:dyDescent="0.3">
      <c r="A35" s="83">
        <v>18</v>
      </c>
      <c r="B35" s="85" t="s">
        <v>119</v>
      </c>
      <c r="C35" s="86"/>
      <c r="D35" s="123" t="s">
        <v>118</v>
      </c>
      <c r="E35" s="124"/>
      <c r="F35" s="124"/>
      <c r="G35" s="125"/>
      <c r="H35" s="67"/>
      <c r="I35" s="67"/>
      <c r="J35" s="90"/>
      <c r="K35" s="67"/>
      <c r="L35" s="67"/>
      <c r="M35" s="238"/>
    </row>
    <row r="36" spans="1:13" ht="14.1" customHeight="1" thickBot="1" x14ac:dyDescent="0.35">
      <c r="A36" s="84"/>
      <c r="B36" s="71" t="s">
        <v>117</v>
      </c>
      <c r="C36" s="72"/>
      <c r="D36" s="145" t="s">
        <v>116</v>
      </c>
      <c r="E36" s="146"/>
      <c r="F36" s="146"/>
      <c r="G36" s="147"/>
      <c r="H36" s="68"/>
      <c r="I36" s="68"/>
      <c r="J36" s="91"/>
      <c r="K36" s="68"/>
      <c r="L36" s="68"/>
      <c r="M36" s="29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L15:L16"/>
    <mergeCell ref="M15:M16"/>
    <mergeCell ref="A15:A16"/>
    <mergeCell ref="B15:C15"/>
    <mergeCell ref="D15:G15"/>
    <mergeCell ref="I15:I16"/>
    <mergeCell ref="J15:J16"/>
    <mergeCell ref="K15:K16"/>
    <mergeCell ref="B16:C16"/>
    <mergeCell ref="D16:G16"/>
    <mergeCell ref="A17:A18"/>
    <mergeCell ref="B17:C17"/>
    <mergeCell ref="D17:G17"/>
    <mergeCell ref="H17:H18"/>
    <mergeCell ref="I17:I18"/>
    <mergeCell ref="H15:H16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B30:C30"/>
    <mergeCell ref="D30:G30"/>
    <mergeCell ref="K27:K28"/>
    <mergeCell ref="L27:L28"/>
    <mergeCell ref="M27:M28"/>
    <mergeCell ref="B28:C28"/>
    <mergeCell ref="D28:G28"/>
    <mergeCell ref="J27:J28"/>
    <mergeCell ref="I31:I32"/>
    <mergeCell ref="J31:J32"/>
    <mergeCell ref="J29:J30"/>
    <mergeCell ref="K29:K30"/>
    <mergeCell ref="L29:L30"/>
    <mergeCell ref="M29:M30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B34:C34"/>
    <mergeCell ref="D34:G34"/>
    <mergeCell ref="I33:I34"/>
    <mergeCell ref="J35:J36"/>
    <mergeCell ref="J33:J34"/>
    <mergeCell ref="K33:K34"/>
    <mergeCell ref="L33:L34"/>
    <mergeCell ref="M33:M34"/>
    <mergeCell ref="I5:I6"/>
    <mergeCell ref="A35:A36"/>
    <mergeCell ref="B35:C35"/>
    <mergeCell ref="D35:G35"/>
    <mergeCell ref="H35:H36"/>
    <mergeCell ref="I35:I36"/>
    <mergeCell ref="A31:A32"/>
    <mergeCell ref="B31:C31"/>
    <mergeCell ref="D31:G31"/>
    <mergeCell ref="H31:H32"/>
    <mergeCell ref="K5:K6"/>
    <mergeCell ref="L5:L6"/>
    <mergeCell ref="M5:M6"/>
    <mergeCell ref="B6:C6"/>
    <mergeCell ref="D6:G6"/>
    <mergeCell ref="K35:K36"/>
    <mergeCell ref="L35:L36"/>
    <mergeCell ref="M35:M36"/>
    <mergeCell ref="B36:C36"/>
    <mergeCell ref="D36:G36"/>
    <mergeCell ref="J9:J10"/>
    <mergeCell ref="J7:J8"/>
    <mergeCell ref="D10:G10"/>
    <mergeCell ref="A9:A10"/>
    <mergeCell ref="B9:C9"/>
    <mergeCell ref="J5:J6"/>
    <mergeCell ref="A5:A6"/>
    <mergeCell ref="B5:C5"/>
    <mergeCell ref="D5:G5"/>
    <mergeCell ref="H5:H6"/>
    <mergeCell ref="A7:A8"/>
    <mergeCell ref="B7:C7"/>
    <mergeCell ref="D7:G7"/>
    <mergeCell ref="H7:H8"/>
    <mergeCell ref="I7:I8"/>
    <mergeCell ref="D9:G9"/>
    <mergeCell ref="H9:H10"/>
    <mergeCell ref="K7:K8"/>
    <mergeCell ref="L7:L8"/>
    <mergeCell ref="M7:M8"/>
    <mergeCell ref="B8:C8"/>
    <mergeCell ref="D8:G8"/>
    <mergeCell ref="K9:K10"/>
    <mergeCell ref="L9:L10"/>
    <mergeCell ref="M9:M10"/>
    <mergeCell ref="I9:I10"/>
    <mergeCell ref="B10:C1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8160-FABC-40A2-BC10-DCFD04C0E8FD}">
  <sheetPr codeName="Sheet157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4" t="s">
        <v>250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58">
        <v>1</v>
      </c>
      <c r="B3" s="140" t="s">
        <v>166</v>
      </c>
      <c r="C3" s="141"/>
      <c r="D3" s="359" t="s">
        <v>83</v>
      </c>
      <c r="E3" s="360"/>
      <c r="F3" s="360"/>
      <c r="G3" s="361"/>
      <c r="H3" s="67">
        <f>SUM(I3)-3</f>
        <v>45</v>
      </c>
      <c r="I3" s="67">
        <f>SUM(J3)-3</f>
        <v>48</v>
      </c>
      <c r="J3" s="362">
        <v>51</v>
      </c>
      <c r="K3" s="364">
        <f>SUM(J3)+3</f>
        <v>54</v>
      </c>
      <c r="L3" s="364">
        <f>SUM(K3)+3</f>
        <v>57</v>
      </c>
      <c r="M3" s="374">
        <f>SUM(L3)+3</f>
        <v>60</v>
      </c>
    </row>
    <row r="4" spans="1:13" s="1" customFormat="1" ht="14.1" customHeight="1" x14ac:dyDescent="0.3">
      <c r="A4" s="159"/>
      <c r="B4" s="77" t="s">
        <v>165</v>
      </c>
      <c r="C4" s="78"/>
      <c r="D4" s="79" t="s">
        <v>84</v>
      </c>
      <c r="E4" s="80"/>
      <c r="F4" s="80"/>
      <c r="G4" s="81"/>
      <c r="H4" s="82"/>
      <c r="I4" s="82"/>
      <c r="J4" s="363"/>
      <c r="K4" s="365"/>
      <c r="L4" s="365"/>
      <c r="M4" s="375"/>
    </row>
    <row r="5" spans="1:13" s="1" customFormat="1" ht="14.1" customHeight="1" x14ac:dyDescent="0.3">
      <c r="A5" s="83">
        <v>2</v>
      </c>
      <c r="B5" s="85" t="s">
        <v>164</v>
      </c>
      <c r="C5" s="86"/>
      <c r="D5" s="123"/>
      <c r="E5" s="124"/>
      <c r="F5" s="124"/>
      <c r="G5" s="125"/>
      <c r="H5" s="67">
        <f>SUM(I5)-4.5</f>
        <v>67</v>
      </c>
      <c r="I5" s="67">
        <f>SUM(J5)-4.5</f>
        <v>71.5</v>
      </c>
      <c r="J5" s="97">
        <v>76</v>
      </c>
      <c r="K5" s="98">
        <f>SUM(J5)+4.5</f>
        <v>80.5</v>
      </c>
      <c r="L5" s="98">
        <f>SUM(K5)+4.5</f>
        <v>85</v>
      </c>
      <c r="M5" s="292">
        <f>SUM(L5)+4.5</f>
        <v>89.5</v>
      </c>
    </row>
    <row r="6" spans="1:13" s="1" customFormat="1" ht="14.1" customHeight="1" x14ac:dyDescent="0.3">
      <c r="A6" s="92"/>
      <c r="B6" s="77" t="s">
        <v>163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6"/>
    </row>
    <row r="7" spans="1:13" s="2" customFormat="1" ht="14.1" customHeight="1" x14ac:dyDescent="0.3">
      <c r="A7" s="155">
        <v>3</v>
      </c>
      <c r="B7" s="85" t="s">
        <v>162</v>
      </c>
      <c r="C7" s="86"/>
      <c r="D7" s="87" t="s">
        <v>85</v>
      </c>
      <c r="E7" s="88"/>
      <c r="F7" s="88"/>
      <c r="G7" s="89"/>
      <c r="H7" s="67">
        <f>SUM(I7)-2.5</f>
        <v>25.5</v>
      </c>
      <c r="I7" s="67">
        <f>SUM(J7)-2.5</f>
        <v>28</v>
      </c>
      <c r="J7" s="97">
        <v>30.5</v>
      </c>
      <c r="K7" s="98">
        <f>SUM(J7)+2.5</f>
        <v>33</v>
      </c>
      <c r="L7" s="98">
        <f>SUM(K7)+2.5</f>
        <v>35.5</v>
      </c>
      <c r="M7" s="292">
        <f>SUM(L7)+2.5</f>
        <v>38</v>
      </c>
    </row>
    <row r="8" spans="1:13" s="2" customFormat="1" ht="14.1" customHeight="1" x14ac:dyDescent="0.3">
      <c r="A8" s="155"/>
      <c r="B8" s="82" t="s">
        <v>161</v>
      </c>
      <c r="C8" s="82"/>
      <c r="D8" s="79" t="s">
        <v>160</v>
      </c>
      <c r="E8" s="80"/>
      <c r="F8" s="80"/>
      <c r="G8" s="81"/>
      <c r="H8" s="82"/>
      <c r="I8" s="82"/>
      <c r="J8" s="93"/>
      <c r="K8" s="82"/>
      <c r="L8" s="82"/>
      <c r="M8" s="236"/>
    </row>
    <row r="9" spans="1:13" s="1" customFormat="1" ht="14.1" customHeight="1" x14ac:dyDescent="0.3">
      <c r="A9" s="157">
        <v>4</v>
      </c>
      <c r="B9" s="337" t="s">
        <v>251</v>
      </c>
      <c r="C9" s="337"/>
      <c r="D9" s="110"/>
      <c r="E9" s="380"/>
      <c r="F9" s="380"/>
      <c r="G9" s="112"/>
      <c r="H9" s="67">
        <f>SUM(I9)-5</f>
        <v>65</v>
      </c>
      <c r="I9" s="67">
        <f>SUM(J9)-5</f>
        <v>70</v>
      </c>
      <c r="J9" s="90">
        <v>75</v>
      </c>
      <c r="K9" s="67">
        <f>SUM(J9)+5</f>
        <v>80</v>
      </c>
      <c r="L9" s="67">
        <f>SUM(K9)+5</f>
        <v>85</v>
      </c>
      <c r="M9" s="238">
        <f>SUM(L9)+5</f>
        <v>90</v>
      </c>
    </row>
    <row r="10" spans="1:13" s="1" customFormat="1" ht="14.1" customHeight="1" x14ac:dyDescent="0.3">
      <c r="A10" s="156"/>
      <c r="B10" s="337" t="s">
        <v>252</v>
      </c>
      <c r="C10" s="337"/>
      <c r="D10" s="377"/>
      <c r="E10" s="378"/>
      <c r="F10" s="378"/>
      <c r="G10" s="379"/>
      <c r="H10" s="98"/>
      <c r="I10" s="98"/>
      <c r="J10" s="97"/>
      <c r="K10" s="98"/>
      <c r="L10" s="98"/>
      <c r="M10" s="292"/>
    </row>
    <row r="11" spans="1:13" s="1" customFormat="1" ht="14.1" customHeight="1" x14ac:dyDescent="0.3">
      <c r="A11" s="155">
        <v>5</v>
      </c>
      <c r="B11" s="214" t="s">
        <v>253</v>
      </c>
      <c r="C11" s="214"/>
      <c r="D11" s="87"/>
      <c r="E11" s="88"/>
      <c r="F11" s="88"/>
      <c r="G11" s="89"/>
      <c r="H11" s="67">
        <f>SUM(I11)-0.8</f>
        <v>7.2</v>
      </c>
      <c r="I11" s="67">
        <f>SUM(J11)-0.8</f>
        <v>8</v>
      </c>
      <c r="J11" s="90">
        <v>8.8000000000000007</v>
      </c>
      <c r="K11" s="67">
        <f>SUM(J11)+0.9</f>
        <v>9.7000000000000011</v>
      </c>
      <c r="L11" s="67">
        <f>SUM(K11)+0.8</f>
        <v>10.500000000000002</v>
      </c>
      <c r="M11" s="238">
        <f>SUM(L11)+0.8</f>
        <v>11.300000000000002</v>
      </c>
    </row>
    <row r="12" spans="1:13" s="1" customFormat="1" ht="14.1" customHeight="1" x14ac:dyDescent="0.3">
      <c r="A12" s="155"/>
      <c r="B12" s="194" t="s">
        <v>254</v>
      </c>
      <c r="C12" s="194"/>
      <c r="D12" s="79" t="s">
        <v>255</v>
      </c>
      <c r="E12" s="80"/>
      <c r="F12" s="80"/>
      <c r="G12" s="81"/>
      <c r="H12" s="82"/>
      <c r="I12" s="82"/>
      <c r="J12" s="93"/>
      <c r="K12" s="82"/>
      <c r="L12" s="82"/>
      <c r="M12" s="236"/>
    </row>
    <row r="13" spans="1:13" s="1" customFormat="1" ht="14.1" customHeight="1" x14ac:dyDescent="0.3">
      <c r="A13" s="155">
        <v>6</v>
      </c>
      <c r="B13" s="214"/>
      <c r="C13" s="214"/>
      <c r="D13" s="87"/>
      <c r="E13" s="88"/>
      <c r="F13" s="88"/>
      <c r="G13" s="89"/>
      <c r="H13" s="67"/>
      <c r="I13" s="67"/>
      <c r="J13" s="90"/>
      <c r="K13" s="67"/>
      <c r="L13" s="67"/>
      <c r="M13" s="238"/>
    </row>
    <row r="14" spans="1:13" s="1" customFormat="1" ht="14.1" customHeight="1" thickBot="1" x14ac:dyDescent="0.35">
      <c r="A14" s="336"/>
      <c r="B14" s="376"/>
      <c r="C14" s="376"/>
      <c r="D14" s="338"/>
      <c r="E14" s="339"/>
      <c r="F14" s="339"/>
      <c r="G14" s="340"/>
      <c r="H14" s="114"/>
      <c r="I14" s="114"/>
      <c r="J14" s="113"/>
      <c r="K14" s="114"/>
      <c r="L14" s="114"/>
      <c r="M14" s="373"/>
    </row>
    <row r="15" spans="1:13" s="1" customFormat="1" ht="14.1" customHeight="1" thickTop="1" x14ac:dyDescent="0.3">
      <c r="A15" s="83">
        <v>7</v>
      </c>
      <c r="B15" s="108" t="s">
        <v>187</v>
      </c>
      <c r="C15" s="109"/>
      <c r="D15" s="103" t="s">
        <v>15</v>
      </c>
      <c r="E15" s="239"/>
      <c r="F15" s="239"/>
      <c r="G15" s="105"/>
      <c r="H15" s="98">
        <f>SUM(I15)-3.2</f>
        <v>53.599999999999994</v>
      </c>
      <c r="I15" s="98">
        <f>SUM(J15)-3.2</f>
        <v>56.8</v>
      </c>
      <c r="J15" s="97">
        <v>60</v>
      </c>
      <c r="K15" s="98">
        <f>SUM(J15)+3.2</f>
        <v>63.2</v>
      </c>
      <c r="L15" s="98">
        <f>SUM(K15)+3.2</f>
        <v>66.400000000000006</v>
      </c>
      <c r="M15" s="292">
        <f>SUM(L15)+3.2</f>
        <v>69.600000000000009</v>
      </c>
    </row>
    <row r="16" spans="1:13" s="1" customFormat="1" ht="14.1" customHeight="1" x14ac:dyDescent="0.3">
      <c r="A16" s="92"/>
      <c r="B16" s="77" t="s">
        <v>188</v>
      </c>
      <c r="C16" s="78"/>
      <c r="D16" s="100" t="s">
        <v>128</v>
      </c>
      <c r="E16" s="101"/>
      <c r="F16" s="101"/>
      <c r="G16" s="102"/>
      <c r="H16" s="82"/>
      <c r="I16" s="82"/>
      <c r="J16" s="93"/>
      <c r="K16" s="82"/>
      <c r="L16" s="82"/>
      <c r="M16" s="236"/>
    </row>
    <row r="17" spans="1:13" s="1" customFormat="1" ht="14.1" customHeight="1" x14ac:dyDescent="0.3">
      <c r="A17" s="83">
        <v>8</v>
      </c>
      <c r="B17" s="85" t="s">
        <v>156</v>
      </c>
      <c r="C17" s="86"/>
      <c r="D17" s="123"/>
      <c r="E17" s="124"/>
      <c r="F17" s="124"/>
      <c r="G17" s="125"/>
      <c r="H17" s="67">
        <f>SUM(I17)-0.7</f>
        <v>11.900000000000002</v>
      </c>
      <c r="I17" s="67">
        <f>SUM(J17)-0.7</f>
        <v>12.600000000000001</v>
      </c>
      <c r="J17" s="90">
        <v>13.3</v>
      </c>
      <c r="K17" s="67">
        <f>SUM(J17)+1.2</f>
        <v>14.5</v>
      </c>
      <c r="L17" s="67">
        <f>SUM(K17)+0.7</f>
        <v>15.2</v>
      </c>
      <c r="M17" s="238">
        <f>SUM(L17)+0.7</f>
        <v>15.899999999999999</v>
      </c>
    </row>
    <row r="18" spans="1:13" ht="14.1" customHeight="1" x14ac:dyDescent="0.3">
      <c r="A18" s="92"/>
      <c r="B18" s="77" t="s">
        <v>155</v>
      </c>
      <c r="C18" s="78"/>
      <c r="D18" s="132" t="s">
        <v>189</v>
      </c>
      <c r="E18" s="133"/>
      <c r="F18" s="133"/>
      <c r="G18" s="134"/>
      <c r="H18" s="82"/>
      <c r="I18" s="82"/>
      <c r="J18" s="93"/>
      <c r="K18" s="82"/>
      <c r="L18" s="82"/>
      <c r="M18" s="236"/>
    </row>
    <row r="19" spans="1:13" ht="14.1" customHeight="1" x14ac:dyDescent="0.3">
      <c r="A19" s="83">
        <v>9</v>
      </c>
      <c r="B19" s="85" t="s">
        <v>10</v>
      </c>
      <c r="C19" s="86"/>
      <c r="D19" s="123" t="s">
        <v>190</v>
      </c>
      <c r="E19" s="124"/>
      <c r="F19" s="124"/>
      <c r="G19" s="125"/>
      <c r="H19" s="67">
        <f>SUM(I19)-1.5</f>
        <v>21.5</v>
      </c>
      <c r="I19" s="67">
        <f>SUM(J19)-1.5</f>
        <v>23</v>
      </c>
      <c r="J19" s="90">
        <v>24.5</v>
      </c>
      <c r="K19" s="67">
        <f>SUM(J19)+1.5</f>
        <v>26</v>
      </c>
      <c r="L19" s="67">
        <f>SUM(K19)+1.5</f>
        <v>27.5</v>
      </c>
      <c r="M19" s="238">
        <f>SUM(L19)+1.5</f>
        <v>29</v>
      </c>
    </row>
    <row r="20" spans="1:13" ht="14.1" customHeight="1" x14ac:dyDescent="0.3">
      <c r="A20" s="92"/>
      <c r="B20" s="77" t="s">
        <v>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236"/>
    </row>
    <row r="21" spans="1:13" ht="14.1" customHeight="1" x14ac:dyDescent="0.3">
      <c r="A21" s="83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SUM(I21)-1.8</f>
        <v>31.400000000000002</v>
      </c>
      <c r="I21" s="67">
        <f>SUM(J21)-1.8</f>
        <v>33.200000000000003</v>
      </c>
      <c r="J21" s="90">
        <v>35</v>
      </c>
      <c r="K21" s="67">
        <f>SUM(J21)+1.8</f>
        <v>36.799999999999997</v>
      </c>
      <c r="L21" s="67">
        <f>SUM(K21)+1.8</f>
        <v>38.599999999999994</v>
      </c>
      <c r="M21" s="238">
        <f>SUM(L21)+1.8</f>
        <v>40.399999999999991</v>
      </c>
    </row>
    <row r="22" spans="1:13" ht="14.1" customHeight="1" x14ac:dyDescent="0.3">
      <c r="A22" s="92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236"/>
    </row>
    <row r="23" spans="1:13" ht="14.1" customHeight="1" x14ac:dyDescent="0.3">
      <c r="A23" s="83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67">
        <f>SUM(I23)-1</f>
        <v>20</v>
      </c>
      <c r="I23" s="67">
        <f>SUM(J23)-1</f>
        <v>21</v>
      </c>
      <c r="J23" s="90">
        <v>22</v>
      </c>
      <c r="K23" s="67">
        <f>SUM(J23)+1.5</f>
        <v>23.5</v>
      </c>
      <c r="L23" s="67">
        <f>SUM(K23)+1</f>
        <v>24.5</v>
      </c>
      <c r="M23" s="238">
        <f>SUM(L23)+1</f>
        <v>25.5</v>
      </c>
    </row>
    <row r="24" spans="1:13" ht="14.1" customHeight="1" x14ac:dyDescent="0.3">
      <c r="A24" s="92"/>
      <c r="B24" s="77" t="s">
        <v>64</v>
      </c>
      <c r="C24" s="78"/>
      <c r="D24" s="100" t="s">
        <v>125</v>
      </c>
      <c r="E24" s="101"/>
      <c r="F24" s="101"/>
      <c r="G24" s="102"/>
      <c r="H24" s="82"/>
      <c r="I24" s="82"/>
      <c r="J24" s="93"/>
      <c r="K24" s="82"/>
      <c r="L24" s="82"/>
      <c r="M24" s="236"/>
    </row>
    <row r="25" spans="1:13" ht="14.1" customHeight="1" x14ac:dyDescent="0.3">
      <c r="A25" s="83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67">
        <f>SUM(I25)-1.2</f>
        <v>22.200000000000003</v>
      </c>
      <c r="I25" s="67">
        <f>SUM(J25)-1.2</f>
        <v>23.400000000000002</v>
      </c>
      <c r="J25" s="90">
        <v>24.6</v>
      </c>
      <c r="K25" s="67">
        <f>SUM(J25)+1.7</f>
        <v>26.3</v>
      </c>
      <c r="L25" s="67">
        <f>SUM(K25)+1.2</f>
        <v>27.5</v>
      </c>
      <c r="M25" s="238">
        <f>SUM(L25)+1.2</f>
        <v>28.7</v>
      </c>
    </row>
    <row r="26" spans="1:13" ht="14.1" customHeight="1" x14ac:dyDescent="0.3">
      <c r="A26" s="92"/>
      <c r="B26" s="77" t="s">
        <v>63</v>
      </c>
      <c r="C26" s="78"/>
      <c r="D26" s="100" t="s">
        <v>125</v>
      </c>
      <c r="E26" s="101"/>
      <c r="F26" s="101"/>
      <c r="G26" s="102"/>
      <c r="H26" s="82"/>
      <c r="I26" s="82"/>
      <c r="J26" s="93"/>
      <c r="K26" s="82"/>
      <c r="L26" s="82"/>
      <c r="M26" s="236"/>
    </row>
    <row r="27" spans="1:13" ht="14.1" customHeight="1" x14ac:dyDescent="0.3">
      <c r="A27" s="83">
        <v>13</v>
      </c>
      <c r="B27" s="108" t="s">
        <v>21</v>
      </c>
      <c r="C27" s="109"/>
      <c r="D27" s="103" t="s">
        <v>22</v>
      </c>
      <c r="E27" s="239"/>
      <c r="F27" s="239"/>
      <c r="G27" s="105"/>
      <c r="H27" s="98"/>
      <c r="I27" s="98"/>
      <c r="J27" s="97"/>
      <c r="K27" s="98"/>
      <c r="L27" s="98"/>
      <c r="M27" s="292"/>
    </row>
    <row r="28" spans="1:13" ht="14.1" customHeight="1" x14ac:dyDescent="0.3">
      <c r="A28" s="92"/>
      <c r="B28" s="77" t="s">
        <v>62</v>
      </c>
      <c r="C28" s="78"/>
      <c r="D28" s="100" t="s">
        <v>124</v>
      </c>
      <c r="E28" s="101"/>
      <c r="F28" s="101"/>
      <c r="G28" s="102"/>
      <c r="H28" s="82"/>
      <c r="I28" s="82"/>
      <c r="J28" s="93"/>
      <c r="K28" s="82"/>
      <c r="L28" s="82"/>
      <c r="M28" s="236"/>
    </row>
    <row r="29" spans="1:13" ht="14.1" customHeight="1" x14ac:dyDescent="0.3">
      <c r="A29" s="83">
        <v>14</v>
      </c>
      <c r="B29" s="85" t="s">
        <v>23</v>
      </c>
      <c r="C29" s="86"/>
      <c r="D29" s="123" t="s">
        <v>24</v>
      </c>
      <c r="E29" s="124"/>
      <c r="F29" s="124"/>
      <c r="G29" s="125"/>
      <c r="H29" s="67"/>
      <c r="I29" s="67"/>
      <c r="J29" s="90"/>
      <c r="K29" s="67"/>
      <c r="L29" s="67"/>
      <c r="M29" s="238"/>
    </row>
    <row r="30" spans="1:13" ht="14.1" customHeight="1" x14ac:dyDescent="0.3">
      <c r="A30" s="92"/>
      <c r="B30" s="77" t="s">
        <v>61</v>
      </c>
      <c r="C30" s="78"/>
      <c r="D30" s="100" t="s">
        <v>123</v>
      </c>
      <c r="E30" s="101"/>
      <c r="F30" s="101"/>
      <c r="G30" s="102"/>
      <c r="H30" s="82"/>
      <c r="I30" s="82"/>
      <c r="J30" s="93"/>
      <c r="K30" s="82"/>
      <c r="L30" s="82"/>
      <c r="M30" s="236"/>
    </row>
    <row r="31" spans="1:13" ht="14.1" customHeight="1" x14ac:dyDescent="0.3">
      <c r="A31" s="83">
        <v>15</v>
      </c>
      <c r="B31" s="85" t="s">
        <v>122</v>
      </c>
      <c r="C31" s="86"/>
      <c r="D31" s="123" t="s">
        <v>120</v>
      </c>
      <c r="E31" s="124"/>
      <c r="F31" s="124"/>
      <c r="G31" s="125"/>
      <c r="H31" s="67"/>
      <c r="I31" s="67"/>
      <c r="J31" s="90"/>
      <c r="K31" s="67"/>
      <c r="L31" s="67"/>
      <c r="M31" s="238"/>
    </row>
    <row r="32" spans="1:13" ht="14.1" customHeight="1" x14ac:dyDescent="0.3">
      <c r="A32" s="92"/>
      <c r="B32" s="77" t="s">
        <v>121</v>
      </c>
      <c r="C32" s="78"/>
      <c r="D32" s="100" t="s">
        <v>120</v>
      </c>
      <c r="E32" s="101"/>
      <c r="F32" s="101"/>
      <c r="G32" s="102"/>
      <c r="H32" s="82"/>
      <c r="I32" s="82"/>
      <c r="J32" s="93"/>
      <c r="K32" s="82"/>
      <c r="L32" s="82"/>
      <c r="M32" s="236"/>
    </row>
    <row r="33" spans="1:13" ht="14.1" customHeight="1" x14ac:dyDescent="0.3">
      <c r="A33" s="83">
        <v>16</v>
      </c>
      <c r="B33" s="85" t="s">
        <v>119</v>
      </c>
      <c r="C33" s="86"/>
      <c r="D33" s="123" t="s">
        <v>118</v>
      </c>
      <c r="E33" s="124"/>
      <c r="F33" s="124"/>
      <c r="G33" s="125"/>
      <c r="H33" s="67"/>
      <c r="I33" s="67"/>
      <c r="J33" s="90"/>
      <c r="K33" s="67"/>
      <c r="L33" s="67"/>
      <c r="M33" s="238"/>
    </row>
    <row r="34" spans="1:13" ht="14.1" customHeight="1" thickBot="1" x14ac:dyDescent="0.35">
      <c r="A34" s="84"/>
      <c r="B34" s="71" t="s">
        <v>117</v>
      </c>
      <c r="C34" s="72"/>
      <c r="D34" s="145" t="s">
        <v>116</v>
      </c>
      <c r="E34" s="146"/>
      <c r="F34" s="146"/>
      <c r="G34" s="147"/>
      <c r="H34" s="68"/>
      <c r="I34" s="68"/>
      <c r="J34" s="91"/>
      <c r="K34" s="68"/>
      <c r="L34" s="68"/>
      <c r="M34" s="291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B12:C12"/>
    <mergeCell ref="D12:G12"/>
    <mergeCell ref="A1:M1"/>
    <mergeCell ref="A11:A12"/>
    <mergeCell ref="B11:C11"/>
    <mergeCell ref="D11:G11"/>
    <mergeCell ref="H11:H12"/>
    <mergeCell ref="I11:I12"/>
    <mergeCell ref="J11:J12"/>
    <mergeCell ref="K11:K12"/>
    <mergeCell ref="I33:I34"/>
    <mergeCell ref="J33:J34"/>
    <mergeCell ref="L11:L12"/>
    <mergeCell ref="M11:M12"/>
    <mergeCell ref="K33:K34"/>
    <mergeCell ref="L33:L34"/>
    <mergeCell ref="M33:M34"/>
    <mergeCell ref="K31:K32"/>
    <mergeCell ref="L31:L32"/>
    <mergeCell ref="M31:M32"/>
    <mergeCell ref="A31:A32"/>
    <mergeCell ref="B31:C31"/>
    <mergeCell ref="D31:G31"/>
    <mergeCell ref="H31:H32"/>
    <mergeCell ref="A33:A34"/>
    <mergeCell ref="B33:C33"/>
    <mergeCell ref="D33:G33"/>
    <mergeCell ref="H33:H34"/>
    <mergeCell ref="B34:C34"/>
    <mergeCell ref="D34:G34"/>
    <mergeCell ref="I31:I32"/>
    <mergeCell ref="J31:J32"/>
    <mergeCell ref="K29:K30"/>
    <mergeCell ref="L29:L30"/>
    <mergeCell ref="M29:M30"/>
    <mergeCell ref="B30:C30"/>
    <mergeCell ref="D30:G30"/>
    <mergeCell ref="B32:C32"/>
    <mergeCell ref="D32:G32"/>
    <mergeCell ref="A29:A30"/>
    <mergeCell ref="B29:C29"/>
    <mergeCell ref="D29:G29"/>
    <mergeCell ref="H29:H30"/>
    <mergeCell ref="I29:I30"/>
    <mergeCell ref="J29:J30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A21:A22"/>
    <mergeCell ref="B21:C21"/>
    <mergeCell ref="D21:G21"/>
    <mergeCell ref="H21:H22"/>
    <mergeCell ref="I21:I22"/>
    <mergeCell ref="J21:J22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A17:A18"/>
    <mergeCell ref="B17:C17"/>
    <mergeCell ref="D17:G17"/>
    <mergeCell ref="H17:H18"/>
    <mergeCell ref="I17:I18"/>
    <mergeCell ref="J17:J18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A13:A14"/>
    <mergeCell ref="B13:C13"/>
    <mergeCell ref="D13:G13"/>
    <mergeCell ref="H13:H14"/>
    <mergeCell ref="I13:I14"/>
    <mergeCell ref="J13:J14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F357-903E-4AF0-B577-D544ED25338C}">
  <sheetPr codeName="Sheet182">
    <tabColor theme="5"/>
    <pageSetUpPr fitToPage="1"/>
  </sheetPr>
  <dimension ref="A1:N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614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54" t="s">
        <v>72</v>
      </c>
      <c r="I2" s="54" t="s">
        <v>73</v>
      </c>
      <c r="J2" s="8" t="s">
        <v>74</v>
      </c>
      <c r="K2" s="54" t="s">
        <v>75</v>
      </c>
      <c r="L2" s="54" t="s">
        <v>183</v>
      </c>
      <c r="M2" s="54" t="s">
        <v>184</v>
      </c>
      <c r="N2" s="54" t="s">
        <v>185</v>
      </c>
    </row>
    <row r="3" spans="1:14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SUM(I3)-3</f>
        <v>47</v>
      </c>
      <c r="I3" s="67">
        <f>SUM(J3)-3</f>
        <v>50</v>
      </c>
      <c r="J3" s="137">
        <v>53</v>
      </c>
      <c r="K3" s="135">
        <f>SUM(J3)+3</f>
        <v>56</v>
      </c>
      <c r="L3" s="135">
        <f>SUM(K3)+3</f>
        <v>59</v>
      </c>
      <c r="M3" s="135">
        <f>SUM(L3)+3</f>
        <v>62</v>
      </c>
      <c r="N3" s="242">
        <f>SUM(M3)+3</f>
        <v>65</v>
      </c>
    </row>
    <row r="4" spans="1:14" s="1" customFormat="1" ht="14.1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82"/>
      <c r="N4" s="235"/>
    </row>
    <row r="5" spans="1:14" s="1" customFormat="1" ht="14.1" customHeight="1" x14ac:dyDescent="0.3">
      <c r="A5" s="83">
        <v>2</v>
      </c>
      <c r="B5" s="108" t="s">
        <v>179</v>
      </c>
      <c r="C5" s="109"/>
      <c r="D5" s="103"/>
      <c r="E5" s="239"/>
      <c r="F5" s="239"/>
      <c r="G5" s="105"/>
      <c r="H5" s="67">
        <f>SUM(I5)-1.3</f>
        <v>17.399999999999999</v>
      </c>
      <c r="I5" s="67">
        <f>SUM(J5)-1.3</f>
        <v>18.7</v>
      </c>
      <c r="J5" s="97">
        <v>20</v>
      </c>
      <c r="K5" s="98">
        <f>SUM(J5)+1.3</f>
        <v>21.3</v>
      </c>
      <c r="L5" s="98">
        <f>SUM(K5)+1.3</f>
        <v>22.6</v>
      </c>
      <c r="M5" s="67">
        <f>SUM(L5)+1.3</f>
        <v>23.900000000000002</v>
      </c>
      <c r="N5" s="234">
        <f>SUM(M5)+1.3</f>
        <v>25.200000000000003</v>
      </c>
    </row>
    <row r="6" spans="1:14" s="1" customFormat="1" ht="14.1" customHeight="1" x14ac:dyDescent="0.3">
      <c r="A6" s="92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83">
        <v>3</v>
      </c>
      <c r="B7" s="108" t="s">
        <v>158</v>
      </c>
      <c r="C7" s="109"/>
      <c r="D7" s="103"/>
      <c r="E7" s="239"/>
      <c r="F7" s="239"/>
      <c r="G7" s="105"/>
      <c r="H7" s="67">
        <f>SUM(I7)-1.7</f>
        <v>29.6</v>
      </c>
      <c r="I7" s="67">
        <f>SUM(J7)-1.7</f>
        <v>31.3</v>
      </c>
      <c r="J7" s="97">
        <v>33</v>
      </c>
      <c r="K7" s="98">
        <f>SUM(J7)+1.7</f>
        <v>34.700000000000003</v>
      </c>
      <c r="L7" s="98">
        <f>SUM(K7)+1.7</f>
        <v>36.400000000000006</v>
      </c>
      <c r="M7" s="98">
        <f>SUM(L7)+1.7</f>
        <v>38.100000000000009</v>
      </c>
      <c r="N7" s="240">
        <f>SUM(M7)+1.7</f>
        <v>39.800000000000011</v>
      </c>
    </row>
    <row r="8" spans="1:14" s="1" customFormat="1" ht="14.1" customHeight="1" x14ac:dyDescent="0.3">
      <c r="A8" s="92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82"/>
      <c r="N8" s="235"/>
    </row>
    <row r="9" spans="1:14" s="1" customFormat="1" ht="14.1" customHeight="1" x14ac:dyDescent="0.3">
      <c r="A9" s="83">
        <v>4</v>
      </c>
      <c r="B9" s="85" t="s">
        <v>176</v>
      </c>
      <c r="C9" s="86"/>
      <c r="D9" s="274"/>
      <c r="E9" s="275"/>
      <c r="F9" s="275"/>
      <c r="G9" s="276"/>
      <c r="H9" s="67">
        <f>SUM(I9)-1.7</f>
        <v>39.599999999999994</v>
      </c>
      <c r="I9" s="67">
        <f>SUM(J9)-1.7</f>
        <v>41.3</v>
      </c>
      <c r="J9" s="97">
        <v>43</v>
      </c>
      <c r="K9" s="98">
        <f>SUM(J9)+1.7</f>
        <v>44.7</v>
      </c>
      <c r="L9" s="98">
        <f>SUM(K9)+1.7</f>
        <v>46.400000000000006</v>
      </c>
      <c r="M9" s="98">
        <f>SUM(L9)+1.7</f>
        <v>48.100000000000009</v>
      </c>
      <c r="N9" s="240">
        <f>SUM(M9)+1.7</f>
        <v>49.800000000000011</v>
      </c>
    </row>
    <row r="10" spans="1:14" s="1" customFormat="1" ht="14.1" customHeight="1" x14ac:dyDescent="0.3">
      <c r="A10" s="92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83">
        <v>5</v>
      </c>
      <c r="B11" s="85" t="s">
        <v>170</v>
      </c>
      <c r="C11" s="86"/>
      <c r="D11" s="103"/>
      <c r="E11" s="239"/>
      <c r="F11" s="239"/>
      <c r="G11" s="105"/>
      <c r="H11" s="106">
        <f>SUM(I11)-4.5</f>
        <v>63</v>
      </c>
      <c r="I11" s="67">
        <f>SUM(J11)-4.5</f>
        <v>67.5</v>
      </c>
      <c r="J11" s="97">
        <v>72</v>
      </c>
      <c r="K11" s="98">
        <f>SUM(J11)+4.5</f>
        <v>76.5</v>
      </c>
      <c r="L11" s="98">
        <f>SUM(K11)+4.5</f>
        <v>81</v>
      </c>
      <c r="M11" s="98">
        <f>SUM(L11)+4.5</f>
        <v>85.5</v>
      </c>
      <c r="N11" s="187">
        <f>SUM(M11)+4.5</f>
        <v>90</v>
      </c>
    </row>
    <row r="12" spans="1:14" s="1" customFormat="1" ht="14.1" customHeight="1" x14ac:dyDescent="0.3">
      <c r="A12" s="92"/>
      <c r="B12" s="77" t="s">
        <v>171</v>
      </c>
      <c r="C12" s="78"/>
      <c r="D12" s="100"/>
      <c r="E12" s="101"/>
      <c r="F12" s="101"/>
      <c r="G12" s="102"/>
      <c r="H12" s="107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83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24</v>
      </c>
      <c r="I13" s="67">
        <f>SUM(J13)-2.5</f>
        <v>26.5</v>
      </c>
      <c r="J13" s="90">
        <v>29</v>
      </c>
      <c r="K13" s="67">
        <f>SUM(J13)+2.5</f>
        <v>31.5</v>
      </c>
      <c r="L13" s="67">
        <f>SUM(K13)+2.5</f>
        <v>34</v>
      </c>
      <c r="M13" s="106">
        <f>SUM(L13)+2.5</f>
        <v>36.5</v>
      </c>
      <c r="N13" s="277">
        <f>SUM(M13)+2.5</f>
        <v>39</v>
      </c>
    </row>
    <row r="14" spans="1:14" s="1" customFormat="1" ht="14.1" customHeight="1" x14ac:dyDescent="0.3">
      <c r="A14" s="92"/>
      <c r="B14" s="77" t="s">
        <v>161</v>
      </c>
      <c r="C14" s="78"/>
      <c r="D14" s="79" t="s">
        <v>160</v>
      </c>
      <c r="E14" s="80"/>
      <c r="F14" s="80"/>
      <c r="G14" s="81"/>
      <c r="H14" s="82"/>
      <c r="I14" s="82"/>
      <c r="J14" s="93"/>
      <c r="K14" s="82"/>
      <c r="L14" s="82"/>
      <c r="M14" s="107"/>
      <c r="N14" s="278"/>
    </row>
    <row r="15" spans="1:14" s="1" customFormat="1" ht="14.1" customHeight="1" x14ac:dyDescent="0.3">
      <c r="A15" s="83">
        <v>7</v>
      </c>
      <c r="B15" s="106" t="s">
        <v>604</v>
      </c>
      <c r="C15" s="106"/>
      <c r="D15" s="87"/>
      <c r="E15" s="88"/>
      <c r="F15" s="88"/>
      <c r="G15" s="89"/>
      <c r="H15" s="67">
        <f>SUM(I15)-0.9</f>
        <v>7.6999999999999993</v>
      </c>
      <c r="I15" s="67">
        <f>SUM(J15)-0.9</f>
        <v>8.6</v>
      </c>
      <c r="J15" s="90">
        <v>9.5</v>
      </c>
      <c r="K15" s="67">
        <f>SUM(J15)+0.9</f>
        <v>10.4</v>
      </c>
      <c r="L15" s="67">
        <f>SUM(K15)+0.9</f>
        <v>11.3</v>
      </c>
      <c r="M15" s="67">
        <f>SUM(L15)+0.9</f>
        <v>12.200000000000001</v>
      </c>
      <c r="N15" s="234">
        <f>SUM(M15)+0.9</f>
        <v>13.100000000000001</v>
      </c>
    </row>
    <row r="16" spans="1:14" ht="14.1" customHeight="1" x14ac:dyDescent="0.3">
      <c r="A16" s="92"/>
      <c r="B16" s="107" t="s">
        <v>603</v>
      </c>
      <c r="C16" s="107"/>
      <c r="D16" s="79" t="s">
        <v>602</v>
      </c>
      <c r="E16" s="80"/>
      <c r="F16" s="80"/>
      <c r="G16" s="81"/>
      <c r="H16" s="82"/>
      <c r="I16" s="82"/>
      <c r="J16" s="93"/>
      <c r="K16" s="82"/>
      <c r="L16" s="82"/>
      <c r="M16" s="82"/>
      <c r="N16" s="235"/>
    </row>
    <row r="17" spans="1:14" s="1" customFormat="1" ht="14.1" customHeight="1" x14ac:dyDescent="0.3">
      <c r="A17" s="83">
        <v>8</v>
      </c>
      <c r="B17" s="175" t="s">
        <v>794</v>
      </c>
      <c r="C17" s="175"/>
      <c r="D17" s="110"/>
      <c r="E17" s="380"/>
      <c r="F17" s="380"/>
      <c r="G17" s="112"/>
      <c r="H17" s="67">
        <f>SUM(I17)-2.25</f>
        <v>32.25</v>
      </c>
      <c r="I17" s="67">
        <f>SUM(J17)-2.25</f>
        <v>34.5</v>
      </c>
      <c r="J17" s="90">
        <v>36.75</v>
      </c>
      <c r="K17" s="67">
        <f>SUM(J17)+2.25</f>
        <v>39</v>
      </c>
      <c r="L17" s="67">
        <f>SUM(K17)+2.25</f>
        <v>41.25</v>
      </c>
      <c r="M17" s="67">
        <f>SUM(L17)+2.25</f>
        <v>43.5</v>
      </c>
      <c r="N17" s="234">
        <f>SUM(M17)+2.25</f>
        <v>45.75</v>
      </c>
    </row>
    <row r="18" spans="1:14" ht="14.1" customHeight="1" thickBot="1" x14ac:dyDescent="0.35">
      <c r="A18" s="84"/>
      <c r="B18" s="182" t="s">
        <v>795</v>
      </c>
      <c r="C18" s="182"/>
      <c r="D18" s="73"/>
      <c r="E18" s="74"/>
      <c r="F18" s="74"/>
      <c r="G18" s="75"/>
      <c r="H18" s="68"/>
      <c r="I18" s="68"/>
      <c r="J18" s="91"/>
      <c r="K18" s="68"/>
      <c r="L18" s="68"/>
      <c r="M18" s="68"/>
      <c r="N18" s="241"/>
    </row>
    <row r="19" spans="1:14" ht="14.1" customHeight="1" x14ac:dyDescent="0.3"/>
    <row r="20" spans="1:14" ht="14.1" customHeight="1" x14ac:dyDescent="0.3"/>
    <row r="21" spans="1:14" ht="14.1" customHeight="1" x14ac:dyDescent="0.3"/>
    <row r="22" spans="1:14" ht="14.1" customHeight="1" x14ac:dyDescent="0.3"/>
    <row r="23" spans="1:14" ht="14.1" customHeight="1" x14ac:dyDescent="0.3"/>
    <row r="24" spans="1:14" ht="14.1" customHeight="1" x14ac:dyDescent="0.3"/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99"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5573-CBB6-4E44-83DD-C7D30200DA48}">
  <sheetPr codeName="Sheet183">
    <tabColor theme="5"/>
    <pageSetUpPr fitToPage="1"/>
  </sheetPr>
  <dimension ref="A1:M4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615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SUM(I3)-2.5</f>
        <v>44</v>
      </c>
      <c r="I3" s="67">
        <f>SUM(J3)-2.5</f>
        <v>46.5</v>
      </c>
      <c r="J3" s="137">
        <v>49</v>
      </c>
      <c r="K3" s="135">
        <f>SUM(J3)+2.5</f>
        <v>51.5</v>
      </c>
      <c r="L3" s="135">
        <f>SUM(K3)+2.5</f>
        <v>54</v>
      </c>
      <c r="M3" s="136">
        <f>SUM(L3)+2.5</f>
        <v>56.5</v>
      </c>
    </row>
    <row r="4" spans="1:13" s="1" customFormat="1" ht="13.5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83">
        <v>2</v>
      </c>
      <c r="B5" s="85" t="s">
        <v>170</v>
      </c>
      <c r="C5" s="86"/>
      <c r="D5" s="103"/>
      <c r="E5" s="104"/>
      <c r="F5" s="104"/>
      <c r="G5" s="105"/>
      <c r="H5" s="106">
        <f>SUM(I5)-4.5</f>
        <v>65</v>
      </c>
      <c r="I5" s="67">
        <f>SUM(J5)-4.5</f>
        <v>69.5</v>
      </c>
      <c r="J5" s="97">
        <v>74</v>
      </c>
      <c r="K5" s="98">
        <f>SUM(J5)+4.5</f>
        <v>78.5</v>
      </c>
      <c r="L5" s="98">
        <f>SUM(K5)+4.5</f>
        <v>83</v>
      </c>
      <c r="M5" s="99">
        <f>SUM(L5)+4.5</f>
        <v>87.5</v>
      </c>
    </row>
    <row r="6" spans="1:13" s="1" customFormat="1" ht="14.1" customHeight="1" x14ac:dyDescent="0.3">
      <c r="A6" s="92"/>
      <c r="B6" s="77" t="s">
        <v>171</v>
      </c>
      <c r="C6" s="78"/>
      <c r="D6" s="100"/>
      <c r="E6" s="101"/>
      <c r="F6" s="101"/>
      <c r="G6" s="102"/>
      <c r="H6" s="107"/>
      <c r="I6" s="82"/>
      <c r="J6" s="93"/>
      <c r="K6" s="82"/>
      <c r="L6" s="82"/>
      <c r="M6" s="76"/>
    </row>
    <row r="7" spans="1:13" s="1" customFormat="1" ht="14.1" customHeight="1" x14ac:dyDescent="0.3">
      <c r="A7" s="83">
        <v>3</v>
      </c>
      <c r="B7" s="85" t="s">
        <v>162</v>
      </c>
      <c r="C7" s="86"/>
      <c r="D7" s="87" t="s">
        <v>85</v>
      </c>
      <c r="E7" s="88"/>
      <c r="F7" s="88"/>
      <c r="G7" s="89"/>
      <c r="H7" s="67">
        <f>SUM(I7)-3.5</f>
        <v>36</v>
      </c>
      <c r="I7" s="67">
        <f>SUM(J7)-3.5</f>
        <v>39.5</v>
      </c>
      <c r="J7" s="90">
        <v>43</v>
      </c>
      <c r="K7" s="67">
        <f>SUM(J7)+3</f>
        <v>46</v>
      </c>
      <c r="L7" s="67">
        <f>SUM(K7)+3</f>
        <v>49</v>
      </c>
      <c r="M7" s="69">
        <f>SUM(L7)+3</f>
        <v>52</v>
      </c>
    </row>
    <row r="8" spans="1:13" s="1" customFormat="1" ht="14.1" customHeight="1" thickBot="1" x14ac:dyDescent="0.35">
      <c r="A8" s="84"/>
      <c r="B8" s="71" t="s">
        <v>161</v>
      </c>
      <c r="C8" s="72"/>
      <c r="D8" s="73" t="s">
        <v>160</v>
      </c>
      <c r="E8" s="74"/>
      <c r="F8" s="74"/>
      <c r="G8" s="75"/>
      <c r="H8" s="68"/>
      <c r="I8" s="68"/>
      <c r="J8" s="91"/>
      <c r="K8" s="68"/>
      <c r="L8" s="68"/>
      <c r="M8" s="70"/>
    </row>
    <row r="9" spans="1:13" ht="14.1" customHeight="1" x14ac:dyDescent="0.3"/>
    <row r="10" spans="1:13" ht="14.1" customHeight="1" x14ac:dyDescent="0.3"/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customFormat="1" ht="14.1" customHeight="1" x14ac:dyDescent="0.3"/>
    <row r="18" customFormat="1" ht="14.1" customHeight="1" x14ac:dyDescent="0.3"/>
    <row r="19" customFormat="1" ht="14.1" customHeight="1" x14ac:dyDescent="0.3"/>
    <row r="20" customFormat="1" ht="14.1" customHeight="1" x14ac:dyDescent="0.3"/>
    <row r="21" customFormat="1" ht="14.1" customHeight="1" x14ac:dyDescent="0.3"/>
    <row r="22" customFormat="1" ht="14.1" customHeight="1" x14ac:dyDescent="0.3"/>
    <row r="23" customFormat="1" ht="14.1" customHeight="1" x14ac:dyDescent="0.3"/>
    <row r="24" customFormat="1" ht="14.1" customHeight="1" x14ac:dyDescent="0.3"/>
    <row r="25" customFormat="1" ht="14.1" customHeight="1" x14ac:dyDescent="0.3"/>
    <row r="26" customFormat="1" ht="14.1" customHeight="1" x14ac:dyDescent="0.3"/>
    <row r="27" customFormat="1" ht="14.1" customHeight="1" x14ac:dyDescent="0.3"/>
    <row r="28" customFormat="1" ht="14.1" customHeight="1" x14ac:dyDescent="0.3"/>
    <row r="29" customFormat="1" ht="14.1" customHeight="1" x14ac:dyDescent="0.3"/>
    <row r="30" customFormat="1" ht="14.1" customHeight="1" x14ac:dyDescent="0.3"/>
    <row r="31" customFormat="1" ht="14.1" customHeight="1" x14ac:dyDescent="0.3"/>
    <row r="32" customFormat="1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</sheetData>
  <mergeCells count="36">
    <mergeCell ref="L3:L4"/>
    <mergeCell ref="M3:M4"/>
    <mergeCell ref="B4:C4"/>
    <mergeCell ref="D4:G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J7:J8"/>
    <mergeCell ref="K5:K6"/>
    <mergeCell ref="L5:L6"/>
    <mergeCell ref="M5:M6"/>
    <mergeCell ref="B6:C6"/>
    <mergeCell ref="D6:G6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B5B8-E552-479D-862F-9AA0C4EBFA9C}">
  <sheetPr codeName="Sheet195">
    <tabColor theme="5"/>
    <pageSetUpPr fitToPage="1"/>
  </sheetPr>
  <dimension ref="A1:M43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751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50" t="s">
        <v>72</v>
      </c>
      <c r="I2" s="8" t="s">
        <v>73</v>
      </c>
      <c r="J2" s="50" t="s">
        <v>74</v>
      </c>
      <c r="K2" s="50"/>
      <c r="L2" s="50"/>
      <c r="M2" s="50"/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SUM(I3)-5</f>
        <v>46.5</v>
      </c>
      <c r="I3" s="137">
        <v>51.5</v>
      </c>
      <c r="J3" s="135">
        <f>SUM(I3)+5</f>
        <v>56.5</v>
      </c>
      <c r="K3" s="135"/>
      <c r="L3" s="135"/>
      <c r="M3" s="136"/>
    </row>
    <row r="4" spans="1:13" s="1" customFormat="1" ht="13.5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93"/>
      <c r="J4" s="82"/>
      <c r="K4" s="82"/>
      <c r="L4" s="82"/>
      <c r="M4" s="76"/>
    </row>
    <row r="5" spans="1:13" s="1" customFormat="1" ht="14.1" customHeight="1" x14ac:dyDescent="0.3">
      <c r="A5" s="83">
        <v>2</v>
      </c>
      <c r="B5" s="85" t="s">
        <v>170</v>
      </c>
      <c r="C5" s="86"/>
      <c r="D5" s="103"/>
      <c r="E5" s="239"/>
      <c r="F5" s="239"/>
      <c r="G5" s="105"/>
      <c r="H5" s="67">
        <f>SUM(I5)-9</f>
        <v>61</v>
      </c>
      <c r="I5" s="97">
        <v>70</v>
      </c>
      <c r="J5" s="98">
        <f>SUM(I5)+9</f>
        <v>79</v>
      </c>
      <c r="K5" s="98"/>
      <c r="L5" s="98"/>
      <c r="M5" s="99"/>
    </row>
    <row r="6" spans="1:13" s="1" customFormat="1" ht="14.1" customHeight="1" x14ac:dyDescent="0.3">
      <c r="A6" s="92"/>
      <c r="B6" s="77" t="s">
        <v>171</v>
      </c>
      <c r="C6" s="78"/>
      <c r="D6" s="100"/>
      <c r="E6" s="101"/>
      <c r="F6" s="101"/>
      <c r="G6" s="102"/>
      <c r="H6" s="82"/>
      <c r="I6" s="93"/>
      <c r="J6" s="82"/>
      <c r="K6" s="82"/>
      <c r="L6" s="82"/>
      <c r="M6" s="76"/>
    </row>
    <row r="7" spans="1:13" s="1" customFormat="1" ht="14.1" customHeight="1" x14ac:dyDescent="0.3">
      <c r="A7" s="121">
        <v>3</v>
      </c>
      <c r="B7" s="85" t="s">
        <v>605</v>
      </c>
      <c r="C7" s="86"/>
      <c r="D7" s="87"/>
      <c r="E7" s="88"/>
      <c r="F7" s="88"/>
      <c r="G7" s="89"/>
      <c r="H7" s="67">
        <f>SUM(I7)-2</f>
        <v>15.2</v>
      </c>
      <c r="I7" s="90">
        <v>17.2</v>
      </c>
      <c r="J7" s="67">
        <f>SUM(I7)+2</f>
        <v>19.2</v>
      </c>
      <c r="K7" s="67"/>
      <c r="L7" s="67"/>
      <c r="M7" s="69"/>
    </row>
    <row r="8" spans="1:13" s="1" customFormat="1" ht="14.1" customHeight="1" x14ac:dyDescent="0.3">
      <c r="A8" s="92"/>
      <c r="B8" s="77" t="s">
        <v>492</v>
      </c>
      <c r="C8" s="78"/>
      <c r="D8" s="79" t="s">
        <v>752</v>
      </c>
      <c r="E8" s="80"/>
      <c r="F8" s="80"/>
      <c r="G8" s="81"/>
      <c r="H8" s="82"/>
      <c r="I8" s="93"/>
      <c r="J8" s="82"/>
      <c r="K8" s="82"/>
      <c r="L8" s="82"/>
      <c r="M8" s="76"/>
    </row>
    <row r="9" spans="1:13" s="1" customFormat="1" ht="14.1" customHeight="1" x14ac:dyDescent="0.3">
      <c r="A9" s="83">
        <v>4</v>
      </c>
      <c r="B9" s="108" t="s">
        <v>596</v>
      </c>
      <c r="C9" s="109"/>
      <c r="D9" s="110"/>
      <c r="E9" s="380"/>
      <c r="F9" s="380"/>
      <c r="G9" s="112"/>
      <c r="H9" s="98">
        <f>SUM(I9)-1.5</f>
        <v>11.7</v>
      </c>
      <c r="I9" s="97">
        <v>13.2</v>
      </c>
      <c r="J9" s="98">
        <f>SUM(I9)+1.5</f>
        <v>14.7</v>
      </c>
      <c r="K9" s="98"/>
      <c r="L9" s="98"/>
      <c r="M9" s="99"/>
    </row>
    <row r="10" spans="1:13" s="1" customFormat="1" ht="14.1" customHeight="1" thickBot="1" x14ac:dyDescent="0.35">
      <c r="A10" s="84"/>
      <c r="B10" s="71" t="s">
        <v>490</v>
      </c>
      <c r="C10" s="72"/>
      <c r="D10" s="73" t="s">
        <v>753</v>
      </c>
      <c r="E10" s="74"/>
      <c r="F10" s="74"/>
      <c r="G10" s="75"/>
      <c r="H10" s="68"/>
      <c r="I10" s="91"/>
      <c r="J10" s="68"/>
      <c r="K10" s="68"/>
      <c r="L10" s="68"/>
      <c r="M10" s="70"/>
    </row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47">
    <mergeCell ref="L9:L10"/>
    <mergeCell ref="M9:M10"/>
    <mergeCell ref="B10:C10"/>
    <mergeCell ref="D10:G10"/>
    <mergeCell ref="L7:L8"/>
    <mergeCell ref="M7:M8"/>
    <mergeCell ref="K9:K10"/>
    <mergeCell ref="I7:I8"/>
    <mergeCell ref="J9:J10"/>
    <mergeCell ref="J7:J8"/>
    <mergeCell ref="A9:A10"/>
    <mergeCell ref="B9:C9"/>
    <mergeCell ref="D9:G9"/>
    <mergeCell ref="H9:H10"/>
    <mergeCell ref="I9:I10"/>
    <mergeCell ref="M5:M6"/>
    <mergeCell ref="B6:C6"/>
    <mergeCell ref="D6:G6"/>
    <mergeCell ref="D5:G5"/>
    <mergeCell ref="J5:J6"/>
    <mergeCell ref="A7:A8"/>
    <mergeCell ref="B7:C7"/>
    <mergeCell ref="D7:G7"/>
    <mergeCell ref="H7:H8"/>
    <mergeCell ref="K5:K6"/>
    <mergeCell ref="K7:K8"/>
    <mergeCell ref="B5:C5"/>
    <mergeCell ref="B8:C8"/>
    <mergeCell ref="D8:G8"/>
    <mergeCell ref="A5:A6"/>
    <mergeCell ref="L3:L4"/>
    <mergeCell ref="L5:L6"/>
    <mergeCell ref="J3:J4"/>
    <mergeCell ref="H5:H6"/>
    <mergeCell ref="I5:I6"/>
    <mergeCell ref="B4:C4"/>
    <mergeCell ref="K3:K4"/>
    <mergeCell ref="A1:M1"/>
    <mergeCell ref="B2:C2"/>
    <mergeCell ref="D2:G2"/>
    <mergeCell ref="A3:A4"/>
    <mergeCell ref="B3:C3"/>
    <mergeCell ref="D3:G3"/>
    <mergeCell ref="H3:H4"/>
    <mergeCell ref="I3:I4"/>
    <mergeCell ref="M3:M4"/>
    <mergeCell ref="D4:G4"/>
  </mergeCells>
  <phoneticPr fontId="3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0463-2016-4622-A2D2-DE07B0657710}">
  <sheetPr codeName="Sheet198">
    <tabColor theme="5"/>
    <pageSetUpPr fitToPage="1"/>
  </sheetPr>
  <dimension ref="A1:M43"/>
  <sheetViews>
    <sheetView zoomScale="110" zoomScaleNormal="110" workbookViewId="0">
      <selection activeCell="J19" sqref="J19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781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25">
      <c r="A2" s="6" t="s">
        <v>69</v>
      </c>
      <c r="B2" s="356" t="s">
        <v>70</v>
      </c>
      <c r="C2" s="357"/>
      <c r="D2" s="356" t="s">
        <v>71</v>
      </c>
      <c r="E2" s="358"/>
      <c r="F2" s="358"/>
      <c r="G2" s="357"/>
      <c r="H2" s="52" t="s">
        <v>72</v>
      </c>
      <c r="I2" s="8" t="s">
        <v>73</v>
      </c>
      <c r="J2" s="52" t="s">
        <v>74</v>
      </c>
      <c r="K2" s="52"/>
      <c r="L2" s="52"/>
      <c r="M2" s="52"/>
    </row>
    <row r="3" spans="1:13" s="1" customFormat="1" ht="14.1" customHeight="1" x14ac:dyDescent="0.3">
      <c r="A3" s="139">
        <v>1</v>
      </c>
      <c r="B3" s="140" t="s">
        <v>159</v>
      </c>
      <c r="C3" s="141"/>
      <c r="D3" s="142" t="s">
        <v>83</v>
      </c>
      <c r="E3" s="143"/>
      <c r="F3" s="143"/>
      <c r="G3" s="144"/>
      <c r="H3" s="67">
        <f>SUM(I3)-5</f>
        <v>46.5</v>
      </c>
      <c r="I3" s="137">
        <v>51.5</v>
      </c>
      <c r="J3" s="135">
        <f>SUM(I3)+5</f>
        <v>56.5</v>
      </c>
      <c r="K3" s="135"/>
      <c r="L3" s="135"/>
      <c r="M3" s="136"/>
    </row>
    <row r="4" spans="1:13" s="1" customFormat="1" ht="13.5" customHeight="1" x14ac:dyDescent="0.3">
      <c r="A4" s="92"/>
      <c r="B4" s="77" t="s">
        <v>115</v>
      </c>
      <c r="C4" s="78"/>
      <c r="D4" s="100" t="s">
        <v>84</v>
      </c>
      <c r="E4" s="101"/>
      <c r="F4" s="101"/>
      <c r="G4" s="102"/>
      <c r="H4" s="82"/>
      <c r="I4" s="93"/>
      <c r="J4" s="82"/>
      <c r="K4" s="82"/>
      <c r="L4" s="82"/>
      <c r="M4" s="76"/>
    </row>
    <row r="5" spans="1:13" s="1" customFormat="1" ht="14.1" customHeight="1" x14ac:dyDescent="0.3">
      <c r="A5" s="83">
        <v>2</v>
      </c>
      <c r="B5" s="85" t="s">
        <v>170</v>
      </c>
      <c r="C5" s="86"/>
      <c r="D5" s="103"/>
      <c r="E5" s="239"/>
      <c r="F5" s="239"/>
      <c r="G5" s="105"/>
      <c r="H5" s="67">
        <f>SUM(I5)-9</f>
        <v>61</v>
      </c>
      <c r="I5" s="97">
        <v>70</v>
      </c>
      <c r="J5" s="98">
        <f>SUM(I5)+9</f>
        <v>79</v>
      </c>
      <c r="K5" s="98"/>
      <c r="L5" s="98"/>
      <c r="M5" s="99"/>
    </row>
    <row r="6" spans="1:13" s="1" customFormat="1" ht="14.1" customHeight="1" x14ac:dyDescent="0.3">
      <c r="A6" s="92"/>
      <c r="B6" s="77" t="s">
        <v>171</v>
      </c>
      <c r="C6" s="78"/>
      <c r="D6" s="100"/>
      <c r="E6" s="101"/>
      <c r="F6" s="101"/>
      <c r="G6" s="102"/>
      <c r="H6" s="82"/>
      <c r="I6" s="93"/>
      <c r="J6" s="82"/>
      <c r="K6" s="82"/>
      <c r="L6" s="82"/>
      <c r="M6" s="76"/>
    </row>
    <row r="7" spans="1:13" s="1" customFormat="1" ht="14.1" customHeight="1" x14ac:dyDescent="0.3">
      <c r="A7" s="121">
        <v>3</v>
      </c>
      <c r="B7" s="85" t="s">
        <v>605</v>
      </c>
      <c r="C7" s="86"/>
      <c r="D7" s="87"/>
      <c r="E7" s="88"/>
      <c r="F7" s="88"/>
      <c r="G7" s="89"/>
      <c r="H7" s="67">
        <f>SUM(I7)-2</f>
        <v>18</v>
      </c>
      <c r="I7" s="90">
        <v>20</v>
      </c>
      <c r="J7" s="67">
        <f>SUM(I7)+2</f>
        <v>22</v>
      </c>
      <c r="K7" s="67"/>
      <c r="L7" s="67"/>
      <c r="M7" s="69"/>
    </row>
    <row r="8" spans="1:13" s="1" customFormat="1" ht="14.1" customHeight="1" x14ac:dyDescent="0.3">
      <c r="A8" s="92"/>
      <c r="B8" s="77" t="s">
        <v>492</v>
      </c>
      <c r="C8" s="78"/>
      <c r="D8" s="79"/>
      <c r="E8" s="80"/>
      <c r="F8" s="80"/>
      <c r="G8" s="81"/>
      <c r="H8" s="82"/>
      <c r="I8" s="93"/>
      <c r="J8" s="82"/>
      <c r="K8" s="82"/>
      <c r="L8" s="82"/>
      <c r="M8" s="76"/>
    </row>
    <row r="9" spans="1:13" s="1" customFormat="1" ht="14.1" customHeight="1" x14ac:dyDescent="0.3">
      <c r="A9" s="121">
        <v>4</v>
      </c>
      <c r="B9" s="85" t="s">
        <v>596</v>
      </c>
      <c r="C9" s="86"/>
      <c r="D9" s="87"/>
      <c r="E9" s="88"/>
      <c r="F9" s="88"/>
      <c r="G9" s="89"/>
      <c r="H9" s="67">
        <f>SUM(I9)-0.9</f>
        <v>8.1</v>
      </c>
      <c r="I9" s="90">
        <v>9</v>
      </c>
      <c r="J9" s="67">
        <f>SUM(I9)+0.9</f>
        <v>9.9</v>
      </c>
      <c r="K9" s="67"/>
      <c r="L9" s="67"/>
      <c r="M9" s="69"/>
    </row>
    <row r="10" spans="1:13" s="1" customFormat="1" ht="14.1" customHeight="1" x14ac:dyDescent="0.3">
      <c r="A10" s="92"/>
      <c r="B10" s="77" t="s">
        <v>490</v>
      </c>
      <c r="C10" s="78"/>
      <c r="D10" s="79" t="s">
        <v>782</v>
      </c>
      <c r="E10" s="80"/>
      <c r="F10" s="80"/>
      <c r="G10" s="81"/>
      <c r="H10" s="82"/>
      <c r="I10" s="93"/>
      <c r="J10" s="82"/>
      <c r="K10" s="82"/>
      <c r="L10" s="82"/>
      <c r="M10" s="76"/>
    </row>
    <row r="11" spans="1:13" s="1" customFormat="1" ht="14.1" customHeight="1" x14ac:dyDescent="0.3">
      <c r="A11" s="83">
        <v>5</v>
      </c>
      <c r="B11" s="108" t="s">
        <v>594</v>
      </c>
      <c r="C11" s="109"/>
      <c r="D11" s="110"/>
      <c r="E11" s="380"/>
      <c r="F11" s="380"/>
      <c r="G11" s="112"/>
      <c r="H11" s="98">
        <f>SUM(I11)-1.1</f>
        <v>9.9</v>
      </c>
      <c r="I11" s="97">
        <v>11</v>
      </c>
      <c r="J11" s="98">
        <f>SUM(I11)+1.1</f>
        <v>12.1</v>
      </c>
      <c r="K11" s="98"/>
      <c r="L11" s="98"/>
      <c r="M11" s="99"/>
    </row>
    <row r="12" spans="1:13" s="1" customFormat="1" ht="14.1" customHeight="1" thickBot="1" x14ac:dyDescent="0.35">
      <c r="A12" s="84"/>
      <c r="B12" s="71" t="s">
        <v>488</v>
      </c>
      <c r="C12" s="72"/>
      <c r="D12" s="73" t="s">
        <v>783</v>
      </c>
      <c r="E12" s="74"/>
      <c r="F12" s="74"/>
      <c r="G12" s="75"/>
      <c r="H12" s="68"/>
      <c r="I12" s="91"/>
      <c r="J12" s="68"/>
      <c r="K12" s="68"/>
      <c r="L12" s="68"/>
      <c r="M12" s="70"/>
    </row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58"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3860-A4F5-4239-A533-4EB338243FE5}">
  <sheetPr codeName="Sheet194">
    <tabColor theme="5"/>
    <pageSetUpPr fitToPage="1"/>
  </sheetPr>
  <dimension ref="A1:M51"/>
  <sheetViews>
    <sheetView zoomScale="110" zoomScaleNormal="110" workbookViewId="0">
      <selection activeCell="H19" sqref="H19:M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724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1" t="s">
        <v>72</v>
      </c>
      <c r="I2" s="61" t="s">
        <v>73</v>
      </c>
      <c r="J2" s="8" t="s">
        <v>74</v>
      </c>
      <c r="K2" s="61" t="s">
        <v>75</v>
      </c>
      <c r="L2" s="61" t="s">
        <v>183</v>
      </c>
      <c r="M2" s="61" t="s">
        <v>184</v>
      </c>
    </row>
    <row r="3" spans="1:13" ht="14.1" customHeight="1" x14ac:dyDescent="0.3">
      <c r="A3" s="160">
        <v>1</v>
      </c>
      <c r="B3" s="108" t="s">
        <v>159</v>
      </c>
      <c r="C3" s="109"/>
      <c r="D3" s="103" t="s">
        <v>83</v>
      </c>
      <c r="E3" s="239"/>
      <c r="F3" s="239"/>
      <c r="G3" s="105"/>
      <c r="H3" s="175">
        <f>SUM(I3)-3</f>
        <v>47</v>
      </c>
      <c r="I3" s="98">
        <f>SUM(J3)-3</f>
        <v>50</v>
      </c>
      <c r="J3" s="97">
        <v>53</v>
      </c>
      <c r="K3" s="98">
        <f>SUM(J3)+3</f>
        <v>56</v>
      </c>
      <c r="L3" s="98">
        <f>SUM(K3)+3</f>
        <v>59</v>
      </c>
      <c r="M3" s="240">
        <f>SUM(L3)+3</f>
        <v>62</v>
      </c>
    </row>
    <row r="4" spans="1:13" ht="14.1" customHeight="1" x14ac:dyDescent="0.3">
      <c r="A4" s="160"/>
      <c r="B4" s="77" t="s">
        <v>115</v>
      </c>
      <c r="C4" s="78"/>
      <c r="D4" s="100" t="s">
        <v>84</v>
      </c>
      <c r="E4" s="101"/>
      <c r="F4" s="101"/>
      <c r="G4" s="102"/>
      <c r="H4" s="107"/>
      <c r="I4" s="82"/>
      <c r="J4" s="93"/>
      <c r="K4" s="82"/>
      <c r="L4" s="82"/>
      <c r="M4" s="235"/>
    </row>
    <row r="5" spans="1:13" ht="14.1" customHeight="1" x14ac:dyDescent="0.3">
      <c r="A5" s="256">
        <v>2</v>
      </c>
      <c r="B5" s="108" t="s">
        <v>179</v>
      </c>
      <c r="C5" s="109"/>
      <c r="D5" s="103"/>
      <c r="E5" s="239"/>
      <c r="F5" s="239"/>
      <c r="G5" s="105"/>
      <c r="H5" s="67">
        <f>SUM(I5)-1.3</f>
        <v>17.399999999999999</v>
      </c>
      <c r="I5" s="67">
        <f>SUM(J5)-1.3</f>
        <v>18.7</v>
      </c>
      <c r="J5" s="97">
        <v>20</v>
      </c>
      <c r="K5" s="98">
        <f>SUM(J5)+1.3</f>
        <v>21.3</v>
      </c>
      <c r="L5" s="98">
        <f>SUM(K5)+1.3</f>
        <v>22.6</v>
      </c>
      <c r="M5" s="240">
        <f>SUM(L5)+1.3</f>
        <v>23.900000000000002</v>
      </c>
    </row>
    <row r="6" spans="1:13" ht="14.1" customHeight="1" x14ac:dyDescent="0.3">
      <c r="A6" s="181"/>
      <c r="B6" s="77" t="s">
        <v>178</v>
      </c>
      <c r="C6" s="78"/>
      <c r="D6" s="100"/>
      <c r="E6" s="101"/>
      <c r="F6" s="101"/>
      <c r="G6" s="102"/>
      <c r="H6" s="82"/>
      <c r="I6" s="82"/>
      <c r="J6" s="93"/>
      <c r="K6" s="82"/>
      <c r="L6" s="82"/>
      <c r="M6" s="235"/>
    </row>
    <row r="7" spans="1:13" ht="14.1" customHeight="1" x14ac:dyDescent="0.3">
      <c r="A7" s="256">
        <v>3</v>
      </c>
      <c r="B7" s="108" t="s">
        <v>158</v>
      </c>
      <c r="C7" s="109"/>
      <c r="D7" s="103"/>
      <c r="E7" s="239"/>
      <c r="F7" s="239"/>
      <c r="G7" s="105"/>
      <c r="H7" s="67">
        <f>SUM(I7)-1.7</f>
        <v>29.6</v>
      </c>
      <c r="I7" s="67">
        <f>SUM(J7)-1.7</f>
        <v>31.3</v>
      </c>
      <c r="J7" s="97">
        <v>33</v>
      </c>
      <c r="K7" s="98">
        <f>SUM(J7)+1.7</f>
        <v>34.700000000000003</v>
      </c>
      <c r="L7" s="98">
        <f>SUM(K7)+1.7</f>
        <v>36.400000000000006</v>
      </c>
      <c r="M7" s="240">
        <f>SUM(L7)+1.7</f>
        <v>38.100000000000009</v>
      </c>
    </row>
    <row r="8" spans="1:13" ht="14.1" customHeight="1" x14ac:dyDescent="0.3">
      <c r="A8" s="181"/>
      <c r="B8" s="77" t="s">
        <v>157</v>
      </c>
      <c r="C8" s="78"/>
      <c r="D8" s="100"/>
      <c r="E8" s="101"/>
      <c r="F8" s="101"/>
      <c r="G8" s="102"/>
      <c r="H8" s="82"/>
      <c r="I8" s="82"/>
      <c r="J8" s="93"/>
      <c r="K8" s="82"/>
      <c r="L8" s="82"/>
      <c r="M8" s="235"/>
    </row>
    <row r="9" spans="1:13" ht="14.1" customHeight="1" x14ac:dyDescent="0.3">
      <c r="A9" s="256">
        <v>4</v>
      </c>
      <c r="B9" s="85" t="s">
        <v>176</v>
      </c>
      <c r="C9" s="86"/>
      <c r="D9" s="274"/>
      <c r="E9" s="275"/>
      <c r="F9" s="275"/>
      <c r="G9" s="276"/>
      <c r="H9" s="67">
        <f>SUM(I9)-1.7</f>
        <v>35.599999999999994</v>
      </c>
      <c r="I9" s="67">
        <f>SUM(J9)-1.7</f>
        <v>37.299999999999997</v>
      </c>
      <c r="J9" s="97">
        <v>39</v>
      </c>
      <c r="K9" s="98">
        <f>SUM(J9)+1.7</f>
        <v>40.700000000000003</v>
      </c>
      <c r="L9" s="98">
        <f>SUM(K9)+1.7</f>
        <v>42.400000000000006</v>
      </c>
      <c r="M9" s="240">
        <f>SUM(L9)+1.7</f>
        <v>44.100000000000009</v>
      </c>
    </row>
    <row r="10" spans="1:13" ht="14.1" customHeight="1" x14ac:dyDescent="0.3">
      <c r="A10" s="181"/>
      <c r="B10" s="77" t="s">
        <v>175</v>
      </c>
      <c r="C10" s="78"/>
      <c r="D10" s="79"/>
      <c r="E10" s="80"/>
      <c r="F10" s="80"/>
      <c r="G10" s="81"/>
      <c r="H10" s="82"/>
      <c r="I10" s="82"/>
      <c r="J10" s="93"/>
      <c r="K10" s="82"/>
      <c r="L10" s="82"/>
      <c r="M10" s="235"/>
    </row>
    <row r="11" spans="1:13" ht="14.1" customHeight="1" x14ac:dyDescent="0.3">
      <c r="A11" s="256">
        <v>5</v>
      </c>
      <c r="B11" s="85" t="s">
        <v>170</v>
      </c>
      <c r="C11" s="86"/>
      <c r="D11" s="123"/>
      <c r="E11" s="124"/>
      <c r="F11" s="124"/>
      <c r="G11" s="125"/>
      <c r="H11" s="67">
        <f>SUM(I11)-4.5</f>
        <v>60</v>
      </c>
      <c r="I11" s="67">
        <f>SUM(J11)-4.5</f>
        <v>64.5</v>
      </c>
      <c r="J11" s="90">
        <v>69</v>
      </c>
      <c r="K11" s="67">
        <f>SUM(J11)+4.5</f>
        <v>73.5</v>
      </c>
      <c r="L11" s="67">
        <f>SUM(K11)+4.5</f>
        <v>78</v>
      </c>
      <c r="M11" s="234">
        <f>SUM(L11)+4.5</f>
        <v>82.5</v>
      </c>
    </row>
    <row r="12" spans="1:13" ht="14.1" customHeight="1" x14ac:dyDescent="0.3">
      <c r="A12" s="181"/>
      <c r="B12" s="77" t="s">
        <v>171</v>
      </c>
      <c r="C12" s="78"/>
      <c r="D12" s="100"/>
      <c r="E12" s="101"/>
      <c r="F12" s="101"/>
      <c r="G12" s="102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256">
        <v>6</v>
      </c>
      <c r="B13" s="85" t="s">
        <v>162</v>
      </c>
      <c r="C13" s="86"/>
      <c r="D13" s="87" t="s">
        <v>85</v>
      </c>
      <c r="E13" s="88"/>
      <c r="F13" s="88"/>
      <c r="G13" s="89"/>
      <c r="H13" s="67">
        <f>SUM(I13)-2.5</f>
        <v>24</v>
      </c>
      <c r="I13" s="67">
        <f>SUM(J13)-2.5</f>
        <v>26.5</v>
      </c>
      <c r="J13" s="90">
        <v>29</v>
      </c>
      <c r="K13" s="67">
        <f>SUM(J13)+2.5</f>
        <v>31.5</v>
      </c>
      <c r="L13" s="67">
        <f>SUM(K13)+2.5</f>
        <v>34</v>
      </c>
      <c r="M13" s="234">
        <f>SUM(L13)+2.5</f>
        <v>36.5</v>
      </c>
    </row>
    <row r="14" spans="1:13" s="1" customFormat="1" ht="14.1" customHeight="1" thickBot="1" x14ac:dyDescent="0.35">
      <c r="A14" s="341"/>
      <c r="B14" s="114" t="s">
        <v>161</v>
      </c>
      <c r="C14" s="114"/>
      <c r="D14" s="338" t="s">
        <v>160</v>
      </c>
      <c r="E14" s="339"/>
      <c r="F14" s="339"/>
      <c r="G14" s="340"/>
      <c r="H14" s="114"/>
      <c r="I14" s="114"/>
      <c r="J14" s="113"/>
      <c r="K14" s="114"/>
      <c r="L14" s="114"/>
      <c r="M14" s="329"/>
    </row>
    <row r="15" spans="1:13" s="1" customFormat="1" ht="14.1" customHeight="1" thickTop="1" x14ac:dyDescent="0.3">
      <c r="A15" s="343">
        <v>7</v>
      </c>
      <c r="B15" s="108" t="s">
        <v>14</v>
      </c>
      <c r="C15" s="109"/>
      <c r="D15" s="103" t="s">
        <v>15</v>
      </c>
      <c r="E15" s="239"/>
      <c r="F15" s="239"/>
      <c r="G15" s="105"/>
      <c r="H15" s="98">
        <f>SUM(I15)-3.2</f>
        <v>53.599999999999994</v>
      </c>
      <c r="I15" s="98">
        <f>SUM(J15)-3.2</f>
        <v>56.8</v>
      </c>
      <c r="J15" s="97">
        <v>60</v>
      </c>
      <c r="K15" s="98">
        <f>SUM(J15)+3.2</f>
        <v>63.2</v>
      </c>
      <c r="L15" s="98">
        <f>SUM(K15)+3.2</f>
        <v>66.400000000000006</v>
      </c>
      <c r="M15" s="292">
        <f>SUM(L15)+3.2</f>
        <v>69.600000000000009</v>
      </c>
    </row>
    <row r="16" spans="1:13" s="1" customFormat="1" ht="14.1" customHeight="1" x14ac:dyDescent="0.3">
      <c r="A16" s="181"/>
      <c r="B16" s="77" t="s">
        <v>56</v>
      </c>
      <c r="C16" s="78"/>
      <c r="D16" s="100" t="s">
        <v>128</v>
      </c>
      <c r="E16" s="101"/>
      <c r="F16" s="101"/>
      <c r="G16" s="102"/>
      <c r="H16" s="82"/>
      <c r="I16" s="82"/>
      <c r="J16" s="93"/>
      <c r="K16" s="82"/>
      <c r="L16" s="82"/>
      <c r="M16" s="236"/>
    </row>
    <row r="17" spans="1:13" s="1" customFormat="1" ht="14.1" customHeight="1" x14ac:dyDescent="0.3">
      <c r="A17" s="256">
        <v>8</v>
      </c>
      <c r="B17" s="85" t="s">
        <v>156</v>
      </c>
      <c r="C17" s="86"/>
      <c r="D17" s="123"/>
      <c r="E17" s="124"/>
      <c r="F17" s="124"/>
      <c r="G17" s="125"/>
      <c r="H17" s="67">
        <f>SUM(I17)-0.7</f>
        <v>12.100000000000001</v>
      </c>
      <c r="I17" s="67">
        <f>SUM(J17)-0.7</f>
        <v>12.8</v>
      </c>
      <c r="J17" s="90">
        <v>13.5</v>
      </c>
      <c r="K17" s="67">
        <f>SUM(J17)+1.2</f>
        <v>14.7</v>
      </c>
      <c r="L17" s="67">
        <f>SUM(K17)+0.7</f>
        <v>15.399999999999999</v>
      </c>
      <c r="M17" s="238">
        <f>SUM(L17)+0.7</f>
        <v>16.099999999999998</v>
      </c>
    </row>
    <row r="18" spans="1:13" s="1" customFormat="1" ht="14.1" customHeight="1" x14ac:dyDescent="0.3">
      <c r="A18" s="181"/>
      <c r="B18" s="77" t="s">
        <v>155</v>
      </c>
      <c r="C18" s="78"/>
      <c r="D18" s="132" t="s">
        <v>172</v>
      </c>
      <c r="E18" s="133"/>
      <c r="F18" s="133"/>
      <c r="G18" s="134"/>
      <c r="H18" s="82"/>
      <c r="I18" s="82"/>
      <c r="J18" s="93"/>
      <c r="K18" s="82"/>
      <c r="L18" s="82"/>
      <c r="M18" s="236"/>
    </row>
    <row r="19" spans="1:13" s="1" customFormat="1" ht="14.1" customHeight="1" x14ac:dyDescent="0.3">
      <c r="A19" s="256">
        <v>9</v>
      </c>
      <c r="B19" s="85" t="s">
        <v>10</v>
      </c>
      <c r="C19" s="86"/>
      <c r="D19" s="123" t="s">
        <v>85</v>
      </c>
      <c r="E19" s="124"/>
      <c r="F19" s="124"/>
      <c r="G19" s="125"/>
      <c r="H19" s="67">
        <f>SUM(I19)-1.5</f>
        <v>21.5</v>
      </c>
      <c r="I19" s="67">
        <f>SUM(J19)-1.5</f>
        <v>23</v>
      </c>
      <c r="J19" s="90">
        <v>24.5</v>
      </c>
      <c r="K19" s="67">
        <f>SUM(J19)+1.5</f>
        <v>26</v>
      </c>
      <c r="L19" s="67">
        <f>SUM(K19)+1.5</f>
        <v>27.5</v>
      </c>
      <c r="M19" s="234">
        <f>SUM(L19)+1.5</f>
        <v>29</v>
      </c>
    </row>
    <row r="20" spans="1:13" s="1" customFormat="1" ht="14.1" customHeight="1" x14ac:dyDescent="0.3">
      <c r="A20" s="181"/>
      <c r="B20" s="77" t="s">
        <v>57</v>
      </c>
      <c r="C20" s="78"/>
      <c r="D20" s="100" t="s">
        <v>127</v>
      </c>
      <c r="E20" s="101"/>
      <c r="F20" s="101"/>
      <c r="G20" s="102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256">
        <v>10</v>
      </c>
      <c r="B21" s="85" t="s">
        <v>17</v>
      </c>
      <c r="C21" s="86"/>
      <c r="D21" s="123" t="s">
        <v>18</v>
      </c>
      <c r="E21" s="124"/>
      <c r="F21" s="124"/>
      <c r="G21" s="125"/>
      <c r="H21" s="67">
        <f>SUM(I21)-2</f>
        <v>31</v>
      </c>
      <c r="I21" s="67">
        <f>SUM(J21)-2</f>
        <v>33</v>
      </c>
      <c r="J21" s="90">
        <v>35</v>
      </c>
      <c r="K21" s="67">
        <f>SUM(J21)+2</f>
        <v>37</v>
      </c>
      <c r="L21" s="67">
        <f>SUM(K21)+2</f>
        <v>39</v>
      </c>
      <c r="M21" s="234">
        <f>SUM(L21)+2</f>
        <v>41</v>
      </c>
    </row>
    <row r="22" spans="1:13" s="1" customFormat="1" ht="14.1" customHeight="1" x14ac:dyDescent="0.3">
      <c r="A22" s="181"/>
      <c r="B22" s="77" t="s">
        <v>58</v>
      </c>
      <c r="C22" s="78"/>
      <c r="D22" s="129" t="s">
        <v>126</v>
      </c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256">
        <v>11</v>
      </c>
      <c r="B23" s="85" t="s">
        <v>19</v>
      </c>
      <c r="C23" s="86"/>
      <c r="D23" s="123" t="s">
        <v>16</v>
      </c>
      <c r="E23" s="124"/>
      <c r="F23" s="124"/>
      <c r="G23" s="125"/>
      <c r="H23" s="98">
        <f>SUM(I23)-1</f>
        <v>20</v>
      </c>
      <c r="I23" s="98">
        <f>SUM(J23)-1</f>
        <v>21</v>
      </c>
      <c r="J23" s="97">
        <v>22</v>
      </c>
      <c r="K23" s="98">
        <f>SUM(J23)+1.5</f>
        <v>23.5</v>
      </c>
      <c r="L23" s="98">
        <f>SUM(K23)+1</f>
        <v>24.5</v>
      </c>
      <c r="M23" s="292">
        <f>SUM(L23)+1</f>
        <v>25.5</v>
      </c>
    </row>
    <row r="24" spans="1:13" s="1" customFormat="1" ht="14.1" customHeight="1" x14ac:dyDescent="0.3">
      <c r="A24" s="181"/>
      <c r="B24" s="77" t="s">
        <v>64</v>
      </c>
      <c r="C24" s="78"/>
      <c r="D24" s="100" t="s">
        <v>125</v>
      </c>
      <c r="E24" s="101"/>
      <c r="F24" s="101"/>
      <c r="G24" s="102"/>
      <c r="H24" s="82"/>
      <c r="I24" s="82"/>
      <c r="J24" s="93"/>
      <c r="K24" s="82"/>
      <c r="L24" s="82"/>
      <c r="M24" s="236"/>
    </row>
    <row r="25" spans="1:13" s="1" customFormat="1" ht="14.1" customHeight="1" x14ac:dyDescent="0.3">
      <c r="A25" s="256">
        <v>12</v>
      </c>
      <c r="B25" s="85" t="s">
        <v>20</v>
      </c>
      <c r="C25" s="86"/>
      <c r="D25" s="123" t="s">
        <v>16</v>
      </c>
      <c r="E25" s="124"/>
      <c r="F25" s="124"/>
      <c r="G25" s="125"/>
      <c r="H25" s="67">
        <f>SUM(I25)-1.2</f>
        <v>22.200000000000003</v>
      </c>
      <c r="I25" s="67">
        <f>SUM(J25)-1.2</f>
        <v>23.400000000000002</v>
      </c>
      <c r="J25" s="90">
        <v>24.6</v>
      </c>
      <c r="K25" s="67">
        <f>SUM(J25)+1.7</f>
        <v>26.3</v>
      </c>
      <c r="L25" s="67">
        <f>SUM(K25)+1.2</f>
        <v>27.5</v>
      </c>
      <c r="M25" s="238">
        <f>SUM(L25)+1.2</f>
        <v>28.7</v>
      </c>
    </row>
    <row r="26" spans="1:13" s="1" customFormat="1" ht="14.1" customHeight="1" thickBot="1" x14ac:dyDescent="0.35">
      <c r="A26" s="344"/>
      <c r="B26" s="71" t="s">
        <v>63</v>
      </c>
      <c r="C26" s="72"/>
      <c r="D26" s="145" t="s">
        <v>125</v>
      </c>
      <c r="E26" s="146"/>
      <c r="F26" s="146"/>
      <c r="G26" s="147"/>
      <c r="H26" s="68"/>
      <c r="I26" s="68"/>
      <c r="J26" s="91"/>
      <c r="K26" s="68"/>
      <c r="L26" s="68"/>
      <c r="M26" s="291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A1:M1"/>
    <mergeCell ref="B2:C2"/>
    <mergeCell ref="D2:G2"/>
    <mergeCell ref="J3:J4"/>
    <mergeCell ref="K3:K4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CAD1-247C-4B39-A782-F2021B723FBB}">
  <sheetPr codeName="Sheet219">
    <tabColor theme="5"/>
    <pageSetUpPr fitToPage="1"/>
  </sheetPr>
  <dimension ref="A1:M53"/>
  <sheetViews>
    <sheetView topLeftCell="A10" zoomScale="110" zoomScaleNormal="110" workbookViewId="0">
      <selection activeCell="B11" sqref="B11:C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619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36</v>
      </c>
      <c r="I3" s="135">
        <f>SUM(J3)-3.5</f>
        <v>39.5</v>
      </c>
      <c r="J3" s="137">
        <v>43</v>
      </c>
      <c r="K3" s="135">
        <f>SUM(J3)+3</f>
        <v>46</v>
      </c>
      <c r="L3" s="135">
        <f>SUM(K3)+3</f>
        <v>49</v>
      </c>
      <c r="M3" s="242">
        <f>SUM(L3)+3</f>
        <v>52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234"/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45</v>
      </c>
      <c r="I7" s="67">
        <f>SUM(J7)-4.5</f>
        <v>49.5</v>
      </c>
      <c r="J7" s="126">
        <v>54</v>
      </c>
      <c r="K7" s="127">
        <f>SUM(J7)+4.5</f>
        <v>58.5</v>
      </c>
      <c r="L7" s="127">
        <f>SUM(K7)+4.5</f>
        <v>63</v>
      </c>
      <c r="M7" s="232">
        <f>SUM(L7)+4.5</f>
        <v>67.5</v>
      </c>
    </row>
    <row r="8" spans="1:13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232"/>
    </row>
    <row r="9" spans="1:13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35.5</v>
      </c>
      <c r="I9" s="67">
        <f>SUM(J9)-2.25</f>
        <v>37.75</v>
      </c>
      <c r="J9" s="90">
        <v>40</v>
      </c>
      <c r="K9" s="67">
        <f>SUM(J9)+2</f>
        <v>42</v>
      </c>
      <c r="L9" s="67">
        <f>SUM(K9)+2</f>
        <v>44</v>
      </c>
      <c r="M9" s="234">
        <f>SUM(L9)+2</f>
        <v>46</v>
      </c>
    </row>
    <row r="10" spans="1:13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SUM(I11)-1.8</f>
        <v>27.4</v>
      </c>
      <c r="I11" s="67">
        <f>SUM(J11)-1.8</f>
        <v>29.2</v>
      </c>
      <c r="J11" s="90">
        <v>31</v>
      </c>
      <c r="K11" s="67">
        <f>SUM(J11)+1.6</f>
        <v>32.6</v>
      </c>
      <c r="L11" s="67">
        <f>SUM(K11)+1.6</f>
        <v>34.200000000000003</v>
      </c>
      <c r="M11" s="234">
        <f>SUM(L11)+1.6</f>
        <v>35.800000000000004</v>
      </c>
    </row>
    <row r="12" spans="1:13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234"/>
    </row>
    <row r="14" spans="1:13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15.100000000000001</v>
      </c>
      <c r="I15" s="67">
        <f>SUM(J15)-0.6</f>
        <v>15.700000000000001</v>
      </c>
      <c r="J15" s="126">
        <v>16.3</v>
      </c>
      <c r="K15" s="127">
        <f>SUM(J15)+0.6</f>
        <v>16.900000000000002</v>
      </c>
      <c r="L15" s="127">
        <f>SUM(K15)+0.6</f>
        <v>17.500000000000004</v>
      </c>
      <c r="M15" s="234">
        <f>SUM(L15)+0.6</f>
        <v>18.100000000000005</v>
      </c>
    </row>
    <row r="16" spans="1:13" s="1" customFormat="1" ht="14.1" customHeight="1" x14ac:dyDescent="0.3">
      <c r="A16" s="160"/>
      <c r="B16" s="107" t="s">
        <v>30</v>
      </c>
      <c r="C16" s="107"/>
      <c r="D16" s="129" t="s">
        <v>167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6</v>
      </c>
      <c r="I17" s="67">
        <f>SUM(J17)-0.3</f>
        <v>6.3</v>
      </c>
      <c r="J17" s="126">
        <v>6.6</v>
      </c>
      <c r="K17" s="127">
        <f>SUM(J17)+0.3</f>
        <v>6.8999999999999995</v>
      </c>
      <c r="L17" s="127">
        <f>SUM(K17)+0.3</f>
        <v>7.1999999999999993</v>
      </c>
      <c r="M17" s="234">
        <f>SUM(L17)+0.3</f>
        <v>7.4999999999999991</v>
      </c>
    </row>
    <row r="18" spans="1:13" s="1" customFormat="1" ht="14.1" customHeight="1" x14ac:dyDescent="0.3">
      <c r="A18" s="160"/>
      <c r="B18" s="107" t="s">
        <v>31</v>
      </c>
      <c r="C18" s="107"/>
      <c r="D18" s="129" t="s">
        <v>168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37.799999999999997</v>
      </c>
      <c r="I19" s="67">
        <f>SUM(J19)-1.6</f>
        <v>39.4</v>
      </c>
      <c r="J19" s="126">
        <v>41</v>
      </c>
      <c r="K19" s="127">
        <f>SUM(J19)+1.6</f>
        <v>42.6</v>
      </c>
      <c r="L19" s="127">
        <f>SUM(K19)+1.6</f>
        <v>44.2</v>
      </c>
      <c r="M19" s="234">
        <f>SUM(L19)+1.6</f>
        <v>45.800000000000004</v>
      </c>
    </row>
    <row r="20" spans="1:13" s="1" customFormat="1" ht="14.1" customHeight="1" x14ac:dyDescent="0.3">
      <c r="A20" s="160"/>
      <c r="B20" s="107" t="s">
        <v>38</v>
      </c>
      <c r="C20" s="107"/>
      <c r="D20" s="129" t="s">
        <v>169</v>
      </c>
      <c r="E20" s="130"/>
      <c r="F20" s="130"/>
      <c r="G20" s="131"/>
      <c r="H20" s="82"/>
      <c r="I20" s="82"/>
      <c r="J20" s="126"/>
      <c r="K20" s="127"/>
      <c r="L20" s="127"/>
      <c r="M20" s="235"/>
    </row>
    <row r="21" spans="1:13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234"/>
    </row>
    <row r="22" spans="1:13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29.799999999999997</v>
      </c>
      <c r="I23" s="67">
        <f>SUM(J23)-1.6</f>
        <v>31.4</v>
      </c>
      <c r="J23" s="126">
        <v>33</v>
      </c>
      <c r="K23" s="127">
        <f>SUM(J23)+1.6</f>
        <v>34.6</v>
      </c>
      <c r="L23" s="127">
        <f>SUM(K23)+1.6</f>
        <v>36.200000000000003</v>
      </c>
      <c r="M23" s="234">
        <f>SUM(L23)+1.6</f>
        <v>37.800000000000004</v>
      </c>
    </row>
    <row r="24" spans="1:13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SUM(I25)-0.6</f>
        <v>14</v>
      </c>
      <c r="I25" s="67">
        <f>SUM(J25)-0.6</f>
        <v>14.6</v>
      </c>
      <c r="J25" s="126">
        <v>15.2</v>
      </c>
      <c r="K25" s="127">
        <f>SUM(J25)+0.6</f>
        <v>15.799999999999999</v>
      </c>
      <c r="L25" s="127">
        <f>SUM(K25)+0.6</f>
        <v>16.399999999999999</v>
      </c>
      <c r="M25" s="234">
        <f>SUM(L25)+0.6</f>
        <v>17</v>
      </c>
    </row>
    <row r="26" spans="1:13" s="1" customFormat="1" ht="14.1" customHeight="1" x14ac:dyDescent="0.3">
      <c r="A26" s="160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235"/>
    </row>
    <row r="27" spans="1:13" s="1" customFormat="1" ht="14.1" customHeight="1" x14ac:dyDescent="0.3">
      <c r="A27" s="160">
        <v>13</v>
      </c>
      <c r="B27" s="85" t="s">
        <v>206</v>
      </c>
      <c r="C27" s="86"/>
      <c r="D27" s="177" t="s">
        <v>108</v>
      </c>
      <c r="E27" s="178"/>
      <c r="F27" s="178"/>
      <c r="G27" s="179"/>
      <c r="H27" s="67">
        <f>SUM(I27)-0.3</f>
        <v>2.9000000000000004</v>
      </c>
      <c r="I27" s="67">
        <f>SUM(J27)-0.3</f>
        <v>3.2</v>
      </c>
      <c r="J27" s="126">
        <v>3.5</v>
      </c>
      <c r="K27" s="127">
        <f>SUM(J27)+0.3</f>
        <v>3.8</v>
      </c>
      <c r="L27" s="127">
        <f>SUM(K27)+0.3</f>
        <v>4.0999999999999996</v>
      </c>
      <c r="M27" s="234">
        <f>SUM(L27)+0.3</f>
        <v>4.3999999999999995</v>
      </c>
    </row>
    <row r="28" spans="1:13" s="1" customFormat="1" ht="14.1" customHeight="1" x14ac:dyDescent="0.3">
      <c r="A28" s="160"/>
      <c r="B28" s="148" t="s">
        <v>205</v>
      </c>
      <c r="C28" s="149"/>
      <c r="D28" s="129" t="s">
        <v>109</v>
      </c>
      <c r="E28" s="130"/>
      <c r="F28" s="130"/>
      <c r="G28" s="131"/>
      <c r="H28" s="82"/>
      <c r="I28" s="82"/>
      <c r="J28" s="126"/>
      <c r="K28" s="127"/>
      <c r="L28" s="127"/>
      <c r="M28" s="235"/>
    </row>
    <row r="29" spans="1:13" s="1" customFormat="1" ht="14.1" customHeight="1" x14ac:dyDescent="0.3">
      <c r="A29" s="160">
        <v>14</v>
      </c>
      <c r="B29" s="108" t="s">
        <v>618</v>
      </c>
      <c r="C29" s="109"/>
      <c r="D29" s="190"/>
      <c r="E29" s="191"/>
      <c r="F29" s="191"/>
      <c r="G29" s="192"/>
      <c r="H29" s="98">
        <f>SUM(I29)-1</f>
        <v>7.8000000000000007</v>
      </c>
      <c r="I29" s="98">
        <f>SUM(J29)-1</f>
        <v>8.8000000000000007</v>
      </c>
      <c r="J29" s="93">
        <v>9.8000000000000007</v>
      </c>
      <c r="K29" s="82">
        <f>SUM(J29)+1</f>
        <v>10.8</v>
      </c>
      <c r="L29" s="82">
        <f>SUM(K29)+1</f>
        <v>11.8</v>
      </c>
      <c r="M29" s="235">
        <f>SUM(L29)+1</f>
        <v>12.8</v>
      </c>
    </row>
    <row r="30" spans="1:13" s="1" customFormat="1" ht="14.1" customHeight="1" thickBot="1" x14ac:dyDescent="0.35">
      <c r="A30" s="174"/>
      <c r="B30" s="169" t="s">
        <v>617</v>
      </c>
      <c r="C30" s="170"/>
      <c r="D30" s="171" t="s">
        <v>616</v>
      </c>
      <c r="E30" s="172"/>
      <c r="F30" s="172"/>
      <c r="G30" s="173"/>
      <c r="H30" s="68"/>
      <c r="I30" s="68"/>
      <c r="J30" s="166"/>
      <c r="K30" s="167"/>
      <c r="L30" s="167"/>
      <c r="M30" s="23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7">
    <mergeCell ref="M27:M28"/>
    <mergeCell ref="B28:C28"/>
    <mergeCell ref="D28:G28"/>
    <mergeCell ref="K29:K30"/>
    <mergeCell ref="L29:L30"/>
    <mergeCell ref="M29:M30"/>
    <mergeCell ref="I29:I30"/>
    <mergeCell ref="B30:C30"/>
    <mergeCell ref="H29:H30"/>
    <mergeCell ref="K27:K28"/>
    <mergeCell ref="A29:A30"/>
    <mergeCell ref="B29:C29"/>
    <mergeCell ref="D29:G29"/>
    <mergeCell ref="A27:A28"/>
    <mergeCell ref="B27:C27"/>
    <mergeCell ref="D27:G27"/>
    <mergeCell ref="L27:L28"/>
    <mergeCell ref="H27:H28"/>
    <mergeCell ref="I27:I28"/>
    <mergeCell ref="B25:C25"/>
    <mergeCell ref="J27:J28"/>
    <mergeCell ref="J29:J30"/>
    <mergeCell ref="D30:G30"/>
    <mergeCell ref="B26:C26"/>
    <mergeCell ref="D26:G26"/>
    <mergeCell ref="H25:H26"/>
    <mergeCell ref="A25:A26"/>
    <mergeCell ref="M23:M24"/>
    <mergeCell ref="B24:C24"/>
    <mergeCell ref="D24:G24"/>
    <mergeCell ref="K25:K26"/>
    <mergeCell ref="L25:L26"/>
    <mergeCell ref="K23:K24"/>
    <mergeCell ref="L23:L24"/>
    <mergeCell ref="M25:M26"/>
    <mergeCell ref="D25:G25"/>
    <mergeCell ref="J23:J24"/>
    <mergeCell ref="J25:J26"/>
    <mergeCell ref="K19:K20"/>
    <mergeCell ref="L19:L20"/>
    <mergeCell ref="I21:I22"/>
    <mergeCell ref="M19:M20"/>
    <mergeCell ref="I25:I26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73C9-35B6-4838-A8FF-73BC871B30D1}">
  <sheetPr codeName="Sheet21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620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37.9</v>
      </c>
      <c r="I3" s="135">
        <f>SUM(J3)-3.5</f>
        <v>41.4</v>
      </c>
      <c r="J3" s="137">
        <v>44.9</v>
      </c>
      <c r="K3" s="135">
        <f>SUM(J3)+3</f>
        <v>47.9</v>
      </c>
      <c r="L3" s="135">
        <f>SUM(K3)+3</f>
        <v>50.9</v>
      </c>
      <c r="M3" s="135">
        <f>SUM(L3)+3</f>
        <v>53.9</v>
      </c>
      <c r="N3" s="273">
        <f>SUM(M3)+3</f>
        <v>56.9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37.299999999999997</v>
      </c>
      <c r="I5" s="67">
        <f>SUM(J5)-2.2</f>
        <v>39.5</v>
      </c>
      <c r="J5" s="90">
        <v>41.7</v>
      </c>
      <c r="K5" s="67">
        <f>SUM(J5)+2</f>
        <v>43.7</v>
      </c>
      <c r="L5" s="67">
        <f>SUM(K5)+2</f>
        <v>45.7</v>
      </c>
      <c r="M5" s="67">
        <f>SUM(L5)+2</f>
        <v>47.7</v>
      </c>
      <c r="N5" s="185">
        <f>SUM(M5)+2</f>
        <v>49.7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67">
        <f>SUM(K7)+2</f>
        <v>46</v>
      </c>
      <c r="M7" s="67">
        <f>SUM(L7)+2</f>
        <v>48</v>
      </c>
      <c r="N7" s="185">
        <f>SUM(M7)+2</f>
        <v>50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SUM(I9)-1.9</f>
        <v>29.700000000000003</v>
      </c>
      <c r="I9" s="67">
        <f>SUM(J9)-1.9</f>
        <v>31.6</v>
      </c>
      <c r="J9" s="90">
        <v>33.5</v>
      </c>
      <c r="K9" s="67">
        <f>SUM(J9)+1.7</f>
        <v>35.200000000000003</v>
      </c>
      <c r="L9" s="67">
        <f>SUM(K9)+1.7</f>
        <v>36.900000000000006</v>
      </c>
      <c r="M9" s="67">
        <f>SUM(L9)+1.7</f>
        <v>38.600000000000009</v>
      </c>
      <c r="N9" s="185">
        <f>SUM(M9)+1.7</f>
        <v>40.300000000000011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14.399999999999999</v>
      </c>
      <c r="I11" s="67">
        <f>SUM(J11)-0.8</f>
        <v>15.2</v>
      </c>
      <c r="J11" s="90">
        <v>16</v>
      </c>
      <c r="K11" s="67">
        <f>SUM(J11)+0.8</f>
        <v>16.8</v>
      </c>
      <c r="L11" s="67">
        <f>SUM(K11)+0.8</f>
        <v>17.600000000000001</v>
      </c>
      <c r="M11" s="67">
        <f>SUM(L11)+0.8</f>
        <v>18.400000000000002</v>
      </c>
      <c r="N11" s="185">
        <f>SUM(M11)+0.8</f>
        <v>19.200000000000003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7">
        <f>SUM(L13)+0.6</f>
        <v>18.300000000000004</v>
      </c>
      <c r="N13" s="185">
        <f>SUM(M13)+0.6</f>
        <v>18.900000000000006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5.4</v>
      </c>
      <c r="I15" s="67">
        <f>SUM(J15)-0.3</f>
        <v>5.7</v>
      </c>
      <c r="J15" s="126">
        <v>6</v>
      </c>
      <c r="K15" s="127">
        <f>SUM(J15)+0.3</f>
        <v>6.3</v>
      </c>
      <c r="L15" s="127">
        <f>SUM(K15)+0.3</f>
        <v>6.6</v>
      </c>
      <c r="M15" s="67">
        <f>SUM(L15)+0.3</f>
        <v>6.8999999999999995</v>
      </c>
      <c r="N15" s="185">
        <f>SUM(M15)+0.3</f>
        <v>7.1999999999999993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37.799999999999997</v>
      </c>
      <c r="I17" s="67">
        <f>SUM(J17)-1.6</f>
        <v>39.4</v>
      </c>
      <c r="J17" s="126">
        <v>41</v>
      </c>
      <c r="K17" s="127">
        <f>SUM(J17)+1.6</f>
        <v>42.6</v>
      </c>
      <c r="L17" s="127">
        <f>SUM(K17)+1.6</f>
        <v>44.2</v>
      </c>
      <c r="M17" s="67">
        <f>SUM(L17)+1.6</f>
        <v>45.800000000000004</v>
      </c>
      <c r="N17" s="185">
        <f>SUM(M17)+1.6</f>
        <v>47.400000000000006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26.400000000000006</v>
      </c>
      <c r="I19" s="67">
        <f>SUM(J19)-3.4</f>
        <v>29.800000000000004</v>
      </c>
      <c r="J19" s="90">
        <v>33.200000000000003</v>
      </c>
      <c r="K19" s="67">
        <f>SUM(J19)+3.5</f>
        <v>36.700000000000003</v>
      </c>
      <c r="L19" s="67">
        <f>SUM(K19)+3.5</f>
        <v>40.200000000000003</v>
      </c>
      <c r="M19" s="67">
        <f>SUM(L19)+3.5</f>
        <v>43.7</v>
      </c>
      <c r="N19" s="185">
        <f>SUM(M19)+3.5</f>
        <v>47.2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29.299999999999997</v>
      </c>
      <c r="I21" s="67">
        <f>SUM(J21)-1.6</f>
        <v>30.9</v>
      </c>
      <c r="J21" s="126">
        <v>32.5</v>
      </c>
      <c r="K21" s="127">
        <f>SUM(J21)+1.6</f>
        <v>34.1</v>
      </c>
      <c r="L21" s="127">
        <f>SUM(K21)+1.6</f>
        <v>35.700000000000003</v>
      </c>
      <c r="M21" s="67">
        <f>SUM(L21)+1.6</f>
        <v>37.300000000000004</v>
      </c>
      <c r="N21" s="185">
        <f>SUM(M21)+1.6</f>
        <v>38.900000000000006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185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3.4000000000000004</v>
      </c>
      <c r="I25" s="67">
        <f>SUM(J25)-0.3</f>
        <v>3.7</v>
      </c>
      <c r="J25" s="126">
        <v>4</v>
      </c>
      <c r="K25" s="127">
        <f>SUM(J25)+0.3</f>
        <v>4.3</v>
      </c>
      <c r="L25" s="127">
        <f>SUM(K25)+0.3</f>
        <v>4.5999999999999996</v>
      </c>
      <c r="M25" s="67">
        <f>SUM(L25)+0.3</f>
        <v>4.8999999999999995</v>
      </c>
      <c r="N25" s="185">
        <f>SUM(M25)+0.3</f>
        <v>5.1999999999999993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68"/>
      <c r="N26" s="262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F2D2-DEAA-44DB-8A07-FA115FEB151C}">
  <sheetPr codeName="Sheet20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621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27.4</v>
      </c>
      <c r="I5" s="67">
        <f>SUM(J5)-1.8</f>
        <v>29.2</v>
      </c>
      <c r="J5" s="90">
        <v>31</v>
      </c>
      <c r="K5" s="67">
        <f>SUM(J5)+1.6</f>
        <v>32.6</v>
      </c>
      <c r="L5" s="67">
        <f>SUM(K5)+1.6</f>
        <v>34.200000000000003</v>
      </c>
      <c r="M5" s="67">
        <f>SUM(L5)+1.6</f>
        <v>35.800000000000004</v>
      </c>
      <c r="N5" s="185">
        <f>SUM(M5)+1.6</f>
        <v>37.400000000000006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33.5</v>
      </c>
      <c r="I7" s="67">
        <f>SUM(J7)-2.25</f>
        <v>35.75</v>
      </c>
      <c r="J7" s="90">
        <v>38</v>
      </c>
      <c r="K7" s="67">
        <f>SUM(J7)+2</f>
        <v>40</v>
      </c>
      <c r="L7" s="67">
        <f>SUM(K7)+2</f>
        <v>42</v>
      </c>
      <c r="M7" s="67">
        <f>SUM(L7)+2</f>
        <v>44</v>
      </c>
      <c r="N7" s="185">
        <f>SUM(M7)+2</f>
        <v>46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33.5</v>
      </c>
      <c r="I9" s="67">
        <f>SUM(J9)-2.25</f>
        <v>35.75</v>
      </c>
      <c r="J9" s="90">
        <v>38</v>
      </c>
      <c r="K9" s="67">
        <f>SUM(J9)+2</f>
        <v>40</v>
      </c>
      <c r="L9" s="67">
        <f>SUM(K9)+2</f>
        <v>42</v>
      </c>
      <c r="M9" s="67">
        <f>SUM(L9)+2</f>
        <v>44</v>
      </c>
      <c r="N9" s="185">
        <f>SUM(M9)+2</f>
        <v>46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13.899999999999999</v>
      </c>
      <c r="I11" s="67">
        <f>SUM(J11)-0.8</f>
        <v>14.7</v>
      </c>
      <c r="J11" s="90">
        <v>15.5</v>
      </c>
      <c r="K11" s="67">
        <f>SUM(J11)+0.8</f>
        <v>16.3</v>
      </c>
      <c r="L11" s="67">
        <f>SUM(K11)+0.8</f>
        <v>17.100000000000001</v>
      </c>
      <c r="M11" s="67">
        <f>SUM(L11)+0.8</f>
        <v>17.900000000000002</v>
      </c>
      <c r="N11" s="185">
        <f>SUM(M11)+0.8</f>
        <v>18.700000000000003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11.8</v>
      </c>
      <c r="I13" s="67">
        <f>SUM(J13)-0.6</f>
        <v>12.4</v>
      </c>
      <c r="J13" s="126">
        <v>13</v>
      </c>
      <c r="K13" s="127">
        <f>SUM(J13)+0.6</f>
        <v>13.6</v>
      </c>
      <c r="L13" s="127">
        <f>SUM(K13)+0.6</f>
        <v>14.2</v>
      </c>
      <c r="M13" s="67">
        <f>SUM(L13)+0.6</f>
        <v>14.799999999999999</v>
      </c>
      <c r="N13" s="185">
        <f>SUM(M13)+0.6</f>
        <v>15.399999999999999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5.5</v>
      </c>
      <c r="I15" s="67">
        <f>SUM(J15)-0.3</f>
        <v>5.8</v>
      </c>
      <c r="J15" s="126">
        <v>6.1</v>
      </c>
      <c r="K15" s="127">
        <f>SUM(J15)+0.3</f>
        <v>6.3999999999999995</v>
      </c>
      <c r="L15" s="127">
        <f>SUM(K15)+0.3</f>
        <v>6.6999999999999993</v>
      </c>
      <c r="M15" s="67">
        <f>SUM(L15)+0.3</f>
        <v>6.9999999999999991</v>
      </c>
      <c r="N15" s="185">
        <f>SUM(M15)+0.3</f>
        <v>7.2999999999999989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33.799999999999997</v>
      </c>
      <c r="I17" s="67">
        <f>SUM(J17)-1.6</f>
        <v>35.4</v>
      </c>
      <c r="J17" s="126">
        <v>37</v>
      </c>
      <c r="K17" s="127">
        <f>SUM(J17)+1.6</f>
        <v>38.6</v>
      </c>
      <c r="L17" s="127">
        <f>SUM(K17)+1.6</f>
        <v>40.200000000000003</v>
      </c>
      <c r="M17" s="67">
        <f>SUM(L17)+1.6</f>
        <v>41.800000000000004</v>
      </c>
      <c r="N17" s="185">
        <f>SUM(M17)+1.6</f>
        <v>43.400000000000006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30.299999999999997</v>
      </c>
      <c r="I19" s="67">
        <f>SUM(J19)-3.6</f>
        <v>33.9</v>
      </c>
      <c r="J19" s="90">
        <v>37.5</v>
      </c>
      <c r="K19" s="67">
        <f>SUM(J19)+3.7</f>
        <v>41.2</v>
      </c>
      <c r="L19" s="67">
        <f>SUM(K19)+3.7</f>
        <v>44.900000000000006</v>
      </c>
      <c r="M19" s="67">
        <f>SUM(L19)+3.7</f>
        <v>48.600000000000009</v>
      </c>
      <c r="N19" s="185">
        <f>SUM(M19)+3.7</f>
        <v>52.300000000000011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25.8</v>
      </c>
      <c r="I21" s="67">
        <f>SUM(J21)-1.5</f>
        <v>27.3</v>
      </c>
      <c r="J21" s="126">
        <v>28.8</v>
      </c>
      <c r="K21" s="127">
        <f>SUM(J21)+1.5</f>
        <v>30.3</v>
      </c>
      <c r="L21" s="127">
        <f>SUM(K21)+1.5</f>
        <v>31.8</v>
      </c>
      <c r="M21" s="67">
        <f>SUM(L21)+1.5</f>
        <v>33.299999999999997</v>
      </c>
      <c r="N21" s="185">
        <f>SUM(M21)+1.5</f>
        <v>34.799999999999997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17.600000000000001</v>
      </c>
      <c r="I23" s="67">
        <f>SUM(J23)-0.7</f>
        <v>18.3</v>
      </c>
      <c r="J23" s="126">
        <v>19</v>
      </c>
      <c r="K23" s="127">
        <f>SUM(J23)+0.7</f>
        <v>19.7</v>
      </c>
      <c r="L23" s="127">
        <f>SUM(K23)+0.7</f>
        <v>20.399999999999999</v>
      </c>
      <c r="M23" s="67">
        <f>SUM(L23)+0.7</f>
        <v>21.099999999999998</v>
      </c>
      <c r="N23" s="185">
        <f>SUM(M23)+0.7</f>
        <v>21.799999999999997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67">
        <f>SUM(L25)+0.3</f>
        <v>5.3999999999999995</v>
      </c>
      <c r="N25" s="185">
        <f>SUM(M25)+0.3</f>
        <v>5.6999999999999993</v>
      </c>
    </row>
    <row r="26" spans="1:14" s="1" customFormat="1" ht="14.1" customHeight="1" x14ac:dyDescent="0.3">
      <c r="A26" s="160"/>
      <c r="B26" s="148" t="s">
        <v>205</v>
      </c>
      <c r="C26" s="149"/>
      <c r="D26" s="129" t="s">
        <v>109</v>
      </c>
      <c r="E26" s="130"/>
      <c r="F26" s="130"/>
      <c r="G26" s="131"/>
      <c r="H26" s="82"/>
      <c r="I26" s="82"/>
      <c r="J26" s="126"/>
      <c r="K26" s="127"/>
      <c r="L26" s="127"/>
      <c r="M26" s="82"/>
      <c r="N26" s="189"/>
    </row>
    <row r="27" spans="1:14" s="1" customFormat="1" ht="14.1" customHeight="1" x14ac:dyDescent="0.3">
      <c r="A27" s="160">
        <v>13</v>
      </c>
      <c r="B27" s="108" t="s">
        <v>204</v>
      </c>
      <c r="C27" s="109"/>
      <c r="D27" s="190" t="s">
        <v>131</v>
      </c>
      <c r="E27" s="191"/>
      <c r="F27" s="191"/>
      <c r="G27" s="192"/>
      <c r="H27" s="98">
        <f>SUM(I27)-0.2</f>
        <v>3.0999999999999996</v>
      </c>
      <c r="I27" s="98">
        <f>SUM(J27)-0.2</f>
        <v>3.3</v>
      </c>
      <c r="J27" s="93">
        <v>3.5</v>
      </c>
      <c r="K27" s="82">
        <f>SUM(J27)+0.2</f>
        <v>3.7</v>
      </c>
      <c r="L27" s="82">
        <f>SUM(K27)+0.2</f>
        <v>3.9000000000000004</v>
      </c>
      <c r="M27" s="67">
        <f>SUM(L27)+0.2</f>
        <v>4.1000000000000005</v>
      </c>
      <c r="N27" s="185">
        <f>SUM(M27)+0.2</f>
        <v>4.3000000000000007</v>
      </c>
    </row>
    <row r="28" spans="1:14" s="1" customFormat="1" ht="14.1" customHeight="1" thickBot="1" x14ac:dyDescent="0.35">
      <c r="A28" s="174"/>
      <c r="B28" s="169" t="s">
        <v>203</v>
      </c>
      <c r="C28" s="170"/>
      <c r="D28" s="171" t="s">
        <v>129</v>
      </c>
      <c r="E28" s="172"/>
      <c r="F28" s="172"/>
      <c r="G28" s="173"/>
      <c r="H28" s="68"/>
      <c r="I28" s="68"/>
      <c r="J28" s="166"/>
      <c r="K28" s="167"/>
      <c r="L28" s="167"/>
      <c r="M28" s="68"/>
      <c r="N28" s="262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7:J28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I27:I28"/>
    <mergeCell ref="B28:C28"/>
    <mergeCell ref="D28:G28"/>
    <mergeCell ref="A27:A28"/>
    <mergeCell ref="B27:C27"/>
    <mergeCell ref="D27:G27"/>
    <mergeCell ref="H27:H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504-87B6-402E-A8D4-FF3ECD2AB6D9}">
  <sheetPr codeName="Sheet216">
    <tabColor theme="5"/>
    <pageSetUpPr fitToPage="1"/>
  </sheetPr>
  <dimension ref="A1:M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622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7" t="s">
        <v>72</v>
      </c>
      <c r="I2" s="57" t="s">
        <v>73</v>
      </c>
      <c r="J2" s="8" t="s">
        <v>74</v>
      </c>
      <c r="K2" s="57" t="s">
        <v>75</v>
      </c>
      <c r="L2" s="57" t="s">
        <v>183</v>
      </c>
      <c r="M2" s="57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35.9</v>
      </c>
      <c r="I3" s="135">
        <f>SUM(J3)-3.5</f>
        <v>39.4</v>
      </c>
      <c r="J3" s="137">
        <v>42.9</v>
      </c>
      <c r="K3" s="135">
        <f>SUM(J3)+3</f>
        <v>45.9</v>
      </c>
      <c r="L3" s="135">
        <f>SUM(K3)+3</f>
        <v>48.9</v>
      </c>
      <c r="M3" s="242">
        <f>SUM(L3)+3</f>
        <v>51.9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27.7</v>
      </c>
      <c r="I5" s="67">
        <f>SUM(J5)-2</f>
        <v>29.7</v>
      </c>
      <c r="J5" s="90">
        <v>31.7</v>
      </c>
      <c r="K5" s="67">
        <f>SUM(J5)+1.8</f>
        <v>33.5</v>
      </c>
      <c r="L5" s="67">
        <f>SUM(K5)+1.8</f>
        <v>35.299999999999997</v>
      </c>
      <c r="M5" s="234">
        <f>SUM(L5)+1.8</f>
        <v>37.099999999999994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32.5</v>
      </c>
      <c r="I7" s="67">
        <f>SUM(J7)-2.25</f>
        <v>34.75</v>
      </c>
      <c r="J7" s="90">
        <v>37</v>
      </c>
      <c r="K7" s="67">
        <f>SUM(J7)+2</f>
        <v>39</v>
      </c>
      <c r="L7" s="67">
        <f>SUM(K7)+2</f>
        <v>41</v>
      </c>
      <c r="M7" s="234">
        <f>SUM(L7)+2</f>
        <v>43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32.5</v>
      </c>
      <c r="I9" s="67">
        <f>SUM(J9)-2.25</f>
        <v>34.75</v>
      </c>
      <c r="J9" s="90">
        <v>37</v>
      </c>
      <c r="K9" s="67">
        <f>SUM(J9)+2</f>
        <v>39</v>
      </c>
      <c r="L9" s="67">
        <f>SUM(K9)+2</f>
        <v>41</v>
      </c>
      <c r="M9" s="234">
        <f>SUM(L9)+2</f>
        <v>43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13.599999999999998</v>
      </c>
      <c r="I11" s="67">
        <f>SUM(J11)-0.8</f>
        <v>14.399999999999999</v>
      </c>
      <c r="J11" s="90">
        <v>15.2</v>
      </c>
      <c r="K11" s="67">
        <f>SUM(J11)+0.8</f>
        <v>16</v>
      </c>
      <c r="L11" s="67">
        <f>SUM(K11)+0.8</f>
        <v>16.8</v>
      </c>
      <c r="M11" s="234">
        <f>SUM(L11)+0.8</f>
        <v>17.600000000000001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13.8</v>
      </c>
      <c r="I13" s="67">
        <f>SUM(J13)-0.6</f>
        <v>14.4</v>
      </c>
      <c r="J13" s="126">
        <v>15</v>
      </c>
      <c r="K13" s="127">
        <f>SUM(J13)+0.6</f>
        <v>15.6</v>
      </c>
      <c r="L13" s="127">
        <f>SUM(K13)+0.6</f>
        <v>16.2</v>
      </c>
      <c r="M13" s="234">
        <f>SUM(L13)+0.6</f>
        <v>16.8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234">
        <f>SUM(L15)+0.3</f>
        <v>7.4999999999999991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34.799999999999997</v>
      </c>
      <c r="I17" s="67">
        <f>SUM(J17)-1.6</f>
        <v>36.4</v>
      </c>
      <c r="J17" s="126">
        <v>38</v>
      </c>
      <c r="K17" s="127">
        <f>SUM(J17)+1.6</f>
        <v>39.6</v>
      </c>
      <c r="L17" s="127">
        <f>SUM(K17)+1.6</f>
        <v>41.2</v>
      </c>
      <c r="M17" s="234">
        <f>SUM(L17)+1.6</f>
        <v>42.800000000000004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30</v>
      </c>
      <c r="I19" s="67">
        <f>SUM(J19)-3.5</f>
        <v>33.5</v>
      </c>
      <c r="J19" s="90">
        <v>37</v>
      </c>
      <c r="K19" s="67">
        <f>SUM(J19)+3.6</f>
        <v>40.6</v>
      </c>
      <c r="L19" s="67">
        <f>SUM(K19)+3.6</f>
        <v>44.2</v>
      </c>
      <c r="M19" s="234">
        <f>SUM(L19)+3.6</f>
        <v>47.800000000000004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25.8</v>
      </c>
      <c r="I21" s="67">
        <f>SUM(J21)-1.5</f>
        <v>27.3</v>
      </c>
      <c r="J21" s="126">
        <v>28.8</v>
      </c>
      <c r="K21" s="127">
        <f>SUM(J21)+1.5</f>
        <v>30.3</v>
      </c>
      <c r="L21" s="127">
        <f>SUM(K21)+1.5</f>
        <v>31.8</v>
      </c>
      <c r="M21" s="232">
        <f>SUM(L21)+1.5</f>
        <v>33.299999999999997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16.600000000000001</v>
      </c>
      <c r="I23" s="67">
        <f>SUM(J23)-0.7</f>
        <v>17.3</v>
      </c>
      <c r="J23" s="126">
        <v>18</v>
      </c>
      <c r="K23" s="127">
        <f>SUM(J23)+0.7</f>
        <v>18.7</v>
      </c>
      <c r="L23" s="127">
        <f>SUM(K23)+0.7</f>
        <v>19.399999999999999</v>
      </c>
      <c r="M23" s="234">
        <f>SUM(L23)+0.7</f>
        <v>20.099999999999998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2.9000000000000004</v>
      </c>
      <c r="I25" s="67">
        <f>SUM(J25)-0.3</f>
        <v>3.2</v>
      </c>
      <c r="J25" s="126">
        <v>3.5</v>
      </c>
      <c r="K25" s="127">
        <f>SUM(J25)+0.3</f>
        <v>3.8</v>
      </c>
      <c r="L25" s="127">
        <f>SUM(K25)+0.3</f>
        <v>4.0999999999999996</v>
      </c>
      <c r="M25" s="234">
        <f>SUM(L25)+0.3</f>
        <v>4.3999999999999995</v>
      </c>
    </row>
    <row r="26" spans="1:13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241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6CEF-6781-4BBB-BDE8-3F756AFA7D13}">
  <sheetPr codeName="Sheet151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220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2" t="s">
        <v>72</v>
      </c>
      <c r="I2" s="12" t="s">
        <v>73</v>
      </c>
      <c r="J2" s="8" t="s">
        <v>74</v>
      </c>
      <c r="K2" s="12" t="s">
        <v>75</v>
      </c>
      <c r="L2" s="12" t="s">
        <v>183</v>
      </c>
      <c r="M2" s="12" t="s">
        <v>184</v>
      </c>
      <c r="N2" s="12" t="s">
        <v>185</v>
      </c>
    </row>
    <row r="3" spans="1:14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38</v>
      </c>
      <c r="I3" s="67">
        <f>SUM(J3)-3.5</f>
        <v>41.5</v>
      </c>
      <c r="J3" s="90">
        <v>45</v>
      </c>
      <c r="K3" s="67">
        <f>SUM(J3)+3</f>
        <v>48</v>
      </c>
      <c r="L3" s="67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33.799999999999997</v>
      </c>
      <c r="I5" s="67">
        <f>SUM(J5)-2</f>
        <v>35.799999999999997</v>
      </c>
      <c r="J5" s="90">
        <v>37.799999999999997</v>
      </c>
      <c r="K5" s="67">
        <f>SUM(J5)+1.8</f>
        <v>39.599999999999994</v>
      </c>
      <c r="L5" s="67">
        <f>SUM(K5)+1.8</f>
        <v>41.399999999999991</v>
      </c>
      <c r="M5" s="67">
        <f>SUM(L5)+1.8</f>
        <v>43.199999999999989</v>
      </c>
      <c r="N5" s="185">
        <f>SUM(M5)+1.8</f>
        <v>44.999999999999986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36.5</v>
      </c>
      <c r="I7" s="67">
        <f>SUM(J7)-2.25</f>
        <v>38.75</v>
      </c>
      <c r="J7" s="90">
        <v>41</v>
      </c>
      <c r="K7" s="67">
        <f>SUM(J7)+2</f>
        <v>43</v>
      </c>
      <c r="L7" s="67">
        <f>SUM(K7)+2</f>
        <v>45</v>
      </c>
      <c r="M7" s="67">
        <f>SUM(L7)+2</f>
        <v>47</v>
      </c>
      <c r="N7" s="185">
        <f>SUM(M7)+2</f>
        <v>49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28.4</v>
      </c>
      <c r="I9" s="67">
        <f>SUM(J9)-1.8</f>
        <v>30.2</v>
      </c>
      <c r="J9" s="90">
        <v>32</v>
      </c>
      <c r="K9" s="67">
        <f>SUM(J9)+1.6</f>
        <v>33.6</v>
      </c>
      <c r="L9" s="67">
        <f>SUM(K9)+1.6</f>
        <v>35.200000000000003</v>
      </c>
      <c r="M9" s="67">
        <f>SUM(L9)+1.6</f>
        <v>36.800000000000004</v>
      </c>
      <c r="N9" s="185">
        <f>SUM(M9)+1.6</f>
        <v>38.400000000000006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14.5</v>
      </c>
      <c r="I11" s="67">
        <f>SUM(J11)-0.8</f>
        <v>15.3</v>
      </c>
      <c r="J11" s="126">
        <v>16.100000000000001</v>
      </c>
      <c r="K11" s="127">
        <f>SUM(J11)+0.8</f>
        <v>16.900000000000002</v>
      </c>
      <c r="L11" s="127">
        <f>SUM(K11)+0.8</f>
        <v>17.700000000000003</v>
      </c>
      <c r="M11" s="127">
        <f>SUM(L11)+0.8</f>
        <v>18.500000000000004</v>
      </c>
      <c r="N11" s="257">
        <f>SUM(M11)+0.8</f>
        <v>19.300000000000004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7"/>
      <c r="N12" s="257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15.4</v>
      </c>
      <c r="I13" s="67">
        <f>SUM(J13)-0.6</f>
        <v>16</v>
      </c>
      <c r="J13" s="126">
        <v>16.600000000000001</v>
      </c>
      <c r="K13" s="127">
        <f>SUM(J13)+0.6</f>
        <v>17.200000000000003</v>
      </c>
      <c r="L13" s="127">
        <f>SUM(K13)+0.6</f>
        <v>17.800000000000004</v>
      </c>
      <c r="M13" s="127">
        <f>SUM(L13)+0.6</f>
        <v>18.400000000000006</v>
      </c>
      <c r="N13" s="257">
        <f>SUM(M13)+0.6</f>
        <v>19.000000000000007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127">
        <f>SUM(L15)+0.3</f>
        <v>7.6999999999999993</v>
      </c>
      <c r="N15" s="257">
        <f>SUM(M15)+0.3</f>
        <v>7.9999999999999991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127">
        <f>SUM(L17)+1.6</f>
        <v>46.800000000000004</v>
      </c>
      <c r="N17" s="257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28.1</v>
      </c>
      <c r="I19" s="67">
        <f>SUM(J19)-3.5</f>
        <v>31.6</v>
      </c>
      <c r="J19" s="90">
        <v>35.1</v>
      </c>
      <c r="K19" s="67">
        <f>SUM(J19)+3.6</f>
        <v>38.700000000000003</v>
      </c>
      <c r="L19" s="67">
        <f>SUM(K19)+3.6</f>
        <v>42.300000000000004</v>
      </c>
      <c r="M19" s="67">
        <f>SUM(L19)+3.6</f>
        <v>45.900000000000006</v>
      </c>
      <c r="N19" s="185">
        <f>SUM(M19)+3.6</f>
        <v>49.500000000000007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SUM(I21)-1.7</f>
        <v>28.6</v>
      </c>
      <c r="I21" s="67">
        <f>SUM(J21)-1.7</f>
        <v>30.3</v>
      </c>
      <c r="J21" s="126">
        <v>32</v>
      </c>
      <c r="K21" s="127">
        <f>SUM(J21)+1.7</f>
        <v>33.700000000000003</v>
      </c>
      <c r="L21" s="127">
        <f>SUM(K21)+1.7</f>
        <v>35.400000000000006</v>
      </c>
      <c r="M21" s="127">
        <f>SUM(L21)+1.7</f>
        <v>37.100000000000009</v>
      </c>
      <c r="N21" s="257">
        <f>SUM(M21)+1.7</f>
        <v>38.800000000000011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127">
        <f>SUM(L23)+0.6</f>
        <v>17</v>
      </c>
      <c r="N23" s="257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SUM(I25)-0.3</f>
        <v>3.4000000000000004</v>
      </c>
      <c r="I25" s="67">
        <f>SUM(J25)-0.3</f>
        <v>3.7</v>
      </c>
      <c r="J25" s="126">
        <v>4</v>
      </c>
      <c r="K25" s="127">
        <f>SUM(J25)+0.3</f>
        <v>4.3</v>
      </c>
      <c r="L25" s="127">
        <f>SUM(K25)+0.3</f>
        <v>4.5999999999999996</v>
      </c>
      <c r="M25" s="127">
        <f>SUM(L25)+0.3</f>
        <v>4.8999999999999995</v>
      </c>
      <c r="N25" s="257">
        <f>SUM(M25)+0.3</f>
        <v>5.1999999999999993</v>
      </c>
    </row>
    <row r="26" spans="1:14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67"/>
      <c r="N26" s="185"/>
    </row>
    <row r="27" spans="1:14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127"/>
      <c r="N27" s="257"/>
    </row>
    <row r="28" spans="1:14" ht="14.1" customHeight="1" x14ac:dyDescent="0.3">
      <c r="A28" s="160"/>
      <c r="B28" s="148"/>
      <c r="C28" s="149"/>
      <c r="D28" s="129"/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ht="14.1" customHeight="1" x14ac:dyDescent="0.3">
      <c r="A29" s="181">
        <v>14</v>
      </c>
      <c r="B29" s="108"/>
      <c r="C29" s="109"/>
      <c r="D29" s="190"/>
      <c r="E29" s="261"/>
      <c r="F29" s="261"/>
      <c r="G29" s="192"/>
      <c r="H29" s="98"/>
      <c r="I29" s="98"/>
      <c r="J29" s="93"/>
      <c r="K29" s="82"/>
      <c r="L29" s="82"/>
      <c r="M29" s="82"/>
      <c r="N29" s="189"/>
    </row>
    <row r="30" spans="1:14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167"/>
      <c r="N30" s="258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C5E5-2648-438E-8072-6FD886CAF313}">
  <sheetPr codeName="Sheet214">
    <tabColor theme="5"/>
    <pageSetUpPr fitToPage="1"/>
  </sheetPr>
  <dimension ref="A1:M51"/>
  <sheetViews>
    <sheetView zoomScale="110" zoomScaleNormal="110" workbookViewId="0">
      <selection activeCell="I13" sqref="I13:I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623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242">
        <f>SUM(L3)+3</f>
        <v>54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35</v>
      </c>
      <c r="I5" s="67">
        <f>SUM(J5)-2</f>
        <v>37</v>
      </c>
      <c r="J5" s="90">
        <v>39</v>
      </c>
      <c r="K5" s="67">
        <f>SUM(J5)+1.8</f>
        <v>40.799999999999997</v>
      </c>
      <c r="L5" s="67">
        <f>SUM(K5)+1.8</f>
        <v>42.599999999999994</v>
      </c>
      <c r="M5" s="234">
        <f>SUM(L5)+1.8</f>
        <v>44.399999999999991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</v>
      </c>
      <c r="I7" s="67">
        <f>SUM(J7)-2.25</f>
        <v>39.25</v>
      </c>
      <c r="J7" s="90">
        <v>41.5</v>
      </c>
      <c r="K7" s="67">
        <f>SUM(J7)+2</f>
        <v>43.5</v>
      </c>
      <c r="L7" s="67">
        <f>SUM(K7)+2</f>
        <v>45.5</v>
      </c>
      <c r="M7" s="234">
        <f>SUM(L7)+2</f>
        <v>47.5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29.9</v>
      </c>
      <c r="I9" s="67">
        <f>SUM(J9)-1.8</f>
        <v>31.7</v>
      </c>
      <c r="J9" s="90">
        <v>33.5</v>
      </c>
      <c r="K9" s="67">
        <f>SUM(J9)+1.6</f>
        <v>35.1</v>
      </c>
      <c r="L9" s="67">
        <f>SUM(K9)+1.6</f>
        <v>36.700000000000003</v>
      </c>
      <c r="M9" s="234">
        <f>SUM(L9)+1.6</f>
        <v>38.300000000000004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14.099999999999998</v>
      </c>
      <c r="I11" s="67">
        <f>SUM(J11)-0.8</f>
        <v>14.899999999999999</v>
      </c>
      <c r="J11" s="90">
        <v>15.7</v>
      </c>
      <c r="K11" s="67">
        <f>SUM(J11)+0.8</f>
        <v>16.5</v>
      </c>
      <c r="L11" s="67">
        <f>SUM(K11)+0.8</f>
        <v>17.3</v>
      </c>
      <c r="M11" s="234">
        <f>SUM(L11)+0.8</f>
        <v>18.100000000000001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13.8</v>
      </c>
      <c r="I13" s="67">
        <f>SUM(J13)-0.6</f>
        <v>14.4</v>
      </c>
      <c r="J13" s="126">
        <v>15</v>
      </c>
      <c r="K13" s="127">
        <f>SUM(J13)+0.6</f>
        <v>15.6</v>
      </c>
      <c r="L13" s="127">
        <f>SUM(K13)+0.6</f>
        <v>16.2</v>
      </c>
      <c r="M13" s="234">
        <f>SUM(L13)+0.6</f>
        <v>16.8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5.9</v>
      </c>
      <c r="I15" s="67">
        <f>SUM(J15)-0.3</f>
        <v>6.2</v>
      </c>
      <c r="J15" s="126">
        <v>6.5</v>
      </c>
      <c r="K15" s="127">
        <f>SUM(J15)+0.3</f>
        <v>6.8</v>
      </c>
      <c r="L15" s="127">
        <f>SUM(K15)+0.3</f>
        <v>7.1</v>
      </c>
      <c r="M15" s="234">
        <f>SUM(L15)+0.3</f>
        <v>7.3999999999999995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35.799999999999997</v>
      </c>
      <c r="I17" s="67">
        <f>SUM(J17)-1.6</f>
        <v>37.4</v>
      </c>
      <c r="J17" s="126">
        <v>39</v>
      </c>
      <c r="K17" s="127">
        <f>SUM(J17)+1.6</f>
        <v>40.6</v>
      </c>
      <c r="L17" s="127">
        <f>SUM(K17)+1.6</f>
        <v>42.2</v>
      </c>
      <c r="M17" s="234">
        <f>SUM(L17)+1.6</f>
        <v>43.800000000000004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27.5</v>
      </c>
      <c r="I19" s="67">
        <f>SUM(J19)-3.5</f>
        <v>31</v>
      </c>
      <c r="J19" s="90">
        <v>34.5</v>
      </c>
      <c r="K19" s="67">
        <f>SUM(J19)+3.6</f>
        <v>38.1</v>
      </c>
      <c r="L19" s="67">
        <f>SUM(K19)+3.6</f>
        <v>41.7</v>
      </c>
      <c r="M19" s="234">
        <f>SUM(L19)+3.6</f>
        <v>45.300000000000004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34.699999999999996</v>
      </c>
      <c r="I21" s="67">
        <f>SUM(J21)-1.6</f>
        <v>36.299999999999997</v>
      </c>
      <c r="J21" s="126">
        <v>37.9</v>
      </c>
      <c r="K21" s="127">
        <f>SUM(J21)+1.6</f>
        <v>39.5</v>
      </c>
      <c r="L21" s="127">
        <f>SUM(K21)+1.6</f>
        <v>41.1</v>
      </c>
      <c r="M21" s="234">
        <f>SUM(L21)+1.6</f>
        <v>42.7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5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13.8</v>
      </c>
      <c r="I23" s="67">
        <f>SUM(J23)-0.6</f>
        <v>14.4</v>
      </c>
      <c r="J23" s="126">
        <v>15</v>
      </c>
      <c r="K23" s="127">
        <f>SUM(J23)+0.6</f>
        <v>15.6</v>
      </c>
      <c r="L23" s="127">
        <f>SUM(K23)+0.6</f>
        <v>16.2</v>
      </c>
      <c r="M23" s="234">
        <f>SUM(L23)+0.6</f>
        <v>16.8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234">
        <f>SUM(L25)+0.3</f>
        <v>5.3999999999999995</v>
      </c>
    </row>
    <row r="26" spans="1:13" s="1" customFormat="1" ht="14.1" customHeight="1" x14ac:dyDescent="0.3">
      <c r="A26" s="160"/>
      <c r="B26" s="148" t="s">
        <v>205</v>
      </c>
      <c r="C26" s="149"/>
      <c r="D26" s="129" t="s">
        <v>109</v>
      </c>
      <c r="E26" s="130"/>
      <c r="F26" s="130"/>
      <c r="G26" s="131"/>
      <c r="H26" s="82"/>
      <c r="I26" s="82"/>
      <c r="J26" s="126"/>
      <c r="K26" s="127"/>
      <c r="L26" s="127"/>
      <c r="M26" s="235"/>
    </row>
    <row r="27" spans="1:13" s="1" customFormat="1" ht="14.1" customHeight="1" x14ac:dyDescent="0.3">
      <c r="A27" s="160">
        <v>13</v>
      </c>
      <c r="B27" s="108" t="s">
        <v>204</v>
      </c>
      <c r="C27" s="109"/>
      <c r="D27" s="190" t="s">
        <v>131</v>
      </c>
      <c r="E27" s="191"/>
      <c r="F27" s="191"/>
      <c r="G27" s="192"/>
      <c r="H27" s="98">
        <f>SUM(I27)-0.1</f>
        <v>1.2999999999999998</v>
      </c>
      <c r="I27" s="98">
        <f>SUM(J27)-0.1</f>
        <v>1.4</v>
      </c>
      <c r="J27" s="93">
        <v>1.5</v>
      </c>
      <c r="K27" s="82">
        <f>SUM(J27)+0.1</f>
        <v>1.6</v>
      </c>
      <c r="L27" s="82">
        <f>SUM(K27)+0.1</f>
        <v>1.7000000000000002</v>
      </c>
      <c r="M27" s="235">
        <f>SUM(L27)+0.1</f>
        <v>1.8000000000000003</v>
      </c>
    </row>
    <row r="28" spans="1:13" s="1" customFormat="1" ht="14.1" customHeight="1" thickBot="1" x14ac:dyDescent="0.35">
      <c r="A28" s="174"/>
      <c r="B28" s="169" t="s">
        <v>203</v>
      </c>
      <c r="C28" s="170"/>
      <c r="D28" s="171" t="s">
        <v>129</v>
      </c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J21:J22"/>
    <mergeCell ref="J23:J24"/>
    <mergeCell ref="K17:K18"/>
    <mergeCell ref="L17:L18"/>
    <mergeCell ref="I19:I20"/>
    <mergeCell ref="M17:M18"/>
    <mergeCell ref="I23:I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L25:L26"/>
    <mergeCell ref="H25:H26"/>
    <mergeCell ref="I25:I26"/>
    <mergeCell ref="B23:C23"/>
    <mergeCell ref="J25:J26"/>
    <mergeCell ref="J27:J28"/>
    <mergeCell ref="D28:G28"/>
    <mergeCell ref="B24:C24"/>
    <mergeCell ref="D24:G24"/>
    <mergeCell ref="H23:H24"/>
    <mergeCell ref="A27:A28"/>
    <mergeCell ref="B27:C27"/>
    <mergeCell ref="D27:G27"/>
    <mergeCell ref="A25:A26"/>
    <mergeCell ref="B25:C25"/>
    <mergeCell ref="D25:G25"/>
    <mergeCell ref="M25:M26"/>
    <mergeCell ref="B26:C26"/>
    <mergeCell ref="D26:G26"/>
    <mergeCell ref="K27:K28"/>
    <mergeCell ref="L27:L28"/>
    <mergeCell ref="M27:M28"/>
    <mergeCell ref="I27:I28"/>
    <mergeCell ref="B28:C28"/>
    <mergeCell ref="H27:H28"/>
    <mergeCell ref="K25:K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35B5-26AD-41A6-B113-61FCD1A28CF4}">
  <sheetPr codeName="Sheet22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624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24.599999999999998</v>
      </c>
      <c r="I5" s="67">
        <f>SUM(J5)-1.8</f>
        <v>26.4</v>
      </c>
      <c r="J5" s="90">
        <v>28.2</v>
      </c>
      <c r="K5" s="67">
        <f>SUM(J5)+1.6</f>
        <v>29.8</v>
      </c>
      <c r="L5" s="67">
        <f>SUM(K5)+1.6</f>
        <v>31.400000000000002</v>
      </c>
      <c r="M5" s="67">
        <f>SUM(L5)+1.6</f>
        <v>33</v>
      </c>
      <c r="N5" s="234">
        <f>SUM(M5)+1.6</f>
        <v>34.6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33.5</v>
      </c>
      <c r="I7" s="67">
        <f>SUM(J7)-2.25</f>
        <v>35.75</v>
      </c>
      <c r="J7" s="90">
        <v>38</v>
      </c>
      <c r="K7" s="67">
        <f>SUM(J7)+2</f>
        <v>40</v>
      </c>
      <c r="L7" s="67">
        <f>SUM(K7)+2</f>
        <v>42</v>
      </c>
      <c r="M7" s="67">
        <f>SUM(L7)+2</f>
        <v>44</v>
      </c>
      <c r="N7" s="185">
        <f>SUM(M7)+2</f>
        <v>46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33.5</v>
      </c>
      <c r="I9" s="67">
        <f>SUM(J9)-2.25</f>
        <v>35.75</v>
      </c>
      <c r="J9" s="90">
        <v>38</v>
      </c>
      <c r="K9" s="67">
        <f>SUM(J9)+2</f>
        <v>40</v>
      </c>
      <c r="L9" s="67">
        <f>SUM(K9)+2</f>
        <v>42</v>
      </c>
      <c r="M9" s="67">
        <f>SUM(L9)+2</f>
        <v>44</v>
      </c>
      <c r="N9" s="185">
        <f>SUM(M9)+2</f>
        <v>46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14.399999999999999</v>
      </c>
      <c r="I11" s="67">
        <f>SUM(J11)-0.8</f>
        <v>15.2</v>
      </c>
      <c r="J11" s="90">
        <v>16</v>
      </c>
      <c r="K11" s="67">
        <f>SUM(J11)+0.8</f>
        <v>16.8</v>
      </c>
      <c r="L11" s="67">
        <f>SUM(K11)+0.8</f>
        <v>17.600000000000001</v>
      </c>
      <c r="M11" s="67">
        <f>SUM(L11)+0.8</f>
        <v>18.400000000000002</v>
      </c>
      <c r="N11" s="185">
        <f>SUM(M11)+0.8</f>
        <v>19.200000000000003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11.8</v>
      </c>
      <c r="I13" s="67">
        <f>SUM(J13)-0.6</f>
        <v>12.4</v>
      </c>
      <c r="J13" s="126">
        <v>13</v>
      </c>
      <c r="K13" s="127">
        <f>SUM(J13)+0.6</f>
        <v>13.6</v>
      </c>
      <c r="L13" s="127">
        <f>SUM(K13)+0.6</f>
        <v>14.2</v>
      </c>
      <c r="M13" s="67">
        <f>SUM(L13)+0.6</f>
        <v>14.799999999999999</v>
      </c>
      <c r="N13" s="185">
        <f>SUM(M13)+0.6</f>
        <v>15.399999999999999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5.2</v>
      </c>
      <c r="I15" s="67">
        <f>SUM(J15)-0.3</f>
        <v>5.5</v>
      </c>
      <c r="J15" s="126">
        <v>5.8</v>
      </c>
      <c r="K15" s="127">
        <f>SUM(J15)+0.3</f>
        <v>6.1</v>
      </c>
      <c r="L15" s="127">
        <f>SUM(K15)+0.3</f>
        <v>6.3999999999999995</v>
      </c>
      <c r="M15" s="67">
        <f>SUM(L15)+0.3</f>
        <v>6.6999999999999993</v>
      </c>
      <c r="N15" s="185">
        <f>SUM(M15)+0.3</f>
        <v>6.9999999999999991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32.799999999999997</v>
      </c>
      <c r="I17" s="67">
        <f>SUM(J17)-1.6</f>
        <v>34.4</v>
      </c>
      <c r="J17" s="126">
        <v>36</v>
      </c>
      <c r="K17" s="127">
        <f>SUM(J17)+1.6</f>
        <v>37.6</v>
      </c>
      <c r="L17" s="127">
        <f>SUM(K17)+1.6</f>
        <v>39.200000000000003</v>
      </c>
      <c r="M17" s="67">
        <f>SUM(L17)+1.6</f>
        <v>40.800000000000004</v>
      </c>
      <c r="N17" s="185">
        <f>SUM(M17)+1.6</f>
        <v>42.400000000000006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31.799999999999997</v>
      </c>
      <c r="I19" s="67">
        <f>SUM(J19)-3.6</f>
        <v>35.4</v>
      </c>
      <c r="J19" s="90">
        <v>39</v>
      </c>
      <c r="K19" s="67">
        <f>SUM(J19)+3.7</f>
        <v>42.7</v>
      </c>
      <c r="L19" s="67">
        <f>SUM(K19)+3.7</f>
        <v>46.400000000000006</v>
      </c>
      <c r="M19" s="67">
        <f>SUM(L19)+3.7</f>
        <v>50.100000000000009</v>
      </c>
      <c r="N19" s="234">
        <f>SUM(M19)+3.7</f>
        <v>53.800000000000011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235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SUM(I21)-1.4</f>
        <v>25.300000000000004</v>
      </c>
      <c r="I21" s="67">
        <f>SUM(J21)-1.4</f>
        <v>26.700000000000003</v>
      </c>
      <c r="J21" s="126">
        <v>28.1</v>
      </c>
      <c r="K21" s="127">
        <f>SUM(J21)+1.4</f>
        <v>29.5</v>
      </c>
      <c r="L21" s="127">
        <f>SUM(K21)+1.4</f>
        <v>30.9</v>
      </c>
      <c r="M21" s="127">
        <f>SUM(L21)+1.4</f>
        <v>32.299999999999997</v>
      </c>
      <c r="N21" s="232">
        <f>SUM(M21)+1.4</f>
        <v>33.699999999999996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32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17.100000000000001</v>
      </c>
      <c r="I23" s="67">
        <f>SUM(J23)-0.7</f>
        <v>17.8</v>
      </c>
      <c r="J23" s="126">
        <v>18.5</v>
      </c>
      <c r="K23" s="127">
        <f>SUM(J23)+0.7</f>
        <v>19.2</v>
      </c>
      <c r="L23" s="127">
        <f>SUM(K23)+0.7</f>
        <v>19.899999999999999</v>
      </c>
      <c r="M23" s="127">
        <f>SUM(L23)+0.7</f>
        <v>20.599999999999998</v>
      </c>
      <c r="N23" s="232">
        <f>SUM(M23)+0.7</f>
        <v>21.299999999999997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32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5.9</v>
      </c>
      <c r="I25" s="67">
        <f>SUM(J25)-0.3</f>
        <v>6.2</v>
      </c>
      <c r="J25" s="126">
        <v>6.5</v>
      </c>
      <c r="K25" s="127">
        <f>SUM(J25)+0.3</f>
        <v>6.8</v>
      </c>
      <c r="L25" s="67">
        <f>SUM(K25)+0.3</f>
        <v>7.1</v>
      </c>
      <c r="M25" s="67">
        <f>SUM(L25)+0.3</f>
        <v>7.3999999999999995</v>
      </c>
      <c r="N25" s="234">
        <f>SUM(M25)+0.3</f>
        <v>7.6999999999999993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68"/>
      <c r="M26" s="68"/>
      <c r="N26" s="241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97BA-939E-4772-98B5-00DC70493836}">
  <sheetPr codeName="Sheet218">
    <tabColor theme="5"/>
    <pageSetUpPr fitToPage="1"/>
  </sheetPr>
  <dimension ref="A1:N53"/>
  <sheetViews>
    <sheetView topLeftCell="A16" zoomScale="110" zoomScaleNormal="110" workbookViewId="0">
      <selection activeCell="B7" sqref="A7:IV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625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35</v>
      </c>
      <c r="I3" s="135">
        <f>SUM(J3)-3.5</f>
        <v>38.5</v>
      </c>
      <c r="J3" s="137">
        <v>42</v>
      </c>
      <c r="K3" s="135">
        <f>SUM(J3)+3</f>
        <v>45</v>
      </c>
      <c r="L3" s="135">
        <f>SUM(K3)+3</f>
        <v>48</v>
      </c>
      <c r="M3" s="135">
        <f>SUM(L3)+3</f>
        <v>51</v>
      </c>
      <c r="N3" s="273">
        <f>SUM(M3)+3</f>
        <v>54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185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44</v>
      </c>
      <c r="I7" s="67">
        <f>SUM(J7)-4.5</f>
        <v>48.5</v>
      </c>
      <c r="J7" s="126">
        <v>53</v>
      </c>
      <c r="K7" s="127">
        <f>SUM(J7)+4.5</f>
        <v>57.5</v>
      </c>
      <c r="L7" s="127">
        <f>SUM(K7)+4.5</f>
        <v>62</v>
      </c>
      <c r="M7" s="127">
        <f>SUM(L7)+4.5</f>
        <v>66.5</v>
      </c>
      <c r="N7" s="257">
        <f>SUM(M7)+4.5</f>
        <v>71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257"/>
    </row>
    <row r="9" spans="1:14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33</v>
      </c>
      <c r="I9" s="67">
        <f>SUM(J9)-2.25</f>
        <v>35.25</v>
      </c>
      <c r="J9" s="90">
        <v>37.5</v>
      </c>
      <c r="K9" s="67">
        <f>SUM(J9)+2</f>
        <v>39.5</v>
      </c>
      <c r="L9" s="67">
        <f>SUM(K9)+2</f>
        <v>41.5</v>
      </c>
      <c r="M9" s="67">
        <f>SUM(L9)+2</f>
        <v>43.5</v>
      </c>
      <c r="N9" s="185">
        <f>SUM(M9)+2</f>
        <v>45.5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SUM(I11)-2.25</f>
        <v>32</v>
      </c>
      <c r="I11" s="67">
        <f>SUM(J11)-2.25</f>
        <v>34.25</v>
      </c>
      <c r="J11" s="90">
        <v>36.5</v>
      </c>
      <c r="K11" s="67">
        <f>SUM(J11)+2</f>
        <v>38.5</v>
      </c>
      <c r="L11" s="67">
        <f>SUM(K11)+2</f>
        <v>40.5</v>
      </c>
      <c r="M11" s="67">
        <f>SUM(L11)+2</f>
        <v>42.5</v>
      </c>
      <c r="N11" s="185">
        <f>SUM(M11)+2</f>
        <v>44.5</v>
      </c>
    </row>
    <row r="12" spans="1:14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67"/>
      <c r="N13" s="185"/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14.5</v>
      </c>
      <c r="I15" s="67">
        <f>SUM(J15)-0.6</f>
        <v>15.1</v>
      </c>
      <c r="J15" s="126">
        <v>15.7</v>
      </c>
      <c r="K15" s="127">
        <f>SUM(J15)+0.6</f>
        <v>16.3</v>
      </c>
      <c r="L15" s="127">
        <f>SUM(K15)+0.6</f>
        <v>16.900000000000002</v>
      </c>
      <c r="M15" s="67">
        <f>SUM(L15)+0.6</f>
        <v>17.500000000000004</v>
      </c>
      <c r="N15" s="185">
        <f>SUM(M15)+0.6</f>
        <v>18.100000000000005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167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5.7</v>
      </c>
      <c r="I17" s="67">
        <f>SUM(J17)-0.3</f>
        <v>6</v>
      </c>
      <c r="J17" s="126">
        <v>6.3</v>
      </c>
      <c r="K17" s="127">
        <f>SUM(J17)+0.3</f>
        <v>6.6</v>
      </c>
      <c r="L17" s="127">
        <f>SUM(K17)+0.3</f>
        <v>6.8999999999999995</v>
      </c>
      <c r="M17" s="67">
        <f>SUM(L17)+0.3</f>
        <v>7.1999999999999993</v>
      </c>
      <c r="N17" s="185">
        <f>SUM(M17)+0.3</f>
        <v>7.4999999999999991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168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34.799999999999997</v>
      </c>
      <c r="I19" s="67">
        <f>SUM(J19)-1.6</f>
        <v>36.4</v>
      </c>
      <c r="J19" s="126">
        <v>38</v>
      </c>
      <c r="K19" s="127">
        <f>SUM(J19)+1.6</f>
        <v>39.6</v>
      </c>
      <c r="L19" s="127">
        <f>SUM(K19)+1.6</f>
        <v>41.2</v>
      </c>
      <c r="M19" s="67">
        <f>SUM(L19)+1.6</f>
        <v>42.800000000000004</v>
      </c>
      <c r="N19" s="185">
        <f>SUM(M19)+1.6</f>
        <v>44.400000000000006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169</v>
      </c>
      <c r="E20" s="130"/>
      <c r="F20" s="130"/>
      <c r="G20" s="131"/>
      <c r="H20" s="82"/>
      <c r="I20" s="82"/>
      <c r="J20" s="126"/>
      <c r="K20" s="127"/>
      <c r="L20" s="127"/>
      <c r="M20" s="82"/>
      <c r="N20" s="189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185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189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26.799999999999997</v>
      </c>
      <c r="I23" s="67">
        <f>SUM(J23)-1.6</f>
        <v>28.4</v>
      </c>
      <c r="J23" s="126">
        <v>30</v>
      </c>
      <c r="K23" s="127">
        <f>SUM(J23)+1.6</f>
        <v>31.6</v>
      </c>
      <c r="L23" s="127">
        <f>SUM(K23)+1.6</f>
        <v>33.200000000000003</v>
      </c>
      <c r="M23" s="67">
        <f>SUM(L23)+1.6</f>
        <v>34.800000000000004</v>
      </c>
      <c r="N23" s="185">
        <f>SUM(M23)+1.6</f>
        <v>36.400000000000006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SUM(I25)-0.7</f>
        <v>16.600000000000001</v>
      </c>
      <c r="I25" s="67">
        <f>SUM(J25)-0.7</f>
        <v>17.3</v>
      </c>
      <c r="J25" s="126">
        <v>18</v>
      </c>
      <c r="K25" s="127">
        <f>SUM(J25)+0.7</f>
        <v>18.7</v>
      </c>
      <c r="L25" s="127">
        <f>SUM(K25)+0.7</f>
        <v>19.399999999999999</v>
      </c>
      <c r="M25" s="67">
        <f>SUM(L25)+0.7</f>
        <v>20.099999999999998</v>
      </c>
      <c r="N25" s="185">
        <f>SUM(M25)+0.7</f>
        <v>20.799999999999997</v>
      </c>
    </row>
    <row r="26" spans="1:14" s="1" customFormat="1" ht="14.1" customHeight="1" x14ac:dyDescent="0.3">
      <c r="A26" s="160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82"/>
      <c r="N26" s="189"/>
    </row>
    <row r="27" spans="1:14" s="1" customFormat="1" ht="14.1" customHeight="1" x14ac:dyDescent="0.3">
      <c r="A27" s="160">
        <v>13</v>
      </c>
      <c r="B27" s="85" t="s">
        <v>206</v>
      </c>
      <c r="C27" s="86"/>
      <c r="D27" s="177" t="s">
        <v>108</v>
      </c>
      <c r="E27" s="178"/>
      <c r="F27" s="178"/>
      <c r="G27" s="179"/>
      <c r="H27" s="67">
        <f>SUM(I27)-0.3</f>
        <v>3.4000000000000004</v>
      </c>
      <c r="I27" s="67">
        <f>SUM(J27)-0.3</f>
        <v>3.7</v>
      </c>
      <c r="J27" s="126">
        <v>4</v>
      </c>
      <c r="K27" s="127">
        <f>SUM(J27)+0.3</f>
        <v>4.3</v>
      </c>
      <c r="L27" s="127">
        <f>SUM(K27)+0.3</f>
        <v>4.5999999999999996</v>
      </c>
      <c r="M27" s="67">
        <f>SUM(L27)+0.3</f>
        <v>4.8999999999999995</v>
      </c>
      <c r="N27" s="185">
        <f>SUM(M27)+0.3</f>
        <v>5.1999999999999993</v>
      </c>
    </row>
    <row r="28" spans="1:14" s="1" customFormat="1" ht="14.1" customHeight="1" thickBot="1" x14ac:dyDescent="0.35">
      <c r="A28" s="174"/>
      <c r="B28" s="169" t="s">
        <v>205</v>
      </c>
      <c r="C28" s="170"/>
      <c r="D28" s="171" t="s">
        <v>109</v>
      </c>
      <c r="E28" s="172"/>
      <c r="F28" s="172"/>
      <c r="G28" s="173"/>
      <c r="H28" s="68"/>
      <c r="I28" s="68"/>
      <c r="J28" s="166"/>
      <c r="K28" s="167"/>
      <c r="L28" s="167"/>
      <c r="M28" s="68"/>
      <c r="N28" s="262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7:A8"/>
    <mergeCell ref="B7:C7"/>
    <mergeCell ref="D7:G7"/>
    <mergeCell ref="H7:H8"/>
    <mergeCell ref="I7:I8"/>
    <mergeCell ref="A27:A28"/>
    <mergeCell ref="B27:C27"/>
    <mergeCell ref="D27:G27"/>
    <mergeCell ref="H27:H28"/>
    <mergeCell ref="I27:I28"/>
    <mergeCell ref="B8:C8"/>
    <mergeCell ref="D8:G8"/>
    <mergeCell ref="K27:K28"/>
    <mergeCell ref="L27:L28"/>
    <mergeCell ref="M27:M28"/>
    <mergeCell ref="B28:C28"/>
    <mergeCell ref="D28:G28"/>
    <mergeCell ref="J27:J28"/>
    <mergeCell ref="J25:J26"/>
    <mergeCell ref="K25:K26"/>
    <mergeCell ref="N7:N8"/>
    <mergeCell ref="N9:N10"/>
    <mergeCell ref="N11:N12"/>
    <mergeCell ref="N13:N14"/>
    <mergeCell ref="J7:J8"/>
    <mergeCell ref="K7:K8"/>
    <mergeCell ref="L7:L8"/>
    <mergeCell ref="M7:M8"/>
    <mergeCell ref="J13:J14"/>
    <mergeCell ref="K13:K14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697E-8A16-4B0B-A603-09F34B747A97}">
  <sheetPr codeName="Sheet21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626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35</v>
      </c>
      <c r="I5" s="67">
        <f>SUM(J5)-2</f>
        <v>37</v>
      </c>
      <c r="J5" s="90">
        <v>39</v>
      </c>
      <c r="K5" s="67">
        <f>SUM(J5)+1.8</f>
        <v>40.799999999999997</v>
      </c>
      <c r="L5" s="67">
        <f>SUM(K5)+1.8</f>
        <v>42.599999999999994</v>
      </c>
      <c r="M5" s="67">
        <f>SUM(L5)+1.8</f>
        <v>44.399999999999991</v>
      </c>
      <c r="N5" s="185">
        <f>SUM(M5)+1.8</f>
        <v>46.199999999999989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</v>
      </c>
      <c r="I7" s="67">
        <f>SUM(J7)-2.25</f>
        <v>39.25</v>
      </c>
      <c r="J7" s="90">
        <v>41.5</v>
      </c>
      <c r="K7" s="67">
        <f>SUM(J7)+2</f>
        <v>43.5</v>
      </c>
      <c r="L7" s="67">
        <f>SUM(K7)+2</f>
        <v>45.5</v>
      </c>
      <c r="M7" s="67">
        <f>SUM(L7)+2</f>
        <v>47.5</v>
      </c>
      <c r="N7" s="185">
        <f>SUM(M7)+2</f>
        <v>49.5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29.9</v>
      </c>
      <c r="I9" s="67">
        <f>SUM(J9)-1.8</f>
        <v>31.7</v>
      </c>
      <c r="J9" s="90">
        <v>33.5</v>
      </c>
      <c r="K9" s="67">
        <f>SUM(J9)+1.6</f>
        <v>35.1</v>
      </c>
      <c r="L9" s="67">
        <f>SUM(K9)+1.6</f>
        <v>36.700000000000003</v>
      </c>
      <c r="M9" s="67">
        <f>SUM(L9)+1.6</f>
        <v>38.300000000000004</v>
      </c>
      <c r="N9" s="185">
        <f>SUM(M9)+1.6</f>
        <v>39.900000000000006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14.099999999999998</v>
      </c>
      <c r="I11" s="67">
        <f>SUM(J11)-0.8</f>
        <v>14.899999999999999</v>
      </c>
      <c r="J11" s="90">
        <v>15.7</v>
      </c>
      <c r="K11" s="67">
        <f>SUM(J11)+0.8</f>
        <v>16.5</v>
      </c>
      <c r="L11" s="67">
        <f>SUM(K11)+0.8</f>
        <v>17.3</v>
      </c>
      <c r="M11" s="67">
        <f>SUM(L11)+0.8</f>
        <v>18.100000000000001</v>
      </c>
      <c r="N11" s="185">
        <f>SUM(M11)+0.8</f>
        <v>18.900000000000002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67">
        <f>SUM(L13)+0.6</f>
        <v>17.800000000000004</v>
      </c>
      <c r="N13" s="185">
        <f>SUM(M13)+0.6</f>
        <v>18.400000000000006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5.7</v>
      </c>
      <c r="I15" s="67">
        <f>SUM(J15)-0.3</f>
        <v>6</v>
      </c>
      <c r="J15" s="126">
        <v>6.3</v>
      </c>
      <c r="K15" s="127">
        <f>SUM(J15)+0.3</f>
        <v>6.6</v>
      </c>
      <c r="L15" s="127">
        <f>SUM(K15)+0.3</f>
        <v>6.8999999999999995</v>
      </c>
      <c r="M15" s="67">
        <f>SUM(L15)+0.3</f>
        <v>7.1999999999999993</v>
      </c>
      <c r="N15" s="185">
        <f>SUM(M15)+0.3</f>
        <v>7.4999999999999991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36.799999999999997</v>
      </c>
      <c r="I17" s="67">
        <f>SUM(J17)-1.6</f>
        <v>38.4</v>
      </c>
      <c r="J17" s="126">
        <v>40</v>
      </c>
      <c r="K17" s="127">
        <f>SUM(J17)+1.6</f>
        <v>41.6</v>
      </c>
      <c r="L17" s="127">
        <f>SUM(K17)+1.6</f>
        <v>43.2</v>
      </c>
      <c r="M17" s="67">
        <f>SUM(L17)+1.6</f>
        <v>44.800000000000004</v>
      </c>
      <c r="N17" s="185">
        <f>SUM(M17)+1.6</f>
        <v>46.400000000000006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27.5</v>
      </c>
      <c r="I19" s="67">
        <f>SUM(J19)-3.5</f>
        <v>31</v>
      </c>
      <c r="J19" s="90">
        <v>34.5</v>
      </c>
      <c r="K19" s="67">
        <f>SUM(J19)+3.6</f>
        <v>38.1</v>
      </c>
      <c r="L19" s="67">
        <f>SUM(K19)+3.6</f>
        <v>41.7</v>
      </c>
      <c r="M19" s="67">
        <f>SUM(L19)+3.6</f>
        <v>45.300000000000004</v>
      </c>
      <c r="N19" s="185">
        <f>SUM(M19)+3.6</f>
        <v>48.900000000000006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28.799999999999997</v>
      </c>
      <c r="I21" s="67">
        <f>SUM(J21)-1.6</f>
        <v>30.4</v>
      </c>
      <c r="J21" s="126">
        <v>32</v>
      </c>
      <c r="K21" s="127">
        <f>SUM(J21)+1.6</f>
        <v>33.6</v>
      </c>
      <c r="L21" s="127">
        <f>SUM(K21)+1.6</f>
        <v>35.200000000000003</v>
      </c>
      <c r="M21" s="67">
        <f>SUM(L21)+1.6</f>
        <v>36.800000000000004</v>
      </c>
      <c r="N21" s="185">
        <f>SUM(M21)+1.6</f>
        <v>38.400000000000006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185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SUM(I25)-0.2</f>
        <v>3.0999999999999996</v>
      </c>
      <c r="I25" s="67">
        <f>SUM(J25)-0.2</f>
        <v>3.3</v>
      </c>
      <c r="J25" s="126">
        <v>3.5</v>
      </c>
      <c r="K25" s="127">
        <f>SUM(J25)+0.2</f>
        <v>3.7</v>
      </c>
      <c r="L25" s="127">
        <f>SUM(K25)+0.2</f>
        <v>3.9000000000000004</v>
      </c>
      <c r="M25" s="127">
        <f>SUM(L25)+0.2</f>
        <v>4.1000000000000005</v>
      </c>
      <c r="N25" s="257">
        <f>SUM(M25)+0.2</f>
        <v>4.3000000000000007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167"/>
      <c r="N26" s="258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K21:K22"/>
    <mergeCell ref="L21:L22"/>
    <mergeCell ref="M21:M22"/>
    <mergeCell ref="B22:C22"/>
    <mergeCell ref="N25:N26"/>
    <mergeCell ref="N3:N4"/>
    <mergeCell ref="N5:N6"/>
    <mergeCell ref="N7:N8"/>
    <mergeCell ref="N9:N10"/>
    <mergeCell ref="N11:N12"/>
    <mergeCell ref="N13:N14"/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797-D5BB-4BD6-AC14-787984DBC500}">
  <sheetPr codeName="Sheet15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221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3" t="s">
        <v>72</v>
      </c>
      <c r="I2" s="13" t="s">
        <v>73</v>
      </c>
      <c r="J2" s="8" t="s">
        <v>74</v>
      </c>
      <c r="K2" s="13" t="s">
        <v>75</v>
      </c>
      <c r="L2" s="13" t="s">
        <v>183</v>
      </c>
      <c r="M2" s="13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36.5</v>
      </c>
      <c r="I3" s="67">
        <f>SUM(J3)-3.5</f>
        <v>40</v>
      </c>
      <c r="J3" s="90">
        <v>43.5</v>
      </c>
      <c r="K3" s="67">
        <f>SUM(J3)+3</f>
        <v>46.5</v>
      </c>
      <c r="L3" s="67">
        <f>SUM(K3)+3</f>
        <v>49.5</v>
      </c>
      <c r="M3" s="242">
        <f>SUM(L3)+3</f>
        <v>52.5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22.799999999999997</v>
      </c>
      <c r="I5" s="67">
        <f>SUM(J5)-1.6</f>
        <v>24.4</v>
      </c>
      <c r="J5" s="90">
        <v>26</v>
      </c>
      <c r="K5" s="67">
        <f>SUM(J5)+1.4</f>
        <v>27.4</v>
      </c>
      <c r="L5" s="67">
        <f>SUM(K5)+1.4</f>
        <v>28.799999999999997</v>
      </c>
      <c r="M5" s="234">
        <f>SUM(L5)+1.4</f>
        <v>30.199999999999996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</f>
        <v>28.5</v>
      </c>
      <c r="I7" s="67">
        <f>SUM(J7)-2</f>
        <v>30.5</v>
      </c>
      <c r="J7" s="90">
        <v>32.5</v>
      </c>
      <c r="K7" s="67">
        <f>SUM(J7)+1.8</f>
        <v>34.299999999999997</v>
      </c>
      <c r="L7" s="67">
        <f>SUM(K7)+1.8</f>
        <v>36.099999999999994</v>
      </c>
      <c r="M7" s="234">
        <f>SUM(L7)+1.8</f>
        <v>37.899999999999991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28.5</v>
      </c>
      <c r="I9" s="67">
        <f>SUM(J9)-2</f>
        <v>30.5</v>
      </c>
      <c r="J9" s="90">
        <v>32.5</v>
      </c>
      <c r="K9" s="67">
        <f>SUM(J9)+1.8</f>
        <v>34.299999999999997</v>
      </c>
      <c r="L9" s="67">
        <f>SUM(K9)+1.8</f>
        <v>36.099999999999994</v>
      </c>
      <c r="M9" s="234">
        <f>SUM(L9)+1.8</f>
        <v>37.899999999999991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13.999999999999998</v>
      </c>
      <c r="I11" s="67">
        <f>SUM(J11)-0.8</f>
        <v>14.799999999999999</v>
      </c>
      <c r="J11" s="126">
        <v>15.6</v>
      </c>
      <c r="K11" s="127">
        <f>SUM(J11)+0.8</f>
        <v>16.399999999999999</v>
      </c>
      <c r="L11" s="127">
        <f>SUM(K11)+0.8</f>
        <v>17.2</v>
      </c>
      <c r="M11" s="232">
        <f>SUM(L11)+0.8</f>
        <v>18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14</v>
      </c>
      <c r="I13" s="67">
        <f>SUM(J13)-0.6</f>
        <v>14.6</v>
      </c>
      <c r="J13" s="126">
        <v>15.2</v>
      </c>
      <c r="K13" s="127">
        <f>SUM(J13)+0.6</f>
        <v>15.799999999999999</v>
      </c>
      <c r="L13" s="127">
        <f>SUM(K13)+0.6</f>
        <v>16.399999999999999</v>
      </c>
      <c r="M13" s="232">
        <f>SUM(L13)+0.6</f>
        <v>17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2">
        <f>SUM(L15)+0.3</f>
        <v>7.6999999999999993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38.199999999999996</v>
      </c>
      <c r="I17" s="67">
        <f>SUM(J17)-1.6</f>
        <v>39.799999999999997</v>
      </c>
      <c r="J17" s="126">
        <v>41.4</v>
      </c>
      <c r="K17" s="127">
        <f>SUM(J17)+1.6</f>
        <v>43</v>
      </c>
      <c r="L17" s="127">
        <f>SUM(K17)+1.6</f>
        <v>44.6</v>
      </c>
      <c r="M17" s="232">
        <f>SUM(L17)+1.6</f>
        <v>46.2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SUM(I19)-3.7</f>
        <v>32.599999999999994</v>
      </c>
      <c r="I19" s="67">
        <f>SUM(J19)-3.7</f>
        <v>36.299999999999997</v>
      </c>
      <c r="J19" s="90">
        <v>40</v>
      </c>
      <c r="K19" s="67">
        <f>SUM(J19)+3.8</f>
        <v>43.8</v>
      </c>
      <c r="L19" s="67">
        <f>SUM(K19)+3.8</f>
        <v>47.599999999999994</v>
      </c>
      <c r="M19" s="234">
        <f>SUM(L19)+3.8</f>
        <v>51.399999999999991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SUM(I21)-1.4</f>
        <v>23.200000000000003</v>
      </c>
      <c r="I21" s="67">
        <f>SUM(J21)-1.4</f>
        <v>24.6</v>
      </c>
      <c r="J21" s="126">
        <v>26</v>
      </c>
      <c r="K21" s="127">
        <f>SUM(J21)+1.4</f>
        <v>27.4</v>
      </c>
      <c r="L21" s="127">
        <f>SUM(K21)+1.4</f>
        <v>28.799999999999997</v>
      </c>
      <c r="M21" s="232">
        <f>SUM(L21)+1.4</f>
        <v>30.199999999999996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15.600000000000001</v>
      </c>
      <c r="I23" s="67">
        <f>SUM(J23)-0.7</f>
        <v>16.3</v>
      </c>
      <c r="J23" s="126">
        <v>17</v>
      </c>
      <c r="K23" s="127">
        <f>SUM(J23)+0.7</f>
        <v>17.7</v>
      </c>
      <c r="L23" s="127">
        <f>SUM(K23)+0.7</f>
        <v>18.399999999999999</v>
      </c>
      <c r="M23" s="232">
        <f>SUM(L23)+0.7</f>
        <v>19.099999999999998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222</v>
      </c>
      <c r="C25" s="86"/>
      <c r="D25" s="177"/>
      <c r="E25" s="178"/>
      <c r="F25" s="178"/>
      <c r="G25" s="179"/>
      <c r="H25" s="67">
        <f>SUM(I25)-1.6</f>
        <v>18.799999999999997</v>
      </c>
      <c r="I25" s="67">
        <f>SUM(J25)-1.6</f>
        <v>20.399999999999999</v>
      </c>
      <c r="J25" s="126">
        <v>22</v>
      </c>
      <c r="K25" s="127">
        <f>SUM(J25)+1.6</f>
        <v>23.6</v>
      </c>
      <c r="L25" s="127">
        <f>SUM(K25)+1.6</f>
        <v>25.200000000000003</v>
      </c>
      <c r="M25" s="232">
        <f>SUM(L25)+1.6</f>
        <v>26.800000000000004</v>
      </c>
    </row>
    <row r="26" spans="1:13" s="1" customFormat="1" ht="14.1" customHeight="1" x14ac:dyDescent="0.3">
      <c r="A26" s="256"/>
      <c r="B26" s="108" t="s">
        <v>223</v>
      </c>
      <c r="C26" s="109"/>
      <c r="D26" s="103"/>
      <c r="E26" s="239"/>
      <c r="F26" s="239"/>
      <c r="G26" s="105"/>
      <c r="H26" s="82"/>
      <c r="I26" s="82"/>
      <c r="J26" s="126"/>
      <c r="K26" s="127"/>
      <c r="L26" s="127"/>
      <c r="M26" s="232"/>
    </row>
    <row r="27" spans="1:13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232"/>
    </row>
    <row r="28" spans="1:13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7B54-6DE8-4BB1-868C-D5B3C1B0854C}">
  <sheetPr codeName="Sheet184">
    <tabColor theme="5"/>
    <pageSetUpPr fitToPage="1"/>
  </sheetPr>
  <dimension ref="A1:M53"/>
  <sheetViews>
    <sheetView zoomScale="110" zoomScaleNormal="110" workbookViewId="0">
      <selection activeCell="P10" sqref="P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4" t="s">
        <v>630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36.5</v>
      </c>
      <c r="I3" s="135">
        <f>SUM(J3)-3.5</f>
        <v>40</v>
      </c>
      <c r="J3" s="137">
        <v>43.5</v>
      </c>
      <c r="K3" s="135">
        <f>SUM(J3)+3</f>
        <v>46.5</v>
      </c>
      <c r="L3" s="135">
        <f>SUM(K3)+3</f>
        <v>49.5</v>
      </c>
      <c r="M3" s="136">
        <f>SUM(L3)+3</f>
        <v>52.5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31.599999999999998</v>
      </c>
      <c r="I5" s="67">
        <f>SUM(J5)-2.2</f>
        <v>33.799999999999997</v>
      </c>
      <c r="J5" s="90">
        <v>36</v>
      </c>
      <c r="K5" s="67">
        <f>SUM(J5)+2</f>
        <v>38</v>
      </c>
      <c r="L5" s="67">
        <f>SUM(K5)+2</f>
        <v>40</v>
      </c>
      <c r="M5" s="69">
        <f>SUM(L5)+2</f>
        <v>42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7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32.5</v>
      </c>
      <c r="I7" s="67">
        <f>SUM(J7)-2.25</f>
        <v>34.75</v>
      </c>
      <c r="J7" s="90">
        <v>37</v>
      </c>
      <c r="K7" s="67">
        <f>SUM(J7)+2</f>
        <v>39</v>
      </c>
      <c r="L7" s="67">
        <f>SUM(K7)+2</f>
        <v>41</v>
      </c>
      <c r="M7" s="69">
        <f>SUM(L7)+2</f>
        <v>43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160">
        <v>4</v>
      </c>
      <c r="B9" s="106" t="s">
        <v>473</v>
      </c>
      <c r="C9" s="106"/>
      <c r="D9" s="161"/>
      <c r="E9" s="161"/>
      <c r="F9" s="161"/>
      <c r="G9" s="161"/>
      <c r="H9" s="67">
        <f>SUM(I9)-2</f>
        <v>30</v>
      </c>
      <c r="I9" s="67">
        <f>SUM(J9)-2</f>
        <v>32</v>
      </c>
      <c r="J9" s="90">
        <v>34</v>
      </c>
      <c r="K9" s="67">
        <f>SUM(J9)+1.8</f>
        <v>35.799999999999997</v>
      </c>
      <c r="L9" s="67">
        <f>SUM(K9)+1.8</f>
        <v>37.599999999999994</v>
      </c>
      <c r="M9" s="69">
        <f>SUM(L9)+1.8</f>
        <v>39.399999999999991</v>
      </c>
    </row>
    <row r="10" spans="1:13" s="1" customFormat="1" ht="14.1" customHeight="1" x14ac:dyDescent="0.3">
      <c r="A10" s="160"/>
      <c r="B10" s="107" t="s">
        <v>201</v>
      </c>
      <c r="C10" s="107"/>
      <c r="D10" s="129" t="s">
        <v>629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12.999999999999998</v>
      </c>
      <c r="I11" s="67">
        <f>SUM(J11)-0.8</f>
        <v>13.799999999999999</v>
      </c>
      <c r="J11" s="90">
        <v>14.6</v>
      </c>
      <c r="K11" s="67">
        <f>SUM(J11)+0.8</f>
        <v>15.4</v>
      </c>
      <c r="L11" s="67">
        <f>SUM(K11)+0.8</f>
        <v>16.2</v>
      </c>
      <c r="M11" s="69">
        <f>SUM(L11)+0.8</f>
        <v>17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76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128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128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5.9</v>
      </c>
      <c r="I15" s="67">
        <f>SUM(J15)-0.3</f>
        <v>6.2</v>
      </c>
      <c r="J15" s="126">
        <v>6.5</v>
      </c>
      <c r="K15" s="127">
        <f>SUM(J15)+0.3</f>
        <v>6.8</v>
      </c>
      <c r="L15" s="127">
        <f>SUM(K15)+0.3</f>
        <v>7.1</v>
      </c>
      <c r="M15" s="128">
        <f>SUM(L15)+0.3</f>
        <v>7.3999999999999995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128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37.299999999999997</v>
      </c>
      <c r="I17" s="67">
        <f>SUM(J17)-1.6</f>
        <v>38.9</v>
      </c>
      <c r="J17" s="126">
        <v>40.5</v>
      </c>
      <c r="K17" s="127">
        <f>SUM(J17)+1.6</f>
        <v>42.1</v>
      </c>
      <c r="L17" s="127">
        <f>SUM(K17)+1.6</f>
        <v>43.7</v>
      </c>
      <c r="M17" s="128">
        <f>SUM(L17)+1.6</f>
        <v>45.300000000000004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128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29.200000000000003</v>
      </c>
      <c r="I19" s="67">
        <f>SUM(J19)-3.4</f>
        <v>32.6</v>
      </c>
      <c r="J19" s="90">
        <v>36</v>
      </c>
      <c r="K19" s="67">
        <f>SUM(J19)+3.5</f>
        <v>39.5</v>
      </c>
      <c r="L19" s="67">
        <f>SUM(K19)+3.5</f>
        <v>43</v>
      </c>
      <c r="M19" s="69">
        <f>SUM(L19)+3.5</f>
        <v>46.5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76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24.799999999999997</v>
      </c>
      <c r="I21" s="67">
        <f>SUM(J21)-1.6</f>
        <v>26.4</v>
      </c>
      <c r="J21" s="126">
        <v>28</v>
      </c>
      <c r="K21" s="127">
        <f>SUM(J21)+1.6</f>
        <v>29.6</v>
      </c>
      <c r="L21" s="127">
        <f>SUM(K21)+1.6</f>
        <v>31.200000000000003</v>
      </c>
      <c r="M21" s="128">
        <f>SUM(L21)+1.6</f>
        <v>32.800000000000004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8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128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160">
        <v>12</v>
      </c>
      <c r="B25" s="85" t="s">
        <v>628</v>
      </c>
      <c r="C25" s="86"/>
      <c r="D25" s="161"/>
      <c r="E25" s="161"/>
      <c r="F25" s="161"/>
      <c r="G25" s="161"/>
      <c r="H25" s="67">
        <f>SUM(I25)-1</f>
        <v>14</v>
      </c>
      <c r="I25" s="67">
        <f>SUM(J25)-1</f>
        <v>15</v>
      </c>
      <c r="J25" s="126">
        <v>16</v>
      </c>
      <c r="K25" s="127">
        <f>SUM(J25)+1</f>
        <v>17</v>
      </c>
      <c r="L25" s="127">
        <f>SUM(K25)+1</f>
        <v>18</v>
      </c>
      <c r="M25" s="128">
        <f>SUM(L25)+1</f>
        <v>19</v>
      </c>
    </row>
    <row r="26" spans="1:13" s="1" customFormat="1" ht="14.1" customHeight="1" x14ac:dyDescent="0.3">
      <c r="A26" s="160"/>
      <c r="B26" s="107" t="s">
        <v>627</v>
      </c>
      <c r="C26" s="107"/>
      <c r="D26" s="129"/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160">
        <v>13</v>
      </c>
      <c r="B27" s="85" t="s">
        <v>206</v>
      </c>
      <c r="C27" s="86"/>
      <c r="D27" s="177" t="s">
        <v>108</v>
      </c>
      <c r="E27" s="178"/>
      <c r="F27" s="178"/>
      <c r="G27" s="179"/>
      <c r="H27" s="67">
        <f>SUM(I27)-0.7</f>
        <v>1.3</v>
      </c>
      <c r="I27" s="67">
        <f>SUM(J27)-0.2</f>
        <v>2</v>
      </c>
      <c r="J27" s="126">
        <v>2.2000000000000002</v>
      </c>
      <c r="K27" s="127">
        <f>SUM(J27)+0.2</f>
        <v>2.4000000000000004</v>
      </c>
      <c r="L27" s="127">
        <f>SUM(K27)+0.2</f>
        <v>2.6000000000000005</v>
      </c>
      <c r="M27" s="128">
        <f>SUM(L27)+0.2</f>
        <v>2.8000000000000007</v>
      </c>
    </row>
    <row r="28" spans="1:13" s="1" customFormat="1" ht="14.1" customHeight="1" thickBot="1" x14ac:dyDescent="0.35">
      <c r="A28" s="174"/>
      <c r="B28" s="169" t="s">
        <v>205</v>
      </c>
      <c r="C28" s="170"/>
      <c r="D28" s="171" t="s">
        <v>109</v>
      </c>
      <c r="E28" s="172"/>
      <c r="F28" s="172"/>
      <c r="G28" s="173"/>
      <c r="H28" s="68"/>
      <c r="I28" s="68"/>
      <c r="J28" s="166"/>
      <c r="K28" s="167"/>
      <c r="L28" s="167"/>
      <c r="M28" s="168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6">
    <mergeCell ref="K23:K24"/>
    <mergeCell ref="L23:L24"/>
    <mergeCell ref="M23:M24"/>
    <mergeCell ref="B24:C24"/>
    <mergeCell ref="D24:G24"/>
    <mergeCell ref="K27:K28"/>
    <mergeCell ref="L27:L28"/>
    <mergeCell ref="M27:M28"/>
    <mergeCell ref="I27:I28"/>
    <mergeCell ref="B28:C28"/>
    <mergeCell ref="A23:A24"/>
    <mergeCell ref="B23:C23"/>
    <mergeCell ref="D23:G23"/>
    <mergeCell ref="H23:H24"/>
    <mergeCell ref="I23:I24"/>
    <mergeCell ref="D27:G27"/>
    <mergeCell ref="H27:H28"/>
    <mergeCell ref="J27:J28"/>
    <mergeCell ref="J23:J24"/>
    <mergeCell ref="D28:G28"/>
    <mergeCell ref="A27:A28"/>
    <mergeCell ref="B27:C27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ED8-E9B6-4892-91E5-8851E06D911F}">
  <sheetPr codeName="Sheet222">
    <tabColor theme="5"/>
    <pageSetUpPr fitToPage="1"/>
  </sheetPr>
  <dimension ref="A1:N51"/>
  <sheetViews>
    <sheetView topLeftCell="A7" zoomScale="110" zoomScaleNormal="110" workbookViewId="0">
      <selection activeCell="I31" sqref="I31:I3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641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ht="14.1" customHeight="1" thickBot="1" x14ac:dyDescent="0.35">
      <c r="A3" s="381" t="s">
        <v>640</v>
      </c>
      <c r="B3" s="382"/>
      <c r="C3" s="382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3"/>
    </row>
    <row r="4" spans="1:14" s="1" customFormat="1" ht="14.1" customHeight="1" x14ac:dyDescent="0.3">
      <c r="A4" s="180">
        <v>1</v>
      </c>
      <c r="B4" s="140" t="s">
        <v>46</v>
      </c>
      <c r="C4" s="141"/>
      <c r="D4" s="142" t="s">
        <v>76</v>
      </c>
      <c r="E4" s="143"/>
      <c r="F4" s="143"/>
      <c r="G4" s="144"/>
      <c r="H4" s="135">
        <f>SUM(I4)-3.5</f>
        <v>36.799999999999997</v>
      </c>
      <c r="I4" s="135">
        <f>SUM(J4)-3.5</f>
        <v>40.299999999999997</v>
      </c>
      <c r="J4" s="137">
        <v>43.8</v>
      </c>
      <c r="K4" s="135">
        <f>SUM(J4)+3</f>
        <v>46.8</v>
      </c>
      <c r="L4" s="135">
        <f>SUM(K4)+3</f>
        <v>49.8</v>
      </c>
      <c r="M4" s="135">
        <f>SUM(L4)+3</f>
        <v>52.8</v>
      </c>
      <c r="N4" s="273">
        <f>SUM(M4)+3</f>
        <v>55.8</v>
      </c>
    </row>
    <row r="5" spans="1:14" s="1" customFormat="1" ht="14.1" customHeight="1" x14ac:dyDescent="0.3">
      <c r="A5" s="181"/>
      <c r="B5" s="148" t="s">
        <v>43</v>
      </c>
      <c r="C5" s="149"/>
      <c r="D5" s="129" t="s">
        <v>135</v>
      </c>
      <c r="E5" s="130"/>
      <c r="F5" s="130"/>
      <c r="G5" s="131"/>
      <c r="H5" s="82"/>
      <c r="I5" s="82"/>
      <c r="J5" s="93"/>
      <c r="K5" s="82"/>
      <c r="L5" s="82"/>
      <c r="M5" s="82"/>
      <c r="N5" s="189"/>
    </row>
    <row r="6" spans="1:14" s="1" customFormat="1" ht="14.1" customHeight="1" x14ac:dyDescent="0.3">
      <c r="A6" s="160">
        <v>2</v>
      </c>
      <c r="B6" s="106" t="s">
        <v>44</v>
      </c>
      <c r="C6" s="106"/>
      <c r="D6" s="161" t="s">
        <v>45</v>
      </c>
      <c r="E6" s="161"/>
      <c r="F6" s="161"/>
      <c r="G6" s="161"/>
      <c r="H6" s="67">
        <f>SUM(I6)-1.6</f>
        <v>21.799999999999997</v>
      </c>
      <c r="I6" s="67">
        <f>SUM(J6)-1.6</f>
        <v>23.4</v>
      </c>
      <c r="J6" s="90">
        <v>25</v>
      </c>
      <c r="K6" s="67">
        <f>SUM(J6)+1.4</f>
        <v>26.4</v>
      </c>
      <c r="L6" s="67">
        <f>SUM(K6)+1.4</f>
        <v>27.799999999999997</v>
      </c>
      <c r="M6" s="67">
        <f>SUM(L6)+1.4</f>
        <v>29.199999999999996</v>
      </c>
      <c r="N6" s="185">
        <f>SUM(M6)+1.4</f>
        <v>30.599999999999994</v>
      </c>
    </row>
    <row r="7" spans="1:14" s="1" customFormat="1" ht="14.1" customHeight="1" x14ac:dyDescent="0.3">
      <c r="A7" s="160"/>
      <c r="B7" s="107" t="s">
        <v>27</v>
      </c>
      <c r="C7" s="107"/>
      <c r="D7" s="129" t="s">
        <v>49</v>
      </c>
      <c r="E7" s="130"/>
      <c r="F7" s="130"/>
      <c r="G7" s="131"/>
      <c r="H7" s="82"/>
      <c r="I7" s="82"/>
      <c r="J7" s="93"/>
      <c r="K7" s="82"/>
      <c r="L7" s="82"/>
      <c r="M7" s="82"/>
      <c r="N7" s="189"/>
    </row>
    <row r="8" spans="1:14" s="1" customFormat="1" ht="14.1" customHeight="1" x14ac:dyDescent="0.3">
      <c r="A8" s="160">
        <v>3</v>
      </c>
      <c r="B8" s="106" t="s">
        <v>42</v>
      </c>
      <c r="C8" s="106"/>
      <c r="D8" s="161" t="s">
        <v>85</v>
      </c>
      <c r="E8" s="161"/>
      <c r="F8" s="161"/>
      <c r="G8" s="161"/>
      <c r="H8" s="67">
        <f>SUM(I8)-2</f>
        <v>29</v>
      </c>
      <c r="I8" s="67">
        <f>SUM(J8)-2</f>
        <v>31</v>
      </c>
      <c r="J8" s="90">
        <v>33</v>
      </c>
      <c r="K8" s="67">
        <f>SUM(J8)+1.8</f>
        <v>34.799999999999997</v>
      </c>
      <c r="L8" s="67">
        <f>SUM(K8)+1.8</f>
        <v>36.599999999999994</v>
      </c>
      <c r="M8" s="67">
        <f>SUM(L8)+1.8</f>
        <v>38.399999999999991</v>
      </c>
      <c r="N8" s="185">
        <f>SUM(M8)+1.8</f>
        <v>40.199999999999989</v>
      </c>
    </row>
    <row r="9" spans="1:14" s="1" customFormat="1" ht="14.1" customHeight="1" x14ac:dyDescent="0.3">
      <c r="A9" s="160"/>
      <c r="B9" s="107" t="s">
        <v>47</v>
      </c>
      <c r="C9" s="107"/>
      <c r="D9" s="129" t="s">
        <v>50</v>
      </c>
      <c r="E9" s="130"/>
      <c r="F9" s="130"/>
      <c r="G9" s="131"/>
      <c r="H9" s="82"/>
      <c r="I9" s="82"/>
      <c r="J9" s="93"/>
      <c r="K9" s="82"/>
      <c r="L9" s="82"/>
      <c r="M9" s="82"/>
      <c r="N9" s="189"/>
    </row>
    <row r="10" spans="1:14" s="1" customFormat="1" ht="14.1" customHeight="1" x14ac:dyDescent="0.3">
      <c r="A10" s="160">
        <v>4</v>
      </c>
      <c r="B10" s="106" t="s">
        <v>48</v>
      </c>
      <c r="C10" s="106"/>
      <c r="D10" s="161" t="s">
        <v>9</v>
      </c>
      <c r="E10" s="161"/>
      <c r="F10" s="161"/>
      <c r="G10" s="161"/>
      <c r="H10" s="67">
        <f>SUM(I10)-2</f>
        <v>29</v>
      </c>
      <c r="I10" s="67">
        <f>SUM(J10)-2</f>
        <v>31</v>
      </c>
      <c r="J10" s="90">
        <v>33</v>
      </c>
      <c r="K10" s="67">
        <f>SUM(J10)+1.8</f>
        <v>34.799999999999997</v>
      </c>
      <c r="L10" s="67">
        <f>SUM(K10)+1.8</f>
        <v>36.599999999999994</v>
      </c>
      <c r="M10" s="67">
        <f>SUM(L10)+1.8</f>
        <v>38.399999999999991</v>
      </c>
      <c r="N10" s="185">
        <f>SUM(M10)+1.8</f>
        <v>40.199999999999989</v>
      </c>
    </row>
    <row r="11" spans="1:14" s="1" customFormat="1" ht="14.1" customHeight="1" x14ac:dyDescent="0.3">
      <c r="A11" s="160"/>
      <c r="B11" s="107" t="s">
        <v>28</v>
      </c>
      <c r="C11" s="107"/>
      <c r="D11" s="129" t="s">
        <v>51</v>
      </c>
      <c r="E11" s="130"/>
      <c r="F11" s="130"/>
      <c r="G11" s="131"/>
      <c r="H11" s="82"/>
      <c r="I11" s="82"/>
      <c r="J11" s="93"/>
      <c r="K11" s="82"/>
      <c r="L11" s="82"/>
      <c r="M11" s="82"/>
      <c r="N11" s="189"/>
    </row>
    <row r="12" spans="1:14" s="1" customFormat="1" ht="14.1" customHeight="1" x14ac:dyDescent="0.3">
      <c r="A12" s="160">
        <v>5</v>
      </c>
      <c r="B12" s="106" t="s">
        <v>11</v>
      </c>
      <c r="C12" s="106"/>
      <c r="D12" s="161" t="s">
        <v>0</v>
      </c>
      <c r="E12" s="161"/>
      <c r="F12" s="161"/>
      <c r="G12" s="161"/>
      <c r="H12" s="67">
        <f>SUM(I12)-0.8</f>
        <v>13.499999999999998</v>
      </c>
      <c r="I12" s="67">
        <f>SUM(J12)-0.8</f>
        <v>14.299999999999999</v>
      </c>
      <c r="J12" s="90">
        <v>15.1</v>
      </c>
      <c r="K12" s="67">
        <f>SUM(J12)+0.8</f>
        <v>15.9</v>
      </c>
      <c r="L12" s="67">
        <f>SUM(K12)+0.8</f>
        <v>16.7</v>
      </c>
      <c r="M12" s="67">
        <f>SUM(L12)+0.8</f>
        <v>17.5</v>
      </c>
      <c r="N12" s="185">
        <f>SUM(M12)+0.8</f>
        <v>18.3</v>
      </c>
    </row>
    <row r="13" spans="1:14" s="1" customFormat="1" ht="14.1" customHeight="1" x14ac:dyDescent="0.3">
      <c r="A13" s="160"/>
      <c r="B13" s="107" t="s">
        <v>29</v>
      </c>
      <c r="C13" s="107"/>
      <c r="D13" s="129" t="s">
        <v>52</v>
      </c>
      <c r="E13" s="130"/>
      <c r="F13" s="130"/>
      <c r="G13" s="131"/>
      <c r="H13" s="82"/>
      <c r="I13" s="82"/>
      <c r="J13" s="93"/>
      <c r="K13" s="82"/>
      <c r="L13" s="82"/>
      <c r="M13" s="82"/>
      <c r="N13" s="189"/>
    </row>
    <row r="14" spans="1:14" s="1" customFormat="1" ht="14.1" customHeight="1" x14ac:dyDescent="0.3">
      <c r="A14" s="160">
        <v>6</v>
      </c>
      <c r="B14" s="106" t="s">
        <v>1</v>
      </c>
      <c r="C14" s="106"/>
      <c r="D14" s="161" t="s">
        <v>385</v>
      </c>
      <c r="E14" s="161"/>
      <c r="F14" s="161"/>
      <c r="G14" s="161"/>
      <c r="H14" s="67">
        <f>SUM(I14)-0.6</f>
        <v>15.3</v>
      </c>
      <c r="I14" s="67">
        <f>SUM(J14)-0.6</f>
        <v>15.9</v>
      </c>
      <c r="J14" s="126">
        <v>16.5</v>
      </c>
      <c r="K14" s="127">
        <f>SUM(J14)+0.6</f>
        <v>17.100000000000001</v>
      </c>
      <c r="L14" s="127">
        <f>SUM(K14)+0.6</f>
        <v>17.700000000000003</v>
      </c>
      <c r="M14" s="67">
        <f>SUM(L14)+0.6</f>
        <v>18.300000000000004</v>
      </c>
      <c r="N14" s="185">
        <f>SUM(M14)+0.6</f>
        <v>18.900000000000006</v>
      </c>
    </row>
    <row r="15" spans="1:14" s="1" customFormat="1" ht="14.1" customHeight="1" x14ac:dyDescent="0.3">
      <c r="A15" s="160"/>
      <c r="B15" s="107" t="s">
        <v>30</v>
      </c>
      <c r="C15" s="107"/>
      <c r="D15" s="129" t="s">
        <v>167</v>
      </c>
      <c r="E15" s="130"/>
      <c r="F15" s="130"/>
      <c r="G15" s="131"/>
      <c r="H15" s="82"/>
      <c r="I15" s="82"/>
      <c r="J15" s="126"/>
      <c r="K15" s="127"/>
      <c r="L15" s="127"/>
      <c r="M15" s="82"/>
      <c r="N15" s="189"/>
    </row>
    <row r="16" spans="1:14" s="1" customFormat="1" ht="14.1" customHeight="1" x14ac:dyDescent="0.3">
      <c r="A16" s="160">
        <v>7</v>
      </c>
      <c r="B16" s="106" t="s">
        <v>3</v>
      </c>
      <c r="C16" s="106"/>
      <c r="D16" s="161" t="s">
        <v>4</v>
      </c>
      <c r="E16" s="161"/>
      <c r="F16" s="161"/>
      <c r="G16" s="161"/>
      <c r="H16" s="67">
        <f>SUM(I16)-0.3</f>
        <v>5.2</v>
      </c>
      <c r="I16" s="67">
        <f>SUM(J16)-0.3</f>
        <v>5.5</v>
      </c>
      <c r="J16" s="126">
        <v>5.8</v>
      </c>
      <c r="K16" s="127">
        <f>SUM(J16)+0.3</f>
        <v>6.1</v>
      </c>
      <c r="L16" s="127">
        <f>SUM(K16)+0.3</f>
        <v>6.3999999999999995</v>
      </c>
      <c r="M16" s="67">
        <f>SUM(L16)+0.3</f>
        <v>6.6999999999999993</v>
      </c>
      <c r="N16" s="185">
        <f>SUM(M16)+0.3</f>
        <v>6.9999999999999991</v>
      </c>
    </row>
    <row r="17" spans="1:14" s="1" customFormat="1" ht="14.1" customHeight="1" x14ac:dyDescent="0.3">
      <c r="A17" s="160"/>
      <c r="B17" s="107" t="s">
        <v>31</v>
      </c>
      <c r="C17" s="107"/>
      <c r="D17" s="129" t="s">
        <v>168</v>
      </c>
      <c r="E17" s="130"/>
      <c r="F17" s="130"/>
      <c r="G17" s="131"/>
      <c r="H17" s="82"/>
      <c r="I17" s="82"/>
      <c r="J17" s="126"/>
      <c r="K17" s="127"/>
      <c r="L17" s="127"/>
      <c r="M17" s="82"/>
      <c r="N17" s="189"/>
    </row>
    <row r="18" spans="1:14" s="1" customFormat="1" ht="14.1" customHeight="1" x14ac:dyDescent="0.3">
      <c r="A18" s="160">
        <v>8</v>
      </c>
      <c r="B18" s="85" t="s">
        <v>86</v>
      </c>
      <c r="C18" s="86"/>
      <c r="D18" s="123" t="s">
        <v>87</v>
      </c>
      <c r="E18" s="124"/>
      <c r="F18" s="124"/>
      <c r="G18" s="125"/>
      <c r="H18" s="67">
        <f>SUM(I18)-1.6</f>
        <v>36.799999999999997</v>
      </c>
      <c r="I18" s="67">
        <f>SUM(J18)-1.6</f>
        <v>38.4</v>
      </c>
      <c r="J18" s="126">
        <v>40</v>
      </c>
      <c r="K18" s="127">
        <f>SUM(J18)+1.6</f>
        <v>41.6</v>
      </c>
      <c r="L18" s="127">
        <f>SUM(K18)+1.6</f>
        <v>43.2</v>
      </c>
      <c r="M18" s="67">
        <f>SUM(L18)+1.6</f>
        <v>44.800000000000004</v>
      </c>
      <c r="N18" s="185">
        <f>SUM(M18)+1.6</f>
        <v>46.400000000000006</v>
      </c>
    </row>
    <row r="19" spans="1:14" s="1" customFormat="1" ht="14.1" customHeight="1" x14ac:dyDescent="0.3">
      <c r="A19" s="160"/>
      <c r="B19" s="107" t="s">
        <v>38</v>
      </c>
      <c r="C19" s="107"/>
      <c r="D19" s="129" t="s">
        <v>169</v>
      </c>
      <c r="E19" s="130"/>
      <c r="F19" s="130"/>
      <c r="G19" s="131"/>
      <c r="H19" s="82"/>
      <c r="I19" s="82"/>
      <c r="J19" s="126"/>
      <c r="K19" s="127"/>
      <c r="L19" s="127"/>
      <c r="M19" s="82"/>
      <c r="N19" s="189"/>
    </row>
    <row r="20" spans="1:14" s="1" customFormat="1" ht="14.1" customHeight="1" x14ac:dyDescent="0.3">
      <c r="A20" s="160">
        <v>9</v>
      </c>
      <c r="B20" s="106" t="s">
        <v>5</v>
      </c>
      <c r="C20" s="106"/>
      <c r="D20" s="161" t="s">
        <v>6</v>
      </c>
      <c r="E20" s="161"/>
      <c r="F20" s="161"/>
      <c r="G20" s="161"/>
      <c r="H20" s="67">
        <f>SUM(I20)-3.7</f>
        <v>33.199999999999996</v>
      </c>
      <c r="I20" s="67">
        <f>SUM(J20)-3.7</f>
        <v>36.9</v>
      </c>
      <c r="J20" s="90">
        <v>40.6</v>
      </c>
      <c r="K20" s="67">
        <f>SUM(J20)+3.8</f>
        <v>44.4</v>
      </c>
      <c r="L20" s="67">
        <f>SUM(K20)+3.8</f>
        <v>48.199999999999996</v>
      </c>
      <c r="M20" s="67">
        <f>SUM(L20)+3.8</f>
        <v>51.999999999999993</v>
      </c>
      <c r="N20" s="185">
        <f>SUM(M20)+3.8</f>
        <v>55.79999999999999</v>
      </c>
    </row>
    <row r="21" spans="1:14" s="1" customFormat="1" ht="14.1" customHeight="1" x14ac:dyDescent="0.3">
      <c r="A21" s="160"/>
      <c r="B21" s="107" t="s">
        <v>32</v>
      </c>
      <c r="C21" s="107"/>
      <c r="D21" s="129" t="s">
        <v>55</v>
      </c>
      <c r="E21" s="130"/>
      <c r="F21" s="130"/>
      <c r="G21" s="131"/>
      <c r="H21" s="82"/>
      <c r="I21" s="82"/>
      <c r="J21" s="93"/>
      <c r="K21" s="82"/>
      <c r="L21" s="82"/>
      <c r="M21" s="82"/>
      <c r="N21" s="189"/>
    </row>
    <row r="22" spans="1:14" s="1" customFormat="1" ht="14.1" customHeight="1" x14ac:dyDescent="0.3">
      <c r="A22" s="160">
        <v>10</v>
      </c>
      <c r="B22" s="106" t="s">
        <v>7</v>
      </c>
      <c r="C22" s="106"/>
      <c r="D22" s="123" t="s">
        <v>8</v>
      </c>
      <c r="E22" s="124"/>
      <c r="F22" s="124"/>
      <c r="G22" s="125"/>
      <c r="H22" s="67">
        <f>SUM(I22)-1.3</f>
        <v>22.4</v>
      </c>
      <c r="I22" s="67">
        <f>SUM(J22)-1.3</f>
        <v>23.7</v>
      </c>
      <c r="J22" s="126">
        <v>25</v>
      </c>
      <c r="K22" s="127">
        <f>SUM(J22)+1.3</f>
        <v>26.3</v>
      </c>
      <c r="L22" s="127">
        <f>SUM(K22)+1.3</f>
        <v>27.6</v>
      </c>
      <c r="M22" s="127">
        <f>SUM(L22)+1.3</f>
        <v>28.900000000000002</v>
      </c>
      <c r="N22" s="257">
        <f>SUM(M22)+1.3</f>
        <v>30.200000000000003</v>
      </c>
    </row>
    <row r="23" spans="1:14" s="1" customFormat="1" ht="14.1" customHeight="1" x14ac:dyDescent="0.3">
      <c r="A23" s="160"/>
      <c r="B23" s="107" t="s">
        <v>33</v>
      </c>
      <c r="C23" s="107"/>
      <c r="D23" s="129" t="s">
        <v>77</v>
      </c>
      <c r="E23" s="130"/>
      <c r="F23" s="130"/>
      <c r="G23" s="131"/>
      <c r="H23" s="82"/>
      <c r="I23" s="82"/>
      <c r="J23" s="126"/>
      <c r="K23" s="127"/>
      <c r="L23" s="127"/>
      <c r="M23" s="127"/>
      <c r="N23" s="257"/>
    </row>
    <row r="24" spans="1:14" s="1" customFormat="1" ht="14.1" customHeight="1" x14ac:dyDescent="0.3">
      <c r="A24" s="160">
        <v>11</v>
      </c>
      <c r="B24" s="85" t="s">
        <v>133</v>
      </c>
      <c r="C24" s="86"/>
      <c r="D24" s="161" t="s">
        <v>79</v>
      </c>
      <c r="E24" s="161"/>
      <c r="F24" s="161"/>
      <c r="G24" s="161"/>
      <c r="H24" s="67">
        <f>SUM(I24)-0.6</f>
        <v>14.8</v>
      </c>
      <c r="I24" s="67">
        <f>SUM(J24)-0.6</f>
        <v>15.4</v>
      </c>
      <c r="J24" s="126">
        <v>16</v>
      </c>
      <c r="K24" s="127">
        <f>SUM(J24)+0.6</f>
        <v>16.600000000000001</v>
      </c>
      <c r="L24" s="127">
        <f>SUM(K24)+0.6</f>
        <v>17.200000000000003</v>
      </c>
      <c r="M24" s="67">
        <f>SUM(L24)+0.6</f>
        <v>17.800000000000004</v>
      </c>
      <c r="N24" s="185">
        <f>SUM(M24)+0.6</f>
        <v>18.400000000000006</v>
      </c>
    </row>
    <row r="25" spans="1:14" s="1" customFormat="1" ht="14.1" customHeight="1" thickBot="1" x14ac:dyDescent="0.35">
      <c r="A25" s="256"/>
      <c r="B25" s="175" t="s">
        <v>34</v>
      </c>
      <c r="C25" s="175"/>
      <c r="D25" s="103" t="s">
        <v>80</v>
      </c>
      <c r="E25" s="104"/>
      <c r="F25" s="104"/>
      <c r="G25" s="105"/>
      <c r="H25" s="98"/>
      <c r="I25" s="98"/>
      <c r="J25" s="90"/>
      <c r="K25" s="67"/>
      <c r="L25" s="67"/>
      <c r="M25" s="98"/>
      <c r="N25" s="187"/>
    </row>
    <row r="26" spans="1:14" s="1" customFormat="1" ht="14.1" customHeight="1" thickBot="1" x14ac:dyDescent="0.35">
      <c r="A26" s="381" t="s">
        <v>639</v>
      </c>
      <c r="B26" s="382"/>
      <c r="C26" s="382"/>
      <c r="D26" s="382"/>
      <c r="E26" s="382"/>
      <c r="F26" s="382"/>
      <c r="G26" s="382"/>
      <c r="H26" s="382"/>
      <c r="I26" s="382"/>
      <c r="J26" s="382"/>
      <c r="K26" s="382"/>
      <c r="L26" s="382"/>
      <c r="M26" s="382"/>
      <c r="N26" s="383"/>
    </row>
    <row r="27" spans="1:14" s="1" customFormat="1" ht="14.1" customHeight="1" x14ac:dyDescent="0.3">
      <c r="A27" s="343">
        <v>12</v>
      </c>
      <c r="B27" s="108" t="s">
        <v>526</v>
      </c>
      <c r="C27" s="109"/>
      <c r="D27" s="103"/>
      <c r="E27" s="104"/>
      <c r="F27" s="104"/>
      <c r="G27" s="105"/>
      <c r="H27" s="98">
        <f>SUM(I27)-2.8</f>
        <v>25.4</v>
      </c>
      <c r="I27" s="98">
        <f>SUM(J27)-2.8</f>
        <v>28.2</v>
      </c>
      <c r="J27" s="97">
        <v>31</v>
      </c>
      <c r="K27" s="98">
        <f>SUM(J27)+2.2</f>
        <v>33.200000000000003</v>
      </c>
      <c r="L27" s="98">
        <f>SUM(K27)+2.3</f>
        <v>35.5</v>
      </c>
      <c r="M27" s="98">
        <f>SUM(L27)+2.2</f>
        <v>37.700000000000003</v>
      </c>
      <c r="N27" s="187">
        <f>SUM(M27)+2.2</f>
        <v>39.900000000000006</v>
      </c>
    </row>
    <row r="28" spans="1:14" s="1" customFormat="1" ht="14.1" customHeight="1" x14ac:dyDescent="0.3">
      <c r="A28" s="181"/>
      <c r="B28" s="148" t="s">
        <v>638</v>
      </c>
      <c r="C28" s="149"/>
      <c r="D28" s="129" t="s">
        <v>636</v>
      </c>
      <c r="E28" s="130"/>
      <c r="F28" s="130"/>
      <c r="G28" s="131"/>
      <c r="H28" s="82"/>
      <c r="I28" s="82"/>
      <c r="J28" s="93"/>
      <c r="K28" s="82"/>
      <c r="L28" s="82"/>
      <c r="M28" s="82"/>
      <c r="N28" s="189"/>
    </row>
    <row r="29" spans="1:14" s="1" customFormat="1" ht="14.1" customHeight="1" x14ac:dyDescent="0.3">
      <c r="A29" s="256">
        <v>13</v>
      </c>
      <c r="B29" s="85" t="s">
        <v>523</v>
      </c>
      <c r="C29" s="86"/>
      <c r="D29" s="103"/>
      <c r="E29" s="104"/>
      <c r="F29" s="104"/>
      <c r="G29" s="105"/>
      <c r="H29" s="67">
        <f>SUM(I29)-2.8</f>
        <v>25.5</v>
      </c>
      <c r="I29" s="67">
        <f>SUM(J29)-2.8</f>
        <v>28.3</v>
      </c>
      <c r="J29" s="90">
        <v>31.1</v>
      </c>
      <c r="K29" s="67">
        <f>SUM(J29)+2.3</f>
        <v>33.4</v>
      </c>
      <c r="L29" s="67">
        <f>SUM(K29)+2.3</f>
        <v>35.699999999999996</v>
      </c>
      <c r="M29" s="67">
        <f>SUM(L29)+2.3</f>
        <v>37.999999999999993</v>
      </c>
      <c r="N29" s="185">
        <f>SUM(M29)+2.3</f>
        <v>40.29999999999999</v>
      </c>
    </row>
    <row r="30" spans="1:14" s="1" customFormat="1" ht="14.1" customHeight="1" x14ac:dyDescent="0.3">
      <c r="A30" s="181"/>
      <c r="B30" s="148" t="s">
        <v>637</v>
      </c>
      <c r="C30" s="149"/>
      <c r="D30" s="129" t="s">
        <v>636</v>
      </c>
      <c r="E30" s="130"/>
      <c r="F30" s="130"/>
      <c r="G30" s="131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256">
        <v>14</v>
      </c>
      <c r="B31" s="85" t="s">
        <v>635</v>
      </c>
      <c r="C31" s="86"/>
      <c r="D31" s="123"/>
      <c r="E31" s="124"/>
      <c r="F31" s="124"/>
      <c r="G31" s="125"/>
      <c r="H31" s="67">
        <f>SUM(I31)-1.5</f>
        <v>22.5</v>
      </c>
      <c r="I31" s="67">
        <f>SUM(J31)-1.5</f>
        <v>24</v>
      </c>
      <c r="J31" s="90">
        <v>25.5</v>
      </c>
      <c r="K31" s="67">
        <f>SUM(J31)+1.4</f>
        <v>26.9</v>
      </c>
      <c r="L31" s="67">
        <f>SUM(K31)+1.4</f>
        <v>28.299999999999997</v>
      </c>
      <c r="M31" s="67">
        <f>SUM(L31)+1.4</f>
        <v>29.699999999999996</v>
      </c>
      <c r="N31" s="185">
        <f>SUM(M31)+1.4</f>
        <v>31.099999999999994</v>
      </c>
    </row>
    <row r="32" spans="1:14" s="1" customFormat="1" ht="14.1" customHeight="1" x14ac:dyDescent="0.3">
      <c r="A32" s="181"/>
      <c r="B32" s="148" t="s">
        <v>634</v>
      </c>
      <c r="C32" s="149"/>
      <c r="D32" s="129" t="s">
        <v>633</v>
      </c>
      <c r="E32" s="130"/>
      <c r="F32" s="130"/>
      <c r="G32" s="131"/>
      <c r="H32" s="82"/>
      <c r="I32" s="82"/>
      <c r="J32" s="93"/>
      <c r="K32" s="82"/>
      <c r="L32" s="82"/>
      <c r="M32" s="82"/>
      <c r="N32" s="189"/>
    </row>
    <row r="33" spans="1:14" s="1" customFormat="1" ht="14.1" customHeight="1" x14ac:dyDescent="0.3">
      <c r="A33" s="256">
        <v>15</v>
      </c>
      <c r="B33" s="85" t="s">
        <v>632</v>
      </c>
      <c r="C33" s="86"/>
      <c r="D33" s="123"/>
      <c r="E33" s="124"/>
      <c r="F33" s="124"/>
      <c r="G33" s="125"/>
      <c r="H33" s="67">
        <f>SUM(I33)-2</f>
        <v>28</v>
      </c>
      <c r="I33" s="67">
        <f>SUM(J33)-2</f>
        <v>30</v>
      </c>
      <c r="J33" s="90">
        <v>32</v>
      </c>
      <c r="K33" s="67">
        <f>SUM(J33)+1.8</f>
        <v>33.799999999999997</v>
      </c>
      <c r="L33" s="67">
        <f>SUM(K33)+1.8</f>
        <v>35.599999999999994</v>
      </c>
      <c r="M33" s="67">
        <f>SUM(L33)+1.8</f>
        <v>37.399999999999991</v>
      </c>
      <c r="N33" s="185">
        <f>SUM(M33)+1.8</f>
        <v>39.199999999999989</v>
      </c>
    </row>
    <row r="34" spans="1:14" s="1" customFormat="1" ht="14.1" customHeight="1" x14ac:dyDescent="0.3">
      <c r="A34" s="181"/>
      <c r="B34" s="148" t="s">
        <v>631</v>
      </c>
      <c r="C34" s="149"/>
      <c r="D34" s="129"/>
      <c r="E34" s="130"/>
      <c r="F34" s="130"/>
      <c r="G34" s="131"/>
      <c r="H34" s="82"/>
      <c r="I34" s="82"/>
      <c r="J34" s="93"/>
      <c r="K34" s="82"/>
      <c r="L34" s="82"/>
      <c r="M34" s="82"/>
      <c r="N34" s="189"/>
    </row>
    <row r="35" spans="1:14" s="1" customFormat="1" ht="14.1" customHeight="1" x14ac:dyDescent="0.3">
      <c r="A35" s="256">
        <v>16</v>
      </c>
      <c r="B35" s="162" t="s">
        <v>461</v>
      </c>
      <c r="C35" s="163"/>
      <c r="D35" s="123"/>
      <c r="E35" s="124"/>
      <c r="F35" s="124"/>
      <c r="G35" s="125"/>
      <c r="H35" s="67">
        <f>SUM(I35)-1.3</f>
        <v>23.4</v>
      </c>
      <c r="I35" s="67">
        <f>SUM(J35)-1.3</f>
        <v>24.7</v>
      </c>
      <c r="J35" s="126">
        <v>26</v>
      </c>
      <c r="K35" s="127">
        <f>SUM(J35)+1.3</f>
        <v>27.3</v>
      </c>
      <c r="L35" s="127">
        <f>SUM(K35)+1.3</f>
        <v>28.6</v>
      </c>
      <c r="M35" s="127">
        <f>SUM(L35)+1.3</f>
        <v>29.900000000000002</v>
      </c>
      <c r="N35" s="257">
        <f>SUM(M35)+1.3</f>
        <v>31.200000000000003</v>
      </c>
    </row>
    <row r="36" spans="1:14" s="1" customFormat="1" ht="14.1" customHeight="1" x14ac:dyDescent="0.3">
      <c r="A36" s="181"/>
      <c r="B36" s="148" t="s">
        <v>460</v>
      </c>
      <c r="C36" s="149"/>
      <c r="D36" s="129"/>
      <c r="E36" s="130"/>
      <c r="F36" s="130"/>
      <c r="G36" s="131"/>
      <c r="H36" s="82"/>
      <c r="I36" s="82"/>
      <c r="J36" s="126"/>
      <c r="K36" s="127"/>
      <c r="L36" s="127"/>
      <c r="M36" s="127"/>
      <c r="N36" s="257"/>
    </row>
    <row r="37" spans="1:14" s="1" customFormat="1" ht="14.1" customHeight="1" x14ac:dyDescent="0.3">
      <c r="A37" s="256">
        <v>17</v>
      </c>
      <c r="B37" s="162" t="s">
        <v>459</v>
      </c>
      <c r="C37" s="163"/>
      <c r="D37" s="123"/>
      <c r="E37" s="124"/>
      <c r="F37" s="124"/>
      <c r="G37" s="125"/>
      <c r="H37" s="67">
        <f>SUM(I37)-0.7</f>
        <v>11.100000000000001</v>
      </c>
      <c r="I37" s="67">
        <f>SUM(J37)-0.7</f>
        <v>11.8</v>
      </c>
      <c r="J37" s="126">
        <v>12.5</v>
      </c>
      <c r="K37" s="127">
        <f>SUM(J37)+0.7</f>
        <v>13.2</v>
      </c>
      <c r="L37" s="127">
        <f>SUM(K37)+0.7</f>
        <v>13.899999999999999</v>
      </c>
      <c r="M37" s="127">
        <f>SUM(L37)+0.7</f>
        <v>14.599999999999998</v>
      </c>
      <c r="N37" s="257">
        <f>SUM(M37)+0.7</f>
        <v>15.299999999999997</v>
      </c>
    </row>
    <row r="38" spans="1:14" s="1" customFormat="1" ht="14.1" customHeight="1" x14ac:dyDescent="0.3">
      <c r="A38" s="181"/>
      <c r="B38" s="148" t="s">
        <v>458</v>
      </c>
      <c r="C38" s="149"/>
      <c r="D38" s="129"/>
      <c r="E38" s="130"/>
      <c r="F38" s="130"/>
      <c r="G38" s="131"/>
      <c r="H38" s="82"/>
      <c r="I38" s="82"/>
      <c r="J38" s="126"/>
      <c r="K38" s="127"/>
      <c r="L38" s="127"/>
      <c r="M38" s="127"/>
      <c r="N38" s="257"/>
    </row>
    <row r="39" spans="1:14" s="1" customFormat="1" ht="14.1" customHeight="1" x14ac:dyDescent="0.3">
      <c r="A39" s="256">
        <v>18</v>
      </c>
      <c r="B39" s="162" t="s">
        <v>457</v>
      </c>
      <c r="C39" s="163"/>
      <c r="D39" s="123"/>
      <c r="E39" s="124"/>
      <c r="F39" s="124"/>
      <c r="G39" s="125"/>
      <c r="H39" s="67">
        <f>SUM(I39)-0.6</f>
        <v>12.3</v>
      </c>
      <c r="I39" s="67">
        <f>SUM(J39)-0.6</f>
        <v>12.9</v>
      </c>
      <c r="J39" s="126">
        <v>13.5</v>
      </c>
      <c r="K39" s="127">
        <f>SUM(J39)+0.6</f>
        <v>14.1</v>
      </c>
      <c r="L39" s="127">
        <f>SUM(K39)+0.6</f>
        <v>14.7</v>
      </c>
      <c r="M39" s="127">
        <f>SUM(L39)+0.6</f>
        <v>15.299999999999999</v>
      </c>
      <c r="N39" s="257">
        <f>SUM(M39)+0.6</f>
        <v>15.899999999999999</v>
      </c>
    </row>
    <row r="40" spans="1:14" s="1" customFormat="1" ht="14.1" customHeight="1" thickBot="1" x14ac:dyDescent="0.35">
      <c r="A40" s="344"/>
      <c r="B40" s="169" t="s">
        <v>456</v>
      </c>
      <c r="C40" s="170"/>
      <c r="D40" s="171"/>
      <c r="E40" s="172"/>
      <c r="F40" s="172"/>
      <c r="G40" s="173"/>
      <c r="H40" s="68"/>
      <c r="I40" s="68"/>
      <c r="J40" s="166"/>
      <c r="K40" s="167"/>
      <c r="L40" s="167"/>
      <c r="M40" s="167"/>
      <c r="N40" s="258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21">
    <mergeCell ref="A1:N1"/>
    <mergeCell ref="A3:N3"/>
    <mergeCell ref="A26:N26"/>
    <mergeCell ref="N29:N30"/>
    <mergeCell ref="N31:N32"/>
    <mergeCell ref="N33:N34"/>
    <mergeCell ref="N4:N5"/>
    <mergeCell ref="N6:N7"/>
    <mergeCell ref="N8:N9"/>
    <mergeCell ref="N10:N11"/>
    <mergeCell ref="N35:N36"/>
    <mergeCell ref="N37:N38"/>
    <mergeCell ref="N39:N40"/>
    <mergeCell ref="N16:N17"/>
    <mergeCell ref="N18:N19"/>
    <mergeCell ref="N20:N21"/>
    <mergeCell ref="N22:N23"/>
    <mergeCell ref="N24:N25"/>
    <mergeCell ref="N27:N28"/>
    <mergeCell ref="N12:N13"/>
    <mergeCell ref="N14:N15"/>
    <mergeCell ref="J39:J40"/>
    <mergeCell ref="K39:K40"/>
    <mergeCell ref="L39:L40"/>
    <mergeCell ref="M39:M40"/>
    <mergeCell ref="J35:J36"/>
    <mergeCell ref="K35:K36"/>
    <mergeCell ref="L35:L36"/>
    <mergeCell ref="M35:M36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L29:L30"/>
    <mergeCell ref="K31:K32"/>
    <mergeCell ref="L31:L32"/>
    <mergeCell ref="M29:M30"/>
    <mergeCell ref="M31:M32"/>
    <mergeCell ref="B32:C32"/>
    <mergeCell ref="D32:G32"/>
    <mergeCell ref="B30:C30"/>
    <mergeCell ref="D30:G30"/>
    <mergeCell ref="J29:J30"/>
    <mergeCell ref="K27:K28"/>
    <mergeCell ref="L27:L28"/>
    <mergeCell ref="M27:M28"/>
    <mergeCell ref="B28:C28"/>
    <mergeCell ref="D28:G28"/>
    <mergeCell ref="J27:J28"/>
    <mergeCell ref="K29:K30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4:J25"/>
    <mergeCell ref="A24:A25"/>
    <mergeCell ref="B24:C24"/>
    <mergeCell ref="D24:G24"/>
    <mergeCell ref="H24:H25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I24:I25"/>
    <mergeCell ref="A22:A23"/>
    <mergeCell ref="B22:C22"/>
    <mergeCell ref="D22:G22"/>
    <mergeCell ref="H22:H23"/>
    <mergeCell ref="I22:I23"/>
    <mergeCell ref="J22:J23"/>
    <mergeCell ref="J20:J21"/>
    <mergeCell ref="K20:K21"/>
    <mergeCell ref="L20:L21"/>
    <mergeCell ref="M20:M21"/>
    <mergeCell ref="B21:C21"/>
    <mergeCell ref="D21:G21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A18:A19"/>
    <mergeCell ref="B18:C18"/>
    <mergeCell ref="D18:G18"/>
    <mergeCell ref="H18:H19"/>
    <mergeCell ref="I18:I19"/>
    <mergeCell ref="J18:J19"/>
    <mergeCell ref="J16:J17"/>
    <mergeCell ref="K16:K17"/>
    <mergeCell ref="L16:L17"/>
    <mergeCell ref="M16:M17"/>
    <mergeCell ref="B17:C17"/>
    <mergeCell ref="D17:G17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A14:A15"/>
    <mergeCell ref="B14:C14"/>
    <mergeCell ref="D14:G14"/>
    <mergeCell ref="H14:H15"/>
    <mergeCell ref="I14:I15"/>
    <mergeCell ref="J14:J15"/>
    <mergeCell ref="J12:J13"/>
    <mergeCell ref="K12:K13"/>
    <mergeCell ref="L12:L13"/>
    <mergeCell ref="M12:M13"/>
    <mergeCell ref="B13:C13"/>
    <mergeCell ref="D13:G13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A10:A11"/>
    <mergeCell ref="B10:C10"/>
    <mergeCell ref="D10:G10"/>
    <mergeCell ref="H10:H11"/>
    <mergeCell ref="I10:I11"/>
    <mergeCell ref="J10:J11"/>
    <mergeCell ref="J8:J9"/>
    <mergeCell ref="K8:K9"/>
    <mergeCell ref="L8:L9"/>
    <mergeCell ref="M8:M9"/>
    <mergeCell ref="B9:C9"/>
    <mergeCell ref="D9:G9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I4:I5"/>
    <mergeCell ref="J4:J5"/>
    <mergeCell ref="K4:K5"/>
    <mergeCell ref="B2:C2"/>
    <mergeCell ref="D2:G2"/>
    <mergeCell ref="A4:A5"/>
    <mergeCell ref="B4:C4"/>
    <mergeCell ref="D4:G4"/>
    <mergeCell ref="H4:H5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40E4-71D3-445E-B286-192E64CA53A5}">
  <sheetPr codeName="Sheet221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648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</f>
        <v>35</v>
      </c>
      <c r="I3" s="135">
        <f>SUM(J3)-3</f>
        <v>38</v>
      </c>
      <c r="J3" s="137">
        <v>41</v>
      </c>
      <c r="K3" s="135">
        <f>SUM(J3)+2.5</f>
        <v>43.5</v>
      </c>
      <c r="L3" s="135">
        <f>SUM(K3)+2.5</f>
        <v>46</v>
      </c>
      <c r="M3" s="242">
        <f>SUM(L3)+2.5</f>
        <v>48.5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26</v>
      </c>
      <c r="I5" s="67">
        <f>SUM(J5)-2</f>
        <v>28</v>
      </c>
      <c r="J5" s="90">
        <v>30</v>
      </c>
      <c r="K5" s="67">
        <f>SUM(J5)+1.8</f>
        <v>31.8</v>
      </c>
      <c r="L5" s="67">
        <f>SUM(K5)+1.8</f>
        <v>33.6</v>
      </c>
      <c r="M5" s="234">
        <f>SUM(L5)+1.8</f>
        <v>35.4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234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28.5</v>
      </c>
      <c r="I9" s="67">
        <f>SUM(J9)-2.25</f>
        <v>30.75</v>
      </c>
      <c r="J9" s="90">
        <v>33</v>
      </c>
      <c r="K9" s="67">
        <f>SUM(J9)+2</f>
        <v>35</v>
      </c>
      <c r="L9" s="67">
        <f>SUM(K9)+2</f>
        <v>37</v>
      </c>
      <c r="M9" s="234">
        <f>SUM(L9)+2</f>
        <v>39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13.899999999999999</v>
      </c>
      <c r="I11" s="67">
        <f>SUM(J11)-0.8</f>
        <v>14.7</v>
      </c>
      <c r="J11" s="90">
        <v>15.5</v>
      </c>
      <c r="K11" s="67">
        <f>SUM(J11)+0.8</f>
        <v>16.3</v>
      </c>
      <c r="L11" s="67">
        <f>SUM(K11)+0.8</f>
        <v>17.100000000000001</v>
      </c>
      <c r="M11" s="234">
        <f>SUM(L11)+0.8</f>
        <v>17.900000000000002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234">
        <f>SUM(L13)+0.6</f>
        <v>18.300000000000004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5.8000000000000007</v>
      </c>
      <c r="I15" s="67">
        <f>SUM(J15)-0.3</f>
        <v>6.1000000000000005</v>
      </c>
      <c r="J15" s="126">
        <v>6.4</v>
      </c>
      <c r="K15" s="127">
        <f>SUM(J15)+0.3</f>
        <v>6.7</v>
      </c>
      <c r="L15" s="127">
        <f>SUM(K15)+0.3</f>
        <v>7</v>
      </c>
      <c r="M15" s="234">
        <f>SUM(L15)+0.3</f>
        <v>7.3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37.799999999999997</v>
      </c>
      <c r="I17" s="67">
        <f>SUM(J17)-1.6</f>
        <v>39.4</v>
      </c>
      <c r="J17" s="126">
        <v>41</v>
      </c>
      <c r="K17" s="127">
        <f>SUM(J17)+1.6</f>
        <v>42.6</v>
      </c>
      <c r="L17" s="127">
        <f>SUM(K17)+1.6</f>
        <v>44.2</v>
      </c>
      <c r="M17" s="234">
        <f>SUM(L17)+1.6</f>
        <v>45.800000000000004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31</v>
      </c>
      <c r="I19" s="67">
        <f>SUM(J19)-3.5</f>
        <v>34.5</v>
      </c>
      <c r="J19" s="90">
        <v>38</v>
      </c>
      <c r="K19" s="67">
        <f>SUM(J19)+3.6</f>
        <v>41.6</v>
      </c>
      <c r="L19" s="67">
        <f>SUM(K19)+3.6</f>
        <v>45.2</v>
      </c>
      <c r="M19" s="234">
        <f>SUM(L19)+3.6</f>
        <v>48.800000000000004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25.7</v>
      </c>
      <c r="I21" s="67">
        <f>SUM(J21)-1.5</f>
        <v>27.2</v>
      </c>
      <c r="J21" s="126">
        <v>28.7</v>
      </c>
      <c r="K21" s="127">
        <f>SUM(J21)+1.5</f>
        <v>30.2</v>
      </c>
      <c r="L21" s="127">
        <f>SUM(K21)+1.5</f>
        <v>31.7</v>
      </c>
      <c r="M21" s="232">
        <f>SUM(L21)+1.5</f>
        <v>33.200000000000003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15.600000000000001</v>
      </c>
      <c r="I23" s="67">
        <f>SUM(J23)-0.7</f>
        <v>16.3</v>
      </c>
      <c r="J23" s="126">
        <v>17</v>
      </c>
      <c r="K23" s="127">
        <f>SUM(J23)+0.7</f>
        <v>17.7</v>
      </c>
      <c r="L23" s="127">
        <f>SUM(K23)+0.7</f>
        <v>18.399999999999999</v>
      </c>
      <c r="M23" s="234">
        <f>SUM(L23)+0.7</f>
        <v>19.099999999999998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108" t="s">
        <v>647</v>
      </c>
      <c r="C25" s="109"/>
      <c r="D25" s="103" t="s">
        <v>76</v>
      </c>
      <c r="E25" s="104"/>
      <c r="F25" s="104"/>
      <c r="G25" s="105"/>
      <c r="H25" s="98">
        <f>SUM(I25)-1.9</f>
        <v>23.200000000000003</v>
      </c>
      <c r="I25" s="98">
        <f>SUM(J25)-1.9</f>
        <v>25.1</v>
      </c>
      <c r="J25" s="97">
        <v>27</v>
      </c>
      <c r="K25" s="98">
        <f>SUM(J25)+1.9</f>
        <v>28.9</v>
      </c>
      <c r="L25" s="98">
        <f>SUM(K25)+1.9</f>
        <v>30.799999999999997</v>
      </c>
      <c r="M25" s="240">
        <f>SUM(L25)+1.9</f>
        <v>32.699999999999996</v>
      </c>
    </row>
    <row r="26" spans="1:13" s="1" customFormat="1" ht="14.1" customHeight="1" x14ac:dyDescent="0.3">
      <c r="A26" s="160"/>
      <c r="B26" s="148" t="s">
        <v>646</v>
      </c>
      <c r="C26" s="149"/>
      <c r="D26" s="129" t="s">
        <v>135</v>
      </c>
      <c r="E26" s="130"/>
      <c r="F26" s="130"/>
      <c r="G26" s="131"/>
      <c r="H26" s="82"/>
      <c r="I26" s="82"/>
      <c r="J26" s="93"/>
      <c r="K26" s="82"/>
      <c r="L26" s="82"/>
      <c r="M26" s="235"/>
    </row>
    <row r="27" spans="1:13" s="1" customFormat="1" ht="14.1" customHeight="1" x14ac:dyDescent="0.3">
      <c r="A27" s="160">
        <v>13</v>
      </c>
      <c r="B27" s="108" t="s">
        <v>645</v>
      </c>
      <c r="C27" s="109"/>
      <c r="D27" s="103" t="s">
        <v>76</v>
      </c>
      <c r="E27" s="104"/>
      <c r="F27" s="104"/>
      <c r="G27" s="105"/>
      <c r="H27" s="98">
        <f>SUM(I27)-1.7</f>
        <v>20.6</v>
      </c>
      <c r="I27" s="98">
        <f>SUM(J27)-1.7</f>
        <v>22.3</v>
      </c>
      <c r="J27" s="97">
        <v>24</v>
      </c>
      <c r="K27" s="98">
        <f>SUM(J27)+1.7</f>
        <v>25.7</v>
      </c>
      <c r="L27" s="98">
        <f>SUM(K27)+1.7</f>
        <v>27.4</v>
      </c>
      <c r="M27" s="240">
        <f>SUM(L27)+1.7</f>
        <v>29.099999999999998</v>
      </c>
    </row>
    <row r="28" spans="1:13" s="1" customFormat="1" ht="14.1" customHeight="1" x14ac:dyDescent="0.3">
      <c r="A28" s="160"/>
      <c r="B28" s="148" t="s">
        <v>644</v>
      </c>
      <c r="C28" s="149"/>
      <c r="D28" s="129" t="s">
        <v>135</v>
      </c>
      <c r="E28" s="130"/>
      <c r="F28" s="130"/>
      <c r="G28" s="131"/>
      <c r="H28" s="82"/>
      <c r="I28" s="82"/>
      <c r="J28" s="93"/>
      <c r="K28" s="82"/>
      <c r="L28" s="82"/>
      <c r="M28" s="235"/>
    </row>
    <row r="29" spans="1:13" s="1" customFormat="1" ht="14.1" customHeight="1" x14ac:dyDescent="0.3">
      <c r="A29" s="160">
        <v>14</v>
      </c>
      <c r="B29" s="85" t="s">
        <v>643</v>
      </c>
      <c r="C29" s="86"/>
      <c r="D29" s="177"/>
      <c r="E29" s="178"/>
      <c r="F29" s="178"/>
      <c r="G29" s="179"/>
      <c r="H29" s="67">
        <f>SUM(I29)-1.7</f>
        <v>22.1</v>
      </c>
      <c r="I29" s="67">
        <f>SUM(J29)-1.7</f>
        <v>23.8</v>
      </c>
      <c r="J29" s="126">
        <v>25.5</v>
      </c>
      <c r="K29" s="127">
        <f>SUM(J29)+1.5</f>
        <v>27</v>
      </c>
      <c r="L29" s="127">
        <f>SUM(K29)+1.5</f>
        <v>28.5</v>
      </c>
      <c r="M29" s="232">
        <f>SUM(L29)+1.5</f>
        <v>30</v>
      </c>
    </row>
    <row r="30" spans="1:13" s="1" customFormat="1" ht="14.1" customHeight="1" thickBot="1" x14ac:dyDescent="0.35">
      <c r="A30" s="174"/>
      <c r="B30" s="169" t="s">
        <v>642</v>
      </c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23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164-6491-456A-8931-9ED97A2A897E}">
  <sheetPr codeName="Sheet220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649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35</v>
      </c>
      <c r="I3" s="135">
        <f>SUM(J3)-3.5</f>
        <v>38.5</v>
      </c>
      <c r="J3" s="137">
        <v>42</v>
      </c>
      <c r="K3" s="135">
        <f>SUM(J3)+3</f>
        <v>45</v>
      </c>
      <c r="L3" s="135">
        <f>SUM(K3)+3</f>
        <v>48</v>
      </c>
      <c r="M3" s="242">
        <f>SUM(L3)+3</f>
        <v>51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234"/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45</v>
      </c>
      <c r="I7" s="67">
        <f>SUM(J7)-4.5</f>
        <v>49.5</v>
      </c>
      <c r="J7" s="126">
        <v>54</v>
      </c>
      <c r="K7" s="127">
        <f>SUM(J7)+4.5</f>
        <v>58.5</v>
      </c>
      <c r="L7" s="127">
        <f>SUM(K7)+4.5</f>
        <v>63</v>
      </c>
      <c r="M7" s="232">
        <f>SUM(L7)+4.5</f>
        <v>67.5</v>
      </c>
    </row>
    <row r="8" spans="1:13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232"/>
    </row>
    <row r="9" spans="1:13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35.5</v>
      </c>
      <c r="I9" s="67">
        <f>SUM(J9)-2.25</f>
        <v>37.75</v>
      </c>
      <c r="J9" s="90">
        <v>40</v>
      </c>
      <c r="K9" s="67">
        <f>SUM(J9)+2</f>
        <v>42</v>
      </c>
      <c r="L9" s="67">
        <f>SUM(K9)+2</f>
        <v>44</v>
      </c>
      <c r="M9" s="234">
        <f>SUM(L9)+2</f>
        <v>46</v>
      </c>
    </row>
    <row r="10" spans="1:13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SUM(I11)-1.8</f>
        <v>27.4</v>
      </c>
      <c r="I11" s="67">
        <f>SUM(J11)-1.8</f>
        <v>29.2</v>
      </c>
      <c r="J11" s="90">
        <v>31</v>
      </c>
      <c r="K11" s="67">
        <f>SUM(J11)+1.6</f>
        <v>32.6</v>
      </c>
      <c r="L11" s="67">
        <f>SUM(K11)+1.6</f>
        <v>34.200000000000003</v>
      </c>
      <c r="M11" s="234">
        <f>SUM(L11)+1.6</f>
        <v>35.800000000000004</v>
      </c>
    </row>
    <row r="12" spans="1:13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234"/>
    </row>
    <row r="14" spans="1:13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15.3</v>
      </c>
      <c r="I15" s="67">
        <f>SUM(J15)-0.6</f>
        <v>15.9</v>
      </c>
      <c r="J15" s="126">
        <v>16.5</v>
      </c>
      <c r="K15" s="127">
        <f>SUM(J15)+0.6</f>
        <v>17.100000000000001</v>
      </c>
      <c r="L15" s="127">
        <f>SUM(K15)+0.6</f>
        <v>17.700000000000003</v>
      </c>
      <c r="M15" s="234">
        <f>SUM(L15)+0.6</f>
        <v>18.300000000000004</v>
      </c>
    </row>
    <row r="16" spans="1:13" s="1" customFormat="1" ht="14.1" customHeight="1" x14ac:dyDescent="0.3">
      <c r="A16" s="160"/>
      <c r="B16" s="107" t="s">
        <v>30</v>
      </c>
      <c r="C16" s="107"/>
      <c r="D16" s="129" t="s">
        <v>167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6.2</v>
      </c>
      <c r="I17" s="67">
        <f>SUM(J17)-0.3</f>
        <v>6.5</v>
      </c>
      <c r="J17" s="126">
        <v>6.8</v>
      </c>
      <c r="K17" s="127">
        <f>SUM(J17)+0.3</f>
        <v>7.1</v>
      </c>
      <c r="L17" s="127">
        <f>SUM(K17)+0.3</f>
        <v>7.3999999999999995</v>
      </c>
      <c r="M17" s="234">
        <f>SUM(L17)+0.3</f>
        <v>7.6999999999999993</v>
      </c>
    </row>
    <row r="18" spans="1:13" s="1" customFormat="1" ht="14.1" customHeight="1" x14ac:dyDescent="0.3">
      <c r="A18" s="160"/>
      <c r="B18" s="107" t="s">
        <v>31</v>
      </c>
      <c r="C18" s="107"/>
      <c r="D18" s="129" t="s">
        <v>168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37.799999999999997</v>
      </c>
      <c r="I19" s="67">
        <f>SUM(J19)-1.6</f>
        <v>39.4</v>
      </c>
      <c r="J19" s="126">
        <v>41</v>
      </c>
      <c r="K19" s="127">
        <f>SUM(J19)+1.6</f>
        <v>42.6</v>
      </c>
      <c r="L19" s="127">
        <f>SUM(K19)+1.6</f>
        <v>44.2</v>
      </c>
      <c r="M19" s="234">
        <f>SUM(L19)+1.6</f>
        <v>45.800000000000004</v>
      </c>
    </row>
    <row r="20" spans="1:13" s="1" customFormat="1" ht="14.1" customHeight="1" x14ac:dyDescent="0.3">
      <c r="A20" s="160"/>
      <c r="B20" s="107" t="s">
        <v>38</v>
      </c>
      <c r="C20" s="107"/>
      <c r="D20" s="129" t="s">
        <v>169</v>
      </c>
      <c r="E20" s="130"/>
      <c r="F20" s="130"/>
      <c r="G20" s="131"/>
      <c r="H20" s="82"/>
      <c r="I20" s="82"/>
      <c r="J20" s="126"/>
      <c r="K20" s="127"/>
      <c r="L20" s="127"/>
      <c r="M20" s="235"/>
    </row>
    <row r="21" spans="1:13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234"/>
    </row>
    <row r="22" spans="1:13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235"/>
    </row>
    <row r="23" spans="1:13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29.799999999999997</v>
      </c>
      <c r="I23" s="67">
        <f>SUM(J23)-1.6</f>
        <v>31.4</v>
      </c>
      <c r="J23" s="126">
        <v>33</v>
      </c>
      <c r="K23" s="127">
        <f>SUM(J23)+1.6</f>
        <v>34.6</v>
      </c>
      <c r="L23" s="127">
        <f>SUM(K23)+1.6</f>
        <v>36.200000000000003</v>
      </c>
      <c r="M23" s="234">
        <f>SUM(L23)+1.6</f>
        <v>37.800000000000004</v>
      </c>
    </row>
    <row r="24" spans="1:13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SUM(I25)-0.6</f>
        <v>14</v>
      </c>
      <c r="I25" s="67">
        <f>SUM(J25)-0.6</f>
        <v>14.6</v>
      </c>
      <c r="J25" s="126">
        <v>15.2</v>
      </c>
      <c r="K25" s="127">
        <f>SUM(J25)+0.6</f>
        <v>15.799999999999999</v>
      </c>
      <c r="L25" s="127">
        <f>SUM(K25)+0.6</f>
        <v>16.399999999999999</v>
      </c>
      <c r="M25" s="234">
        <f>SUM(L25)+0.6</f>
        <v>17</v>
      </c>
    </row>
    <row r="26" spans="1:13" s="1" customFormat="1" ht="14.1" customHeight="1" x14ac:dyDescent="0.3">
      <c r="A26" s="160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235"/>
    </row>
    <row r="27" spans="1:13" s="1" customFormat="1" ht="14.1" customHeight="1" x14ac:dyDescent="0.3">
      <c r="A27" s="160">
        <v>13</v>
      </c>
      <c r="B27" s="85" t="s">
        <v>206</v>
      </c>
      <c r="C27" s="86"/>
      <c r="D27" s="177" t="s">
        <v>108</v>
      </c>
      <c r="E27" s="178"/>
      <c r="F27" s="178"/>
      <c r="G27" s="179"/>
      <c r="H27" s="67">
        <f>SUM(I27)-0.3</f>
        <v>3.7</v>
      </c>
      <c r="I27" s="67">
        <f>SUM(J27)-0.3</f>
        <v>4</v>
      </c>
      <c r="J27" s="126">
        <v>4.3</v>
      </c>
      <c r="K27" s="127">
        <f>SUM(J27)+0.3</f>
        <v>4.5999999999999996</v>
      </c>
      <c r="L27" s="127">
        <f>SUM(K27)+0.3</f>
        <v>4.8999999999999995</v>
      </c>
      <c r="M27" s="234">
        <f>SUM(L27)+0.3</f>
        <v>5.1999999999999993</v>
      </c>
    </row>
    <row r="28" spans="1:13" s="1" customFormat="1" ht="14.1" customHeight="1" thickBot="1" x14ac:dyDescent="0.35">
      <c r="A28" s="174"/>
      <c r="B28" s="169" t="s">
        <v>205</v>
      </c>
      <c r="C28" s="170"/>
      <c r="D28" s="171" t="s">
        <v>109</v>
      </c>
      <c r="E28" s="172"/>
      <c r="F28" s="172"/>
      <c r="G28" s="173"/>
      <c r="H28" s="68"/>
      <c r="I28" s="68"/>
      <c r="J28" s="166"/>
      <c r="K28" s="167"/>
      <c r="L28" s="167"/>
      <c r="M28" s="241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7C4-4A4B-4548-A303-E02AA08B6EEF}">
  <sheetPr codeName="Sheet203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650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37.799999999999997</v>
      </c>
      <c r="I3" s="135">
        <f>SUM(J3)-3.5</f>
        <v>41.3</v>
      </c>
      <c r="J3" s="137">
        <v>44.8</v>
      </c>
      <c r="K3" s="135">
        <f>SUM(J3)+3</f>
        <v>47.8</v>
      </c>
      <c r="L3" s="135">
        <f>SUM(K3)+3</f>
        <v>50.8</v>
      </c>
      <c r="M3" s="242">
        <f>SUM(L3)+3</f>
        <v>53.8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32.699999999999996</v>
      </c>
      <c r="I5" s="67">
        <f>SUM(J5)-2.2</f>
        <v>34.9</v>
      </c>
      <c r="J5" s="90">
        <v>37.1</v>
      </c>
      <c r="K5" s="67">
        <f>SUM(J5)+2</f>
        <v>39.1</v>
      </c>
      <c r="L5" s="67">
        <f>SUM(K5)+2</f>
        <v>41.1</v>
      </c>
      <c r="M5" s="234">
        <f>SUM(L5)+2</f>
        <v>43.1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33</v>
      </c>
      <c r="I7" s="67">
        <f>SUM(J7)-2.25</f>
        <v>35.25</v>
      </c>
      <c r="J7" s="90">
        <v>37.5</v>
      </c>
      <c r="K7" s="67">
        <f>SUM(J7)+2</f>
        <v>39.5</v>
      </c>
      <c r="L7" s="67">
        <f>SUM(K7)+2</f>
        <v>41.5</v>
      </c>
      <c r="M7" s="234">
        <f>SUM(L7)+2</f>
        <v>43.5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33</v>
      </c>
      <c r="I9" s="67">
        <f>SUM(J9)-2.25</f>
        <v>35.25</v>
      </c>
      <c r="J9" s="90">
        <v>37.5</v>
      </c>
      <c r="K9" s="67">
        <f>SUM(J9)+2</f>
        <v>39.5</v>
      </c>
      <c r="L9" s="67">
        <f>SUM(K9)+2</f>
        <v>41.5</v>
      </c>
      <c r="M9" s="234">
        <f>SUM(L9)+2</f>
        <v>43.5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13.399999999999999</v>
      </c>
      <c r="I11" s="67">
        <f>SUM(J11)-0.8</f>
        <v>14.2</v>
      </c>
      <c r="J11" s="90">
        <v>15</v>
      </c>
      <c r="K11" s="67">
        <f>SUM(J11)+0.8</f>
        <v>15.8</v>
      </c>
      <c r="L11" s="67">
        <f>SUM(K11)+0.8</f>
        <v>16.600000000000001</v>
      </c>
      <c r="M11" s="234">
        <f>SUM(L11)+0.8</f>
        <v>17.400000000000002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232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232">
        <f>SUM(L15)+0.3</f>
        <v>7.4999999999999991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36.799999999999997</v>
      </c>
      <c r="I17" s="67">
        <f>SUM(J17)-1.6</f>
        <v>38.4</v>
      </c>
      <c r="J17" s="126">
        <v>40</v>
      </c>
      <c r="K17" s="127">
        <f>SUM(J17)+1.6</f>
        <v>41.6</v>
      </c>
      <c r="L17" s="127">
        <f>SUM(K17)+1.6</f>
        <v>43.2</v>
      </c>
      <c r="M17" s="232">
        <f>SUM(L17)+1.6</f>
        <v>44.800000000000004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28.700000000000003</v>
      </c>
      <c r="I19" s="67">
        <f>SUM(J19)-3.4</f>
        <v>32.1</v>
      </c>
      <c r="J19" s="90">
        <v>35.5</v>
      </c>
      <c r="K19" s="67">
        <f>SUM(J19)+3.5</f>
        <v>39</v>
      </c>
      <c r="L19" s="67">
        <f>SUM(K19)+3.5</f>
        <v>42.5</v>
      </c>
      <c r="M19" s="234">
        <f>SUM(L19)+3.5</f>
        <v>46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26.499999999999996</v>
      </c>
      <c r="I21" s="67">
        <f>SUM(J21)-1.6</f>
        <v>28.099999999999998</v>
      </c>
      <c r="J21" s="126">
        <v>29.7</v>
      </c>
      <c r="K21" s="127">
        <f>SUM(J21)+1.6</f>
        <v>31.3</v>
      </c>
      <c r="L21" s="127">
        <f>SUM(K21)+1.6</f>
        <v>32.9</v>
      </c>
      <c r="M21" s="232">
        <f>SUM(L21)+1.6</f>
        <v>34.5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13.8</v>
      </c>
      <c r="I23" s="67">
        <f>SUM(J23)-0.6</f>
        <v>14.4</v>
      </c>
      <c r="J23" s="126">
        <v>15</v>
      </c>
      <c r="K23" s="127">
        <f>SUM(J23)+0.6</f>
        <v>15.6</v>
      </c>
      <c r="L23" s="127">
        <f>SUM(K23)+0.6</f>
        <v>16.2</v>
      </c>
      <c r="M23" s="232">
        <f>SUM(L23)+0.6</f>
        <v>16.8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4.4000000000000004</v>
      </c>
      <c r="I25" s="67">
        <f>SUM(J25)-0.3</f>
        <v>4.7</v>
      </c>
      <c r="J25" s="126">
        <v>5</v>
      </c>
      <c r="K25" s="127">
        <f>SUM(J25)+0.3</f>
        <v>5.3</v>
      </c>
      <c r="L25" s="127">
        <f>SUM(K25)+0.3</f>
        <v>5.6</v>
      </c>
      <c r="M25" s="232">
        <f>SUM(L25)+0.3</f>
        <v>5.8999999999999995</v>
      </c>
    </row>
    <row r="26" spans="1:13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233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I23:I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C41B-C1F0-469E-9E30-C75B571EFF1C}">
  <sheetPr codeName="Sheet227">
    <tabColor theme="5"/>
    <pageSetUpPr fitToPage="1"/>
  </sheetPr>
  <dimension ref="A1:M51"/>
  <sheetViews>
    <sheetView zoomScale="110" zoomScaleNormal="110" workbookViewId="0">
      <selection activeCell="S13" sqref="S1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656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8" t="s">
        <v>72</v>
      </c>
      <c r="I2" s="58" t="s">
        <v>73</v>
      </c>
      <c r="J2" s="8" t="s">
        <v>74</v>
      </c>
      <c r="K2" s="58" t="s">
        <v>75</v>
      </c>
      <c r="L2" s="58" t="s">
        <v>183</v>
      </c>
      <c r="M2" s="58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239"/>
      <c r="F3" s="239"/>
      <c r="G3" s="105"/>
      <c r="H3" s="135">
        <f>SUM(I3)-2.9</f>
        <v>30.200000000000003</v>
      </c>
      <c r="I3" s="135">
        <f>SUM(J3)-2.9</f>
        <v>33.1</v>
      </c>
      <c r="J3" s="137">
        <v>36</v>
      </c>
      <c r="K3" s="135">
        <f>SUM(J3)+2.4</f>
        <v>38.4</v>
      </c>
      <c r="L3" s="135">
        <f>SUM(K3)+2.4</f>
        <v>40.799999999999997</v>
      </c>
      <c r="M3" s="242">
        <f>SUM(L3)+2.4</f>
        <v>43.199999999999996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28</v>
      </c>
      <c r="I5" s="67">
        <f>SUM(J5)-2</f>
        <v>30</v>
      </c>
      <c r="J5" s="90">
        <v>32</v>
      </c>
      <c r="K5" s="67">
        <f>SUM(J5)+1.8</f>
        <v>33.799999999999997</v>
      </c>
      <c r="L5" s="67">
        <f>SUM(K5)+1.8</f>
        <v>35.599999999999994</v>
      </c>
      <c r="M5" s="234">
        <f>SUM(L5)+1.8</f>
        <v>37.399999999999991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31.5</v>
      </c>
      <c r="I7" s="67">
        <f>SUM(J7)-2.25</f>
        <v>33.75</v>
      </c>
      <c r="J7" s="90">
        <v>36</v>
      </c>
      <c r="K7" s="67">
        <f>SUM(J7)+2</f>
        <v>38</v>
      </c>
      <c r="L7" s="67">
        <f>SUM(K7)+2</f>
        <v>40</v>
      </c>
      <c r="M7" s="234">
        <f>SUM(L7)+2</f>
        <v>42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31.5</v>
      </c>
      <c r="I9" s="67">
        <f>SUM(J9)-2.25</f>
        <v>33.75</v>
      </c>
      <c r="J9" s="90">
        <v>36</v>
      </c>
      <c r="K9" s="67">
        <f>SUM(J9)+2</f>
        <v>38</v>
      </c>
      <c r="L9" s="67">
        <f>SUM(K9)+2</f>
        <v>40</v>
      </c>
      <c r="M9" s="234">
        <f>SUM(L9)+2</f>
        <v>42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13.499999999999998</v>
      </c>
      <c r="I11" s="67">
        <f>SUM(J11)-0.8</f>
        <v>14.299999999999999</v>
      </c>
      <c r="J11" s="90">
        <v>15.1</v>
      </c>
      <c r="K11" s="67">
        <f>SUM(J11)+0.8</f>
        <v>15.9</v>
      </c>
      <c r="L11" s="67">
        <f>SUM(K11)+0.8</f>
        <v>16.7</v>
      </c>
      <c r="M11" s="234">
        <f>SUM(L11)+0.8</f>
        <v>17.5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12.200000000000001</v>
      </c>
      <c r="I13" s="67">
        <f>SUM(J13)-0.6</f>
        <v>12.8</v>
      </c>
      <c r="J13" s="126">
        <v>13.4</v>
      </c>
      <c r="K13" s="127">
        <f>SUM(J13)+0.6</f>
        <v>14</v>
      </c>
      <c r="L13" s="127">
        <f>SUM(K13)+0.6</f>
        <v>14.6</v>
      </c>
      <c r="M13" s="232">
        <f>SUM(L13)+0.6</f>
        <v>15.2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5.7</v>
      </c>
      <c r="I15" s="67">
        <f>SUM(J15)-0.3</f>
        <v>6</v>
      </c>
      <c r="J15" s="126">
        <v>6.3</v>
      </c>
      <c r="K15" s="127">
        <f>SUM(J15)+0.3</f>
        <v>6.6</v>
      </c>
      <c r="L15" s="127">
        <f>SUM(K15)+0.3</f>
        <v>6.8999999999999995</v>
      </c>
      <c r="M15" s="232">
        <f>SUM(L15)+0.3</f>
        <v>7.1999999999999993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31.199999999999996</v>
      </c>
      <c r="I17" s="67">
        <f>SUM(J17)-1.6</f>
        <v>32.799999999999997</v>
      </c>
      <c r="J17" s="126">
        <v>34.4</v>
      </c>
      <c r="K17" s="127">
        <f>SUM(J17)+1.6</f>
        <v>36</v>
      </c>
      <c r="L17" s="127">
        <f>SUM(K17)+1.6</f>
        <v>37.6</v>
      </c>
      <c r="M17" s="232">
        <f>SUM(L17)+1.6</f>
        <v>39.200000000000003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797</v>
      </c>
      <c r="E19" s="161"/>
      <c r="F19" s="161"/>
      <c r="G19" s="161"/>
      <c r="H19" s="67">
        <f>SUM(I19)-3.5</f>
        <v>31</v>
      </c>
      <c r="I19" s="67">
        <f>SUM(J19)-3.5</f>
        <v>34.5</v>
      </c>
      <c r="J19" s="90">
        <v>38</v>
      </c>
      <c r="K19" s="67">
        <f>SUM(J19)+3.6</f>
        <v>41.6</v>
      </c>
      <c r="L19" s="67">
        <f>SUM(K19)+3.6</f>
        <v>45.2</v>
      </c>
      <c r="M19" s="234">
        <f>SUM(L19)+3.6</f>
        <v>48.800000000000004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26</v>
      </c>
      <c r="I21" s="67">
        <f>SUM(J21)-1.5</f>
        <v>27.5</v>
      </c>
      <c r="J21" s="126">
        <v>29</v>
      </c>
      <c r="K21" s="127">
        <f>SUM(J21)+1.5</f>
        <v>30.5</v>
      </c>
      <c r="L21" s="127">
        <f>SUM(K21)+1.5</f>
        <v>32</v>
      </c>
      <c r="M21" s="232">
        <f>SUM(L21)+1.5</f>
        <v>33.5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/>
      <c r="E23" s="161"/>
      <c r="F23" s="161"/>
      <c r="G23" s="161"/>
      <c r="H23" s="67">
        <f>SUM(I23)-1</f>
        <v>16</v>
      </c>
      <c r="I23" s="67">
        <f>SUM(J23)-1</f>
        <v>17</v>
      </c>
      <c r="J23" s="126">
        <v>18</v>
      </c>
      <c r="K23" s="127">
        <f>SUM(J23)+1</f>
        <v>19</v>
      </c>
      <c r="L23" s="127">
        <f>SUM(K23)+1</f>
        <v>20</v>
      </c>
      <c r="M23" s="232">
        <f>SUM(L23)+1</f>
        <v>21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654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653</v>
      </c>
      <c r="C25" s="86"/>
      <c r="D25" s="123"/>
      <c r="E25" s="124"/>
      <c r="F25" s="124"/>
      <c r="G25" s="125"/>
      <c r="H25" s="67">
        <f>SUM(I25)-0</f>
        <v>11.5</v>
      </c>
      <c r="I25" s="67">
        <f>SUM(J25)-0</f>
        <v>11.5</v>
      </c>
      <c r="J25" s="126">
        <v>11.5</v>
      </c>
      <c r="K25" s="127">
        <f>SUM(J25)+0.3</f>
        <v>11.8</v>
      </c>
      <c r="L25" s="127">
        <f>SUM(K25)+0.3</f>
        <v>12.100000000000001</v>
      </c>
      <c r="M25" s="232">
        <f>SUM(L25)+0.3</f>
        <v>12.400000000000002</v>
      </c>
    </row>
    <row r="26" spans="1:13" s="1" customFormat="1" ht="14.1" customHeight="1" x14ac:dyDescent="0.3">
      <c r="A26" s="160"/>
      <c r="B26" s="107" t="s">
        <v>652</v>
      </c>
      <c r="C26" s="107"/>
      <c r="D26" s="129"/>
      <c r="E26" s="130"/>
      <c r="F26" s="130"/>
      <c r="G26" s="131"/>
      <c r="H26" s="82"/>
      <c r="I26" s="82"/>
      <c r="J26" s="126"/>
      <c r="K26" s="127"/>
      <c r="L26" s="127"/>
      <c r="M26" s="232"/>
    </row>
    <row r="27" spans="1:13" s="1" customFormat="1" ht="14.1" customHeight="1" x14ac:dyDescent="0.3">
      <c r="A27" s="160">
        <v>13</v>
      </c>
      <c r="B27" s="108" t="s">
        <v>90</v>
      </c>
      <c r="C27" s="109"/>
      <c r="D27" s="239"/>
      <c r="E27" s="239"/>
      <c r="F27" s="239"/>
      <c r="G27" s="239"/>
      <c r="H27" s="98">
        <f>SUM(I27)-0.2</f>
        <v>5.3999999999999995</v>
      </c>
      <c r="I27" s="98">
        <f>SUM(J27)-0.2</f>
        <v>5.6</v>
      </c>
      <c r="J27" s="93">
        <v>5.8</v>
      </c>
      <c r="K27" s="82">
        <f>SUM(J27)+0.2</f>
        <v>6</v>
      </c>
      <c r="L27" s="82">
        <f>SUM(K27)+0.2</f>
        <v>6.2</v>
      </c>
      <c r="M27" s="235">
        <f>SUM(L27)+0.2</f>
        <v>6.4</v>
      </c>
    </row>
    <row r="28" spans="1:13" s="1" customFormat="1" ht="14.1" customHeight="1" x14ac:dyDescent="0.3">
      <c r="A28" s="160"/>
      <c r="B28" s="107" t="s">
        <v>40</v>
      </c>
      <c r="C28" s="107"/>
      <c r="D28" s="129" t="s">
        <v>651</v>
      </c>
      <c r="E28" s="130"/>
      <c r="F28" s="130"/>
      <c r="G28" s="131"/>
      <c r="H28" s="82"/>
      <c r="I28" s="82"/>
      <c r="J28" s="126"/>
      <c r="K28" s="127"/>
      <c r="L28" s="127"/>
      <c r="M28" s="232"/>
    </row>
    <row r="29" spans="1:13" s="1" customFormat="1" ht="14.1" customHeight="1" x14ac:dyDescent="0.3">
      <c r="A29" s="160">
        <v>14</v>
      </c>
      <c r="B29" s="85" t="s">
        <v>206</v>
      </c>
      <c r="C29" s="86"/>
      <c r="D29" s="177" t="s">
        <v>108</v>
      </c>
      <c r="E29" s="178"/>
      <c r="F29" s="178"/>
      <c r="G29" s="179"/>
      <c r="H29" s="67">
        <f>SUM(I29)-0.3</f>
        <v>3.9000000000000004</v>
      </c>
      <c r="I29" s="67">
        <f>SUM(J29)-0.3</f>
        <v>4.2</v>
      </c>
      <c r="J29" s="126">
        <v>4.5</v>
      </c>
      <c r="K29" s="127">
        <f>SUM(J29)+0.3</f>
        <v>4.8</v>
      </c>
      <c r="L29" s="127">
        <f>SUM(K29)+0.3</f>
        <v>5.0999999999999996</v>
      </c>
      <c r="M29" s="232">
        <f>SUM(L29)+0.3</f>
        <v>5.3999999999999995</v>
      </c>
    </row>
    <row r="30" spans="1:13" s="1" customFormat="1" ht="14.1" customHeight="1" thickBot="1" x14ac:dyDescent="0.35">
      <c r="A30" s="174"/>
      <c r="B30" s="169" t="s">
        <v>205</v>
      </c>
      <c r="C30" s="170"/>
      <c r="D30" s="171" t="s">
        <v>109</v>
      </c>
      <c r="E30" s="172"/>
      <c r="F30" s="172"/>
      <c r="G30" s="173"/>
      <c r="H30" s="68"/>
      <c r="I30" s="68"/>
      <c r="J30" s="166"/>
      <c r="K30" s="167"/>
      <c r="L30" s="167"/>
      <c r="M30" s="23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2B6-6886-4BE3-A1A6-79FE0A66757D}">
  <sheetPr codeName="Sheet22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658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655</v>
      </c>
      <c r="E3" s="143"/>
      <c r="F3" s="143"/>
      <c r="G3" s="144"/>
      <c r="H3" s="135">
        <f>SUM(I3)-3.5</f>
        <v>35</v>
      </c>
      <c r="I3" s="135">
        <f>SUM(J3)-3.5</f>
        <v>38.5</v>
      </c>
      <c r="J3" s="137">
        <v>42</v>
      </c>
      <c r="K3" s="135">
        <f>SUM(J3)+3</f>
        <v>45</v>
      </c>
      <c r="L3" s="135">
        <f>SUM(K3)+3</f>
        <v>48</v>
      </c>
      <c r="M3" s="242">
        <f>SUM(L3)+3</f>
        <v>51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21.799999999999997</v>
      </c>
      <c r="I5" s="67">
        <f>SUM(J5)-1.6</f>
        <v>23.4</v>
      </c>
      <c r="J5" s="90">
        <v>25</v>
      </c>
      <c r="K5" s="67">
        <f>SUM(J5)+1.4</f>
        <v>26.4</v>
      </c>
      <c r="L5" s="67">
        <f>SUM(K5)+1.4</f>
        <v>27.799999999999997</v>
      </c>
      <c r="M5" s="234">
        <f>SUM(L5)+1.4</f>
        <v>29.199999999999996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</f>
        <v>28.5</v>
      </c>
      <c r="I7" s="67">
        <f>SUM(J7)-2</f>
        <v>30.5</v>
      </c>
      <c r="J7" s="90">
        <v>32.5</v>
      </c>
      <c r="K7" s="67">
        <f>SUM(J7)+1.8</f>
        <v>34.299999999999997</v>
      </c>
      <c r="L7" s="67">
        <f>SUM(K7)+1.8</f>
        <v>36.099999999999994</v>
      </c>
      <c r="M7" s="234">
        <f>SUM(L7)+1.8</f>
        <v>37.899999999999991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28</v>
      </c>
      <c r="I9" s="67">
        <f>SUM(J9)-2</f>
        <v>30</v>
      </c>
      <c r="J9" s="90">
        <v>32</v>
      </c>
      <c r="K9" s="67">
        <f>SUM(J9)+1.8</f>
        <v>33.799999999999997</v>
      </c>
      <c r="L9" s="67">
        <f>SUM(K9)+1.8</f>
        <v>35.599999999999994</v>
      </c>
      <c r="M9" s="234">
        <f>SUM(L9)+1.8</f>
        <v>37.399999999999991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12.999999999999998</v>
      </c>
      <c r="I11" s="67">
        <f>SUM(J11)-0.8</f>
        <v>13.799999999999999</v>
      </c>
      <c r="J11" s="90">
        <v>14.6</v>
      </c>
      <c r="K11" s="67">
        <f>SUM(J11)+0.8</f>
        <v>15.4</v>
      </c>
      <c r="L11" s="67">
        <f>SUM(K11)+0.8</f>
        <v>16.2</v>
      </c>
      <c r="M11" s="234">
        <f>SUM(L11)+0.8</f>
        <v>17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10.8</v>
      </c>
      <c r="I13" s="67">
        <f>SUM(J13)-0.6</f>
        <v>11.4</v>
      </c>
      <c r="J13" s="126">
        <v>12</v>
      </c>
      <c r="K13" s="127">
        <f>SUM(J13)+0.6</f>
        <v>12.6</v>
      </c>
      <c r="L13" s="127">
        <f>SUM(K13)+0.6</f>
        <v>13.2</v>
      </c>
      <c r="M13" s="232">
        <f>SUM(L13)+0.6</f>
        <v>13.799999999999999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5.5</v>
      </c>
      <c r="I15" s="67">
        <f>SUM(J15)-0.3</f>
        <v>5.8</v>
      </c>
      <c r="J15" s="126">
        <v>6.1</v>
      </c>
      <c r="K15" s="127">
        <f>SUM(J15)+0.3</f>
        <v>6.3999999999999995</v>
      </c>
      <c r="L15" s="127">
        <f>SUM(K15)+0.3</f>
        <v>6.6999999999999993</v>
      </c>
      <c r="M15" s="232">
        <f>SUM(L15)+0.3</f>
        <v>6.9999999999999991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29.799999999999997</v>
      </c>
      <c r="I17" s="67">
        <f>SUM(J17)-1.6</f>
        <v>31.4</v>
      </c>
      <c r="J17" s="126">
        <v>33</v>
      </c>
      <c r="K17" s="127">
        <f>SUM(J17)+1.6</f>
        <v>34.6</v>
      </c>
      <c r="L17" s="127">
        <f>SUM(K17)+1.6</f>
        <v>36.200000000000003</v>
      </c>
      <c r="M17" s="232">
        <f>SUM(L17)+1.6</f>
        <v>37.800000000000004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SUM(I19)-3.7</f>
        <v>33.099999999999994</v>
      </c>
      <c r="I19" s="67">
        <f>SUM(J19)-3.7</f>
        <v>36.799999999999997</v>
      </c>
      <c r="J19" s="90">
        <v>40.5</v>
      </c>
      <c r="K19" s="67">
        <f>SUM(J19)+3.8</f>
        <v>44.3</v>
      </c>
      <c r="L19" s="67">
        <f>SUM(K19)+3.8</f>
        <v>48.099999999999994</v>
      </c>
      <c r="M19" s="234">
        <f>SUM(L19)+3.8</f>
        <v>51.899999999999991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SUM(I21)-1.3</f>
        <v>21.599999999999998</v>
      </c>
      <c r="I21" s="67">
        <f>SUM(J21)-1.3</f>
        <v>22.9</v>
      </c>
      <c r="J21" s="126">
        <v>24.2</v>
      </c>
      <c r="K21" s="127">
        <f>SUM(J21)+1.3</f>
        <v>25.5</v>
      </c>
      <c r="L21" s="127">
        <f>SUM(K21)+1.3</f>
        <v>26.8</v>
      </c>
      <c r="M21" s="232">
        <f>SUM(L21)+1.3</f>
        <v>28.1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232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108" t="s">
        <v>92</v>
      </c>
      <c r="C25" s="109"/>
      <c r="D25" s="103" t="s">
        <v>655</v>
      </c>
      <c r="E25" s="104"/>
      <c r="F25" s="104"/>
      <c r="G25" s="105"/>
      <c r="H25" s="98">
        <f>SUM(I25)-0.3</f>
        <v>8.4999999999999982</v>
      </c>
      <c r="I25" s="98">
        <f>SUM(J25)-0.3</f>
        <v>8.7999999999999989</v>
      </c>
      <c r="J25" s="93">
        <v>9.1</v>
      </c>
      <c r="K25" s="82">
        <f>SUM(J25)+0.5</f>
        <v>9.6</v>
      </c>
      <c r="L25" s="127">
        <f>SUM(K25)+0.5</f>
        <v>10.1</v>
      </c>
      <c r="M25" s="232">
        <f>SUM(L25)+0.5</f>
        <v>10.6</v>
      </c>
    </row>
    <row r="26" spans="1:13" s="1" customFormat="1" ht="14.1" customHeight="1" thickBot="1" x14ac:dyDescent="0.35">
      <c r="A26" s="174"/>
      <c r="B26" s="182" t="s">
        <v>94</v>
      </c>
      <c r="C26" s="182"/>
      <c r="D26" s="171" t="s">
        <v>657</v>
      </c>
      <c r="E26" s="172"/>
      <c r="F26" s="172"/>
      <c r="G26" s="173"/>
      <c r="H26" s="68"/>
      <c r="I26" s="68"/>
      <c r="J26" s="166"/>
      <c r="K26" s="167"/>
      <c r="L26" s="167"/>
      <c r="M26" s="233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2742-96FE-4CC5-AC22-368E229DA42E}">
  <sheetPr codeName="Sheet18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663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41.2</v>
      </c>
      <c r="I3" s="67">
        <f>SUM(J3)-3.4</f>
        <v>44.6</v>
      </c>
      <c r="J3" s="90">
        <v>48</v>
      </c>
      <c r="K3" s="67">
        <f>SUM(J3)+2.9</f>
        <v>50.9</v>
      </c>
      <c r="L3" s="67">
        <f>SUM(K3)+2.9</f>
        <v>53.8</v>
      </c>
      <c r="M3" s="135">
        <f>SUM(L3)+2.9</f>
        <v>56.699999999999996</v>
      </c>
      <c r="N3" s="185">
        <f>SUM(M3)+2.9</f>
        <v>59.599999999999994</v>
      </c>
    </row>
    <row r="4" spans="1:14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31.9</v>
      </c>
      <c r="I5" s="67">
        <f>SUM(J5)-2</f>
        <v>33.9</v>
      </c>
      <c r="J5" s="90">
        <v>35.9</v>
      </c>
      <c r="K5" s="67">
        <f>SUM(J5)+1.8</f>
        <v>37.699999999999996</v>
      </c>
      <c r="L5" s="67">
        <f>SUM(K5)+1.8</f>
        <v>39.499999999999993</v>
      </c>
      <c r="M5" s="67">
        <f>SUM(L5)+1.8</f>
        <v>41.29999999999999</v>
      </c>
      <c r="N5" s="234">
        <f>SUM(M5)+1.8</f>
        <v>43.099999999999987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33.5</v>
      </c>
      <c r="I7" s="67">
        <f>SUM(J7)-2.25</f>
        <v>35.75</v>
      </c>
      <c r="J7" s="90">
        <v>38</v>
      </c>
      <c r="K7" s="67">
        <f>SUM(J7)+2</f>
        <v>40</v>
      </c>
      <c r="L7" s="67">
        <f>SUM(K7)+2</f>
        <v>42</v>
      </c>
      <c r="M7" s="67">
        <f>SUM(L7)+2</f>
        <v>44</v>
      </c>
      <c r="N7" s="185">
        <f>SUM(M7)+2</f>
        <v>46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473</v>
      </c>
      <c r="C9" s="106"/>
      <c r="D9" s="161" t="s">
        <v>9</v>
      </c>
      <c r="E9" s="161"/>
      <c r="F9" s="161"/>
      <c r="G9" s="161"/>
      <c r="H9" s="67">
        <f>SUM(I9)-2</f>
        <v>30</v>
      </c>
      <c r="I9" s="67">
        <f>SUM(J9)-2</f>
        <v>32</v>
      </c>
      <c r="J9" s="90">
        <v>34</v>
      </c>
      <c r="K9" s="67">
        <f>SUM(J9)+1.8</f>
        <v>35.799999999999997</v>
      </c>
      <c r="L9" s="67">
        <f>SUM(K9)+1.8</f>
        <v>37.599999999999994</v>
      </c>
      <c r="M9" s="67">
        <f>SUM(L9)+1.8</f>
        <v>39.399999999999991</v>
      </c>
      <c r="N9" s="234">
        <f>SUM(M9)+1.8</f>
        <v>41.199999999999989</v>
      </c>
    </row>
    <row r="10" spans="1:14" s="1" customFormat="1" ht="14.1" customHeight="1" x14ac:dyDescent="0.3">
      <c r="A10" s="160"/>
      <c r="B10" s="107" t="s">
        <v>511</v>
      </c>
      <c r="C10" s="107"/>
      <c r="D10" s="129" t="s">
        <v>514</v>
      </c>
      <c r="E10" s="130"/>
      <c r="F10" s="130"/>
      <c r="G10" s="131"/>
      <c r="H10" s="82"/>
      <c r="I10" s="82"/>
      <c r="J10" s="93"/>
      <c r="K10" s="82"/>
      <c r="L10" s="82"/>
      <c r="M10" s="82"/>
      <c r="N10" s="235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15.2</v>
      </c>
      <c r="I11" s="67">
        <f>SUM(J11)-0.8</f>
        <v>16</v>
      </c>
      <c r="J11" s="126">
        <v>16.8</v>
      </c>
      <c r="K11" s="127">
        <f>SUM(J11)+0.8</f>
        <v>17.600000000000001</v>
      </c>
      <c r="L11" s="127">
        <f>SUM(K11)+0.8</f>
        <v>18.400000000000002</v>
      </c>
      <c r="M11" s="260">
        <f>SUM(L11)+0.8</f>
        <v>19.200000000000003</v>
      </c>
      <c r="N11" s="259">
        <f>SUM(M11)+0.8</f>
        <v>20.000000000000004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60"/>
      <c r="N12" s="25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12.3</v>
      </c>
      <c r="I13" s="67">
        <f>SUM(J13)-0.6</f>
        <v>12.9</v>
      </c>
      <c r="J13" s="126">
        <v>13.5</v>
      </c>
      <c r="K13" s="127">
        <f>SUM(J13)+0.6</f>
        <v>14.1</v>
      </c>
      <c r="L13" s="127">
        <f>SUM(K13)+0.6</f>
        <v>14.7</v>
      </c>
      <c r="M13" s="127">
        <f>SUM(L13)+0.6</f>
        <v>15.299999999999999</v>
      </c>
      <c r="N13" s="257">
        <f>SUM(M13)+0.6</f>
        <v>15.899999999999999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6.5</v>
      </c>
      <c r="I15" s="67">
        <f>SUM(J15)-0.3</f>
        <v>6.8</v>
      </c>
      <c r="J15" s="126">
        <v>7.1</v>
      </c>
      <c r="K15" s="127">
        <f>SUM(J15)+0.3</f>
        <v>7.3999999999999995</v>
      </c>
      <c r="L15" s="127">
        <f>SUM(K15)+0.3</f>
        <v>7.6999999999999993</v>
      </c>
      <c r="M15" s="260">
        <f>SUM(L15)+0.3</f>
        <v>7.9999999999999991</v>
      </c>
      <c r="N15" s="259">
        <f>SUM(M15)+0.3</f>
        <v>8.2999999999999989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60"/>
      <c r="N16" s="25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/>
      <c r="E17" s="124"/>
      <c r="F17" s="124"/>
      <c r="G17" s="125"/>
      <c r="H17" s="67">
        <f>SUM(I17)-1.5</f>
        <v>31.299999999999997</v>
      </c>
      <c r="I17" s="67">
        <f>SUM(J17)-1.5</f>
        <v>32.799999999999997</v>
      </c>
      <c r="J17" s="126">
        <v>34.299999999999997</v>
      </c>
      <c r="K17" s="127">
        <f>SUM(J17)+1.5</f>
        <v>35.799999999999997</v>
      </c>
      <c r="L17" s="127">
        <f>SUM(K17)+1.5</f>
        <v>37.299999999999997</v>
      </c>
      <c r="M17" s="127">
        <f>SUM(L17)+1.5</f>
        <v>38.799999999999997</v>
      </c>
      <c r="N17" s="232">
        <f>SUM(M17)+1.5</f>
        <v>40.299999999999997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662</v>
      </c>
      <c r="E18" s="130"/>
      <c r="F18" s="130"/>
      <c r="G18" s="131"/>
      <c r="H18" s="82"/>
      <c r="I18" s="82"/>
      <c r="J18" s="126"/>
      <c r="K18" s="127"/>
      <c r="L18" s="127"/>
      <c r="M18" s="127"/>
      <c r="N18" s="232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30.5</v>
      </c>
      <c r="I19" s="67">
        <f>SUM(J19)-3.5</f>
        <v>34</v>
      </c>
      <c r="J19" s="126">
        <v>37.5</v>
      </c>
      <c r="K19" s="127">
        <f>SUM(J19)+3.6</f>
        <v>41.1</v>
      </c>
      <c r="L19" s="127">
        <f>SUM(K19)+3.6</f>
        <v>44.7</v>
      </c>
      <c r="M19" s="127">
        <f>SUM(L19)+3.6</f>
        <v>48.300000000000004</v>
      </c>
      <c r="N19" s="232">
        <f>SUM(M19)+3.6</f>
        <v>51.900000000000006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126"/>
      <c r="K20" s="127"/>
      <c r="L20" s="127"/>
      <c r="M20" s="127"/>
      <c r="N20" s="232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SUM(I21)-1.8</f>
        <v>33.700000000000003</v>
      </c>
      <c r="I21" s="67">
        <f>SUM(J21)-1.8</f>
        <v>35.5</v>
      </c>
      <c r="J21" s="126">
        <v>37.299999999999997</v>
      </c>
      <c r="K21" s="127">
        <f>SUM(J21)+1.8</f>
        <v>39.099999999999994</v>
      </c>
      <c r="L21" s="127">
        <f>SUM(K21)+1.8</f>
        <v>40.899999999999991</v>
      </c>
      <c r="M21" s="127">
        <f>SUM(L21)+1.8</f>
        <v>42.699999999999989</v>
      </c>
      <c r="N21" s="232">
        <f>SUM(M21)+1.8</f>
        <v>44.499999999999986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32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/>
      <c r="E23" s="161"/>
      <c r="F23" s="161"/>
      <c r="G23" s="161"/>
      <c r="H23" s="67">
        <f>SUM(I23)-1</f>
        <v>18</v>
      </c>
      <c r="I23" s="67">
        <f>SUM(J23)-1</f>
        <v>19</v>
      </c>
      <c r="J23" s="126">
        <v>20</v>
      </c>
      <c r="K23" s="127">
        <f>SUM(J23)+1</f>
        <v>21</v>
      </c>
      <c r="L23" s="127">
        <f>SUM(K23)+1</f>
        <v>22</v>
      </c>
      <c r="M23" s="127">
        <f>SUM(L23)+1</f>
        <v>23</v>
      </c>
      <c r="N23" s="232">
        <f>SUM(M23)+1</f>
        <v>24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661</v>
      </c>
      <c r="E24" s="130"/>
      <c r="F24" s="130"/>
      <c r="G24" s="131"/>
      <c r="H24" s="82"/>
      <c r="I24" s="82"/>
      <c r="J24" s="126"/>
      <c r="K24" s="127"/>
      <c r="L24" s="127"/>
      <c r="M24" s="127"/>
      <c r="N24" s="232"/>
    </row>
    <row r="25" spans="1:14" s="1" customFormat="1" ht="14.1" customHeight="1" x14ac:dyDescent="0.3">
      <c r="A25" s="160">
        <v>12</v>
      </c>
      <c r="B25" s="106" t="s">
        <v>660</v>
      </c>
      <c r="C25" s="106"/>
      <c r="D25" s="161"/>
      <c r="E25" s="161"/>
      <c r="F25" s="161"/>
      <c r="G25" s="161"/>
      <c r="H25" s="67">
        <f>SUM(I25)-1.5</f>
        <v>14.8</v>
      </c>
      <c r="I25" s="67">
        <f>SUM(J25)-1.5</f>
        <v>16.3</v>
      </c>
      <c r="J25" s="90">
        <v>17.8</v>
      </c>
      <c r="K25" s="127">
        <f>SUM(J25)+1</f>
        <v>18.8</v>
      </c>
      <c r="L25" s="127">
        <f>SUM(K25)+1</f>
        <v>19.8</v>
      </c>
      <c r="M25" s="127">
        <f>SUM(L25)+1</f>
        <v>20.8</v>
      </c>
      <c r="N25" s="232">
        <f>SUM(M25)+1</f>
        <v>21.8</v>
      </c>
    </row>
    <row r="26" spans="1:14" s="1" customFormat="1" ht="14.1" customHeight="1" x14ac:dyDescent="0.3">
      <c r="A26" s="160"/>
      <c r="B26" s="107" t="s">
        <v>659</v>
      </c>
      <c r="C26" s="107"/>
      <c r="D26" s="129" t="s">
        <v>513</v>
      </c>
      <c r="E26" s="130"/>
      <c r="F26" s="130"/>
      <c r="G26" s="131"/>
      <c r="H26" s="82"/>
      <c r="I26" s="82"/>
      <c r="J26" s="93"/>
      <c r="K26" s="127"/>
      <c r="L26" s="127"/>
      <c r="M26" s="127"/>
      <c r="N26" s="232"/>
    </row>
    <row r="27" spans="1:14" s="1" customFormat="1" ht="14.1" customHeight="1" x14ac:dyDescent="0.3">
      <c r="A27" s="160">
        <v>13</v>
      </c>
      <c r="B27" s="85" t="s">
        <v>88</v>
      </c>
      <c r="C27" s="86"/>
      <c r="D27" s="104" t="s">
        <v>89</v>
      </c>
      <c r="E27" s="104"/>
      <c r="F27" s="104"/>
      <c r="G27" s="104"/>
      <c r="H27" s="67">
        <f>SUM(I27)-0.1</f>
        <v>1.6999999999999997</v>
      </c>
      <c r="I27" s="67">
        <f>SUM(J27)-0.1</f>
        <v>1.7999999999999998</v>
      </c>
      <c r="J27" s="126">
        <v>1.9</v>
      </c>
      <c r="K27" s="127">
        <f>SUM(J27)+0.1</f>
        <v>2</v>
      </c>
      <c r="L27" s="127">
        <f>SUM(K27)+0.1</f>
        <v>2.1</v>
      </c>
      <c r="M27" s="127">
        <f>SUM(L27)+0.1</f>
        <v>2.2000000000000002</v>
      </c>
      <c r="N27" s="257">
        <f>SUM(M27)+0.1</f>
        <v>2.3000000000000003</v>
      </c>
    </row>
    <row r="28" spans="1:14" s="1" customFormat="1" ht="14.1" customHeight="1" x14ac:dyDescent="0.3">
      <c r="A28" s="160"/>
      <c r="B28" s="107" t="s">
        <v>39</v>
      </c>
      <c r="C28" s="107"/>
      <c r="D28" s="129" t="s">
        <v>66</v>
      </c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85" t="s">
        <v>90</v>
      </c>
      <c r="C29" s="86"/>
      <c r="D29" s="104" t="s">
        <v>12</v>
      </c>
      <c r="E29" s="104"/>
      <c r="F29" s="104"/>
      <c r="G29" s="104"/>
      <c r="H29" s="67">
        <f>SUM(I29)-0.2</f>
        <v>3.4999999999999996</v>
      </c>
      <c r="I29" s="67">
        <f>SUM(J29)-0.2</f>
        <v>3.6999999999999997</v>
      </c>
      <c r="J29" s="126">
        <v>3.9</v>
      </c>
      <c r="K29" s="127">
        <f>SUM(J29)+0.2</f>
        <v>4.0999999999999996</v>
      </c>
      <c r="L29" s="127">
        <f>SUM(K29)+0.2</f>
        <v>4.3</v>
      </c>
      <c r="M29" s="127">
        <f>SUM(L29)+0.2</f>
        <v>4.5</v>
      </c>
      <c r="N29" s="257">
        <f>SUM(M29)+0.2</f>
        <v>4.7</v>
      </c>
    </row>
    <row r="30" spans="1:14" s="1" customFormat="1" ht="14.1" customHeight="1" x14ac:dyDescent="0.3">
      <c r="A30" s="160"/>
      <c r="B30" s="107" t="s">
        <v>40</v>
      </c>
      <c r="C30" s="107"/>
      <c r="D30" s="129" t="s">
        <v>67</v>
      </c>
      <c r="E30" s="130"/>
      <c r="F30" s="130"/>
      <c r="G30" s="131"/>
      <c r="H30" s="82"/>
      <c r="I30" s="82"/>
      <c r="J30" s="126"/>
      <c r="K30" s="127"/>
      <c r="L30" s="127"/>
      <c r="M30" s="127"/>
      <c r="N30" s="257"/>
    </row>
    <row r="31" spans="1:14" s="1" customFormat="1" ht="14.1" customHeight="1" x14ac:dyDescent="0.3">
      <c r="A31" s="160">
        <v>15</v>
      </c>
      <c r="B31" s="85" t="s">
        <v>91</v>
      </c>
      <c r="C31" s="86"/>
      <c r="D31" s="123" t="s">
        <v>13</v>
      </c>
      <c r="E31" s="124"/>
      <c r="F31" s="124"/>
      <c r="G31" s="125"/>
      <c r="H31" s="67">
        <f>SUM(I31)-0.2</f>
        <v>5.3</v>
      </c>
      <c r="I31" s="67">
        <f>SUM(J31)-0.2</f>
        <v>5.5</v>
      </c>
      <c r="J31" s="126">
        <v>5.7</v>
      </c>
      <c r="K31" s="127">
        <f>SUM(J31)+0.2</f>
        <v>5.9</v>
      </c>
      <c r="L31" s="127">
        <f>SUM(K31)+0.2</f>
        <v>6.1000000000000005</v>
      </c>
      <c r="M31" s="127">
        <f>SUM(L31)+0.2</f>
        <v>6.3000000000000007</v>
      </c>
      <c r="N31" s="257">
        <f>SUM(M31)+0.2</f>
        <v>6.5000000000000009</v>
      </c>
    </row>
    <row r="32" spans="1:14" s="1" customFormat="1" ht="14.1" customHeight="1" x14ac:dyDescent="0.3">
      <c r="A32" s="160"/>
      <c r="B32" s="148" t="s">
        <v>41</v>
      </c>
      <c r="C32" s="149"/>
      <c r="D32" s="129" t="s">
        <v>68</v>
      </c>
      <c r="E32" s="130"/>
      <c r="F32" s="130"/>
      <c r="G32" s="131"/>
      <c r="H32" s="82"/>
      <c r="I32" s="82"/>
      <c r="J32" s="126"/>
      <c r="K32" s="127"/>
      <c r="L32" s="127"/>
      <c r="M32" s="127"/>
      <c r="N32" s="257"/>
    </row>
    <row r="33" spans="1:14" s="1" customFormat="1" ht="14.1" customHeight="1" x14ac:dyDescent="0.3">
      <c r="A33" s="160">
        <v>16</v>
      </c>
      <c r="B33" s="85" t="s">
        <v>143</v>
      </c>
      <c r="C33" s="86"/>
      <c r="D33" s="161"/>
      <c r="E33" s="161"/>
      <c r="F33" s="161"/>
      <c r="G33" s="161"/>
      <c r="H33" s="67">
        <f>SUM(I33)-0.4</f>
        <v>8.1999999999999993</v>
      </c>
      <c r="I33" s="67">
        <f>SUM(J33)-0.4</f>
        <v>8.6</v>
      </c>
      <c r="J33" s="126">
        <v>9</v>
      </c>
      <c r="K33" s="127">
        <f>SUM(J33)+0.4</f>
        <v>9.4</v>
      </c>
      <c r="L33" s="127">
        <f>SUM(K33)+0.4</f>
        <v>9.8000000000000007</v>
      </c>
      <c r="M33" s="127">
        <f>SUM(L33)+0.4</f>
        <v>10.200000000000001</v>
      </c>
      <c r="N33" s="232">
        <f>SUM(M33)+0.4</f>
        <v>10.600000000000001</v>
      </c>
    </row>
    <row r="34" spans="1:14" s="1" customFormat="1" ht="14.1" customHeight="1" x14ac:dyDescent="0.3">
      <c r="A34" s="160"/>
      <c r="B34" s="148" t="s">
        <v>142</v>
      </c>
      <c r="C34" s="149"/>
      <c r="D34" s="129"/>
      <c r="E34" s="130"/>
      <c r="F34" s="130"/>
      <c r="G34" s="131"/>
      <c r="H34" s="82"/>
      <c r="I34" s="82"/>
      <c r="J34" s="126"/>
      <c r="K34" s="127"/>
      <c r="L34" s="127"/>
      <c r="M34" s="127"/>
      <c r="N34" s="232"/>
    </row>
    <row r="35" spans="1:14" s="1" customFormat="1" ht="14.1" customHeight="1" x14ac:dyDescent="0.3">
      <c r="A35" s="160">
        <v>17</v>
      </c>
      <c r="B35" s="85" t="s">
        <v>141</v>
      </c>
      <c r="C35" s="86"/>
      <c r="D35" s="161"/>
      <c r="E35" s="161"/>
      <c r="F35" s="161"/>
      <c r="G35" s="161"/>
      <c r="H35" s="67">
        <f>SUM(I35)-0.4</f>
        <v>8.6999999999999993</v>
      </c>
      <c r="I35" s="67">
        <f>SUM(J35)-0.4</f>
        <v>9.1</v>
      </c>
      <c r="J35" s="126">
        <v>9.5</v>
      </c>
      <c r="K35" s="127">
        <f>SUM(J35)+0.4</f>
        <v>9.9</v>
      </c>
      <c r="L35" s="127">
        <f>SUM(K35)+0.4</f>
        <v>10.3</v>
      </c>
      <c r="M35" s="127">
        <f>SUM(L35)+0.4</f>
        <v>10.700000000000001</v>
      </c>
      <c r="N35" s="232">
        <f>SUM(M35)+0.4</f>
        <v>11.100000000000001</v>
      </c>
    </row>
    <row r="36" spans="1:14" s="1" customFormat="1" ht="14.1" customHeight="1" thickBot="1" x14ac:dyDescent="0.35">
      <c r="A36" s="174"/>
      <c r="B36" s="182" t="s">
        <v>140</v>
      </c>
      <c r="C36" s="182"/>
      <c r="D36" s="171"/>
      <c r="E36" s="172"/>
      <c r="F36" s="172"/>
      <c r="G36" s="173"/>
      <c r="H36" s="68"/>
      <c r="I36" s="68"/>
      <c r="J36" s="166"/>
      <c r="K36" s="167"/>
      <c r="L36" s="167"/>
      <c r="M36" s="167"/>
      <c r="N36" s="233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B30:C30"/>
    <mergeCell ref="D30:G30"/>
    <mergeCell ref="K27:K28"/>
    <mergeCell ref="L27:L28"/>
    <mergeCell ref="M27:M28"/>
    <mergeCell ref="B28:C28"/>
    <mergeCell ref="D28:G28"/>
    <mergeCell ref="J27:J28"/>
    <mergeCell ref="H31:H32"/>
    <mergeCell ref="I31:I32"/>
    <mergeCell ref="J31:J32"/>
    <mergeCell ref="J29:J30"/>
    <mergeCell ref="K29:K30"/>
    <mergeCell ref="L29:L30"/>
    <mergeCell ref="L35:L36"/>
    <mergeCell ref="B32:C32"/>
    <mergeCell ref="D32:G32"/>
    <mergeCell ref="A33:A34"/>
    <mergeCell ref="B33:C33"/>
    <mergeCell ref="D33:G33"/>
    <mergeCell ref="H33:H34"/>
    <mergeCell ref="A31:A32"/>
    <mergeCell ref="B31:C31"/>
    <mergeCell ref="D31:G31"/>
    <mergeCell ref="J33:J34"/>
    <mergeCell ref="K33:K34"/>
    <mergeCell ref="L33:L34"/>
    <mergeCell ref="M33:M34"/>
    <mergeCell ref="B34:C34"/>
    <mergeCell ref="D34:G34"/>
    <mergeCell ref="I33:I34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5:K36"/>
    <mergeCell ref="N3:N4"/>
    <mergeCell ref="N5:N6"/>
    <mergeCell ref="N7:N8"/>
    <mergeCell ref="N9:N10"/>
    <mergeCell ref="N11:N12"/>
    <mergeCell ref="N13:N14"/>
    <mergeCell ref="N35:N36"/>
    <mergeCell ref="N15:N16"/>
    <mergeCell ref="N17:N18"/>
    <mergeCell ref="N19:N20"/>
    <mergeCell ref="N21:N22"/>
    <mergeCell ref="N23:N24"/>
    <mergeCell ref="N27:N28"/>
    <mergeCell ref="N25:N26"/>
    <mergeCell ref="L25:L26"/>
    <mergeCell ref="N29:N30"/>
    <mergeCell ref="N31:N32"/>
    <mergeCell ref="N33:N34"/>
    <mergeCell ref="K31:K32"/>
    <mergeCell ref="L31:L32"/>
    <mergeCell ref="M31:M32"/>
    <mergeCell ref="M25:M26"/>
    <mergeCell ref="M29:M30"/>
    <mergeCell ref="B26:C26"/>
    <mergeCell ref="D26:G26"/>
    <mergeCell ref="A1:N1"/>
    <mergeCell ref="A25:A26"/>
    <mergeCell ref="B25:C25"/>
    <mergeCell ref="D25:G25"/>
    <mergeCell ref="H25:H26"/>
    <mergeCell ref="I25:I26"/>
    <mergeCell ref="J25:J26"/>
    <mergeCell ref="K25:K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4224-249E-4764-A254-2C19C5CA5F64}">
  <sheetPr codeName="Sheet186">
    <tabColor theme="5"/>
    <pageSetUpPr fitToPage="1"/>
  </sheetPr>
  <dimension ref="A1:N55"/>
  <sheetViews>
    <sheetView zoomScale="110" zoomScaleNormal="110" workbookViewId="0">
      <selection activeCell="S11" sqref="S11:S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666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0" t="s">
        <v>72</v>
      </c>
      <c r="I2" s="60" t="s">
        <v>73</v>
      </c>
      <c r="J2" s="8" t="s">
        <v>74</v>
      </c>
      <c r="K2" s="60" t="s">
        <v>75</v>
      </c>
      <c r="L2" s="60" t="s">
        <v>183</v>
      </c>
      <c r="M2" s="60" t="s">
        <v>184</v>
      </c>
      <c r="N2" s="60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386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3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69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76"/>
    </row>
    <row r="7" spans="1:14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239"/>
      <c r="F7" s="239"/>
      <c r="G7" s="105"/>
      <c r="H7" s="67">
        <f>SUM(I7)-4.5</f>
        <v>45</v>
      </c>
      <c r="I7" s="67">
        <f>SUM(J7)-4.5</f>
        <v>49.5</v>
      </c>
      <c r="J7" s="126">
        <v>54</v>
      </c>
      <c r="K7" s="127">
        <f>SUM(J7)+4.5</f>
        <v>58.5</v>
      </c>
      <c r="L7" s="127">
        <f>SUM(K7)+4.5</f>
        <v>63</v>
      </c>
      <c r="M7" s="127">
        <f>SUM(L7)+4.5</f>
        <v>67.5</v>
      </c>
      <c r="N7" s="128">
        <f>SUM(M7)+4.5</f>
        <v>72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128"/>
    </row>
    <row r="9" spans="1:14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37.5</v>
      </c>
      <c r="I9" s="67">
        <f>SUM(J9)-2.25</f>
        <v>39.75</v>
      </c>
      <c r="J9" s="90">
        <v>42</v>
      </c>
      <c r="K9" s="67">
        <f>SUM(J9)+2</f>
        <v>44</v>
      </c>
      <c r="L9" s="67">
        <f>SUM(K9)+2</f>
        <v>46</v>
      </c>
      <c r="M9" s="67">
        <f>SUM(L9)+2</f>
        <v>48</v>
      </c>
      <c r="N9" s="384">
        <f>SUM(M9)+2</f>
        <v>50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385"/>
    </row>
    <row r="11" spans="1:14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SUM(I11)-1.8</f>
        <v>29.4</v>
      </c>
      <c r="I11" s="67">
        <f>SUM(J11)-1.8</f>
        <v>31.2</v>
      </c>
      <c r="J11" s="90">
        <v>33</v>
      </c>
      <c r="K11" s="67">
        <f>SUM(J11)+1.6</f>
        <v>34.6</v>
      </c>
      <c r="L11" s="67">
        <f>SUM(K11)+1.6</f>
        <v>36.200000000000003</v>
      </c>
      <c r="M11" s="67">
        <f>SUM(L11)+1.6</f>
        <v>37.800000000000004</v>
      </c>
      <c r="N11" s="69">
        <f>SUM(M11)+1.6</f>
        <v>39.400000000000006</v>
      </c>
    </row>
    <row r="12" spans="1:14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82"/>
      <c r="N12" s="76"/>
    </row>
    <row r="13" spans="1:14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67"/>
      <c r="N13" s="384"/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385"/>
    </row>
    <row r="15" spans="1:14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14.8</v>
      </c>
      <c r="I15" s="67">
        <f>SUM(J15)-0.6</f>
        <v>15.4</v>
      </c>
      <c r="J15" s="126">
        <v>16</v>
      </c>
      <c r="K15" s="127">
        <f>SUM(J15)+0.6</f>
        <v>16.600000000000001</v>
      </c>
      <c r="L15" s="127">
        <f>SUM(K15)+0.6</f>
        <v>17.200000000000003</v>
      </c>
      <c r="M15" s="67">
        <f>SUM(L15)+0.6</f>
        <v>17.800000000000004</v>
      </c>
      <c r="N15" s="384">
        <f>SUM(M15)+0.6</f>
        <v>18.400000000000006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82"/>
      <c r="N16" s="385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7.5</v>
      </c>
      <c r="I17" s="67">
        <f>SUM(J17)-0.3</f>
        <v>7.8</v>
      </c>
      <c r="J17" s="126">
        <v>8.1</v>
      </c>
      <c r="K17" s="127">
        <f>SUM(J17)+0.3</f>
        <v>8.4</v>
      </c>
      <c r="L17" s="127">
        <f>SUM(K17)+0.3</f>
        <v>8.7000000000000011</v>
      </c>
      <c r="M17" s="67">
        <f>SUM(L17)+0.3</f>
        <v>9.0000000000000018</v>
      </c>
      <c r="N17" s="384">
        <f>SUM(M17)+0.3</f>
        <v>9.3000000000000025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82"/>
      <c r="N18" s="385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40.099999999999994</v>
      </c>
      <c r="I19" s="67">
        <f>SUM(J19)-1.6</f>
        <v>41.699999999999996</v>
      </c>
      <c r="J19" s="126">
        <v>43.3</v>
      </c>
      <c r="K19" s="127">
        <f>SUM(J19)+1.6</f>
        <v>44.9</v>
      </c>
      <c r="L19" s="127">
        <f>SUM(K19)+1.6</f>
        <v>46.5</v>
      </c>
      <c r="M19" s="67">
        <f>SUM(L19)+1.6</f>
        <v>48.1</v>
      </c>
      <c r="N19" s="384">
        <f>SUM(M19)+1.6</f>
        <v>49.7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114</v>
      </c>
      <c r="E20" s="130"/>
      <c r="F20" s="130"/>
      <c r="G20" s="131"/>
      <c r="H20" s="82"/>
      <c r="I20" s="82"/>
      <c r="J20" s="126"/>
      <c r="K20" s="127"/>
      <c r="L20" s="127"/>
      <c r="M20" s="82"/>
      <c r="N20" s="385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69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76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28.799999999999997</v>
      </c>
      <c r="I23" s="67">
        <f>SUM(J23)-1.6</f>
        <v>30.4</v>
      </c>
      <c r="J23" s="126">
        <v>32</v>
      </c>
      <c r="K23" s="127">
        <f>SUM(J23)+1.6</f>
        <v>33.6</v>
      </c>
      <c r="L23" s="127">
        <f>SUM(K23)+1.6</f>
        <v>35.200000000000003</v>
      </c>
      <c r="M23" s="67">
        <f>SUM(L23)+1.6</f>
        <v>36.800000000000004</v>
      </c>
      <c r="N23" s="384">
        <f>SUM(M23)+1.6</f>
        <v>38.400000000000006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82"/>
      <c r="N24" s="385"/>
    </row>
    <row r="25" spans="1:14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SUM(I25)-0.6</f>
        <v>14</v>
      </c>
      <c r="I25" s="67">
        <f>SUM(J25)-0.6</f>
        <v>14.6</v>
      </c>
      <c r="J25" s="126">
        <v>15.2</v>
      </c>
      <c r="K25" s="127">
        <f>SUM(J25)+0.6</f>
        <v>15.799999999999999</v>
      </c>
      <c r="L25" s="127">
        <f>SUM(K25)+0.6</f>
        <v>16.399999999999999</v>
      </c>
      <c r="M25" s="67">
        <f>SUM(L25)+0.6</f>
        <v>17</v>
      </c>
      <c r="N25" s="384">
        <f>SUM(M25)+0.6</f>
        <v>17.600000000000001</v>
      </c>
    </row>
    <row r="26" spans="1:14" s="1" customFormat="1" ht="14.1" customHeight="1" x14ac:dyDescent="0.3">
      <c r="A26" s="160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82"/>
      <c r="N26" s="385"/>
    </row>
    <row r="27" spans="1:14" s="1" customFormat="1" ht="14.1" customHeight="1" x14ac:dyDescent="0.3">
      <c r="A27" s="160">
        <v>13</v>
      </c>
      <c r="B27" s="106" t="s">
        <v>98</v>
      </c>
      <c r="C27" s="106"/>
      <c r="D27" s="123" t="s">
        <v>99</v>
      </c>
      <c r="E27" s="124"/>
      <c r="F27" s="124"/>
      <c r="G27" s="125"/>
      <c r="H27" s="67">
        <f>SUM(I27)-1</f>
        <v>30</v>
      </c>
      <c r="I27" s="67">
        <f>SUM(J27)-1</f>
        <v>31</v>
      </c>
      <c r="J27" s="126">
        <v>32</v>
      </c>
      <c r="K27" s="127">
        <f>SUM(J27)+1</f>
        <v>33</v>
      </c>
      <c r="L27" s="127">
        <f>SUM(K27)+1</f>
        <v>34</v>
      </c>
      <c r="M27" s="127">
        <f>SUM(L27)+1</f>
        <v>35</v>
      </c>
      <c r="N27" s="128">
        <f>SUM(M27)+1</f>
        <v>36</v>
      </c>
    </row>
    <row r="28" spans="1:14" s="1" customFormat="1" ht="14.1" customHeight="1" x14ac:dyDescent="0.3">
      <c r="A28" s="160"/>
      <c r="B28" s="107" t="s">
        <v>35</v>
      </c>
      <c r="C28" s="107"/>
      <c r="D28" s="129" t="s">
        <v>100</v>
      </c>
      <c r="E28" s="130"/>
      <c r="F28" s="130"/>
      <c r="G28" s="131"/>
      <c r="H28" s="82"/>
      <c r="I28" s="82"/>
      <c r="J28" s="126"/>
      <c r="K28" s="127"/>
      <c r="L28" s="127"/>
      <c r="M28" s="127"/>
      <c r="N28" s="128"/>
    </row>
    <row r="29" spans="1:14" s="1" customFormat="1" ht="14.1" customHeight="1" x14ac:dyDescent="0.3">
      <c r="A29" s="160">
        <v>14</v>
      </c>
      <c r="B29" s="106" t="s">
        <v>101</v>
      </c>
      <c r="C29" s="106"/>
      <c r="D29" s="123" t="s">
        <v>102</v>
      </c>
      <c r="E29" s="124"/>
      <c r="F29" s="124"/>
      <c r="G29" s="125"/>
      <c r="H29" s="67">
        <f>SUM(I29)-0.8</f>
        <v>21.099999999999998</v>
      </c>
      <c r="I29" s="67">
        <f>SUM(J29)-0.8</f>
        <v>21.9</v>
      </c>
      <c r="J29" s="126">
        <v>22.7</v>
      </c>
      <c r="K29" s="127">
        <f>SUM(J29)+0.8</f>
        <v>23.5</v>
      </c>
      <c r="L29" s="127">
        <f>SUM(K29)+0.8</f>
        <v>24.3</v>
      </c>
      <c r="M29" s="127">
        <f>SUM(L29)+0.8</f>
        <v>25.1</v>
      </c>
      <c r="N29" s="128">
        <f>SUM(M29)+0.8</f>
        <v>25.900000000000002</v>
      </c>
    </row>
    <row r="30" spans="1:14" s="1" customFormat="1" ht="14.1" customHeight="1" x14ac:dyDescent="0.3">
      <c r="A30" s="160"/>
      <c r="B30" s="107" t="s">
        <v>36</v>
      </c>
      <c r="C30" s="107"/>
      <c r="D30" s="129" t="s">
        <v>103</v>
      </c>
      <c r="E30" s="130"/>
      <c r="F30" s="130"/>
      <c r="G30" s="131"/>
      <c r="H30" s="82"/>
      <c r="I30" s="82"/>
      <c r="J30" s="126"/>
      <c r="K30" s="127"/>
      <c r="L30" s="127"/>
      <c r="M30" s="127"/>
      <c r="N30" s="128"/>
    </row>
    <row r="31" spans="1:14" s="1" customFormat="1" ht="14.1" customHeight="1" x14ac:dyDescent="0.3">
      <c r="A31" s="160">
        <v>15</v>
      </c>
      <c r="B31" s="85" t="s">
        <v>665</v>
      </c>
      <c r="C31" s="86"/>
      <c r="D31" s="177" t="s">
        <v>108</v>
      </c>
      <c r="E31" s="178"/>
      <c r="F31" s="178"/>
      <c r="G31" s="179"/>
      <c r="H31" s="67">
        <f>SUM(I31)-0.3</f>
        <v>2.6000000000000005</v>
      </c>
      <c r="I31" s="67">
        <f>SUM(J31)-0.3</f>
        <v>2.9000000000000004</v>
      </c>
      <c r="J31" s="126">
        <v>3.2</v>
      </c>
      <c r="K31" s="127">
        <f>SUM(J31)+0.3</f>
        <v>3.5</v>
      </c>
      <c r="L31" s="127">
        <f>SUM(K31)+0.3</f>
        <v>3.8</v>
      </c>
      <c r="M31" s="67">
        <f>SUM(L31)+0.3</f>
        <v>4.0999999999999996</v>
      </c>
      <c r="N31" s="128">
        <f>SUM(M31)+0.2</f>
        <v>4.3</v>
      </c>
    </row>
    <row r="32" spans="1:14" s="1" customFormat="1" ht="14.1" customHeight="1" thickBot="1" x14ac:dyDescent="0.35">
      <c r="A32" s="174"/>
      <c r="B32" s="169" t="s">
        <v>664</v>
      </c>
      <c r="C32" s="170"/>
      <c r="D32" s="171" t="s">
        <v>109</v>
      </c>
      <c r="E32" s="172"/>
      <c r="F32" s="172"/>
      <c r="G32" s="173"/>
      <c r="H32" s="68"/>
      <c r="I32" s="68"/>
      <c r="J32" s="166"/>
      <c r="K32" s="167"/>
      <c r="L32" s="167"/>
      <c r="M32" s="68"/>
      <c r="N32" s="168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5:K26"/>
    <mergeCell ref="L25:L26"/>
    <mergeCell ref="K27:K28"/>
    <mergeCell ref="L27:L28"/>
    <mergeCell ref="L31:L32"/>
    <mergeCell ref="K31:K32"/>
    <mergeCell ref="K29:K30"/>
    <mergeCell ref="L29:L30"/>
    <mergeCell ref="A27:A28"/>
    <mergeCell ref="B27:C27"/>
    <mergeCell ref="D27:G27"/>
    <mergeCell ref="H27:H28"/>
    <mergeCell ref="I27:I28"/>
    <mergeCell ref="J27:J28"/>
    <mergeCell ref="M27:M28"/>
    <mergeCell ref="N27:N28"/>
    <mergeCell ref="B28:C28"/>
    <mergeCell ref="D28:G28"/>
    <mergeCell ref="B29:C29"/>
    <mergeCell ref="D29:G29"/>
    <mergeCell ref="H29:H30"/>
    <mergeCell ref="I29:I30"/>
    <mergeCell ref="J29:J30"/>
    <mergeCell ref="D30:G30"/>
    <mergeCell ref="B32:C32"/>
    <mergeCell ref="D32:G32"/>
    <mergeCell ref="M31:M32"/>
    <mergeCell ref="N31:N32"/>
    <mergeCell ref="A31:A32"/>
    <mergeCell ref="H31:H32"/>
    <mergeCell ref="B31:C31"/>
    <mergeCell ref="D31:G31"/>
    <mergeCell ref="I31:I32"/>
    <mergeCell ref="J31:J32"/>
    <mergeCell ref="M29:M30"/>
    <mergeCell ref="N29:N30"/>
    <mergeCell ref="B30:C30"/>
    <mergeCell ref="A29:A3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N7:N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D11A-3616-499A-9051-6556B54388F6}">
  <sheetPr codeName="Sheet224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687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37.5</v>
      </c>
      <c r="I3" s="67">
        <f>SUM(J3)-3.4</f>
        <v>40.9</v>
      </c>
      <c r="J3" s="90">
        <v>44.3</v>
      </c>
      <c r="K3" s="67">
        <f>SUM(J3)+2.9</f>
        <v>47.199999999999996</v>
      </c>
      <c r="L3" s="67">
        <f>SUM(K3)+2.9</f>
        <v>50.099999999999994</v>
      </c>
      <c r="M3" s="69">
        <f>SUM(L3)+2.9</f>
        <v>52.999999999999993</v>
      </c>
    </row>
    <row r="4" spans="1:13" s="1" customFormat="1" ht="14.1" customHeight="1" x14ac:dyDescent="0.3">
      <c r="A4" s="181"/>
      <c r="B4" s="107" t="s">
        <v>686</v>
      </c>
      <c r="C4" s="107"/>
      <c r="D4" s="129" t="s">
        <v>685</v>
      </c>
      <c r="E4" s="130"/>
      <c r="F4" s="130"/>
      <c r="G4" s="130"/>
      <c r="H4" s="82"/>
      <c r="I4" s="82"/>
      <c r="J4" s="93"/>
      <c r="K4" s="82"/>
      <c r="L4" s="82"/>
      <c r="M4" s="76"/>
    </row>
    <row r="5" spans="1:13" s="1" customFormat="1" ht="14.1" customHeight="1" x14ac:dyDescent="0.3">
      <c r="A5" s="343">
        <v>2</v>
      </c>
      <c r="B5" s="108" t="s">
        <v>684</v>
      </c>
      <c r="C5" s="109"/>
      <c r="D5" s="103" t="s">
        <v>145</v>
      </c>
      <c r="E5" s="104"/>
      <c r="F5" s="104"/>
      <c r="G5" s="105"/>
      <c r="H5" s="67">
        <f>SUM(I5)-3.4</f>
        <v>34.5</v>
      </c>
      <c r="I5" s="67">
        <f>SUM(J5)-3.4</f>
        <v>37.9</v>
      </c>
      <c r="J5" s="90">
        <v>41.3</v>
      </c>
      <c r="K5" s="67">
        <f>SUM(J5)+2.9</f>
        <v>44.199999999999996</v>
      </c>
      <c r="L5" s="67">
        <f>SUM(K5)+2.9</f>
        <v>47.099999999999994</v>
      </c>
      <c r="M5" s="69">
        <f>SUM(L5)+2.9</f>
        <v>49.999999999999993</v>
      </c>
    </row>
    <row r="6" spans="1:13" s="1" customFormat="1" ht="14.1" customHeight="1" x14ac:dyDescent="0.3">
      <c r="A6" s="181"/>
      <c r="B6" s="107" t="s">
        <v>683</v>
      </c>
      <c r="C6" s="107"/>
      <c r="D6" s="129" t="s">
        <v>144</v>
      </c>
      <c r="E6" s="130"/>
      <c r="F6" s="130"/>
      <c r="G6" s="130"/>
      <c r="H6" s="82"/>
      <c r="I6" s="82"/>
      <c r="J6" s="93"/>
      <c r="K6" s="82"/>
      <c r="L6" s="82"/>
      <c r="M6" s="76"/>
    </row>
    <row r="7" spans="1:13" s="1" customFormat="1" ht="14.1" customHeight="1" x14ac:dyDescent="0.3">
      <c r="A7" s="343">
        <v>3</v>
      </c>
      <c r="B7" s="106" t="s">
        <v>44</v>
      </c>
      <c r="C7" s="106"/>
      <c r="D7" s="161" t="s">
        <v>45</v>
      </c>
      <c r="E7" s="161"/>
      <c r="F7" s="161"/>
      <c r="G7" s="161"/>
      <c r="H7" s="67">
        <f>SUM(I7)-1.6</f>
        <v>21.799999999999997</v>
      </c>
      <c r="I7" s="67">
        <f>SUM(J7)-1.6</f>
        <v>23.4</v>
      </c>
      <c r="J7" s="90">
        <v>25</v>
      </c>
      <c r="K7" s="67">
        <f>SUM(J7)+1.4</f>
        <v>26.4</v>
      </c>
      <c r="L7" s="67">
        <f>SUM(K7)+1.4</f>
        <v>27.799999999999997</v>
      </c>
      <c r="M7" s="69">
        <f>SUM(L7)+1.4</f>
        <v>29.199999999999996</v>
      </c>
    </row>
    <row r="8" spans="1:13" s="1" customFormat="1" ht="14.1" customHeight="1" x14ac:dyDescent="0.3">
      <c r="A8" s="181"/>
      <c r="B8" s="107" t="s">
        <v>27</v>
      </c>
      <c r="C8" s="107"/>
      <c r="D8" s="129" t="s">
        <v>49</v>
      </c>
      <c r="E8" s="130"/>
      <c r="F8" s="130"/>
      <c r="G8" s="131"/>
      <c r="H8" s="82"/>
      <c r="I8" s="82"/>
      <c r="J8" s="93"/>
      <c r="K8" s="82"/>
      <c r="L8" s="82"/>
      <c r="M8" s="76"/>
    </row>
    <row r="9" spans="1:13" s="1" customFormat="1" ht="14.1" customHeight="1" x14ac:dyDescent="0.3">
      <c r="A9" s="343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28.5</v>
      </c>
      <c r="I9" s="67">
        <f>SUM(J9)-2.25</f>
        <v>30.75</v>
      </c>
      <c r="J9" s="90">
        <v>33</v>
      </c>
      <c r="K9" s="67">
        <f>SUM(J9)+2</f>
        <v>35</v>
      </c>
      <c r="L9" s="67">
        <f>SUM(K9)+2</f>
        <v>37</v>
      </c>
      <c r="M9" s="69">
        <f>SUM(L9)+2</f>
        <v>39</v>
      </c>
    </row>
    <row r="10" spans="1:13" s="1" customFormat="1" ht="14.1" customHeight="1" x14ac:dyDescent="0.3">
      <c r="A10" s="181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76"/>
    </row>
    <row r="11" spans="1:13" s="1" customFormat="1" ht="14.1" customHeight="1" x14ac:dyDescent="0.3">
      <c r="A11" s="343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SUM(I11)-2.25</f>
        <v>28.5</v>
      </c>
      <c r="I11" s="67">
        <f>SUM(J11)-2.25</f>
        <v>30.75</v>
      </c>
      <c r="J11" s="90">
        <v>33</v>
      </c>
      <c r="K11" s="67">
        <f>SUM(J11)+2</f>
        <v>35</v>
      </c>
      <c r="L11" s="67">
        <f>SUM(K11)+2</f>
        <v>37</v>
      </c>
      <c r="M11" s="69">
        <f>SUM(L11)+2</f>
        <v>39</v>
      </c>
    </row>
    <row r="12" spans="1:13" s="1" customFormat="1" ht="14.1" customHeight="1" x14ac:dyDescent="0.3">
      <c r="A12" s="181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76"/>
    </row>
    <row r="13" spans="1:13" s="1" customFormat="1" ht="14.1" customHeight="1" x14ac:dyDescent="0.3">
      <c r="A13" s="343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>
        <f>SUM(I13)-0.8</f>
        <v>13.499999999999998</v>
      </c>
      <c r="I13" s="67">
        <f>SUM(J13)-0.8</f>
        <v>14.299999999999999</v>
      </c>
      <c r="J13" s="90">
        <v>15.1</v>
      </c>
      <c r="K13" s="67">
        <f>SUM(J13)+0.8</f>
        <v>15.9</v>
      </c>
      <c r="L13" s="67">
        <f>SUM(K13)+0.8</f>
        <v>16.7</v>
      </c>
      <c r="M13" s="69">
        <f>SUM(L13)+0.8</f>
        <v>17.5</v>
      </c>
    </row>
    <row r="14" spans="1:13" s="1" customFormat="1" ht="14.1" customHeight="1" x14ac:dyDescent="0.3">
      <c r="A14" s="181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76"/>
    </row>
    <row r="15" spans="1:13" s="1" customFormat="1" ht="14.1" customHeight="1" x14ac:dyDescent="0.3">
      <c r="A15" s="343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12.4</v>
      </c>
      <c r="I15" s="67">
        <f>SUM(J15)-0.6</f>
        <v>13</v>
      </c>
      <c r="J15" s="126">
        <v>13.6</v>
      </c>
      <c r="K15" s="127">
        <f>SUM(J15)+0.6</f>
        <v>14.2</v>
      </c>
      <c r="L15" s="127">
        <f>SUM(K15)+0.6</f>
        <v>14.799999999999999</v>
      </c>
      <c r="M15" s="128">
        <f>SUM(L15)+0.6</f>
        <v>15.399999999999999</v>
      </c>
    </row>
    <row r="16" spans="1:13" s="1" customFormat="1" ht="14.1" customHeight="1" x14ac:dyDescent="0.3">
      <c r="A16" s="181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128"/>
    </row>
    <row r="17" spans="1:13" s="1" customFormat="1" ht="14.1" customHeight="1" x14ac:dyDescent="0.3">
      <c r="A17" s="343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5.5</v>
      </c>
      <c r="I17" s="67">
        <f>SUM(J17)-0.3</f>
        <v>5.8</v>
      </c>
      <c r="J17" s="126">
        <v>6.1</v>
      </c>
      <c r="K17" s="127">
        <f>SUM(J17)+0.3</f>
        <v>6.3999999999999995</v>
      </c>
      <c r="L17" s="127">
        <f>SUM(K17)+0.3</f>
        <v>6.6999999999999993</v>
      </c>
      <c r="M17" s="128">
        <f>SUM(L17)+0.3</f>
        <v>6.9999999999999991</v>
      </c>
    </row>
    <row r="18" spans="1:13" s="1" customFormat="1" ht="14.1" customHeight="1" x14ac:dyDescent="0.3">
      <c r="A18" s="181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128"/>
    </row>
    <row r="19" spans="1:13" s="1" customFormat="1" ht="14.1" customHeight="1" x14ac:dyDescent="0.3">
      <c r="A19" s="343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32</v>
      </c>
      <c r="I19" s="67">
        <f>SUM(J19)-1.6</f>
        <v>33.6</v>
      </c>
      <c r="J19" s="126">
        <v>35.200000000000003</v>
      </c>
      <c r="K19" s="127">
        <f>SUM(J19)+1.6</f>
        <v>36.800000000000004</v>
      </c>
      <c r="L19" s="127">
        <f>SUM(K19)+1.6</f>
        <v>38.400000000000006</v>
      </c>
      <c r="M19" s="128">
        <f>SUM(L19)+1.6</f>
        <v>40.000000000000007</v>
      </c>
    </row>
    <row r="20" spans="1:13" s="1" customFormat="1" ht="14.1" customHeight="1" x14ac:dyDescent="0.3">
      <c r="A20" s="181"/>
      <c r="B20" s="107" t="s">
        <v>38</v>
      </c>
      <c r="C20" s="107"/>
      <c r="D20" s="129" t="s">
        <v>114</v>
      </c>
      <c r="E20" s="130"/>
      <c r="F20" s="130"/>
      <c r="G20" s="131"/>
      <c r="H20" s="82"/>
      <c r="I20" s="82"/>
      <c r="J20" s="126"/>
      <c r="K20" s="127"/>
      <c r="L20" s="127"/>
      <c r="M20" s="128"/>
    </row>
    <row r="21" spans="1:13" s="1" customFormat="1" ht="14.1" customHeight="1" x14ac:dyDescent="0.3">
      <c r="A21" s="343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>
        <f>SUM(I21)-3.7</f>
        <v>33.799999999999997</v>
      </c>
      <c r="I21" s="67">
        <f>SUM(J21)-3.7</f>
        <v>37.5</v>
      </c>
      <c r="J21" s="90">
        <v>41.2</v>
      </c>
      <c r="K21" s="67">
        <f>SUM(J21)+3.8</f>
        <v>45</v>
      </c>
      <c r="L21" s="67">
        <f>SUM(K21)+3.8</f>
        <v>48.8</v>
      </c>
      <c r="M21" s="69">
        <f>SUM(L21)+3.8</f>
        <v>52.599999999999994</v>
      </c>
    </row>
    <row r="22" spans="1:13" s="1" customFormat="1" ht="14.1" customHeight="1" x14ac:dyDescent="0.3">
      <c r="A22" s="181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76"/>
    </row>
    <row r="23" spans="1:13" s="1" customFormat="1" ht="14.1" customHeight="1" x14ac:dyDescent="0.3">
      <c r="A23" s="343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SUM(I23)-1.4</f>
        <v>24.1</v>
      </c>
      <c r="I23" s="67">
        <f>SUM(J23)-1.4</f>
        <v>25.5</v>
      </c>
      <c r="J23" s="126">
        <v>26.9</v>
      </c>
      <c r="K23" s="127">
        <f>SUM(J23)+1.4</f>
        <v>28.299999999999997</v>
      </c>
      <c r="L23" s="127">
        <f>SUM(K23)+1.4</f>
        <v>29.699999999999996</v>
      </c>
      <c r="M23" s="128">
        <f>SUM(L23)+1.4</f>
        <v>31.099999999999994</v>
      </c>
    </row>
    <row r="24" spans="1:13" s="1" customFormat="1" ht="14.1" customHeight="1" x14ac:dyDescent="0.3">
      <c r="A24" s="181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128"/>
    </row>
    <row r="25" spans="1:13" s="1" customFormat="1" ht="14.1" customHeight="1" x14ac:dyDescent="0.3">
      <c r="A25" s="343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SUM(I25)-0.7</f>
        <v>15.600000000000001</v>
      </c>
      <c r="I25" s="67">
        <f>SUM(J25)-0.7</f>
        <v>16.3</v>
      </c>
      <c r="J25" s="126">
        <v>17</v>
      </c>
      <c r="K25" s="127">
        <f>SUM(J25)+0.7</f>
        <v>17.7</v>
      </c>
      <c r="L25" s="127">
        <f>SUM(K25)+0.7</f>
        <v>18.399999999999999</v>
      </c>
      <c r="M25" s="128">
        <f>SUM(L25)+0.7</f>
        <v>19.099999999999998</v>
      </c>
    </row>
    <row r="26" spans="1:13" s="1" customFormat="1" ht="14.1" customHeight="1" x14ac:dyDescent="0.3">
      <c r="A26" s="181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128"/>
    </row>
    <row r="27" spans="1:13" s="1" customFormat="1" ht="14.1" customHeight="1" x14ac:dyDescent="0.3">
      <c r="A27" s="256">
        <v>13</v>
      </c>
      <c r="B27" s="85" t="s">
        <v>682</v>
      </c>
      <c r="C27" s="86"/>
      <c r="D27" s="177"/>
      <c r="E27" s="178"/>
      <c r="F27" s="178"/>
      <c r="G27" s="179"/>
      <c r="H27" s="67">
        <f>SUM(I27)-0</f>
        <v>10</v>
      </c>
      <c r="I27" s="67">
        <f>SUM(J27)-0</f>
        <v>10</v>
      </c>
      <c r="J27" s="126">
        <v>10</v>
      </c>
      <c r="K27" s="127">
        <f>SUM(J27)+0.3</f>
        <v>10.3</v>
      </c>
      <c r="L27" s="127">
        <f>SUM(K27)+0.3</f>
        <v>10.600000000000001</v>
      </c>
      <c r="M27" s="128">
        <f>SUM(L27)+0.3</f>
        <v>10.900000000000002</v>
      </c>
    </row>
    <row r="28" spans="1:13" s="1" customFormat="1" ht="14.1" customHeight="1" thickBot="1" x14ac:dyDescent="0.35">
      <c r="A28" s="341"/>
      <c r="B28" s="331" t="s">
        <v>652</v>
      </c>
      <c r="C28" s="332"/>
      <c r="D28" s="333"/>
      <c r="E28" s="334"/>
      <c r="F28" s="334"/>
      <c r="G28" s="335"/>
      <c r="H28" s="114"/>
      <c r="I28" s="114"/>
      <c r="J28" s="351"/>
      <c r="K28" s="348"/>
      <c r="L28" s="348"/>
      <c r="M28" s="387"/>
    </row>
    <row r="29" spans="1:13" s="1" customFormat="1" ht="14.1" customHeight="1" thickTop="1" x14ac:dyDescent="0.3">
      <c r="A29" s="343">
        <v>14</v>
      </c>
      <c r="B29" s="108" t="s">
        <v>681</v>
      </c>
      <c r="C29" s="109"/>
      <c r="D29" s="103"/>
      <c r="E29" s="104"/>
      <c r="F29" s="104"/>
      <c r="G29" s="105"/>
      <c r="H29" s="98">
        <f>SUM(I29)-2.9</f>
        <v>29</v>
      </c>
      <c r="I29" s="98">
        <f>SUM(J29)-2.9</f>
        <v>31.9</v>
      </c>
      <c r="J29" s="97">
        <v>34.799999999999997</v>
      </c>
      <c r="K29" s="98">
        <f>SUM(J29)+2.4</f>
        <v>37.199999999999996</v>
      </c>
      <c r="L29" s="98">
        <f>SUM(K29)+2.4</f>
        <v>39.599999999999994</v>
      </c>
      <c r="M29" s="99">
        <f>SUM(L29)+2.4</f>
        <v>41.999999999999993</v>
      </c>
    </row>
    <row r="30" spans="1:13" s="1" customFormat="1" ht="14.1" customHeight="1" x14ac:dyDescent="0.3">
      <c r="A30" s="181"/>
      <c r="B30" s="107" t="s">
        <v>680</v>
      </c>
      <c r="C30" s="107"/>
      <c r="D30" s="129" t="s">
        <v>679</v>
      </c>
      <c r="E30" s="130"/>
      <c r="F30" s="130"/>
      <c r="G30" s="130"/>
      <c r="H30" s="82"/>
      <c r="I30" s="82"/>
      <c r="J30" s="93"/>
      <c r="K30" s="82"/>
      <c r="L30" s="82"/>
      <c r="M30" s="76"/>
    </row>
    <row r="31" spans="1:13" s="1" customFormat="1" ht="14.1" customHeight="1" x14ac:dyDescent="0.3">
      <c r="A31" s="343">
        <v>15</v>
      </c>
      <c r="B31" s="106" t="s">
        <v>678</v>
      </c>
      <c r="C31" s="106"/>
      <c r="D31" s="161"/>
      <c r="E31" s="161"/>
      <c r="F31" s="161"/>
      <c r="G31" s="161"/>
      <c r="H31" s="67">
        <f>SUM(I31)-1</f>
        <v>8.8000000000000007</v>
      </c>
      <c r="I31" s="67">
        <f>SUM(J31)-1</f>
        <v>9.8000000000000007</v>
      </c>
      <c r="J31" s="90">
        <v>10.8</v>
      </c>
      <c r="K31" s="67">
        <f>SUM(J31)+1</f>
        <v>11.8</v>
      </c>
      <c r="L31" s="67">
        <f>SUM(K31)+1</f>
        <v>12.8</v>
      </c>
      <c r="M31" s="69">
        <f>SUM(L31)+1</f>
        <v>13.8</v>
      </c>
    </row>
    <row r="32" spans="1:13" s="1" customFormat="1" ht="14.1" customHeight="1" x14ac:dyDescent="0.3">
      <c r="A32" s="181"/>
      <c r="B32" s="107" t="s">
        <v>677</v>
      </c>
      <c r="C32" s="107"/>
      <c r="D32" s="129" t="s">
        <v>676</v>
      </c>
      <c r="E32" s="130"/>
      <c r="F32" s="130"/>
      <c r="G32" s="131"/>
      <c r="H32" s="82"/>
      <c r="I32" s="82"/>
      <c r="J32" s="93"/>
      <c r="K32" s="82"/>
      <c r="L32" s="82"/>
      <c r="M32" s="76"/>
    </row>
    <row r="33" spans="1:13" s="1" customFormat="1" ht="14.1" customHeight="1" x14ac:dyDescent="0.3">
      <c r="A33" s="343">
        <v>16</v>
      </c>
      <c r="B33" s="106" t="s">
        <v>675</v>
      </c>
      <c r="C33" s="106"/>
      <c r="D33" s="161"/>
      <c r="E33" s="161"/>
      <c r="F33" s="161"/>
      <c r="G33" s="161"/>
      <c r="H33" s="67">
        <f>SUM(I33)-1.9</f>
        <v>20.200000000000003</v>
      </c>
      <c r="I33" s="67">
        <f>SUM(J33)-1.9</f>
        <v>22.1</v>
      </c>
      <c r="J33" s="90">
        <v>24</v>
      </c>
      <c r="K33" s="67">
        <f>SUM(J33)+1.4</f>
        <v>25.4</v>
      </c>
      <c r="L33" s="67">
        <f>SUM(K33)+1.4</f>
        <v>26.799999999999997</v>
      </c>
      <c r="M33" s="69">
        <f>SUM(L33)+1.4</f>
        <v>28.199999999999996</v>
      </c>
    </row>
    <row r="34" spans="1:13" s="1" customFormat="1" ht="14.1" customHeight="1" x14ac:dyDescent="0.3">
      <c r="A34" s="181"/>
      <c r="B34" s="107" t="s">
        <v>674</v>
      </c>
      <c r="C34" s="107"/>
      <c r="D34" s="129" t="s">
        <v>673</v>
      </c>
      <c r="E34" s="130"/>
      <c r="F34" s="130"/>
      <c r="G34" s="131"/>
      <c r="H34" s="82"/>
      <c r="I34" s="82"/>
      <c r="J34" s="93"/>
      <c r="K34" s="82"/>
      <c r="L34" s="82"/>
      <c r="M34" s="76"/>
    </row>
    <row r="35" spans="1:13" s="1" customFormat="1" ht="14.1" customHeight="1" x14ac:dyDescent="0.3">
      <c r="A35" s="343">
        <v>17</v>
      </c>
      <c r="B35" s="106" t="s">
        <v>42</v>
      </c>
      <c r="C35" s="106"/>
      <c r="D35" s="161" t="s">
        <v>85</v>
      </c>
      <c r="E35" s="161"/>
      <c r="F35" s="161"/>
      <c r="G35" s="161"/>
      <c r="H35" s="67">
        <f>SUM(I35)-2.25</f>
        <v>29.5</v>
      </c>
      <c r="I35" s="67">
        <f>SUM(J35)-2.25</f>
        <v>31.75</v>
      </c>
      <c r="J35" s="90">
        <v>34</v>
      </c>
      <c r="K35" s="67">
        <f>SUM(J35)+2</f>
        <v>36</v>
      </c>
      <c r="L35" s="67">
        <f>SUM(K35)+2</f>
        <v>38</v>
      </c>
      <c r="M35" s="69">
        <f>SUM(L35)+2</f>
        <v>40</v>
      </c>
    </row>
    <row r="36" spans="1:13" s="1" customFormat="1" ht="14.1" customHeight="1" x14ac:dyDescent="0.3">
      <c r="A36" s="181"/>
      <c r="B36" s="107" t="s">
        <v>47</v>
      </c>
      <c r="C36" s="107"/>
      <c r="D36" s="129" t="s">
        <v>50</v>
      </c>
      <c r="E36" s="130"/>
      <c r="F36" s="130"/>
      <c r="G36" s="131"/>
      <c r="H36" s="82"/>
      <c r="I36" s="82"/>
      <c r="J36" s="93"/>
      <c r="K36" s="82"/>
      <c r="L36" s="82"/>
      <c r="M36" s="76"/>
    </row>
    <row r="37" spans="1:13" s="1" customFormat="1" ht="14.1" customHeight="1" x14ac:dyDescent="0.3">
      <c r="A37" s="343">
        <v>18</v>
      </c>
      <c r="B37" s="106" t="s">
        <v>672</v>
      </c>
      <c r="C37" s="106"/>
      <c r="D37" s="161"/>
      <c r="E37" s="161"/>
      <c r="F37" s="161"/>
      <c r="G37" s="161"/>
      <c r="H37" s="67">
        <f>SUM(I37)-1</f>
        <v>20.5</v>
      </c>
      <c r="I37" s="67">
        <f>SUM(J37)-1</f>
        <v>21.5</v>
      </c>
      <c r="J37" s="90">
        <v>22.5</v>
      </c>
      <c r="K37" s="67">
        <f>SUM(J37)+1</f>
        <v>23.5</v>
      </c>
      <c r="L37" s="67">
        <f>SUM(K37)+1</f>
        <v>24.5</v>
      </c>
      <c r="M37" s="69">
        <f>SUM(L37)+1</f>
        <v>25.5</v>
      </c>
    </row>
    <row r="38" spans="1:13" s="1" customFormat="1" ht="14.1" customHeight="1" x14ac:dyDescent="0.3">
      <c r="A38" s="181"/>
      <c r="B38" s="107" t="s">
        <v>671</v>
      </c>
      <c r="C38" s="107"/>
      <c r="D38" s="129"/>
      <c r="E38" s="130"/>
      <c r="F38" s="130"/>
      <c r="G38" s="131"/>
      <c r="H38" s="82"/>
      <c r="I38" s="82"/>
      <c r="J38" s="93"/>
      <c r="K38" s="82"/>
      <c r="L38" s="82"/>
      <c r="M38" s="76"/>
    </row>
    <row r="39" spans="1:13" s="1" customFormat="1" ht="14.1" customHeight="1" x14ac:dyDescent="0.3">
      <c r="A39" s="343">
        <v>19</v>
      </c>
      <c r="B39" s="106" t="s">
        <v>670</v>
      </c>
      <c r="C39" s="106"/>
      <c r="D39" s="161"/>
      <c r="E39" s="161"/>
      <c r="F39" s="161"/>
      <c r="G39" s="161"/>
      <c r="H39" s="67">
        <f>SUM(I39)-0.5</f>
        <v>9.3000000000000007</v>
      </c>
      <c r="I39" s="67">
        <f>SUM(J39)-0.5</f>
        <v>9.8000000000000007</v>
      </c>
      <c r="J39" s="90">
        <v>10.3</v>
      </c>
      <c r="K39" s="67">
        <f>SUM(J39)+0.5</f>
        <v>10.8</v>
      </c>
      <c r="L39" s="67">
        <f>SUM(K39)+0.5</f>
        <v>11.3</v>
      </c>
      <c r="M39" s="69">
        <f>SUM(L39)+0.5</f>
        <v>11.8</v>
      </c>
    </row>
    <row r="40" spans="1:13" s="1" customFormat="1" ht="14.1" customHeight="1" x14ac:dyDescent="0.3">
      <c r="A40" s="181"/>
      <c r="B40" s="107" t="s">
        <v>669</v>
      </c>
      <c r="C40" s="107"/>
      <c r="D40" s="129"/>
      <c r="E40" s="130"/>
      <c r="F40" s="130"/>
      <c r="G40" s="131"/>
      <c r="H40" s="82"/>
      <c r="I40" s="82"/>
      <c r="J40" s="93"/>
      <c r="K40" s="82"/>
      <c r="L40" s="82"/>
      <c r="M40" s="76"/>
    </row>
    <row r="41" spans="1:13" s="1" customFormat="1" ht="14.1" customHeight="1" x14ac:dyDescent="0.3">
      <c r="A41" s="343">
        <v>20</v>
      </c>
      <c r="B41" s="106" t="s">
        <v>668</v>
      </c>
      <c r="C41" s="106"/>
      <c r="D41" s="161"/>
      <c r="E41" s="161"/>
      <c r="F41" s="161"/>
      <c r="G41" s="161"/>
      <c r="H41" s="67">
        <f>SUM(I41)-0.5</f>
        <v>11.2</v>
      </c>
      <c r="I41" s="67">
        <f>SUM(J41)-0.5</f>
        <v>11.7</v>
      </c>
      <c r="J41" s="90">
        <v>12.2</v>
      </c>
      <c r="K41" s="67">
        <f>SUM(J41)+0.5</f>
        <v>12.7</v>
      </c>
      <c r="L41" s="67">
        <f>SUM(K41)+0.5</f>
        <v>13.2</v>
      </c>
      <c r="M41" s="69">
        <f>SUM(L41)+0.5</f>
        <v>13.7</v>
      </c>
    </row>
    <row r="42" spans="1:13" s="1" customFormat="1" ht="14.1" customHeight="1" thickBot="1" x14ac:dyDescent="0.35">
      <c r="A42" s="344"/>
      <c r="B42" s="182" t="s">
        <v>667</v>
      </c>
      <c r="C42" s="182"/>
      <c r="D42" s="171"/>
      <c r="E42" s="172"/>
      <c r="F42" s="172"/>
      <c r="G42" s="173"/>
      <c r="H42" s="68"/>
      <c r="I42" s="68"/>
      <c r="J42" s="91"/>
      <c r="K42" s="68"/>
      <c r="L42" s="68"/>
      <c r="M42" s="70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J31:J32"/>
    <mergeCell ref="K31:K32"/>
    <mergeCell ref="L31:L32"/>
    <mergeCell ref="M31:M32"/>
    <mergeCell ref="B32:C32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1:A32"/>
    <mergeCell ref="B31:C31"/>
    <mergeCell ref="D31:G31"/>
    <mergeCell ref="H31:H32"/>
    <mergeCell ref="I31:I32"/>
    <mergeCell ref="A41:A42"/>
    <mergeCell ref="B41:C41"/>
    <mergeCell ref="D41:G41"/>
    <mergeCell ref="H41:H42"/>
    <mergeCell ref="I41:I42"/>
    <mergeCell ref="D32:G32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81F4-E861-4A4F-95E7-C3EA1B180286}">
  <sheetPr codeName="Sheet156">
    <tabColor theme="5"/>
    <pageSetUpPr fitToPage="1"/>
  </sheetPr>
  <dimension ref="A1:N51"/>
  <sheetViews>
    <sheetView zoomScale="110" zoomScaleNormal="110" workbookViewId="0">
      <selection activeCell="O6" sqref="O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244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63" t="s">
        <v>72</v>
      </c>
      <c r="I2" s="63" t="s">
        <v>73</v>
      </c>
      <c r="J2" s="8" t="s">
        <v>74</v>
      </c>
      <c r="K2" s="63" t="s">
        <v>75</v>
      </c>
      <c r="L2" s="63" t="s">
        <v>183</v>
      </c>
      <c r="M2" s="63" t="s">
        <v>184</v>
      </c>
      <c r="N2" s="63" t="s">
        <v>185</v>
      </c>
    </row>
    <row r="3" spans="1:14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36.5</v>
      </c>
      <c r="I3" s="67">
        <f>SUM(J3)-3.5</f>
        <v>40</v>
      </c>
      <c r="J3" s="90">
        <v>43.5</v>
      </c>
      <c r="K3" s="67">
        <f>SUM(J3)+3</f>
        <v>46.5</v>
      </c>
      <c r="L3" s="67">
        <f>SUM(K3)+3</f>
        <v>49.5</v>
      </c>
      <c r="M3" s="135">
        <f>SUM(L3)+3</f>
        <v>52.5</v>
      </c>
      <c r="N3" s="273">
        <f>SUM(M3)+3</f>
        <v>55.5</v>
      </c>
    </row>
    <row r="4" spans="1:14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30</v>
      </c>
      <c r="I5" s="67">
        <f>SUM(J5)-2</f>
        <v>32</v>
      </c>
      <c r="J5" s="90">
        <v>34</v>
      </c>
      <c r="K5" s="67">
        <f>SUM(J5)+1.8</f>
        <v>35.799999999999997</v>
      </c>
      <c r="L5" s="67">
        <f>SUM(K5)+1.8</f>
        <v>37.599999999999994</v>
      </c>
      <c r="M5" s="67">
        <f>SUM(L5)+1.8</f>
        <v>39.399999999999991</v>
      </c>
      <c r="N5" s="185">
        <f>SUM(M5)+1.8</f>
        <v>41.199999999999989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32.5</v>
      </c>
      <c r="I7" s="67">
        <f>SUM(J7)-2.25</f>
        <v>34.75</v>
      </c>
      <c r="J7" s="90">
        <v>37</v>
      </c>
      <c r="K7" s="67">
        <f>SUM(J7)+2</f>
        <v>39</v>
      </c>
      <c r="L7" s="67">
        <f>SUM(K7)+2</f>
        <v>41</v>
      </c>
      <c r="M7" s="67">
        <f>SUM(L7)+2</f>
        <v>43</v>
      </c>
      <c r="N7" s="185">
        <f>SUM(M7)+2</f>
        <v>45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32.5</v>
      </c>
      <c r="I9" s="67">
        <f>SUM(J9)-2.25</f>
        <v>34.75</v>
      </c>
      <c r="J9" s="90">
        <v>37</v>
      </c>
      <c r="K9" s="67">
        <f>SUM(J9)+2</f>
        <v>39</v>
      </c>
      <c r="L9" s="67">
        <f>SUM(K9)+2</f>
        <v>41</v>
      </c>
      <c r="M9" s="67">
        <f>SUM(L9)+2</f>
        <v>43</v>
      </c>
      <c r="N9" s="185">
        <f>SUM(M9)+2</f>
        <v>45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13.299999999999999</v>
      </c>
      <c r="I11" s="67">
        <f>SUM(J11)-0.8</f>
        <v>14.1</v>
      </c>
      <c r="J11" s="126">
        <v>14.9</v>
      </c>
      <c r="K11" s="127">
        <f>SUM(J11)+0.8</f>
        <v>15.700000000000001</v>
      </c>
      <c r="L11" s="127">
        <f>SUM(K11)+0.8</f>
        <v>16.5</v>
      </c>
      <c r="M11" s="127">
        <f>SUM(L11)+0.8</f>
        <v>17.3</v>
      </c>
      <c r="N11" s="257">
        <f>SUM(M11)+0.8</f>
        <v>18.100000000000001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7"/>
      <c r="N12" s="257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15.2</v>
      </c>
      <c r="I13" s="67">
        <f>SUM(J13)-0.6</f>
        <v>15.799999999999999</v>
      </c>
      <c r="J13" s="126">
        <v>16.399999999999999</v>
      </c>
      <c r="K13" s="127">
        <f>SUM(J13)+0.6</f>
        <v>17</v>
      </c>
      <c r="L13" s="127">
        <f>SUM(K13)+0.6</f>
        <v>17.600000000000001</v>
      </c>
      <c r="M13" s="127">
        <f>SUM(L13)+0.6</f>
        <v>18.200000000000003</v>
      </c>
      <c r="N13" s="257">
        <f>SUM(M13)+0.6</f>
        <v>18.800000000000004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5.6000000000000005</v>
      </c>
      <c r="I15" s="67">
        <f>SUM(J15)-0.3</f>
        <v>5.9</v>
      </c>
      <c r="J15" s="126">
        <v>6.2</v>
      </c>
      <c r="K15" s="127">
        <f>SUM(J15)+0.3</f>
        <v>6.5</v>
      </c>
      <c r="L15" s="127">
        <f>SUM(K15)+0.3</f>
        <v>6.8</v>
      </c>
      <c r="M15" s="127">
        <f>SUM(L15)+0.3</f>
        <v>7.1</v>
      </c>
      <c r="N15" s="257">
        <f>SUM(M15)+0.3</f>
        <v>7.3999999999999995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127">
        <f>SUM(L17)+1.6</f>
        <v>46.800000000000004</v>
      </c>
      <c r="N17" s="257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29</v>
      </c>
      <c r="I19" s="67">
        <f>SUM(J19)-3.5</f>
        <v>32.5</v>
      </c>
      <c r="J19" s="90">
        <v>36</v>
      </c>
      <c r="K19" s="67">
        <f>SUM(J19)+3.6</f>
        <v>39.6</v>
      </c>
      <c r="L19" s="67">
        <f>SUM(K19)+3.6</f>
        <v>43.2</v>
      </c>
      <c r="M19" s="67">
        <f>SUM(L19)+3.6</f>
        <v>46.800000000000004</v>
      </c>
      <c r="N19" s="185">
        <f>SUM(M19)+3.6</f>
        <v>50.400000000000006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25.2</v>
      </c>
      <c r="I21" s="67">
        <f>SUM(J21)-1.5</f>
        <v>26.7</v>
      </c>
      <c r="J21" s="126">
        <v>28.2</v>
      </c>
      <c r="K21" s="127">
        <f>SUM(J21)+1.5</f>
        <v>29.7</v>
      </c>
      <c r="L21" s="127">
        <f>SUM(K21)+1.5</f>
        <v>31.2</v>
      </c>
      <c r="M21" s="127">
        <f>SUM(L21)+1.5</f>
        <v>32.700000000000003</v>
      </c>
      <c r="N21" s="257">
        <f>SUM(M21)+1.5</f>
        <v>34.200000000000003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16.600000000000001</v>
      </c>
      <c r="I23" s="67">
        <f>SUM(J23)-0.7</f>
        <v>17.3</v>
      </c>
      <c r="J23" s="126">
        <v>18</v>
      </c>
      <c r="K23" s="127">
        <f>SUM(J23)+0.7</f>
        <v>18.7</v>
      </c>
      <c r="L23" s="127">
        <f>SUM(K23)+0.7</f>
        <v>19.399999999999999</v>
      </c>
      <c r="M23" s="127">
        <f>SUM(L23)+0.7</f>
        <v>20.099999999999998</v>
      </c>
      <c r="N23" s="257">
        <f>SUM(M23)+0.7</f>
        <v>20.799999999999997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SUM(I25)-0.3</f>
        <v>3.4000000000000004</v>
      </c>
      <c r="I25" s="67">
        <f>SUM(J25)-0.3</f>
        <v>3.7</v>
      </c>
      <c r="J25" s="126">
        <v>4</v>
      </c>
      <c r="K25" s="127">
        <f>SUM(J25)+0.3</f>
        <v>4.3</v>
      </c>
      <c r="L25" s="127">
        <f>SUM(K25)+0.3</f>
        <v>4.5999999999999996</v>
      </c>
      <c r="M25" s="127">
        <f>SUM(L25)+0.3</f>
        <v>4.8999999999999995</v>
      </c>
      <c r="N25" s="257">
        <f>SUM(M25)+0.3</f>
        <v>5.1999999999999993</v>
      </c>
    </row>
    <row r="26" spans="1:14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67"/>
      <c r="N26" s="185"/>
    </row>
    <row r="27" spans="1:14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127"/>
      <c r="N27" s="257"/>
    </row>
    <row r="28" spans="1:14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167"/>
      <c r="N28" s="258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8:C28"/>
    <mergeCell ref="D28:G28"/>
    <mergeCell ref="K25:K26"/>
    <mergeCell ref="L25:L26"/>
    <mergeCell ref="M25:M26"/>
    <mergeCell ref="B26:C26"/>
    <mergeCell ref="D26:G26"/>
    <mergeCell ref="J25:J26"/>
    <mergeCell ref="N7:N8"/>
    <mergeCell ref="N9:N10"/>
    <mergeCell ref="N11:N12"/>
    <mergeCell ref="N13:N14"/>
    <mergeCell ref="J27:J28"/>
    <mergeCell ref="K27:K28"/>
    <mergeCell ref="L27:L28"/>
    <mergeCell ref="M27:M28"/>
    <mergeCell ref="J23:J24"/>
    <mergeCell ref="K23:K24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D6D0-7A5E-465A-A0B3-2D40557629AB}">
  <sheetPr codeName="Sheet10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4" t="s">
        <v>263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6" t="s">
        <v>72</v>
      </c>
      <c r="I2" s="16" t="s">
        <v>73</v>
      </c>
      <c r="J2" s="8" t="s">
        <v>74</v>
      </c>
      <c r="K2" s="16" t="s">
        <v>75</v>
      </c>
      <c r="L2" s="16" t="s">
        <v>183</v>
      </c>
      <c r="M2" s="16" t="s">
        <v>184</v>
      </c>
    </row>
    <row r="3" spans="1:13" s="1" customFormat="1" ht="14.1" customHeight="1" x14ac:dyDescent="0.3">
      <c r="A3" s="157">
        <v>1</v>
      </c>
      <c r="B3" s="227" t="s">
        <v>146</v>
      </c>
      <c r="C3" s="228"/>
      <c r="D3" s="299" t="s">
        <v>145</v>
      </c>
      <c r="E3" s="300"/>
      <c r="F3" s="300"/>
      <c r="G3" s="301"/>
      <c r="H3" s="67">
        <f>SUM(I3)-3.4</f>
        <v>34.700000000000003</v>
      </c>
      <c r="I3" s="67">
        <f>SUM(J3)-3.4</f>
        <v>38.1</v>
      </c>
      <c r="J3" s="226">
        <v>41.5</v>
      </c>
      <c r="K3" s="219">
        <f>SUM(J3)+2.9</f>
        <v>44.4</v>
      </c>
      <c r="L3" s="219">
        <f>SUM(K3)+2.9</f>
        <v>47.3</v>
      </c>
      <c r="M3" s="388">
        <f>SUM(L3)+2.9</f>
        <v>50.199999999999996</v>
      </c>
    </row>
    <row r="4" spans="1:13" s="1" customFormat="1" ht="14.1" customHeight="1" x14ac:dyDescent="0.3">
      <c r="A4" s="155"/>
      <c r="B4" s="194" t="s">
        <v>37</v>
      </c>
      <c r="C4" s="194"/>
      <c r="D4" s="195" t="s">
        <v>144</v>
      </c>
      <c r="E4" s="196"/>
      <c r="F4" s="196"/>
      <c r="G4" s="196"/>
      <c r="H4" s="82"/>
      <c r="I4" s="82"/>
      <c r="J4" s="90"/>
      <c r="K4" s="220"/>
      <c r="L4" s="220"/>
      <c r="M4" s="297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SUM(I5)-1.6</f>
        <v>21.599999999999998</v>
      </c>
      <c r="I5" s="67">
        <f>SUM(J5)-1.6</f>
        <v>23.2</v>
      </c>
      <c r="J5" s="126">
        <v>24.8</v>
      </c>
      <c r="K5" s="200">
        <f>SUM(J5)+1.4</f>
        <v>26.2</v>
      </c>
      <c r="L5" s="200">
        <f>SUM(K5)+1.4</f>
        <v>27.599999999999998</v>
      </c>
      <c r="M5" s="326">
        <f>SUM(L5)+1.4</f>
        <v>28.999999999999996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326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85</v>
      </c>
      <c r="E7" s="218"/>
      <c r="F7" s="218"/>
      <c r="G7" s="218"/>
      <c r="H7" s="67">
        <f>SUM(I7)-2</f>
        <v>26.5</v>
      </c>
      <c r="I7" s="67">
        <f>SUM(J7)-2</f>
        <v>28.5</v>
      </c>
      <c r="J7" s="126">
        <v>30.5</v>
      </c>
      <c r="K7" s="200">
        <f>SUM(J7)+1.8</f>
        <v>32.299999999999997</v>
      </c>
      <c r="L7" s="200">
        <f>SUM(K7)+1.8</f>
        <v>34.099999999999994</v>
      </c>
      <c r="M7" s="326">
        <f>SUM(L7)+1.8</f>
        <v>35.899999999999991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326"/>
    </row>
    <row r="9" spans="1:13" s="1" customFormat="1" ht="14.1" customHeight="1" x14ac:dyDescent="0.3">
      <c r="A9" s="155">
        <v>4</v>
      </c>
      <c r="B9" s="214" t="s">
        <v>48</v>
      </c>
      <c r="C9" s="214"/>
      <c r="D9" s="218" t="s">
        <v>9</v>
      </c>
      <c r="E9" s="218"/>
      <c r="F9" s="218"/>
      <c r="G9" s="218"/>
      <c r="H9" s="67">
        <f>SUM(I9)-2</f>
        <v>26.5</v>
      </c>
      <c r="I9" s="67">
        <f>SUM(J9)-2</f>
        <v>28.5</v>
      </c>
      <c r="J9" s="126">
        <v>30.5</v>
      </c>
      <c r="K9" s="200">
        <f>SUM(J9)+1.8</f>
        <v>32.299999999999997</v>
      </c>
      <c r="L9" s="200">
        <f>SUM(K9)+1.8</f>
        <v>34.099999999999994</v>
      </c>
      <c r="M9" s="326">
        <f>SUM(L9)+1.8</f>
        <v>35.899999999999991</v>
      </c>
    </row>
    <row r="10" spans="1:13" s="1" customFormat="1" ht="14.1" customHeight="1" x14ac:dyDescent="0.3">
      <c r="A10" s="155"/>
      <c r="B10" s="194" t="s">
        <v>28</v>
      </c>
      <c r="C10" s="194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326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12.399999999999999</v>
      </c>
      <c r="I11" s="67">
        <f>SUM(J11)-0.8</f>
        <v>13.2</v>
      </c>
      <c r="J11" s="126">
        <v>14</v>
      </c>
      <c r="K11" s="200">
        <f>SUM(J11)+0.8</f>
        <v>14.8</v>
      </c>
      <c r="L11" s="200">
        <f>SUM(K11)+0.9</f>
        <v>15.700000000000001</v>
      </c>
      <c r="M11" s="326">
        <f>SUM(L11)+0.9</f>
        <v>16.600000000000001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326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12.5</v>
      </c>
      <c r="I13" s="67">
        <f>SUM(J13)-0.6</f>
        <v>13.1</v>
      </c>
      <c r="J13" s="126">
        <v>13.7</v>
      </c>
      <c r="K13" s="200">
        <f>SUM(J13)+0.6</f>
        <v>14.299999999999999</v>
      </c>
      <c r="L13" s="200">
        <f>SUM(K13)+0.6</f>
        <v>14.899999999999999</v>
      </c>
      <c r="M13" s="326">
        <f>SUM(L13)+0.6</f>
        <v>15.499999999999998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53</v>
      </c>
      <c r="E14" s="196"/>
      <c r="F14" s="196"/>
      <c r="G14" s="197"/>
      <c r="H14" s="82"/>
      <c r="I14" s="82"/>
      <c r="J14" s="126"/>
      <c r="K14" s="200"/>
      <c r="L14" s="200"/>
      <c r="M14" s="326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5.6000000000000005</v>
      </c>
      <c r="I15" s="67">
        <f>SUM(J15)-0.3</f>
        <v>5.9</v>
      </c>
      <c r="J15" s="126">
        <v>6.2</v>
      </c>
      <c r="K15" s="200">
        <f>SUM(J15)+0.3</f>
        <v>6.5</v>
      </c>
      <c r="L15" s="200">
        <f>SUM(K15)+0.3</f>
        <v>6.8</v>
      </c>
      <c r="M15" s="326">
        <f>SUM(L15)+0.3</f>
        <v>7.1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326"/>
    </row>
    <row r="17" spans="1:14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32</v>
      </c>
      <c r="I17" s="67">
        <f>SUM(J17)-1.6</f>
        <v>33.6</v>
      </c>
      <c r="J17" s="126">
        <v>35.200000000000003</v>
      </c>
      <c r="K17" s="200">
        <f>SUM(J17)+1.6</f>
        <v>36.800000000000004</v>
      </c>
      <c r="L17" s="200">
        <f>SUM(K17)+1.6</f>
        <v>38.400000000000006</v>
      </c>
      <c r="M17" s="326">
        <f>SUM(L17)+1.6</f>
        <v>40.000000000000007</v>
      </c>
    </row>
    <row r="18" spans="1:14" s="1" customFormat="1" ht="14.1" customHeight="1" x14ac:dyDescent="0.3">
      <c r="A18" s="155"/>
      <c r="B18" s="194" t="s">
        <v>38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326"/>
    </row>
    <row r="19" spans="1:14" s="1" customFormat="1" ht="14.1" customHeight="1" x14ac:dyDescent="0.3">
      <c r="A19" s="155">
        <v>9</v>
      </c>
      <c r="B19" s="198" t="s">
        <v>90</v>
      </c>
      <c r="C19" s="199"/>
      <c r="D19" s="239"/>
      <c r="E19" s="239"/>
      <c r="F19" s="239"/>
      <c r="G19" s="239"/>
      <c r="H19" s="67">
        <f>SUM(I19)-0.2</f>
        <v>4.8999999999999995</v>
      </c>
      <c r="I19" s="67">
        <f>SUM(J19)-0.2</f>
        <v>5.0999999999999996</v>
      </c>
      <c r="J19" s="126">
        <v>5.3</v>
      </c>
      <c r="K19" s="200">
        <f>SUM(J19)+0.2</f>
        <v>5.5</v>
      </c>
      <c r="L19" s="200">
        <f>SUM(K19)+0.2</f>
        <v>5.7</v>
      </c>
      <c r="M19" s="326">
        <f>SUM(L19)+0.2</f>
        <v>5.9</v>
      </c>
    </row>
    <row r="20" spans="1:14" s="1" customFormat="1" ht="14.1" customHeight="1" x14ac:dyDescent="0.3">
      <c r="A20" s="155"/>
      <c r="B20" s="194" t="s">
        <v>191</v>
      </c>
      <c r="C20" s="194"/>
      <c r="D20" s="195" t="s">
        <v>249</v>
      </c>
      <c r="E20" s="196"/>
      <c r="F20" s="196"/>
      <c r="G20" s="197"/>
      <c r="H20" s="82"/>
      <c r="I20" s="82"/>
      <c r="J20" s="126"/>
      <c r="K20" s="200"/>
      <c r="L20" s="200"/>
      <c r="M20" s="326"/>
    </row>
    <row r="21" spans="1:14" s="1" customFormat="1" ht="13.5" customHeight="1" x14ac:dyDescent="0.3">
      <c r="A21" s="155">
        <v>10</v>
      </c>
      <c r="B21" s="198" t="s">
        <v>245</v>
      </c>
      <c r="C21" s="199"/>
      <c r="D21" s="239"/>
      <c r="E21" s="239"/>
      <c r="F21" s="239"/>
      <c r="G21" s="239"/>
      <c r="H21" s="67">
        <f>SUM(I21)</f>
        <v>11</v>
      </c>
      <c r="I21" s="67">
        <f>SUM(J21)</f>
        <v>11</v>
      </c>
      <c r="J21" s="126">
        <v>11</v>
      </c>
      <c r="K21" s="200">
        <f>SUM(J21)+0.2</f>
        <v>11.2</v>
      </c>
      <c r="L21" s="200">
        <f>SUM(K21)+0.2</f>
        <v>11.399999999999999</v>
      </c>
      <c r="M21" s="326">
        <f>SUM(L21)+0.2</f>
        <v>11.599999999999998</v>
      </c>
    </row>
    <row r="22" spans="1:14" s="1" customFormat="1" ht="14.1" customHeight="1" x14ac:dyDescent="0.3">
      <c r="A22" s="155"/>
      <c r="B22" s="194" t="s">
        <v>246</v>
      </c>
      <c r="C22" s="194"/>
      <c r="D22" s="195"/>
      <c r="E22" s="196"/>
      <c r="F22" s="196"/>
      <c r="G22" s="197"/>
      <c r="H22" s="82"/>
      <c r="I22" s="82"/>
      <c r="J22" s="126"/>
      <c r="K22" s="200"/>
      <c r="L22" s="200"/>
      <c r="M22" s="326"/>
    </row>
    <row r="23" spans="1:14" s="1" customFormat="1" ht="14.1" customHeight="1" x14ac:dyDescent="0.3">
      <c r="A23" s="155">
        <v>11</v>
      </c>
      <c r="B23" s="198" t="s">
        <v>5</v>
      </c>
      <c r="C23" s="199"/>
      <c r="D23" s="218" t="s">
        <v>6</v>
      </c>
      <c r="E23" s="218"/>
      <c r="F23" s="218"/>
      <c r="G23" s="218"/>
      <c r="H23" s="67">
        <f>SUM(I23)-3.7</f>
        <v>34.099999999999994</v>
      </c>
      <c r="I23" s="67">
        <f>SUM(J23)-3.7</f>
        <v>37.799999999999997</v>
      </c>
      <c r="J23" s="126">
        <v>41.5</v>
      </c>
      <c r="K23" s="200">
        <f>SUM(J23)+3.8</f>
        <v>45.3</v>
      </c>
      <c r="L23" s="200">
        <f>SUM(K23)+3.8</f>
        <v>49.099999999999994</v>
      </c>
      <c r="M23" s="326">
        <f>SUM(L23)+3.8</f>
        <v>52.899999999999991</v>
      </c>
    </row>
    <row r="24" spans="1:14" s="1" customFormat="1" ht="14.1" customHeight="1" x14ac:dyDescent="0.3">
      <c r="A24" s="155"/>
      <c r="B24" s="194" t="s">
        <v>32</v>
      </c>
      <c r="C24" s="194"/>
      <c r="D24" s="195" t="s">
        <v>55</v>
      </c>
      <c r="E24" s="196"/>
      <c r="F24" s="196"/>
      <c r="G24" s="197"/>
      <c r="H24" s="82"/>
      <c r="I24" s="82"/>
      <c r="J24" s="126"/>
      <c r="K24" s="200"/>
      <c r="L24" s="200"/>
      <c r="M24" s="326"/>
    </row>
    <row r="25" spans="1:14" s="1" customFormat="1" ht="14.1" customHeight="1" x14ac:dyDescent="0.3">
      <c r="A25" s="155">
        <v>12</v>
      </c>
      <c r="B25" s="198" t="s">
        <v>7</v>
      </c>
      <c r="C25" s="199"/>
      <c r="D25" s="215" t="s">
        <v>8</v>
      </c>
      <c r="E25" s="216"/>
      <c r="F25" s="216"/>
      <c r="G25" s="217"/>
      <c r="H25" s="67">
        <f>SUM(I25)-1.6</f>
        <v>22.599999999999998</v>
      </c>
      <c r="I25" s="67">
        <f>SUM(J25)-1.6</f>
        <v>24.2</v>
      </c>
      <c r="J25" s="126">
        <v>25.8</v>
      </c>
      <c r="K25" s="200">
        <f>SUM(J25)+1.6</f>
        <v>27.400000000000002</v>
      </c>
      <c r="L25" s="200">
        <f>SUM(K25)+1.6</f>
        <v>29.000000000000004</v>
      </c>
      <c r="M25" s="326">
        <f>SUM(L25)+1.6</f>
        <v>30.600000000000005</v>
      </c>
    </row>
    <row r="26" spans="1:14" s="1" customFormat="1" ht="14.1" customHeight="1" x14ac:dyDescent="0.3">
      <c r="A26" s="155"/>
      <c r="B26" s="194" t="s">
        <v>33</v>
      </c>
      <c r="C26" s="194"/>
      <c r="D26" s="195" t="s">
        <v>77</v>
      </c>
      <c r="E26" s="196"/>
      <c r="F26" s="196"/>
      <c r="G26" s="197"/>
      <c r="H26" s="82"/>
      <c r="I26" s="82"/>
      <c r="J26" s="126"/>
      <c r="K26" s="200"/>
      <c r="L26" s="200"/>
      <c r="M26" s="326"/>
    </row>
    <row r="27" spans="1:14" s="1" customFormat="1" ht="14.1" customHeight="1" x14ac:dyDescent="0.3">
      <c r="A27" s="155">
        <v>13</v>
      </c>
      <c r="B27" s="198" t="s">
        <v>247</v>
      </c>
      <c r="C27" s="199"/>
      <c r="D27" s="218"/>
      <c r="E27" s="218"/>
      <c r="F27" s="218"/>
      <c r="G27" s="218"/>
      <c r="H27" s="67">
        <f>SUM(I27)-0.6</f>
        <v>14.8</v>
      </c>
      <c r="I27" s="67">
        <f>SUM(J27)-0.6</f>
        <v>15.4</v>
      </c>
      <c r="J27" s="126">
        <v>16</v>
      </c>
      <c r="K27" s="200">
        <f>SUM(J27)+0.6</f>
        <v>16.600000000000001</v>
      </c>
      <c r="L27" s="200">
        <f>SUM(K27)+0.6</f>
        <v>17.200000000000003</v>
      </c>
      <c r="M27" s="326">
        <f>SUM(L27)+0.6</f>
        <v>17.800000000000004</v>
      </c>
    </row>
    <row r="28" spans="1:14" s="1" customFormat="1" ht="14.1" customHeight="1" x14ac:dyDescent="0.3">
      <c r="A28" s="155"/>
      <c r="B28" s="194" t="s">
        <v>248</v>
      </c>
      <c r="C28" s="194"/>
      <c r="D28" s="195"/>
      <c r="E28" s="196"/>
      <c r="F28" s="196"/>
      <c r="G28" s="197"/>
      <c r="H28" s="82"/>
      <c r="I28" s="82"/>
      <c r="J28" s="126"/>
      <c r="K28" s="200"/>
      <c r="L28" s="200"/>
      <c r="M28" s="326"/>
    </row>
    <row r="29" spans="1:14" s="1" customFormat="1" ht="14.1" customHeight="1" x14ac:dyDescent="0.3">
      <c r="A29" s="156">
        <v>14</v>
      </c>
      <c r="B29" s="198"/>
      <c r="C29" s="199"/>
      <c r="D29" s="123"/>
      <c r="E29" s="124"/>
      <c r="F29" s="124"/>
      <c r="G29" s="125"/>
      <c r="H29" s="67"/>
      <c r="I29" s="67"/>
      <c r="J29" s="90"/>
      <c r="K29" s="67"/>
      <c r="L29" s="67"/>
      <c r="M29" s="234"/>
    </row>
    <row r="30" spans="1:14" s="1" customFormat="1" ht="14.1" customHeight="1" x14ac:dyDescent="0.3">
      <c r="A30" s="157"/>
      <c r="B30" s="209"/>
      <c r="C30" s="210"/>
      <c r="D30" s="195"/>
      <c r="E30" s="196"/>
      <c r="F30" s="196"/>
      <c r="G30" s="197"/>
      <c r="H30" s="82"/>
      <c r="I30" s="82"/>
      <c r="J30" s="93"/>
      <c r="K30" s="82"/>
      <c r="L30" s="82"/>
      <c r="M30" s="235"/>
    </row>
    <row r="31" spans="1:14" s="1" customFormat="1" ht="14.1" customHeight="1" x14ac:dyDescent="0.3">
      <c r="A31" s="155">
        <v>15</v>
      </c>
      <c r="B31" s="227"/>
      <c r="C31" s="228"/>
      <c r="D31" s="206"/>
      <c r="E31" s="207"/>
      <c r="F31" s="207"/>
      <c r="G31" s="208"/>
      <c r="H31" s="67"/>
      <c r="I31" s="67"/>
      <c r="J31" s="126"/>
      <c r="K31" s="200"/>
      <c r="L31" s="200"/>
      <c r="M31" s="326"/>
      <c r="N31" s="4"/>
    </row>
    <row r="32" spans="1:14" s="1" customFormat="1" ht="14.1" customHeight="1" x14ac:dyDescent="0.3">
      <c r="A32" s="156"/>
      <c r="B32" s="227"/>
      <c r="C32" s="228"/>
      <c r="D32" s="299"/>
      <c r="E32" s="300"/>
      <c r="F32" s="300"/>
      <c r="G32" s="301"/>
      <c r="H32" s="98"/>
      <c r="I32" s="98"/>
      <c r="J32" s="90"/>
      <c r="K32" s="220"/>
      <c r="L32" s="220"/>
      <c r="M32" s="297"/>
      <c r="N32" s="4"/>
    </row>
    <row r="33" spans="1:14" s="1" customFormat="1" ht="14.1" customHeight="1" x14ac:dyDescent="0.3">
      <c r="A33" s="155">
        <v>16</v>
      </c>
      <c r="B33" s="198"/>
      <c r="C33" s="199"/>
      <c r="D33" s="206"/>
      <c r="E33" s="207"/>
      <c r="F33" s="207"/>
      <c r="G33" s="208"/>
      <c r="H33" s="67"/>
      <c r="I33" s="67"/>
      <c r="J33" s="126"/>
      <c r="K33" s="200"/>
      <c r="L33" s="200"/>
      <c r="M33" s="326"/>
      <c r="N33" s="4"/>
    </row>
    <row r="34" spans="1:14" s="1" customFormat="1" ht="14.1" customHeight="1" x14ac:dyDescent="0.3">
      <c r="A34" s="156"/>
      <c r="B34" s="209"/>
      <c r="C34" s="210"/>
      <c r="D34" s="299"/>
      <c r="E34" s="300"/>
      <c r="F34" s="300"/>
      <c r="G34" s="301"/>
      <c r="H34" s="98"/>
      <c r="I34" s="98"/>
      <c r="J34" s="90"/>
      <c r="K34" s="220"/>
      <c r="L34" s="220"/>
      <c r="M34" s="297"/>
      <c r="N34" s="4"/>
    </row>
    <row r="35" spans="1:14" ht="14.1" customHeight="1" x14ac:dyDescent="0.3">
      <c r="A35" s="155">
        <v>17</v>
      </c>
      <c r="B35" s="198"/>
      <c r="C35" s="199"/>
      <c r="D35" s="206"/>
      <c r="E35" s="207"/>
      <c r="F35" s="207"/>
      <c r="G35" s="208"/>
      <c r="H35" s="67"/>
      <c r="I35" s="67"/>
      <c r="J35" s="126"/>
      <c r="K35" s="200"/>
      <c r="L35" s="200"/>
      <c r="M35" s="326"/>
    </row>
    <row r="36" spans="1:14" ht="14.1" customHeight="1" x14ac:dyDescent="0.3">
      <c r="A36" s="156"/>
      <c r="B36" s="209"/>
      <c r="C36" s="210"/>
      <c r="D36" s="299"/>
      <c r="E36" s="300"/>
      <c r="F36" s="300"/>
      <c r="G36" s="301"/>
      <c r="H36" s="98"/>
      <c r="I36" s="98"/>
      <c r="J36" s="90"/>
      <c r="K36" s="220"/>
      <c r="L36" s="220"/>
      <c r="M36" s="297"/>
    </row>
    <row r="37" spans="1:14" ht="14.1" customHeight="1" x14ac:dyDescent="0.3">
      <c r="A37" s="155">
        <v>18</v>
      </c>
      <c r="B37" s="227"/>
      <c r="C37" s="228"/>
      <c r="D37" s="206"/>
      <c r="E37" s="207"/>
      <c r="F37" s="207"/>
      <c r="G37" s="208"/>
      <c r="H37" s="67"/>
      <c r="I37" s="67"/>
      <c r="J37" s="126"/>
      <c r="K37" s="200"/>
      <c r="L37" s="200"/>
      <c r="M37" s="326"/>
    </row>
    <row r="38" spans="1:14" ht="14.1" customHeight="1" x14ac:dyDescent="0.3">
      <c r="A38" s="156"/>
      <c r="B38" s="227"/>
      <c r="C38" s="228"/>
      <c r="D38" s="299"/>
      <c r="E38" s="300"/>
      <c r="F38" s="300"/>
      <c r="G38" s="301"/>
      <c r="H38" s="98"/>
      <c r="I38" s="98"/>
      <c r="J38" s="90"/>
      <c r="K38" s="220"/>
      <c r="L38" s="220"/>
      <c r="M38" s="297"/>
    </row>
    <row r="39" spans="1:14" ht="14.1" customHeight="1" x14ac:dyDescent="0.3">
      <c r="A39" s="156">
        <v>19</v>
      </c>
      <c r="B39" s="198"/>
      <c r="C39" s="199"/>
      <c r="D39" s="123"/>
      <c r="E39" s="124"/>
      <c r="F39" s="124"/>
      <c r="G39" s="125"/>
      <c r="H39" s="67"/>
      <c r="I39" s="67"/>
      <c r="J39" s="90"/>
      <c r="K39" s="67"/>
      <c r="L39" s="67"/>
      <c r="M39" s="234"/>
    </row>
    <row r="40" spans="1:14" ht="14.1" customHeight="1" thickBot="1" x14ac:dyDescent="0.35">
      <c r="A40" s="389"/>
      <c r="B40" s="390"/>
      <c r="C40" s="391"/>
      <c r="D40" s="201"/>
      <c r="E40" s="202"/>
      <c r="F40" s="202"/>
      <c r="G40" s="203"/>
      <c r="H40" s="68"/>
      <c r="I40" s="68"/>
      <c r="J40" s="91"/>
      <c r="K40" s="68"/>
      <c r="L40" s="68"/>
      <c r="M40" s="241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5C7-7503-4E4E-B894-53D929C72A6C}">
  <sheetPr codeName="Sheet633">
    <tabColor theme="5"/>
    <pageSetUpPr fitToPage="1"/>
  </sheetPr>
  <dimension ref="A1:M51"/>
  <sheetViews>
    <sheetView zoomScale="110" zoomScaleNormal="110" workbookViewId="0">
      <selection activeCell="Q5" sqref="Q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33</v>
      </c>
      <c r="I3" s="67">
        <f>SUM(J3)-3</f>
        <v>36</v>
      </c>
      <c r="J3" s="226">
        <v>39</v>
      </c>
      <c r="K3" s="135">
        <f>SUM(J3)+3</f>
        <v>42</v>
      </c>
      <c r="L3" s="135">
        <f>SUM(K3)+3</f>
        <v>45</v>
      </c>
      <c r="M3" s="242">
        <f>SUM(L3)+3</f>
        <v>48</v>
      </c>
    </row>
    <row r="4" spans="1:13" s="1" customFormat="1" ht="14.1" customHeight="1" x14ac:dyDescent="0.3">
      <c r="A4" s="160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0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23</v>
      </c>
      <c r="I5" s="67">
        <f>SUM(J5)-2</f>
        <v>25</v>
      </c>
      <c r="J5" s="90">
        <v>27</v>
      </c>
      <c r="K5" s="67">
        <f>SUM(J5)+2</f>
        <v>29</v>
      </c>
      <c r="L5" s="67">
        <f>SUM(K5)+2</f>
        <v>31</v>
      </c>
      <c r="M5" s="234">
        <f>SUM(L5)+2</f>
        <v>33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579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134</v>
      </c>
      <c r="E7" s="161"/>
      <c r="F7" s="161"/>
      <c r="G7" s="161"/>
      <c r="H7" s="67">
        <f>SUM(I7)-2</f>
        <v>34</v>
      </c>
      <c r="I7" s="67">
        <f>SUM(J7)-2</f>
        <v>36</v>
      </c>
      <c r="J7" s="90">
        <v>38</v>
      </c>
      <c r="K7" s="67">
        <f>SUM(J7)+2</f>
        <v>40</v>
      </c>
      <c r="L7" s="67">
        <f>SUM(K7)+2</f>
        <v>42</v>
      </c>
      <c r="M7" s="234">
        <f>SUM(L7)+2</f>
        <v>44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29</v>
      </c>
      <c r="I9" s="67">
        <f>SUM(J9)-2</f>
        <v>31</v>
      </c>
      <c r="J9" s="90">
        <v>33</v>
      </c>
      <c r="K9" s="67">
        <f>SUM(J9)+2</f>
        <v>35</v>
      </c>
      <c r="L9" s="67">
        <f>SUM(K9)+2</f>
        <v>37</v>
      </c>
      <c r="M9" s="234">
        <f>SUM(L9)+2</f>
        <v>39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SUM(I11)-1</f>
        <v>16</v>
      </c>
      <c r="I11" s="67">
        <f>SUM(J11)-1</f>
        <v>17</v>
      </c>
      <c r="J11" s="126">
        <v>18</v>
      </c>
      <c r="K11" s="127">
        <f>SUM(J11)+1</f>
        <v>19</v>
      </c>
      <c r="L11" s="127">
        <f>SUM(K11)+1</f>
        <v>20</v>
      </c>
      <c r="M11" s="232">
        <f>SUM(L11)+1</f>
        <v>21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17.799999999999997</v>
      </c>
      <c r="I13" s="67">
        <f>SUM(J13)-0.6</f>
        <v>18.399999999999999</v>
      </c>
      <c r="J13" s="126">
        <v>19</v>
      </c>
      <c r="K13" s="67">
        <f>SUM(J13)+0.6</f>
        <v>19.600000000000001</v>
      </c>
      <c r="L13" s="67">
        <f>SUM(K13)+0.6</f>
        <v>20.200000000000003</v>
      </c>
      <c r="M13" s="234">
        <f>SUM(L13)+0.6</f>
        <v>20.800000000000004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82"/>
      <c r="L14" s="82"/>
      <c r="M14" s="235"/>
    </row>
    <row r="15" spans="1:13" s="1" customFormat="1" ht="14.1" customHeight="1" x14ac:dyDescent="0.3">
      <c r="A15" s="160">
        <v>7</v>
      </c>
      <c r="B15" s="85" t="s">
        <v>3</v>
      </c>
      <c r="C15" s="86"/>
      <c r="D15" s="161" t="s">
        <v>4</v>
      </c>
      <c r="E15" s="161"/>
      <c r="F15" s="161"/>
      <c r="G15" s="161"/>
      <c r="H15" s="67">
        <f>SUM(I15)-0.5</f>
        <v>10.5</v>
      </c>
      <c r="I15" s="67">
        <f>SUM(J15)-0.5</f>
        <v>11</v>
      </c>
      <c r="J15" s="126">
        <v>11.5</v>
      </c>
      <c r="K15" s="127">
        <f>SUM(J15)+0.5</f>
        <v>12</v>
      </c>
      <c r="L15" s="127">
        <f>SUM(K15)+0.5</f>
        <v>12.5</v>
      </c>
      <c r="M15" s="232">
        <f>SUM(L15)+0.5</f>
        <v>13</v>
      </c>
    </row>
    <row r="16" spans="1:13" s="1" customFormat="1" ht="14.1" customHeight="1" x14ac:dyDescent="0.3">
      <c r="A16" s="160"/>
      <c r="B16" s="148" t="s">
        <v>31</v>
      </c>
      <c r="C16" s="149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126"/>
      <c r="K17" s="67"/>
      <c r="L17" s="67"/>
      <c r="M17" s="234"/>
    </row>
    <row r="18" spans="1:13" s="1" customFormat="1" ht="14.1" customHeight="1" x14ac:dyDescent="0.3">
      <c r="A18" s="160"/>
      <c r="B18" s="107" t="s">
        <v>38</v>
      </c>
      <c r="C18" s="107"/>
      <c r="D18" s="129" t="s">
        <v>65</v>
      </c>
      <c r="E18" s="130"/>
      <c r="F18" s="130"/>
      <c r="G18" s="131"/>
      <c r="H18" s="82"/>
      <c r="I18" s="82"/>
      <c r="J18" s="126"/>
      <c r="K18" s="82"/>
      <c r="L18" s="82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/>
      <c r="I21" s="67"/>
      <c r="J21" s="126"/>
      <c r="K21" s="127"/>
      <c r="L21" s="127"/>
      <c r="M21" s="232"/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/>
      <c r="I23" s="67"/>
      <c r="J23" s="126"/>
      <c r="K23" s="67"/>
      <c r="L23" s="67"/>
      <c r="M23" s="234"/>
    </row>
    <row r="24" spans="1:13" s="1" customFormat="1" ht="14.1" customHeight="1" thickBot="1" x14ac:dyDescent="0.35">
      <c r="A24" s="174"/>
      <c r="B24" s="182" t="s">
        <v>34</v>
      </c>
      <c r="C24" s="182"/>
      <c r="D24" s="171" t="s">
        <v>80</v>
      </c>
      <c r="E24" s="172"/>
      <c r="F24" s="172"/>
      <c r="G24" s="173"/>
      <c r="H24" s="68"/>
      <c r="I24" s="68"/>
      <c r="J24" s="166"/>
      <c r="K24" s="68"/>
      <c r="L24" s="68"/>
      <c r="M24" s="241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F88-9A3A-4CBD-9495-548B5A7F090C}">
  <sheetPr codeName="Sheet22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689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242">
        <f>SUM(L3)+3</f>
        <v>54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33.599999999999994</v>
      </c>
      <c r="I5" s="67">
        <f>SUM(J5)-2.2</f>
        <v>35.799999999999997</v>
      </c>
      <c r="J5" s="90">
        <v>38</v>
      </c>
      <c r="K5" s="67">
        <f>SUM(J5)+2</f>
        <v>40</v>
      </c>
      <c r="L5" s="67">
        <f>SUM(K5)+2</f>
        <v>42</v>
      </c>
      <c r="M5" s="234">
        <f>SUM(L5)+2</f>
        <v>44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34.5</v>
      </c>
      <c r="I7" s="67">
        <f>SUM(J7)-2.25</f>
        <v>36.75</v>
      </c>
      <c r="J7" s="90">
        <v>39</v>
      </c>
      <c r="K7" s="67">
        <f>SUM(J7)+2</f>
        <v>41</v>
      </c>
      <c r="L7" s="67">
        <f>SUM(K7)+2</f>
        <v>43</v>
      </c>
      <c r="M7" s="234">
        <f>SUM(L7)+2</f>
        <v>45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34.5</v>
      </c>
      <c r="I9" s="67">
        <f>SUM(J9)-2.25</f>
        <v>36.75</v>
      </c>
      <c r="J9" s="90">
        <v>39</v>
      </c>
      <c r="K9" s="67">
        <f>SUM(J9)+2</f>
        <v>41</v>
      </c>
      <c r="L9" s="67">
        <f>SUM(K9)+2</f>
        <v>43</v>
      </c>
      <c r="M9" s="234">
        <f>SUM(L9)+2</f>
        <v>45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13.899999999999999</v>
      </c>
      <c r="I11" s="67">
        <f>SUM(J11)-0.8</f>
        <v>14.7</v>
      </c>
      <c r="J11" s="90">
        <v>15.5</v>
      </c>
      <c r="K11" s="67">
        <f>SUM(J11)+0.8</f>
        <v>16.3</v>
      </c>
      <c r="L11" s="67">
        <f>SUM(K11)+0.8</f>
        <v>17.100000000000001</v>
      </c>
      <c r="M11" s="234">
        <f>SUM(L11)+0.8</f>
        <v>17.900000000000002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12.100000000000001</v>
      </c>
      <c r="I13" s="67">
        <f>SUM(J13)-0.6</f>
        <v>12.700000000000001</v>
      </c>
      <c r="J13" s="126">
        <v>13.3</v>
      </c>
      <c r="K13" s="127">
        <f>SUM(J13)+0.6</f>
        <v>13.9</v>
      </c>
      <c r="L13" s="127">
        <f>SUM(K13)+0.6</f>
        <v>14.5</v>
      </c>
      <c r="M13" s="234">
        <f>SUM(L13)+0.6</f>
        <v>15.1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5.4</v>
      </c>
      <c r="I15" s="67">
        <f>SUM(J15)-0.3</f>
        <v>5.7</v>
      </c>
      <c r="J15" s="126">
        <v>6</v>
      </c>
      <c r="K15" s="127">
        <f>SUM(J15)+0.3</f>
        <v>6.3</v>
      </c>
      <c r="L15" s="127">
        <f>SUM(K15)+0.3</f>
        <v>6.6</v>
      </c>
      <c r="M15" s="234">
        <f>SUM(L15)+0.3</f>
        <v>6.8999999999999995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32.799999999999997</v>
      </c>
      <c r="I17" s="67">
        <f>SUM(J17)-1.6</f>
        <v>34.4</v>
      </c>
      <c r="J17" s="126">
        <v>36</v>
      </c>
      <c r="K17" s="127">
        <f>SUM(J17)+1.6</f>
        <v>37.6</v>
      </c>
      <c r="L17" s="127">
        <f>SUM(K17)+1.6</f>
        <v>39.200000000000003</v>
      </c>
      <c r="M17" s="234">
        <f>SUM(L17)+1.6</f>
        <v>40.800000000000004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27.200000000000003</v>
      </c>
      <c r="I19" s="67">
        <f>SUM(J19)-3.4</f>
        <v>30.6</v>
      </c>
      <c r="J19" s="90">
        <v>34</v>
      </c>
      <c r="K19" s="67">
        <f>SUM(J19)+3.5</f>
        <v>37.5</v>
      </c>
      <c r="L19" s="67">
        <f>SUM(K19)+3.5</f>
        <v>41</v>
      </c>
      <c r="M19" s="234">
        <f>SUM(L19)+3.5</f>
        <v>44.5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27.799999999999997</v>
      </c>
      <c r="I21" s="67">
        <f>SUM(J21)-1.6</f>
        <v>29.4</v>
      </c>
      <c r="J21" s="126">
        <v>31</v>
      </c>
      <c r="K21" s="127">
        <f>SUM(J21)+1.6</f>
        <v>32.6</v>
      </c>
      <c r="L21" s="127">
        <f>SUM(K21)+1.6</f>
        <v>34.200000000000003</v>
      </c>
      <c r="M21" s="234">
        <f>SUM(L21)+1.6</f>
        <v>35.800000000000004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5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15.600000000000001</v>
      </c>
      <c r="I23" s="67">
        <f>SUM(J23)-0.7</f>
        <v>16.3</v>
      </c>
      <c r="J23" s="126">
        <v>17</v>
      </c>
      <c r="K23" s="127">
        <f>SUM(J23)+0.7</f>
        <v>17.7</v>
      </c>
      <c r="L23" s="127">
        <f>SUM(K23)+0.7</f>
        <v>18.399999999999999</v>
      </c>
      <c r="M23" s="234">
        <f>SUM(L23)+0.7</f>
        <v>19.099999999999998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234">
        <f>SUM(L25)+0.3</f>
        <v>5.3999999999999995</v>
      </c>
    </row>
    <row r="26" spans="1:13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241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45EA-A7AA-468A-8362-B9B7C9EB4761}">
  <sheetPr codeName="Sheet155">
    <tabColor theme="5"/>
    <pageSetUpPr fitToPage="1"/>
  </sheetPr>
  <dimension ref="A1:M51"/>
  <sheetViews>
    <sheetView zoomScale="110" zoomScaleNormal="110" workbookViewId="0">
      <selection activeCell="I15" sqref="I15:I1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243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5" t="s">
        <v>72</v>
      </c>
      <c r="I2" s="15" t="s">
        <v>73</v>
      </c>
      <c r="J2" s="8" t="s">
        <v>74</v>
      </c>
      <c r="K2" s="15" t="s">
        <v>75</v>
      </c>
      <c r="L2" s="15" t="s">
        <v>183</v>
      </c>
      <c r="M2" s="15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38</v>
      </c>
      <c r="I3" s="67">
        <f>SUM(J3)-3.5</f>
        <v>41.5</v>
      </c>
      <c r="J3" s="90">
        <v>45</v>
      </c>
      <c r="K3" s="67">
        <f>SUM(J3)+3</f>
        <v>48</v>
      </c>
      <c r="L3" s="67">
        <f>SUM(K3)+3</f>
        <v>51</v>
      </c>
      <c r="M3" s="242">
        <f>SUM(L3)+3</f>
        <v>54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26.4</v>
      </c>
      <c r="I5" s="67">
        <f>SUM(J5)-1.8</f>
        <v>28.2</v>
      </c>
      <c r="J5" s="90">
        <v>30</v>
      </c>
      <c r="K5" s="67">
        <f>SUM(J5)+1.6</f>
        <v>31.6</v>
      </c>
      <c r="L5" s="67">
        <f>SUM(K5)+1.6</f>
        <v>33.200000000000003</v>
      </c>
      <c r="M5" s="234">
        <f>SUM(L5)+1.6</f>
        <v>34.800000000000004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34.5</v>
      </c>
      <c r="I7" s="67">
        <f>SUM(J7)-2.25</f>
        <v>36.75</v>
      </c>
      <c r="J7" s="90">
        <v>39</v>
      </c>
      <c r="K7" s="67">
        <f>SUM(J7)+2</f>
        <v>41</v>
      </c>
      <c r="L7" s="67">
        <f>SUM(K7)+2</f>
        <v>43</v>
      </c>
      <c r="M7" s="234">
        <f>SUM(L7)+2</f>
        <v>45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34.5</v>
      </c>
      <c r="I9" s="67">
        <f>SUM(J9)-2.25</f>
        <v>36.75</v>
      </c>
      <c r="J9" s="90">
        <v>39</v>
      </c>
      <c r="K9" s="67">
        <f>SUM(J9)+2</f>
        <v>41</v>
      </c>
      <c r="L9" s="67">
        <f>SUM(K9)+2</f>
        <v>43</v>
      </c>
      <c r="M9" s="234">
        <f>SUM(L9)+2</f>
        <v>45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13.499999999999998</v>
      </c>
      <c r="I11" s="67">
        <f>SUM(J11)-0.8</f>
        <v>14.299999999999999</v>
      </c>
      <c r="J11" s="126">
        <v>15.1</v>
      </c>
      <c r="K11" s="127">
        <f>SUM(J11)+0.8</f>
        <v>15.9</v>
      </c>
      <c r="L11" s="127">
        <f>SUM(K11)+0.8</f>
        <v>16.7</v>
      </c>
      <c r="M11" s="232">
        <f>SUM(L11)+0.8</f>
        <v>17.5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15.999999999999998</v>
      </c>
      <c r="I13" s="67">
        <f>SUM(J13)-0.6</f>
        <v>16.599999999999998</v>
      </c>
      <c r="J13" s="126">
        <v>17.2</v>
      </c>
      <c r="K13" s="127">
        <f>SUM(J13)+0.6</f>
        <v>17.8</v>
      </c>
      <c r="L13" s="127">
        <f>SUM(K13)+0.6</f>
        <v>18.400000000000002</v>
      </c>
      <c r="M13" s="232">
        <f>SUM(L13)+0.6</f>
        <v>19.000000000000004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2">
        <f>SUM(L15)+0.3</f>
        <v>7.6999999999999993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232">
        <f>SUM(L17)+1.6</f>
        <v>46.800000000000004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30.799999999999997</v>
      </c>
      <c r="I19" s="67">
        <f>SUM(J19)-3.6</f>
        <v>34.4</v>
      </c>
      <c r="J19" s="90">
        <v>38</v>
      </c>
      <c r="K19" s="67">
        <f>SUM(J19)+3.7</f>
        <v>41.7</v>
      </c>
      <c r="L19" s="67">
        <f>SUM(K19)+3.7</f>
        <v>45.400000000000006</v>
      </c>
      <c r="M19" s="234">
        <f>SUM(L19)+3.7</f>
        <v>49.100000000000009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24.4</v>
      </c>
      <c r="I21" s="67">
        <f>SUM(J21)-1.5</f>
        <v>25.9</v>
      </c>
      <c r="J21" s="126">
        <v>27.4</v>
      </c>
      <c r="K21" s="127">
        <f>SUM(J21)+1.5</f>
        <v>28.9</v>
      </c>
      <c r="L21" s="127">
        <f>SUM(K21)+1.5</f>
        <v>30.4</v>
      </c>
      <c r="M21" s="232">
        <f>SUM(L21)+1.5</f>
        <v>31.9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14.600000000000001</v>
      </c>
      <c r="I23" s="67">
        <f>SUM(J23)-0.7</f>
        <v>15.3</v>
      </c>
      <c r="J23" s="126">
        <v>16</v>
      </c>
      <c r="K23" s="127">
        <f>SUM(J23)+0.7</f>
        <v>16.7</v>
      </c>
      <c r="L23" s="127">
        <f>SUM(K23)+0.7</f>
        <v>17.399999999999999</v>
      </c>
      <c r="M23" s="232">
        <f>SUM(L23)+0.7</f>
        <v>18.099999999999998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SUM(I25)-0.1</f>
        <v>1.5999999999999999</v>
      </c>
      <c r="I25" s="67">
        <f>SUM(J25)-0.1</f>
        <v>1.7</v>
      </c>
      <c r="J25" s="126">
        <v>1.8</v>
      </c>
      <c r="K25" s="127">
        <f>SUM(J25)+0.1</f>
        <v>1.9000000000000001</v>
      </c>
      <c r="L25" s="127">
        <f>SUM(K25)+0.1</f>
        <v>2</v>
      </c>
      <c r="M25" s="232">
        <f>SUM(L25)+0.1</f>
        <v>2.1</v>
      </c>
    </row>
    <row r="26" spans="1:13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232"/>
    </row>
    <row r="28" spans="1:13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2A6F-7860-40A5-AC4C-A5CFD912CB7A}">
  <sheetPr codeName="Sheet97">
    <tabColor theme="5"/>
    <pageSetUpPr fitToPage="1"/>
  </sheetPr>
  <dimension ref="A1:N51"/>
  <sheetViews>
    <sheetView topLeftCell="A1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300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  <c r="N2" s="22" t="s">
        <v>185</v>
      </c>
    </row>
    <row r="3" spans="1:14" s="1" customFormat="1" ht="14.1" customHeight="1" x14ac:dyDescent="0.3">
      <c r="A3" s="181">
        <v>1</v>
      </c>
      <c r="B3" s="108" t="s">
        <v>146</v>
      </c>
      <c r="C3" s="109"/>
      <c r="D3" s="103" t="s">
        <v>145</v>
      </c>
      <c r="E3" s="239"/>
      <c r="F3" s="239"/>
      <c r="G3" s="105"/>
      <c r="H3" s="67">
        <f>SUM(I3)-3.4</f>
        <v>37.200000000000003</v>
      </c>
      <c r="I3" s="67">
        <f>SUM(J3)-3.4</f>
        <v>40.6</v>
      </c>
      <c r="J3" s="226">
        <v>44</v>
      </c>
      <c r="K3" s="269">
        <f>SUM(J3)+2.9</f>
        <v>46.9</v>
      </c>
      <c r="L3" s="269">
        <f>SUM(K3)+2.9</f>
        <v>49.8</v>
      </c>
      <c r="M3" s="269">
        <f>SUM(L3)+2.9</f>
        <v>52.699999999999996</v>
      </c>
      <c r="N3" s="270">
        <f>SUM(M3)+2.9</f>
        <v>55.599999999999994</v>
      </c>
    </row>
    <row r="4" spans="1:14" s="1" customFormat="1" ht="14.1" customHeight="1" x14ac:dyDescent="0.3">
      <c r="A4" s="160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0"/>
      <c r="K4" s="67"/>
      <c r="L4" s="67"/>
      <c r="M4" s="67"/>
      <c r="N4" s="1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22.799999999999997</v>
      </c>
      <c r="I5" s="67">
        <f>SUM(J5)-1.6</f>
        <v>24.4</v>
      </c>
      <c r="J5" s="126">
        <v>26</v>
      </c>
      <c r="K5" s="127">
        <f>SUM(J5)+1.4</f>
        <v>27.4</v>
      </c>
      <c r="L5" s="127">
        <f>SUM(K5)+1.4</f>
        <v>28.799999999999997</v>
      </c>
      <c r="M5" s="127">
        <f>SUM(L5)+1.4</f>
        <v>30.199999999999996</v>
      </c>
      <c r="N5" s="257">
        <f>SUM(M5)+1.4</f>
        <v>31.599999999999994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126"/>
      <c r="K6" s="127"/>
      <c r="L6" s="127"/>
      <c r="M6" s="127"/>
      <c r="N6" s="257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/>
      <c r="I7" s="67"/>
      <c r="J7" s="126"/>
      <c r="K7" s="127"/>
      <c r="L7" s="127"/>
      <c r="M7" s="127"/>
      <c r="N7" s="257"/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126"/>
      <c r="K8" s="127"/>
      <c r="L8" s="127"/>
      <c r="M8" s="127"/>
      <c r="N8" s="257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SUM(I9)-2.8</f>
        <v>38.200000000000003</v>
      </c>
      <c r="I9" s="67">
        <f>SUM(J9)-2.8</f>
        <v>41</v>
      </c>
      <c r="J9" s="126">
        <v>43.8</v>
      </c>
      <c r="K9" s="127">
        <f>SUM(J9)+2.5</f>
        <v>46.3</v>
      </c>
      <c r="L9" s="127">
        <f>SUM(K9)+2.5</f>
        <v>48.8</v>
      </c>
      <c r="M9" s="127">
        <f>SUM(L9)+2.5</f>
        <v>51.3</v>
      </c>
      <c r="N9" s="257">
        <f>SUM(M9)+2.5</f>
        <v>53.8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126"/>
      <c r="K10" s="127"/>
      <c r="L10" s="127"/>
      <c r="M10" s="127"/>
      <c r="N10" s="257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14.5</v>
      </c>
      <c r="I11" s="67">
        <f>SUM(J11)-0.9</f>
        <v>15.4</v>
      </c>
      <c r="J11" s="126">
        <v>16.3</v>
      </c>
      <c r="K11" s="127">
        <f>SUM(J11)+0.9</f>
        <v>17.2</v>
      </c>
      <c r="L11" s="127">
        <f>SUM(K11)+0.9</f>
        <v>18.099999999999998</v>
      </c>
      <c r="M11" s="127">
        <f>SUM(L11)+0.9</f>
        <v>18.999999999999996</v>
      </c>
      <c r="N11" s="257">
        <f>SUM(M11)+0.9</f>
        <v>19.899999999999995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7"/>
      <c r="N12" s="257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11.8</v>
      </c>
      <c r="I13" s="67">
        <f>SUM(J13)-0.6</f>
        <v>12.4</v>
      </c>
      <c r="J13" s="126">
        <v>13</v>
      </c>
      <c r="K13" s="127">
        <f>SUM(J13)+0.6</f>
        <v>13.6</v>
      </c>
      <c r="L13" s="127">
        <f>SUM(K13)+0.6</f>
        <v>14.2</v>
      </c>
      <c r="M13" s="127">
        <f>SUM(L13)+0.6</f>
        <v>14.799999999999999</v>
      </c>
      <c r="N13" s="257">
        <f>SUM(M13)+0.6</f>
        <v>15.399999999999999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127">
        <f>SUM(L15)+0.3</f>
        <v>7.4999999999999991</v>
      </c>
      <c r="N15" s="257">
        <f>SUM(M15)+0.3</f>
        <v>7.7999999999999989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31.599999999999994</v>
      </c>
      <c r="I17" s="67">
        <f>SUM(J17)-1.6</f>
        <v>33.199999999999996</v>
      </c>
      <c r="J17" s="126">
        <v>34.799999999999997</v>
      </c>
      <c r="K17" s="127">
        <f>SUM(J17)+1.6</f>
        <v>36.4</v>
      </c>
      <c r="L17" s="127">
        <f>SUM(K17)+1.6</f>
        <v>38</v>
      </c>
      <c r="M17" s="127">
        <f>SUM(L17)+1.6</f>
        <v>39.6</v>
      </c>
      <c r="N17" s="257">
        <f>SUM(M17)+1.6</f>
        <v>41.2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9</v>
      </c>
      <c r="B19" s="85" t="s">
        <v>90</v>
      </c>
      <c r="C19" s="86"/>
      <c r="D19" s="239" t="s">
        <v>12</v>
      </c>
      <c r="E19" s="239"/>
      <c r="F19" s="239"/>
      <c r="G19" s="239"/>
      <c r="H19" s="67">
        <f>SUM(I19)-0.2</f>
        <v>5.0999999999999996</v>
      </c>
      <c r="I19" s="67">
        <f>SUM(J19)-0.2</f>
        <v>5.3</v>
      </c>
      <c r="J19" s="126">
        <v>5.5</v>
      </c>
      <c r="K19" s="127">
        <f>SUM(J19)+0.2</f>
        <v>5.7</v>
      </c>
      <c r="L19" s="127">
        <f>SUM(K19)+0.2</f>
        <v>5.9</v>
      </c>
      <c r="M19" s="127">
        <f>SUM(L19)+0.2</f>
        <v>6.1000000000000005</v>
      </c>
      <c r="N19" s="257">
        <f>SUM(M19)+0.2</f>
        <v>6.3000000000000007</v>
      </c>
    </row>
    <row r="20" spans="1:14" s="1" customFormat="1" ht="14.1" customHeight="1" x14ac:dyDescent="0.3">
      <c r="A20" s="160"/>
      <c r="B20" s="107" t="s">
        <v>40</v>
      </c>
      <c r="C20" s="107"/>
      <c r="D20" s="129" t="s">
        <v>67</v>
      </c>
      <c r="E20" s="130"/>
      <c r="F20" s="130"/>
      <c r="G20" s="131"/>
      <c r="H20" s="82"/>
      <c r="I20" s="82"/>
      <c r="J20" s="126"/>
      <c r="K20" s="127"/>
      <c r="L20" s="127"/>
      <c r="M20" s="127"/>
      <c r="N20" s="257"/>
    </row>
    <row r="21" spans="1:14" s="1" customFormat="1" ht="13.5" customHeight="1" x14ac:dyDescent="0.3">
      <c r="A21" s="160">
        <v>10</v>
      </c>
      <c r="B21" s="85" t="s">
        <v>186</v>
      </c>
      <c r="C21" s="86"/>
      <c r="D21" s="239"/>
      <c r="E21" s="239"/>
      <c r="F21" s="239"/>
      <c r="G21" s="239"/>
      <c r="H21" s="67">
        <f>SUM(I21)-3.2</f>
        <v>32.999999999999993</v>
      </c>
      <c r="I21" s="67">
        <f>SUM(J21)-3.2</f>
        <v>36.199999999999996</v>
      </c>
      <c r="J21" s="126">
        <v>39.4</v>
      </c>
      <c r="K21" s="127">
        <f>SUM(J21)+2.7</f>
        <v>42.1</v>
      </c>
      <c r="L21" s="127">
        <f>SUM(K21)+2.7</f>
        <v>44.800000000000004</v>
      </c>
      <c r="M21" s="127">
        <f>SUM(L21)+2.7</f>
        <v>47.500000000000007</v>
      </c>
      <c r="N21" s="257">
        <f>SUM(M21)+2.7</f>
        <v>50.20000000000001</v>
      </c>
    </row>
    <row r="22" spans="1:14" s="1" customFormat="1" ht="14.1" customHeight="1" x14ac:dyDescent="0.3">
      <c r="A22" s="160"/>
      <c r="B22" s="107" t="s">
        <v>301</v>
      </c>
      <c r="C22" s="107"/>
      <c r="D22" s="129"/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256">
        <v>11</v>
      </c>
      <c r="B23" s="85" t="s">
        <v>5</v>
      </c>
      <c r="C23" s="86"/>
      <c r="D23" s="161" t="s">
        <v>6</v>
      </c>
      <c r="E23" s="161"/>
      <c r="F23" s="161"/>
      <c r="G23" s="161"/>
      <c r="H23" s="67">
        <f>SUM(I23)-3.7</f>
        <v>33.099999999999994</v>
      </c>
      <c r="I23" s="67">
        <f>SUM(J23)-3.7</f>
        <v>36.799999999999997</v>
      </c>
      <c r="J23" s="126">
        <v>40.5</v>
      </c>
      <c r="K23" s="127">
        <f>SUM(J23)+3.8</f>
        <v>44.3</v>
      </c>
      <c r="L23" s="127">
        <f>SUM(K23)+3.8</f>
        <v>48.099999999999994</v>
      </c>
      <c r="M23" s="127">
        <f>SUM(L23)+3.8</f>
        <v>51.899999999999991</v>
      </c>
      <c r="N23" s="257">
        <f>SUM(M23)+3.8</f>
        <v>55.699999999999989</v>
      </c>
    </row>
    <row r="24" spans="1:14" s="1" customFormat="1" ht="14.1" customHeight="1" x14ac:dyDescent="0.3">
      <c r="A24" s="181"/>
      <c r="B24" s="107" t="s">
        <v>32</v>
      </c>
      <c r="C24" s="107"/>
      <c r="D24" s="129" t="s">
        <v>55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7</v>
      </c>
      <c r="C25" s="86"/>
      <c r="D25" s="123" t="s">
        <v>8</v>
      </c>
      <c r="E25" s="124"/>
      <c r="F25" s="124"/>
      <c r="G25" s="125"/>
      <c r="H25" s="67"/>
      <c r="I25" s="67"/>
      <c r="J25" s="126"/>
      <c r="K25" s="127"/>
      <c r="L25" s="127"/>
      <c r="M25" s="127"/>
      <c r="N25" s="257"/>
    </row>
    <row r="26" spans="1:14" s="1" customFormat="1" ht="14.1" customHeight="1" x14ac:dyDescent="0.3">
      <c r="A26" s="160"/>
      <c r="B26" s="107" t="s">
        <v>33</v>
      </c>
      <c r="C26" s="107"/>
      <c r="D26" s="129" t="s">
        <v>77</v>
      </c>
      <c r="E26" s="130"/>
      <c r="F26" s="130"/>
      <c r="G26" s="131"/>
      <c r="H26" s="82"/>
      <c r="I26" s="82"/>
      <c r="J26" s="126"/>
      <c r="K26" s="127"/>
      <c r="L26" s="127"/>
      <c r="M26" s="127"/>
      <c r="N26" s="257"/>
    </row>
    <row r="27" spans="1:14" s="1" customFormat="1" ht="14.1" customHeight="1" x14ac:dyDescent="0.3">
      <c r="A27" s="160">
        <v>13</v>
      </c>
      <c r="B27" s="85" t="s">
        <v>247</v>
      </c>
      <c r="C27" s="86"/>
      <c r="D27" s="161" t="s">
        <v>79</v>
      </c>
      <c r="E27" s="161"/>
      <c r="F27" s="161"/>
      <c r="G27" s="161"/>
      <c r="H27" s="67">
        <f>SUM(I27)-0.6</f>
        <v>15.799999999999999</v>
      </c>
      <c r="I27" s="67">
        <f>SUM(J27)-0.6</f>
        <v>16.399999999999999</v>
      </c>
      <c r="J27" s="126">
        <v>17</v>
      </c>
      <c r="K27" s="127">
        <f>SUM(J27)+0.6</f>
        <v>17.600000000000001</v>
      </c>
      <c r="L27" s="127">
        <f>SUM(K27)+0.6</f>
        <v>18.200000000000003</v>
      </c>
      <c r="M27" s="127">
        <f>SUM(L27)+0.6</f>
        <v>18.800000000000004</v>
      </c>
      <c r="N27" s="257">
        <f>SUM(M27)+0.6</f>
        <v>19.400000000000006</v>
      </c>
    </row>
    <row r="28" spans="1:14" s="1" customFormat="1" ht="14.1" customHeight="1" x14ac:dyDescent="0.3">
      <c r="A28" s="160"/>
      <c r="B28" s="107" t="s">
        <v>302</v>
      </c>
      <c r="C28" s="107"/>
      <c r="D28" s="129" t="s">
        <v>80</v>
      </c>
      <c r="E28" s="130"/>
      <c r="F28" s="130"/>
      <c r="G28" s="131"/>
      <c r="H28" s="82"/>
      <c r="I28" s="82"/>
      <c r="J28" s="126"/>
      <c r="K28" s="127"/>
      <c r="L28" s="127"/>
      <c r="M28" s="127"/>
      <c r="N28" s="257"/>
    </row>
    <row r="29" spans="1:14" s="1" customFormat="1" ht="14.1" customHeight="1" x14ac:dyDescent="0.3">
      <c r="A29" s="160">
        <v>14</v>
      </c>
      <c r="B29" s="85" t="s">
        <v>92</v>
      </c>
      <c r="C29" s="86"/>
      <c r="D29" s="123" t="s">
        <v>93</v>
      </c>
      <c r="E29" s="124"/>
      <c r="F29" s="124"/>
      <c r="G29" s="125"/>
      <c r="H29" s="67">
        <f>SUM(I29)-0.4</f>
        <v>5.6</v>
      </c>
      <c r="I29" s="67">
        <f>SUM(J29)-0.4</f>
        <v>6</v>
      </c>
      <c r="J29" s="90">
        <v>6.4</v>
      </c>
      <c r="K29" s="67">
        <f>SUM(J29)+0.4</f>
        <v>6.8000000000000007</v>
      </c>
      <c r="L29" s="67">
        <f>SUM(K29)+0.4</f>
        <v>7.2000000000000011</v>
      </c>
      <c r="M29" s="67">
        <f>SUM(L29)+0.4</f>
        <v>7.6000000000000014</v>
      </c>
      <c r="N29" s="185">
        <f>SUM(M29)+0.4</f>
        <v>8.0000000000000018</v>
      </c>
    </row>
    <row r="30" spans="1:14" s="1" customFormat="1" ht="14.1" customHeight="1" x14ac:dyDescent="0.3">
      <c r="A30" s="160"/>
      <c r="B30" s="148" t="s">
        <v>94</v>
      </c>
      <c r="C30" s="149"/>
      <c r="D30" s="129" t="s">
        <v>95</v>
      </c>
      <c r="E30" s="130"/>
      <c r="F30" s="130"/>
      <c r="G30" s="131"/>
      <c r="H30" s="82"/>
      <c r="I30" s="82"/>
      <c r="J30" s="93"/>
      <c r="K30" s="82"/>
      <c r="L30" s="82"/>
      <c r="M30" s="82"/>
      <c r="N30" s="189"/>
    </row>
    <row r="31" spans="1:14" s="1" customFormat="1" ht="14.1" customHeight="1" x14ac:dyDescent="0.3">
      <c r="A31" s="256">
        <v>15</v>
      </c>
      <c r="B31" s="85" t="s">
        <v>96</v>
      </c>
      <c r="C31" s="86"/>
      <c r="D31" s="123" t="s">
        <v>137</v>
      </c>
      <c r="E31" s="124"/>
      <c r="F31" s="124"/>
      <c r="G31" s="125"/>
      <c r="H31" s="67">
        <f>SUM(I31)-0.6</f>
        <v>8.8000000000000007</v>
      </c>
      <c r="I31" s="67">
        <f>SUM(J31)-0.6</f>
        <v>9.4</v>
      </c>
      <c r="J31" s="90">
        <v>10</v>
      </c>
      <c r="K31" s="67">
        <f>SUM(J31)+0.6</f>
        <v>10.6</v>
      </c>
      <c r="L31" s="67">
        <f>SUM(K31)+0.6</f>
        <v>11.2</v>
      </c>
      <c r="M31" s="67">
        <f>SUM(L31)+0.6</f>
        <v>11.799999999999999</v>
      </c>
      <c r="N31" s="185">
        <f>SUM(M31)+0.6</f>
        <v>12.399999999999999</v>
      </c>
    </row>
    <row r="32" spans="1:14" s="1" customFormat="1" ht="14.1" customHeight="1" x14ac:dyDescent="0.3">
      <c r="A32" s="343"/>
      <c r="B32" s="108" t="s">
        <v>136</v>
      </c>
      <c r="C32" s="109"/>
      <c r="D32" s="103" t="s">
        <v>97</v>
      </c>
      <c r="E32" s="239"/>
      <c r="F32" s="239"/>
      <c r="G32" s="105"/>
      <c r="H32" s="98"/>
      <c r="I32" s="98"/>
      <c r="J32" s="97"/>
      <c r="K32" s="98"/>
      <c r="L32" s="98"/>
      <c r="M32" s="98"/>
      <c r="N32" s="187"/>
    </row>
    <row r="33" spans="1:14" s="1" customFormat="1" ht="14.1" customHeight="1" x14ac:dyDescent="0.3">
      <c r="A33" s="256">
        <v>16</v>
      </c>
      <c r="B33" s="85"/>
      <c r="C33" s="86"/>
      <c r="D33" s="123"/>
      <c r="E33" s="124"/>
      <c r="F33" s="124"/>
      <c r="G33" s="125"/>
      <c r="H33" s="67"/>
      <c r="I33" s="67"/>
      <c r="J33" s="90"/>
      <c r="K33" s="67"/>
      <c r="L33" s="67"/>
      <c r="M33" s="67"/>
      <c r="N33" s="185"/>
    </row>
    <row r="34" spans="1:14" s="1" customFormat="1" ht="14.1" customHeight="1" thickBot="1" x14ac:dyDescent="0.35">
      <c r="A34" s="344"/>
      <c r="B34" s="169"/>
      <c r="C34" s="170"/>
      <c r="D34" s="171"/>
      <c r="E34" s="172"/>
      <c r="F34" s="172"/>
      <c r="G34" s="173"/>
      <c r="H34" s="68"/>
      <c r="I34" s="68"/>
      <c r="J34" s="91"/>
      <c r="K34" s="68"/>
      <c r="L34" s="68"/>
      <c r="M34" s="68"/>
      <c r="N34" s="262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>
      <c r="B40" s="11"/>
      <c r="C40" s="11"/>
      <c r="D40" s="11"/>
      <c r="E40" s="11"/>
      <c r="F40" s="11"/>
      <c r="G40" s="11"/>
    </row>
    <row r="41" spans="1:14" ht="14.1" customHeight="1" x14ac:dyDescent="0.3">
      <c r="B41" s="11"/>
      <c r="C41" s="11"/>
      <c r="D41" s="11"/>
      <c r="E41" s="11"/>
      <c r="F41" s="11"/>
      <c r="G41" s="11"/>
    </row>
    <row r="42" spans="1:14" ht="14.1" customHeight="1" x14ac:dyDescent="0.3">
      <c r="B42" s="11"/>
      <c r="C42" s="11"/>
      <c r="D42" s="11"/>
      <c r="E42" s="11"/>
      <c r="F42" s="11"/>
      <c r="G42" s="11"/>
    </row>
    <row r="43" spans="1:14" ht="14.1" customHeight="1" x14ac:dyDescent="0.3">
      <c r="B43" s="11"/>
      <c r="C43" s="11"/>
      <c r="D43" s="11"/>
      <c r="E43" s="11"/>
      <c r="F43" s="11"/>
      <c r="G43" s="11"/>
    </row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C62D-2395-466B-B5CD-C2C2B54D0649}">
  <sheetPr codeName="Sheet229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690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38.4</v>
      </c>
      <c r="I3" s="135">
        <f>SUM(J3)-3.5</f>
        <v>41.9</v>
      </c>
      <c r="J3" s="137">
        <v>45.4</v>
      </c>
      <c r="K3" s="135">
        <f>SUM(J3)+3</f>
        <v>48.4</v>
      </c>
      <c r="L3" s="135">
        <f>SUM(K3)+3</f>
        <v>51.4</v>
      </c>
      <c r="M3" s="242">
        <f>SUM(L3)+3</f>
        <v>54.4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37.299999999999997</v>
      </c>
      <c r="I5" s="67">
        <f>SUM(J5)-2.2</f>
        <v>39.5</v>
      </c>
      <c r="J5" s="90">
        <v>41.7</v>
      </c>
      <c r="K5" s="67">
        <f>SUM(J5)+2</f>
        <v>43.7</v>
      </c>
      <c r="L5" s="67">
        <f>SUM(K5)+2</f>
        <v>45.7</v>
      </c>
      <c r="M5" s="234">
        <f>SUM(L5)+2</f>
        <v>47.7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39.5</v>
      </c>
      <c r="I7" s="67">
        <f>SUM(J7)-2.25</f>
        <v>41.75</v>
      </c>
      <c r="J7" s="90">
        <v>44</v>
      </c>
      <c r="K7" s="67">
        <f>SUM(J7)+2</f>
        <v>46</v>
      </c>
      <c r="L7" s="67">
        <f>SUM(K7)+2</f>
        <v>48</v>
      </c>
      <c r="M7" s="234">
        <f>SUM(L7)+2</f>
        <v>50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SUM(I9)-1.7</f>
        <v>30.1</v>
      </c>
      <c r="I9" s="67">
        <f>SUM(J9)-1.7</f>
        <v>31.8</v>
      </c>
      <c r="J9" s="90">
        <v>33.5</v>
      </c>
      <c r="K9" s="67">
        <f>SUM(J9)+1.5</f>
        <v>35</v>
      </c>
      <c r="L9" s="67">
        <f>SUM(K9)+1.5</f>
        <v>36.5</v>
      </c>
      <c r="M9" s="234">
        <f>SUM(L9)+1.5</f>
        <v>38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14.5</v>
      </c>
      <c r="I11" s="67">
        <f>SUM(J11)-0.8</f>
        <v>15.3</v>
      </c>
      <c r="J11" s="90">
        <v>16.100000000000001</v>
      </c>
      <c r="K11" s="67">
        <f>SUM(J11)+0.8</f>
        <v>16.900000000000002</v>
      </c>
      <c r="L11" s="67">
        <f>SUM(K11)+0.8</f>
        <v>17.700000000000003</v>
      </c>
      <c r="M11" s="234">
        <f>SUM(L11)+0.8</f>
        <v>18.500000000000004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15.2</v>
      </c>
      <c r="I13" s="67">
        <f>SUM(J13)-0.6</f>
        <v>15.799999999999999</v>
      </c>
      <c r="J13" s="126">
        <v>16.399999999999999</v>
      </c>
      <c r="K13" s="127">
        <f>SUM(J13)+0.6</f>
        <v>17</v>
      </c>
      <c r="L13" s="127">
        <f>SUM(K13)+0.6</f>
        <v>17.600000000000001</v>
      </c>
      <c r="M13" s="234">
        <f>SUM(L13)+0.6</f>
        <v>18.200000000000003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6.1000000000000005</v>
      </c>
      <c r="I15" s="67">
        <f>SUM(J15)-0.3</f>
        <v>6.4</v>
      </c>
      <c r="J15" s="126">
        <v>6.7</v>
      </c>
      <c r="K15" s="127">
        <f>SUM(J15)+0.3</f>
        <v>7</v>
      </c>
      <c r="L15" s="127">
        <f>SUM(K15)+0.3</f>
        <v>7.3</v>
      </c>
      <c r="M15" s="234">
        <f>SUM(L15)+0.3</f>
        <v>7.6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39.299999999999997</v>
      </c>
      <c r="I17" s="67">
        <f>SUM(J17)-1.6</f>
        <v>40.9</v>
      </c>
      <c r="J17" s="126">
        <v>42.5</v>
      </c>
      <c r="K17" s="127">
        <f>SUM(J17)+1.6</f>
        <v>44.1</v>
      </c>
      <c r="L17" s="127">
        <f>SUM(K17)+1.6</f>
        <v>45.7</v>
      </c>
      <c r="M17" s="234">
        <f>SUM(L17)+1.6</f>
        <v>47.300000000000004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26.400000000000006</v>
      </c>
      <c r="I19" s="67">
        <f>SUM(J19)-3.4</f>
        <v>29.800000000000004</v>
      </c>
      <c r="J19" s="90">
        <v>33.200000000000003</v>
      </c>
      <c r="K19" s="67">
        <f>SUM(J19)+3.5</f>
        <v>36.700000000000003</v>
      </c>
      <c r="L19" s="67">
        <f>SUM(K19)+3.5</f>
        <v>40.200000000000003</v>
      </c>
      <c r="M19" s="234">
        <f>SUM(L19)+3.5</f>
        <v>43.7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30.099999999999994</v>
      </c>
      <c r="I21" s="67">
        <f>SUM(J21)-1.6</f>
        <v>31.699999999999996</v>
      </c>
      <c r="J21" s="126">
        <v>33.299999999999997</v>
      </c>
      <c r="K21" s="127">
        <f>SUM(J21)+1.6</f>
        <v>34.9</v>
      </c>
      <c r="L21" s="127">
        <f>SUM(K21)+1.6</f>
        <v>36.5</v>
      </c>
      <c r="M21" s="234">
        <f>SUM(L21)+1.6</f>
        <v>38.1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5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234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SUM(I25)-0.2</f>
        <v>2.5999999999999996</v>
      </c>
      <c r="I25" s="67">
        <f>SUM(J25)-0.2</f>
        <v>2.8</v>
      </c>
      <c r="J25" s="126">
        <v>3</v>
      </c>
      <c r="K25" s="127">
        <f>SUM(J25)+0.2</f>
        <v>3.2</v>
      </c>
      <c r="L25" s="127">
        <f>SUM(K25)+0.2</f>
        <v>3.4000000000000004</v>
      </c>
      <c r="M25" s="232">
        <f>SUM(L25)+0.2</f>
        <v>3.6000000000000005</v>
      </c>
    </row>
    <row r="26" spans="1:13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233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AA22-9FD5-403A-8BAB-2E5D732F4273}">
  <sheetPr codeName="Sheet233">
    <tabColor theme="5"/>
    <pageSetUpPr fitToPage="1"/>
  </sheetPr>
  <dimension ref="A1:N49"/>
  <sheetViews>
    <sheetView zoomScale="110" zoomScaleNormal="110" workbookViewId="0">
      <selection activeCell="S4" sqref="S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691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347">
        <f>SUM(I3)-3.5</f>
        <v>34.4</v>
      </c>
      <c r="I3" s="135">
        <f>SUM(J3)-3.5</f>
        <v>37.9</v>
      </c>
      <c r="J3" s="135">
        <f>SUM(K3)-3.5</f>
        <v>41.4</v>
      </c>
      <c r="K3" s="137">
        <v>44.9</v>
      </c>
      <c r="L3" s="135">
        <f>SUM(K3)+3</f>
        <v>47.9</v>
      </c>
      <c r="M3" s="135">
        <f>SUM(L3)+3</f>
        <v>50.9</v>
      </c>
      <c r="N3" s="295">
        <f>SUM(M3)+3</f>
        <v>53.9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244"/>
      <c r="I4" s="82"/>
      <c r="J4" s="82"/>
      <c r="K4" s="93"/>
      <c r="L4" s="82"/>
      <c r="M4" s="82"/>
      <c r="N4" s="236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243">
        <f>SUM(I5)-2.2</f>
        <v>36.399999999999991</v>
      </c>
      <c r="I5" s="67">
        <f>SUM(J5)-2.2</f>
        <v>38.599999999999994</v>
      </c>
      <c r="J5" s="67">
        <f>SUM(K5)-2.2</f>
        <v>40.799999999999997</v>
      </c>
      <c r="K5" s="90">
        <v>43</v>
      </c>
      <c r="L5" s="67">
        <f>SUM(K5)+2</f>
        <v>45</v>
      </c>
      <c r="M5" s="67">
        <f>SUM(L5)+2</f>
        <v>47</v>
      </c>
      <c r="N5" s="238">
        <f>SUM(M5)+2</f>
        <v>49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244"/>
      <c r="I6" s="82"/>
      <c r="J6" s="82"/>
      <c r="K6" s="93"/>
      <c r="L6" s="82"/>
      <c r="M6" s="82"/>
      <c r="N6" s="236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243">
        <f>SUM(I7)-2.25</f>
        <v>35.25</v>
      </c>
      <c r="I7" s="67">
        <f>SUM(J7)-2.25</f>
        <v>37.5</v>
      </c>
      <c r="J7" s="67">
        <f>SUM(K7)-2.25</f>
        <v>39.75</v>
      </c>
      <c r="K7" s="90">
        <v>42</v>
      </c>
      <c r="L7" s="67">
        <f>SUM(K7)+2</f>
        <v>44</v>
      </c>
      <c r="M7" s="67">
        <f>SUM(L7)+2</f>
        <v>46</v>
      </c>
      <c r="N7" s="238">
        <f>SUM(M7)+2</f>
        <v>48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244"/>
      <c r="I8" s="82"/>
      <c r="J8" s="82"/>
      <c r="K8" s="93"/>
      <c r="L8" s="82"/>
      <c r="M8" s="82"/>
      <c r="N8" s="236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243">
        <f>SUM(I9)-1.8</f>
        <v>27.599999999999998</v>
      </c>
      <c r="I9" s="67">
        <f>SUM(J9)-1.8</f>
        <v>29.4</v>
      </c>
      <c r="J9" s="67">
        <f>SUM(K9)-1.8</f>
        <v>31.2</v>
      </c>
      <c r="K9" s="90">
        <v>33</v>
      </c>
      <c r="L9" s="67">
        <f>SUM(K9)+1.6</f>
        <v>34.6</v>
      </c>
      <c r="M9" s="67">
        <f>SUM(L9)+1.6</f>
        <v>36.200000000000003</v>
      </c>
      <c r="N9" s="238">
        <f>SUM(M9)+1.6</f>
        <v>37.800000000000004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244"/>
      <c r="I10" s="82"/>
      <c r="J10" s="82"/>
      <c r="K10" s="93"/>
      <c r="L10" s="82"/>
      <c r="M10" s="82"/>
      <c r="N10" s="236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243">
        <f>SUM(I11)-0.8</f>
        <v>13.7</v>
      </c>
      <c r="I11" s="67">
        <f>SUM(J11)-0.8</f>
        <v>14.5</v>
      </c>
      <c r="J11" s="67">
        <f>SUM(K11)-0.8</f>
        <v>15.3</v>
      </c>
      <c r="K11" s="90">
        <v>16.100000000000001</v>
      </c>
      <c r="L11" s="67">
        <f>SUM(K11)+0.8</f>
        <v>16.900000000000002</v>
      </c>
      <c r="M11" s="67">
        <f>SUM(L11)+0.8</f>
        <v>17.700000000000003</v>
      </c>
      <c r="N11" s="238">
        <f>SUM(M11)+0.8</f>
        <v>18.500000000000004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244"/>
      <c r="I12" s="82"/>
      <c r="J12" s="82"/>
      <c r="K12" s="93"/>
      <c r="L12" s="82"/>
      <c r="M12" s="82"/>
      <c r="N12" s="236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243">
        <f>SUM(I13)-0</f>
        <v>15.3</v>
      </c>
      <c r="I13" s="67">
        <f>SUM(J13)-0.6</f>
        <v>15.3</v>
      </c>
      <c r="J13" s="67">
        <f>SUM(K13)-0.6</f>
        <v>15.9</v>
      </c>
      <c r="K13" s="126">
        <v>16.5</v>
      </c>
      <c r="L13" s="127">
        <f>SUM(K13)+0.6</f>
        <v>17.100000000000001</v>
      </c>
      <c r="M13" s="127">
        <f>SUM(L13)+0.6</f>
        <v>17.700000000000003</v>
      </c>
      <c r="N13" s="238">
        <f>SUM(M13)+0.6</f>
        <v>18.300000000000004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244"/>
      <c r="I14" s="82"/>
      <c r="J14" s="82"/>
      <c r="K14" s="126"/>
      <c r="L14" s="127"/>
      <c r="M14" s="127"/>
      <c r="N14" s="236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243">
        <f>SUM(I15)-0</f>
        <v>6.6000000000000005</v>
      </c>
      <c r="I15" s="67">
        <f>SUM(J15)-0.3</f>
        <v>6.6000000000000005</v>
      </c>
      <c r="J15" s="67">
        <f>SUM(K15)-0.3</f>
        <v>6.9</v>
      </c>
      <c r="K15" s="126">
        <v>7.2</v>
      </c>
      <c r="L15" s="127">
        <f>SUM(K15)+0.3</f>
        <v>7.5</v>
      </c>
      <c r="M15" s="127">
        <f>SUM(L15)+0.3</f>
        <v>7.8</v>
      </c>
      <c r="N15" s="238">
        <f>SUM(M15)+0.3</f>
        <v>8.1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244"/>
      <c r="I16" s="82"/>
      <c r="J16" s="82"/>
      <c r="K16" s="126"/>
      <c r="L16" s="127"/>
      <c r="M16" s="127"/>
      <c r="N16" s="236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243">
        <f>SUM(I17)-0</f>
        <v>39.799999999999997</v>
      </c>
      <c r="I17" s="67">
        <f>SUM(J17)-1.6</f>
        <v>39.799999999999997</v>
      </c>
      <c r="J17" s="67">
        <f>SUM(K17)-1.6</f>
        <v>41.4</v>
      </c>
      <c r="K17" s="126">
        <v>43</v>
      </c>
      <c r="L17" s="127">
        <f>SUM(K17)+1.6</f>
        <v>44.6</v>
      </c>
      <c r="M17" s="127">
        <f>SUM(L17)+1.6</f>
        <v>46.2</v>
      </c>
      <c r="N17" s="238">
        <f>SUM(M17)+1.6</f>
        <v>47.800000000000004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244"/>
      <c r="I18" s="82"/>
      <c r="J18" s="82"/>
      <c r="K18" s="126"/>
      <c r="L18" s="127"/>
      <c r="M18" s="127"/>
      <c r="N18" s="236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243">
        <f>SUM(I19)-3.4</f>
        <v>22.300000000000004</v>
      </c>
      <c r="I19" s="67">
        <f>SUM(J19)-3.4</f>
        <v>25.700000000000003</v>
      </c>
      <c r="J19" s="67">
        <f>SUM(K19)-3.4</f>
        <v>29.1</v>
      </c>
      <c r="K19" s="90">
        <v>32.5</v>
      </c>
      <c r="L19" s="67">
        <f>SUM(K19)+3.5</f>
        <v>36</v>
      </c>
      <c r="M19" s="67">
        <f>SUM(L19)+3.5</f>
        <v>39.5</v>
      </c>
      <c r="N19" s="238">
        <f>SUM(M19)+3.5</f>
        <v>43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244"/>
      <c r="I20" s="82"/>
      <c r="J20" s="82"/>
      <c r="K20" s="93"/>
      <c r="L20" s="82"/>
      <c r="M20" s="82"/>
      <c r="N20" s="236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243">
        <f>SUM(I21)-1.6</f>
        <v>27.599999999999994</v>
      </c>
      <c r="I21" s="67">
        <f>SUM(J21)-1.6</f>
        <v>29.199999999999996</v>
      </c>
      <c r="J21" s="67">
        <f>SUM(K21)-1.6</f>
        <v>30.799999999999997</v>
      </c>
      <c r="K21" s="126">
        <v>32.4</v>
      </c>
      <c r="L21" s="127">
        <f>SUM(K21)+1.6</f>
        <v>34</v>
      </c>
      <c r="M21" s="127">
        <f>SUM(L21)+1.6</f>
        <v>35.6</v>
      </c>
      <c r="N21" s="238">
        <f>SUM(M21)+1.6</f>
        <v>37.200000000000003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244"/>
      <c r="I22" s="82"/>
      <c r="J22" s="82"/>
      <c r="K22" s="126"/>
      <c r="L22" s="127"/>
      <c r="M22" s="127"/>
      <c r="N22" s="236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243">
        <f>SUM(I23)-0.6</f>
        <v>13.4</v>
      </c>
      <c r="I23" s="67">
        <f>SUM(J23)-0.6</f>
        <v>14</v>
      </c>
      <c r="J23" s="67">
        <f>SUM(K23)-0.6</f>
        <v>14.6</v>
      </c>
      <c r="K23" s="126">
        <v>15.2</v>
      </c>
      <c r="L23" s="127">
        <f>SUM(K23)+0.6</f>
        <v>15.799999999999999</v>
      </c>
      <c r="M23" s="127">
        <f>SUM(L23)+0.6</f>
        <v>16.399999999999999</v>
      </c>
      <c r="N23" s="238">
        <f>SUM(M23)+0.6</f>
        <v>17</v>
      </c>
    </row>
    <row r="24" spans="1:14" s="1" customFormat="1" ht="14.1" customHeight="1" thickBot="1" x14ac:dyDescent="0.35">
      <c r="A24" s="174"/>
      <c r="B24" s="182" t="s">
        <v>34</v>
      </c>
      <c r="C24" s="182"/>
      <c r="D24" s="171" t="s">
        <v>80</v>
      </c>
      <c r="E24" s="172"/>
      <c r="F24" s="172"/>
      <c r="G24" s="173"/>
      <c r="H24" s="345"/>
      <c r="I24" s="68"/>
      <c r="J24" s="68"/>
      <c r="K24" s="166"/>
      <c r="L24" s="167"/>
      <c r="M24" s="167"/>
      <c r="N24" s="291"/>
    </row>
    <row r="25" spans="1:14" ht="14.1" customHeight="1" x14ac:dyDescent="0.3">
      <c r="N25" s="34"/>
    </row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35"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3:A14"/>
    <mergeCell ref="B13:C13"/>
    <mergeCell ref="D13:G13"/>
    <mergeCell ref="I13:I14"/>
    <mergeCell ref="J13:J14"/>
    <mergeCell ref="K13:K14"/>
    <mergeCell ref="H13:H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L23:L24"/>
    <mergeCell ref="M23:M24"/>
    <mergeCell ref="N23:N24"/>
    <mergeCell ref="B24:C24"/>
    <mergeCell ref="D24:G24"/>
    <mergeCell ref="H23:H24"/>
    <mergeCell ref="H3:H4"/>
    <mergeCell ref="H5:H6"/>
    <mergeCell ref="H7:H8"/>
    <mergeCell ref="H9:H10"/>
    <mergeCell ref="H11:H12"/>
    <mergeCell ref="K23:K24"/>
    <mergeCell ref="K19:K20"/>
    <mergeCell ref="K15:K16"/>
    <mergeCell ref="K11:K12"/>
    <mergeCell ref="K9:K1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DA52-8CCB-4D0F-851F-C8A3FFD3DDF4}">
  <sheetPr codeName="Sheet236">
    <tabColor theme="5"/>
    <pageSetUpPr fitToPage="1"/>
  </sheetPr>
  <dimension ref="A1:N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731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2" t="s">
        <v>72</v>
      </c>
      <c r="I2" s="42" t="s">
        <v>73</v>
      </c>
      <c r="J2" s="8" t="s">
        <v>74</v>
      </c>
      <c r="K2" s="42" t="s">
        <v>75</v>
      </c>
      <c r="L2" s="42" t="s">
        <v>183</v>
      </c>
      <c r="M2" s="42" t="s">
        <v>184</v>
      </c>
      <c r="N2" s="42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39.599999999999994</v>
      </c>
      <c r="I5" s="67">
        <f>SUM(J5)-2.2</f>
        <v>41.8</v>
      </c>
      <c r="J5" s="90">
        <v>44</v>
      </c>
      <c r="K5" s="67">
        <f>SUM(J5)+2</f>
        <v>46</v>
      </c>
      <c r="L5" s="67">
        <f>SUM(K5)+2</f>
        <v>48</v>
      </c>
      <c r="M5" s="67">
        <f>SUM(L5)+2</f>
        <v>50</v>
      </c>
      <c r="N5" s="185">
        <f>SUM(M5)+2</f>
        <v>52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38.5</v>
      </c>
      <c r="I7" s="67">
        <f>SUM(J7)-2.25</f>
        <v>40.75</v>
      </c>
      <c r="J7" s="90">
        <v>43</v>
      </c>
      <c r="K7" s="67">
        <f>SUM(J7)+2</f>
        <v>45</v>
      </c>
      <c r="L7" s="67">
        <f>SUM(K7)+2</f>
        <v>47</v>
      </c>
      <c r="M7" s="67">
        <f>SUM(L7)+2</f>
        <v>49</v>
      </c>
      <c r="N7" s="185">
        <f>SUM(M7)+2</f>
        <v>51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SUM(I9)-1.9</f>
        <v>32.200000000000003</v>
      </c>
      <c r="I9" s="67">
        <f>SUM(J9)-1.9</f>
        <v>34.1</v>
      </c>
      <c r="J9" s="90">
        <v>36</v>
      </c>
      <c r="K9" s="67">
        <f>SUM(J9)+1.7</f>
        <v>37.700000000000003</v>
      </c>
      <c r="L9" s="67">
        <f>SUM(K9)+1.7</f>
        <v>39.400000000000006</v>
      </c>
      <c r="M9" s="67">
        <f>SUM(L9)+1.7</f>
        <v>41.100000000000009</v>
      </c>
      <c r="N9" s="185">
        <f>SUM(M9)+1.7</f>
        <v>42.800000000000011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14.5</v>
      </c>
      <c r="I11" s="67">
        <f>SUM(J11)-0.8</f>
        <v>15.3</v>
      </c>
      <c r="J11" s="90">
        <v>16.100000000000001</v>
      </c>
      <c r="K11" s="67">
        <f>SUM(J11)+0.8</f>
        <v>16.900000000000002</v>
      </c>
      <c r="L11" s="67">
        <f>SUM(K11)+0.8</f>
        <v>17.700000000000003</v>
      </c>
      <c r="M11" s="67">
        <f>SUM(L11)+0.8</f>
        <v>18.500000000000004</v>
      </c>
      <c r="N11" s="185">
        <f>SUM(M11)+0.8</f>
        <v>19.300000000000004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7">
        <f>SUM(L13)+0.6</f>
        <v>18.300000000000004</v>
      </c>
      <c r="N13" s="185">
        <f>SUM(M13)+0.6</f>
        <v>18.900000000000006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67">
        <f>SUM(L15)+0.3</f>
        <v>7.8999999999999995</v>
      </c>
      <c r="N15" s="185">
        <f>SUM(M15)+0.3</f>
        <v>8.1999999999999993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40.799999999999997</v>
      </c>
      <c r="I17" s="67">
        <f>SUM(J17)-1.6</f>
        <v>42.4</v>
      </c>
      <c r="J17" s="126">
        <v>44</v>
      </c>
      <c r="K17" s="127">
        <f>SUM(J17)+1.6</f>
        <v>45.6</v>
      </c>
      <c r="L17" s="127">
        <f>SUM(K17)+1.6</f>
        <v>47.2</v>
      </c>
      <c r="M17" s="67">
        <f>SUM(L17)+1.6</f>
        <v>48.800000000000004</v>
      </c>
      <c r="N17" s="185">
        <f>SUM(M17)+1.6</f>
        <v>50.400000000000006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25.200000000000003</v>
      </c>
      <c r="I19" s="67">
        <f>SUM(J19)-3.4</f>
        <v>28.6</v>
      </c>
      <c r="J19" s="90">
        <v>32</v>
      </c>
      <c r="K19" s="67">
        <f>SUM(J19)+3.5</f>
        <v>35.5</v>
      </c>
      <c r="L19" s="67">
        <f>SUM(K19)+3.5</f>
        <v>39</v>
      </c>
      <c r="M19" s="67">
        <f>SUM(L19)+3.5</f>
        <v>42.5</v>
      </c>
      <c r="N19" s="185">
        <f>SUM(M19)+3.5</f>
        <v>46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28.799999999999997</v>
      </c>
      <c r="I21" s="67">
        <f>SUM(J21)-1.6</f>
        <v>30.4</v>
      </c>
      <c r="J21" s="126">
        <v>32</v>
      </c>
      <c r="K21" s="127">
        <f>SUM(J21)+1.6</f>
        <v>33.6</v>
      </c>
      <c r="L21" s="127">
        <f>SUM(K21)+1.6</f>
        <v>35.200000000000003</v>
      </c>
      <c r="M21" s="67">
        <f>SUM(L21)+1.6</f>
        <v>36.800000000000004</v>
      </c>
      <c r="N21" s="185">
        <f>SUM(M21)+1.6</f>
        <v>38.400000000000006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14.8</v>
      </c>
      <c r="I23" s="67">
        <f>SUM(J23)-0.6</f>
        <v>15.4</v>
      </c>
      <c r="J23" s="126">
        <v>16</v>
      </c>
      <c r="K23" s="127">
        <f>SUM(J23)+0.6</f>
        <v>16.600000000000001</v>
      </c>
      <c r="L23" s="127">
        <f>SUM(K23)+0.6</f>
        <v>17.200000000000003</v>
      </c>
      <c r="M23" s="67">
        <f>SUM(L23)+0.6</f>
        <v>17.800000000000004</v>
      </c>
      <c r="N23" s="185">
        <f>SUM(M23)+0.6</f>
        <v>18.400000000000006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SUM(I25)-0.4</f>
        <v>5.6999999999999993</v>
      </c>
      <c r="I25" s="67">
        <f>SUM(J25)-0.4</f>
        <v>6.1</v>
      </c>
      <c r="J25" s="126">
        <v>6.5</v>
      </c>
      <c r="K25" s="127">
        <f>SUM(J25)+0.4</f>
        <v>6.9</v>
      </c>
      <c r="L25" s="127">
        <f>SUM(K25)+0.4</f>
        <v>7.3000000000000007</v>
      </c>
      <c r="M25" s="127">
        <f>SUM(L25)+0.4</f>
        <v>7.7000000000000011</v>
      </c>
      <c r="N25" s="257">
        <f>SUM(M25)+0.4</f>
        <v>8.1000000000000014</v>
      </c>
    </row>
    <row r="26" spans="1:14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67"/>
      <c r="N26" s="185"/>
    </row>
    <row r="27" spans="1:14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127"/>
      <c r="N27" s="257"/>
    </row>
    <row r="28" spans="1:14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167"/>
      <c r="N28" s="258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M27:M28"/>
    <mergeCell ref="N27:N28"/>
    <mergeCell ref="B28:C28"/>
    <mergeCell ref="D28:G28"/>
    <mergeCell ref="N23:N24"/>
    <mergeCell ref="N25:N26"/>
    <mergeCell ref="K27:K28"/>
    <mergeCell ref="L27:L28"/>
    <mergeCell ref="K25:K26"/>
    <mergeCell ref="L25:L26"/>
    <mergeCell ref="A27:A28"/>
    <mergeCell ref="B27:C27"/>
    <mergeCell ref="D27:G27"/>
    <mergeCell ref="H27:H28"/>
    <mergeCell ref="I27:I28"/>
    <mergeCell ref="J27:J28"/>
    <mergeCell ref="N11:N12"/>
    <mergeCell ref="N13:N14"/>
    <mergeCell ref="N15:N16"/>
    <mergeCell ref="N17:N18"/>
    <mergeCell ref="N19:N20"/>
    <mergeCell ref="N21:N22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3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0A56-E512-4027-9A95-D63D83DEF476}">
  <sheetPr codeName="Sheet104">
    <tabColor theme="5"/>
    <pageSetUpPr fitToPage="1"/>
  </sheetPr>
  <dimension ref="A1:N51"/>
  <sheetViews>
    <sheetView zoomScale="110" zoomScaleNormal="110" workbookViewId="0">
      <selection activeCell="J21" sqref="J21:J22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4" t="s">
        <v>277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7">
        <v>1</v>
      </c>
      <c r="B3" s="227" t="s">
        <v>146</v>
      </c>
      <c r="C3" s="228"/>
      <c r="D3" s="299" t="s">
        <v>145</v>
      </c>
      <c r="E3" s="300"/>
      <c r="F3" s="300"/>
      <c r="G3" s="301"/>
      <c r="H3" s="67">
        <f>SUM(I3)-3.4</f>
        <v>36.300000000000004</v>
      </c>
      <c r="I3" s="67">
        <f>SUM(J3)-3.4</f>
        <v>39.700000000000003</v>
      </c>
      <c r="J3" s="226">
        <v>43.1</v>
      </c>
      <c r="K3" s="219">
        <f>SUM(J3)+2.9</f>
        <v>46</v>
      </c>
      <c r="L3" s="219">
        <f>SUM(K3)+2.9</f>
        <v>48.9</v>
      </c>
      <c r="M3" s="388">
        <f>SUM(L3)+2.9</f>
        <v>51.8</v>
      </c>
    </row>
    <row r="4" spans="1:13" s="1" customFormat="1" ht="14.1" customHeight="1" x14ac:dyDescent="0.3">
      <c r="A4" s="155"/>
      <c r="B4" s="194" t="s">
        <v>37</v>
      </c>
      <c r="C4" s="194"/>
      <c r="D4" s="195" t="s">
        <v>144</v>
      </c>
      <c r="E4" s="196"/>
      <c r="F4" s="196"/>
      <c r="G4" s="196"/>
      <c r="H4" s="82"/>
      <c r="I4" s="82"/>
      <c r="J4" s="90"/>
      <c r="K4" s="220"/>
      <c r="L4" s="220"/>
      <c r="M4" s="297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SUM(I5)-1.8</f>
        <v>22.4</v>
      </c>
      <c r="I5" s="67">
        <f>SUM(J5)-1.8</f>
        <v>24.2</v>
      </c>
      <c r="J5" s="126">
        <v>26</v>
      </c>
      <c r="K5" s="200">
        <f>SUM(J5)+1.6</f>
        <v>27.6</v>
      </c>
      <c r="L5" s="200">
        <f>SUM(K5)+1.6</f>
        <v>29.200000000000003</v>
      </c>
      <c r="M5" s="326">
        <f>SUM(L5)+1.6</f>
        <v>30.800000000000004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326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85</v>
      </c>
      <c r="E7" s="218"/>
      <c r="F7" s="218"/>
      <c r="G7" s="218"/>
      <c r="H7" s="67">
        <f>SUM(I7)-2.25</f>
        <v>28.5</v>
      </c>
      <c r="I7" s="67">
        <f>SUM(J7)-2.25</f>
        <v>30.75</v>
      </c>
      <c r="J7" s="126">
        <v>33</v>
      </c>
      <c r="K7" s="200">
        <f>SUM(J7)+2</f>
        <v>35</v>
      </c>
      <c r="L7" s="200">
        <f>SUM(K7)+2</f>
        <v>37</v>
      </c>
      <c r="M7" s="326">
        <f>SUM(L7)+2</f>
        <v>39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326"/>
    </row>
    <row r="9" spans="1:13" s="1" customFormat="1" ht="14.1" customHeight="1" x14ac:dyDescent="0.3">
      <c r="A9" s="155">
        <v>4</v>
      </c>
      <c r="B9" s="214" t="s">
        <v>48</v>
      </c>
      <c r="C9" s="214"/>
      <c r="D9" s="218" t="s">
        <v>9</v>
      </c>
      <c r="E9" s="218"/>
      <c r="F9" s="218"/>
      <c r="G9" s="218"/>
      <c r="H9" s="67">
        <f>SUM(I9)-2.25</f>
        <v>28.5</v>
      </c>
      <c r="I9" s="67">
        <f>SUM(J9)-2.25</f>
        <v>30.75</v>
      </c>
      <c r="J9" s="126">
        <v>33</v>
      </c>
      <c r="K9" s="200">
        <f>SUM(J9)+2</f>
        <v>35</v>
      </c>
      <c r="L9" s="200">
        <f>SUM(K9)+2</f>
        <v>37</v>
      </c>
      <c r="M9" s="326">
        <f>SUM(L9)+2</f>
        <v>39</v>
      </c>
    </row>
    <row r="10" spans="1:13" s="1" customFormat="1" ht="14.1" customHeight="1" x14ac:dyDescent="0.3">
      <c r="A10" s="155"/>
      <c r="B10" s="194" t="s">
        <v>28</v>
      </c>
      <c r="C10" s="194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326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12.899999999999999</v>
      </c>
      <c r="I11" s="67">
        <f>SUM(J11)-0.8</f>
        <v>13.7</v>
      </c>
      <c r="J11" s="126">
        <v>14.5</v>
      </c>
      <c r="K11" s="200">
        <f>SUM(J11)+0.8</f>
        <v>15.3</v>
      </c>
      <c r="L11" s="200">
        <f>SUM(K11)+0.9</f>
        <v>16.2</v>
      </c>
      <c r="M11" s="326">
        <f>SUM(L11)+0.9</f>
        <v>17.099999999999998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326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11.8</v>
      </c>
      <c r="I13" s="67">
        <f>SUM(J13)-0.6</f>
        <v>12.4</v>
      </c>
      <c r="J13" s="126">
        <v>13</v>
      </c>
      <c r="K13" s="200">
        <f>SUM(J13)+0.6</f>
        <v>13.6</v>
      </c>
      <c r="L13" s="200">
        <f>SUM(K13)+0.6</f>
        <v>14.2</v>
      </c>
      <c r="M13" s="326">
        <f>SUM(L13)+0.6</f>
        <v>14.799999999999999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53</v>
      </c>
      <c r="E14" s="196"/>
      <c r="F14" s="196"/>
      <c r="G14" s="197"/>
      <c r="H14" s="82"/>
      <c r="I14" s="82"/>
      <c r="J14" s="126"/>
      <c r="K14" s="200"/>
      <c r="L14" s="200"/>
      <c r="M14" s="326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5.6000000000000005</v>
      </c>
      <c r="I15" s="67">
        <f>SUM(J15)-0.3</f>
        <v>5.9</v>
      </c>
      <c r="J15" s="126">
        <v>6.2</v>
      </c>
      <c r="K15" s="200">
        <f>SUM(J15)+0.3</f>
        <v>6.5</v>
      </c>
      <c r="L15" s="200">
        <f>SUM(K15)+0.3</f>
        <v>6.8</v>
      </c>
      <c r="M15" s="326">
        <f>SUM(L15)+0.3</f>
        <v>7.1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326"/>
    </row>
    <row r="17" spans="1:14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30.799999999999997</v>
      </c>
      <c r="I17" s="67">
        <f>SUM(J17)-1.6</f>
        <v>32.4</v>
      </c>
      <c r="J17" s="126">
        <v>34</v>
      </c>
      <c r="K17" s="200">
        <f>SUM(J17)+1.6</f>
        <v>35.6</v>
      </c>
      <c r="L17" s="200">
        <f>SUM(K17)+1.6</f>
        <v>37.200000000000003</v>
      </c>
      <c r="M17" s="326">
        <f>SUM(L17)+1.6</f>
        <v>38.800000000000004</v>
      </c>
    </row>
    <row r="18" spans="1:14" s="1" customFormat="1" ht="14.1" customHeight="1" x14ac:dyDescent="0.3">
      <c r="A18" s="155"/>
      <c r="B18" s="194" t="s">
        <v>38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326"/>
    </row>
    <row r="19" spans="1:14" s="1" customFormat="1" ht="14.1" customHeight="1" x14ac:dyDescent="0.3">
      <c r="A19" s="155">
        <v>9</v>
      </c>
      <c r="B19" s="198" t="s">
        <v>278</v>
      </c>
      <c r="C19" s="199"/>
      <c r="D19" s="239"/>
      <c r="E19" s="239"/>
      <c r="F19" s="239"/>
      <c r="G19" s="239"/>
      <c r="H19" s="67">
        <f>SUM(I19)-0.2</f>
        <v>4.5999999999999996</v>
      </c>
      <c r="I19" s="67">
        <f>SUM(J19)-0.2</f>
        <v>4.8</v>
      </c>
      <c r="J19" s="126">
        <v>5</v>
      </c>
      <c r="K19" s="200">
        <f>SUM(J19)+0.2</f>
        <v>5.2</v>
      </c>
      <c r="L19" s="200">
        <f>SUM(K19)+0.2</f>
        <v>5.4</v>
      </c>
      <c r="M19" s="326">
        <f>SUM(L19)+0.2</f>
        <v>5.6000000000000005</v>
      </c>
    </row>
    <row r="20" spans="1:14" s="1" customFormat="1" ht="14.1" customHeight="1" x14ac:dyDescent="0.3">
      <c r="A20" s="155"/>
      <c r="B20" s="194" t="s">
        <v>280</v>
      </c>
      <c r="C20" s="194"/>
      <c r="D20" s="195" t="s">
        <v>249</v>
      </c>
      <c r="E20" s="196"/>
      <c r="F20" s="196"/>
      <c r="G20" s="197"/>
      <c r="H20" s="82"/>
      <c r="I20" s="82"/>
      <c r="J20" s="126"/>
      <c r="K20" s="200"/>
      <c r="L20" s="200"/>
      <c r="M20" s="326"/>
    </row>
    <row r="21" spans="1:14" s="1" customFormat="1" ht="13.5" customHeight="1" x14ac:dyDescent="0.3">
      <c r="A21" s="155">
        <v>10</v>
      </c>
      <c r="B21" s="198" t="s">
        <v>279</v>
      </c>
      <c r="C21" s="199"/>
      <c r="D21" s="239"/>
      <c r="E21" s="239"/>
      <c r="F21" s="239"/>
      <c r="G21" s="239"/>
      <c r="H21" s="67">
        <f>SUM(I21)-0.2</f>
        <v>5.6</v>
      </c>
      <c r="I21" s="67">
        <f>SUM(J21)-0.2</f>
        <v>5.8</v>
      </c>
      <c r="J21" s="126">
        <v>6</v>
      </c>
      <c r="K21" s="200">
        <f>SUM(J21)+0.2</f>
        <v>6.2</v>
      </c>
      <c r="L21" s="200">
        <f>SUM(K21)+0.2</f>
        <v>6.4</v>
      </c>
      <c r="M21" s="326">
        <f>SUM(L21)+0.2</f>
        <v>6.6000000000000005</v>
      </c>
    </row>
    <row r="22" spans="1:14" s="1" customFormat="1" ht="14.1" customHeight="1" x14ac:dyDescent="0.3">
      <c r="A22" s="155"/>
      <c r="B22" s="194" t="s">
        <v>281</v>
      </c>
      <c r="C22" s="194"/>
      <c r="D22" s="195" t="s">
        <v>249</v>
      </c>
      <c r="E22" s="196"/>
      <c r="F22" s="196"/>
      <c r="G22" s="197"/>
      <c r="H22" s="82"/>
      <c r="I22" s="82"/>
      <c r="J22" s="126"/>
      <c r="K22" s="200"/>
      <c r="L22" s="200"/>
      <c r="M22" s="326"/>
    </row>
    <row r="23" spans="1:14" s="1" customFormat="1" ht="14.1" customHeight="1" x14ac:dyDescent="0.3">
      <c r="A23" s="155">
        <v>11</v>
      </c>
      <c r="B23" s="198" t="s">
        <v>245</v>
      </c>
      <c r="C23" s="199"/>
      <c r="D23" s="239"/>
      <c r="E23" s="239"/>
      <c r="F23" s="239"/>
      <c r="G23" s="239"/>
      <c r="H23" s="67">
        <f>SUM(I23)</f>
        <v>10.5</v>
      </c>
      <c r="I23" s="67">
        <f>SUM(J23)</f>
        <v>10.5</v>
      </c>
      <c r="J23" s="126">
        <v>10.5</v>
      </c>
      <c r="K23" s="200">
        <f>SUM(J23)+0.2</f>
        <v>10.7</v>
      </c>
      <c r="L23" s="200">
        <f>SUM(K23)+0.2</f>
        <v>10.899999999999999</v>
      </c>
      <c r="M23" s="326">
        <f>SUM(L23)+0.2</f>
        <v>11.099999999999998</v>
      </c>
    </row>
    <row r="24" spans="1:14" s="1" customFormat="1" ht="14.1" customHeight="1" x14ac:dyDescent="0.3">
      <c r="A24" s="155"/>
      <c r="B24" s="194" t="s">
        <v>246</v>
      </c>
      <c r="C24" s="194"/>
      <c r="D24" s="195"/>
      <c r="E24" s="196"/>
      <c r="F24" s="196"/>
      <c r="G24" s="197"/>
      <c r="H24" s="82"/>
      <c r="I24" s="82"/>
      <c r="J24" s="126"/>
      <c r="K24" s="200"/>
      <c r="L24" s="200"/>
      <c r="M24" s="326"/>
    </row>
    <row r="25" spans="1:14" s="1" customFormat="1" ht="14.1" customHeight="1" x14ac:dyDescent="0.3">
      <c r="A25" s="155">
        <v>12</v>
      </c>
      <c r="B25" s="198" t="s">
        <v>5</v>
      </c>
      <c r="C25" s="199"/>
      <c r="D25" s="218" t="s">
        <v>6</v>
      </c>
      <c r="E25" s="218"/>
      <c r="F25" s="218"/>
      <c r="G25" s="218"/>
      <c r="H25" s="67">
        <f>SUM(I25)-3.6</f>
        <v>33.299999999999997</v>
      </c>
      <c r="I25" s="67">
        <f>SUM(J25)-3.6</f>
        <v>36.9</v>
      </c>
      <c r="J25" s="126">
        <v>40.5</v>
      </c>
      <c r="K25" s="200">
        <f>SUM(J25)+3.7</f>
        <v>44.2</v>
      </c>
      <c r="L25" s="200">
        <f>SUM(K25)+3.7</f>
        <v>47.900000000000006</v>
      </c>
      <c r="M25" s="326">
        <f>SUM(L25)+3.7</f>
        <v>51.600000000000009</v>
      </c>
    </row>
    <row r="26" spans="1:14" s="1" customFormat="1" ht="14.1" customHeight="1" x14ac:dyDescent="0.3">
      <c r="A26" s="155"/>
      <c r="B26" s="194" t="s">
        <v>32</v>
      </c>
      <c r="C26" s="194"/>
      <c r="D26" s="195" t="s">
        <v>55</v>
      </c>
      <c r="E26" s="196"/>
      <c r="F26" s="196"/>
      <c r="G26" s="197"/>
      <c r="H26" s="82"/>
      <c r="I26" s="82"/>
      <c r="J26" s="126"/>
      <c r="K26" s="200"/>
      <c r="L26" s="200"/>
      <c r="M26" s="326"/>
    </row>
    <row r="27" spans="1:14" s="1" customFormat="1" ht="14.1" customHeight="1" x14ac:dyDescent="0.3">
      <c r="A27" s="155">
        <v>13</v>
      </c>
      <c r="B27" s="198" t="s">
        <v>7</v>
      </c>
      <c r="C27" s="199"/>
      <c r="D27" s="215" t="s">
        <v>8</v>
      </c>
      <c r="E27" s="216"/>
      <c r="F27" s="216"/>
      <c r="G27" s="217"/>
      <c r="H27" s="67">
        <f>SUM(I27)-1.5</f>
        <v>23</v>
      </c>
      <c r="I27" s="67">
        <f>SUM(J27)-1.5</f>
        <v>24.5</v>
      </c>
      <c r="J27" s="126">
        <v>26</v>
      </c>
      <c r="K27" s="200">
        <f>SUM(J27)+1.5</f>
        <v>27.5</v>
      </c>
      <c r="L27" s="200">
        <f>SUM(K27)+1.5</f>
        <v>29</v>
      </c>
      <c r="M27" s="326">
        <f>SUM(L27)+1.5</f>
        <v>30.5</v>
      </c>
    </row>
    <row r="28" spans="1:14" s="1" customFormat="1" ht="14.1" customHeight="1" x14ac:dyDescent="0.3">
      <c r="A28" s="155"/>
      <c r="B28" s="194" t="s">
        <v>33</v>
      </c>
      <c r="C28" s="194"/>
      <c r="D28" s="195" t="s">
        <v>77</v>
      </c>
      <c r="E28" s="196"/>
      <c r="F28" s="196"/>
      <c r="G28" s="197"/>
      <c r="H28" s="82"/>
      <c r="I28" s="82"/>
      <c r="J28" s="126"/>
      <c r="K28" s="200"/>
      <c r="L28" s="200"/>
      <c r="M28" s="326"/>
    </row>
    <row r="29" spans="1:14" s="1" customFormat="1" ht="14.1" customHeight="1" x14ac:dyDescent="0.3">
      <c r="A29" s="155">
        <v>14</v>
      </c>
      <c r="B29" s="85" t="s">
        <v>133</v>
      </c>
      <c r="C29" s="86"/>
      <c r="D29" s="161" t="s">
        <v>79</v>
      </c>
      <c r="E29" s="161"/>
      <c r="F29" s="161"/>
      <c r="G29" s="161"/>
      <c r="H29" s="67">
        <f>SUM(I29)-0.7</f>
        <v>16</v>
      </c>
      <c r="I29" s="67">
        <f>SUM(J29)-0.7</f>
        <v>16.7</v>
      </c>
      <c r="J29" s="126">
        <v>17.399999999999999</v>
      </c>
      <c r="K29" s="200">
        <f>SUM(J29)+0.7</f>
        <v>18.099999999999998</v>
      </c>
      <c r="L29" s="200">
        <f>SUM(K29)+0.7</f>
        <v>18.799999999999997</v>
      </c>
      <c r="M29" s="326">
        <f>SUM(L29)+0.7</f>
        <v>19.499999999999996</v>
      </c>
    </row>
    <row r="30" spans="1:14" s="1" customFormat="1" ht="14.1" customHeight="1" x14ac:dyDescent="0.3">
      <c r="A30" s="155"/>
      <c r="B30" s="107" t="s">
        <v>34</v>
      </c>
      <c r="C30" s="107"/>
      <c r="D30" s="129" t="s">
        <v>80</v>
      </c>
      <c r="E30" s="130"/>
      <c r="F30" s="130"/>
      <c r="G30" s="131"/>
      <c r="H30" s="82"/>
      <c r="I30" s="82"/>
      <c r="J30" s="126"/>
      <c r="K30" s="200"/>
      <c r="L30" s="200"/>
      <c r="M30" s="326"/>
    </row>
    <row r="31" spans="1:14" s="1" customFormat="1" ht="14.1" customHeight="1" x14ac:dyDescent="0.3">
      <c r="A31" s="156">
        <v>15</v>
      </c>
      <c r="B31" s="85" t="s">
        <v>81</v>
      </c>
      <c r="C31" s="86"/>
      <c r="D31" s="123"/>
      <c r="E31" s="124"/>
      <c r="F31" s="124"/>
      <c r="G31" s="125"/>
      <c r="H31" s="67">
        <f>SUM(I31)-0.9</f>
        <v>11</v>
      </c>
      <c r="I31" s="67">
        <f>SUM(J31)-0.9</f>
        <v>11.9</v>
      </c>
      <c r="J31" s="126">
        <v>12.8</v>
      </c>
      <c r="K31" s="200">
        <f>SUM(J31)+0.9</f>
        <v>13.700000000000001</v>
      </c>
      <c r="L31" s="200">
        <f>SUM(K31)+0.9</f>
        <v>14.600000000000001</v>
      </c>
      <c r="M31" s="326">
        <f>SUM(L31)+0.9</f>
        <v>15.500000000000002</v>
      </c>
      <c r="N31" s="4"/>
    </row>
    <row r="32" spans="1:14" s="1" customFormat="1" ht="14.1" customHeight="1" x14ac:dyDescent="0.3">
      <c r="A32" s="157"/>
      <c r="B32" s="108" t="s">
        <v>82</v>
      </c>
      <c r="C32" s="109"/>
      <c r="D32" s="195" t="s">
        <v>282</v>
      </c>
      <c r="E32" s="196"/>
      <c r="F32" s="196"/>
      <c r="G32" s="197"/>
      <c r="H32" s="82"/>
      <c r="I32" s="82"/>
      <c r="J32" s="126"/>
      <c r="K32" s="200"/>
      <c r="L32" s="200"/>
      <c r="M32" s="326"/>
      <c r="N32" s="4"/>
    </row>
    <row r="33" spans="1:14" s="1" customFormat="1" ht="14.1" customHeight="1" x14ac:dyDescent="0.3">
      <c r="A33" s="155">
        <v>16</v>
      </c>
      <c r="B33" s="85" t="s">
        <v>110</v>
      </c>
      <c r="C33" s="86"/>
      <c r="D33" s="206"/>
      <c r="E33" s="207"/>
      <c r="F33" s="207"/>
      <c r="G33" s="208"/>
      <c r="H33" s="67">
        <f>SUM(I33)-0.4</f>
        <v>3.6999999999999997</v>
      </c>
      <c r="I33" s="67">
        <f>SUM(J33)-0.4</f>
        <v>4.0999999999999996</v>
      </c>
      <c r="J33" s="126">
        <v>4.5</v>
      </c>
      <c r="K33" s="200">
        <f>SUM(J33)+0.4</f>
        <v>4.9000000000000004</v>
      </c>
      <c r="L33" s="200">
        <f>SUM(K33)+0.4</f>
        <v>5.3000000000000007</v>
      </c>
      <c r="M33" s="326">
        <f>SUM(L33)+0.4</f>
        <v>5.7000000000000011</v>
      </c>
      <c r="N33" s="4"/>
    </row>
    <row r="34" spans="1:14" s="1" customFormat="1" ht="14.1" customHeight="1" x14ac:dyDescent="0.3">
      <c r="A34" s="156"/>
      <c r="B34" s="108" t="s">
        <v>111</v>
      </c>
      <c r="C34" s="109"/>
      <c r="D34" s="299" t="s">
        <v>283</v>
      </c>
      <c r="E34" s="300"/>
      <c r="F34" s="300"/>
      <c r="G34" s="301"/>
      <c r="H34" s="82"/>
      <c r="I34" s="82"/>
      <c r="J34" s="126"/>
      <c r="K34" s="200"/>
      <c r="L34" s="200"/>
      <c r="M34" s="326"/>
      <c r="N34" s="4"/>
    </row>
    <row r="35" spans="1:14" ht="14.1" customHeight="1" x14ac:dyDescent="0.3">
      <c r="A35" s="155">
        <v>17</v>
      </c>
      <c r="B35" s="198"/>
      <c r="C35" s="199"/>
      <c r="D35" s="206"/>
      <c r="E35" s="207"/>
      <c r="F35" s="207"/>
      <c r="G35" s="208"/>
      <c r="H35" s="67"/>
      <c r="I35" s="67"/>
      <c r="J35" s="126"/>
      <c r="K35" s="200"/>
      <c r="L35" s="200"/>
      <c r="M35" s="326"/>
    </row>
    <row r="36" spans="1:14" ht="14.1" customHeight="1" x14ac:dyDescent="0.3">
      <c r="A36" s="156"/>
      <c r="B36" s="209"/>
      <c r="C36" s="210"/>
      <c r="D36" s="299"/>
      <c r="E36" s="300"/>
      <c r="F36" s="300"/>
      <c r="G36" s="301"/>
      <c r="H36" s="98"/>
      <c r="I36" s="98"/>
      <c r="J36" s="90"/>
      <c r="K36" s="220"/>
      <c r="L36" s="220"/>
      <c r="M36" s="297"/>
    </row>
    <row r="37" spans="1:14" ht="14.1" customHeight="1" x14ac:dyDescent="0.3">
      <c r="A37" s="155">
        <v>18</v>
      </c>
      <c r="B37" s="198"/>
      <c r="C37" s="199"/>
      <c r="D37" s="206"/>
      <c r="E37" s="207"/>
      <c r="F37" s="207"/>
      <c r="G37" s="208"/>
      <c r="H37" s="67"/>
      <c r="I37" s="67"/>
      <c r="J37" s="126"/>
      <c r="K37" s="200"/>
      <c r="L37" s="200"/>
      <c r="M37" s="326"/>
    </row>
    <row r="38" spans="1:14" ht="14.1" customHeight="1" x14ac:dyDescent="0.3">
      <c r="A38" s="156"/>
      <c r="B38" s="209"/>
      <c r="C38" s="210"/>
      <c r="D38" s="299"/>
      <c r="E38" s="300"/>
      <c r="F38" s="300"/>
      <c r="G38" s="301"/>
      <c r="H38" s="98"/>
      <c r="I38" s="98"/>
      <c r="J38" s="90"/>
      <c r="K38" s="220"/>
      <c r="L38" s="220"/>
      <c r="M38" s="297"/>
    </row>
    <row r="39" spans="1:14" ht="14.1" customHeight="1" x14ac:dyDescent="0.3">
      <c r="A39" s="155">
        <v>19</v>
      </c>
      <c r="B39" s="227"/>
      <c r="C39" s="228"/>
      <c r="D39" s="206"/>
      <c r="E39" s="207"/>
      <c r="F39" s="207"/>
      <c r="G39" s="208"/>
      <c r="H39" s="67"/>
      <c r="I39" s="67"/>
      <c r="J39" s="126"/>
      <c r="K39" s="200"/>
      <c r="L39" s="200"/>
      <c r="M39" s="326"/>
    </row>
    <row r="40" spans="1:14" ht="14.1" customHeight="1" x14ac:dyDescent="0.3">
      <c r="A40" s="156"/>
      <c r="B40" s="227"/>
      <c r="C40" s="228"/>
      <c r="D40" s="299"/>
      <c r="E40" s="300"/>
      <c r="F40" s="300"/>
      <c r="G40" s="301"/>
      <c r="H40" s="98"/>
      <c r="I40" s="98"/>
      <c r="J40" s="90"/>
      <c r="K40" s="220"/>
      <c r="L40" s="220"/>
      <c r="M40" s="297"/>
    </row>
    <row r="41" spans="1:14" ht="14.1" customHeight="1" x14ac:dyDescent="0.3">
      <c r="A41" s="156">
        <v>20</v>
      </c>
      <c r="B41" s="198"/>
      <c r="C41" s="199"/>
      <c r="D41" s="123"/>
      <c r="E41" s="124"/>
      <c r="F41" s="124"/>
      <c r="G41" s="125"/>
      <c r="H41" s="67"/>
      <c r="I41" s="67"/>
      <c r="J41" s="90"/>
      <c r="K41" s="67"/>
      <c r="L41" s="67"/>
      <c r="M41" s="234"/>
    </row>
    <row r="42" spans="1:14" ht="14.1" customHeight="1" thickBot="1" x14ac:dyDescent="0.35">
      <c r="A42" s="389"/>
      <c r="B42" s="390"/>
      <c r="C42" s="391"/>
      <c r="D42" s="201"/>
      <c r="E42" s="202"/>
      <c r="F42" s="202"/>
      <c r="G42" s="203"/>
      <c r="H42" s="68"/>
      <c r="I42" s="68"/>
      <c r="J42" s="91"/>
      <c r="K42" s="68"/>
      <c r="L42" s="68"/>
      <c r="M42" s="241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23"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M41:M42"/>
    <mergeCell ref="B42:C42"/>
    <mergeCell ref="D42:G42"/>
    <mergeCell ref="K39:K40"/>
    <mergeCell ref="L39:L40"/>
    <mergeCell ref="M39:M40"/>
    <mergeCell ref="D41:G41"/>
    <mergeCell ref="H41:H42"/>
    <mergeCell ref="J41:J42"/>
    <mergeCell ref="K41:K42"/>
    <mergeCell ref="L41:L42"/>
    <mergeCell ref="K21:K22"/>
    <mergeCell ref="L21:L22"/>
    <mergeCell ref="I41:I42"/>
    <mergeCell ref="A39:A40"/>
    <mergeCell ref="B39:C39"/>
    <mergeCell ref="D39:G39"/>
    <mergeCell ref="H39:H40"/>
    <mergeCell ref="I39:I40"/>
    <mergeCell ref="B40:C40"/>
    <mergeCell ref="D40:G40"/>
    <mergeCell ref="A41:A42"/>
    <mergeCell ref="B41:C41"/>
    <mergeCell ref="J39:J40"/>
    <mergeCell ref="J37:J38"/>
    <mergeCell ref="K37:K38"/>
    <mergeCell ref="A37:A38"/>
    <mergeCell ref="D37:G37"/>
    <mergeCell ref="H37:H38"/>
    <mergeCell ref="I37:I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B37:C37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2A85-66A4-479E-A16A-04B0EB62B163}">
  <sheetPr codeName="Sheet160">
    <tabColor theme="5"/>
    <pageSetUpPr fitToPage="1"/>
  </sheetPr>
  <dimension ref="A1:O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94" t="s">
        <v>289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  <c r="O1" s="23"/>
    </row>
    <row r="2" spans="1:15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1" t="s">
        <v>290</v>
      </c>
      <c r="I2" s="21" t="s">
        <v>72</v>
      </c>
      <c r="J2" s="21" t="s">
        <v>73</v>
      </c>
      <c r="K2" s="8" t="s">
        <v>74</v>
      </c>
      <c r="L2" s="21" t="s">
        <v>75</v>
      </c>
      <c r="M2" s="21" t="s">
        <v>183</v>
      </c>
      <c r="N2" s="21" t="s">
        <v>184</v>
      </c>
    </row>
    <row r="3" spans="1:15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SUM(I3)-2</f>
        <v>34</v>
      </c>
      <c r="I3" s="67">
        <f>SUM(J3)-3.5</f>
        <v>36</v>
      </c>
      <c r="J3" s="67">
        <f>SUM(K3)-3.5</f>
        <v>39.5</v>
      </c>
      <c r="K3" s="90">
        <v>43</v>
      </c>
      <c r="L3" s="67">
        <f>SUM(K3)+3</f>
        <v>46</v>
      </c>
      <c r="M3" s="67">
        <f>SUM(L3)+3</f>
        <v>49</v>
      </c>
      <c r="N3" s="136">
        <f>SUM(M3)+3</f>
        <v>52</v>
      </c>
    </row>
    <row r="4" spans="1:15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82"/>
      <c r="K4" s="93"/>
      <c r="L4" s="82"/>
      <c r="M4" s="82"/>
      <c r="N4" s="76"/>
    </row>
    <row r="5" spans="1:15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32</v>
      </c>
      <c r="I5" s="67">
        <f>SUM(J5)-2</f>
        <v>34</v>
      </c>
      <c r="J5" s="67">
        <f>SUM(K5)-2</f>
        <v>36</v>
      </c>
      <c r="K5" s="90">
        <v>38</v>
      </c>
      <c r="L5" s="67">
        <f>SUM(K5)+1.8</f>
        <v>39.799999999999997</v>
      </c>
      <c r="M5" s="67">
        <f>SUM(L5)+1.8</f>
        <v>41.599999999999994</v>
      </c>
      <c r="N5" s="69">
        <f>SUM(M5)+1.8</f>
        <v>43.399999999999991</v>
      </c>
    </row>
    <row r="6" spans="1:15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82"/>
      <c r="K6" s="93"/>
      <c r="L6" s="82"/>
      <c r="M6" s="82"/>
      <c r="N6" s="76"/>
    </row>
    <row r="7" spans="1:15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34.25</v>
      </c>
      <c r="I7" s="67">
        <f>SUM(J7)-2.25</f>
        <v>36.5</v>
      </c>
      <c r="J7" s="67">
        <f>SUM(K7)-2.25</f>
        <v>38.75</v>
      </c>
      <c r="K7" s="90">
        <v>41</v>
      </c>
      <c r="L7" s="67">
        <f>SUM(K7)+2</f>
        <v>43</v>
      </c>
      <c r="M7" s="67">
        <f>SUM(L7)+2</f>
        <v>45</v>
      </c>
      <c r="N7" s="69">
        <f>SUM(M7)+2</f>
        <v>47</v>
      </c>
    </row>
    <row r="8" spans="1:15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82"/>
      <c r="K8" s="93"/>
      <c r="L8" s="82"/>
      <c r="M8" s="82"/>
      <c r="N8" s="76"/>
    </row>
    <row r="9" spans="1:15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28.099999999999998</v>
      </c>
      <c r="I9" s="67">
        <f>SUM(J9)-1.8</f>
        <v>29.9</v>
      </c>
      <c r="J9" s="67">
        <f>SUM(K9)-1.8</f>
        <v>31.7</v>
      </c>
      <c r="K9" s="90">
        <v>33.5</v>
      </c>
      <c r="L9" s="67">
        <f>SUM(K9)+1.6</f>
        <v>35.1</v>
      </c>
      <c r="M9" s="67">
        <f>SUM(L9)+1.6</f>
        <v>36.700000000000003</v>
      </c>
      <c r="N9" s="69">
        <f>SUM(M9)+1.6</f>
        <v>38.300000000000004</v>
      </c>
    </row>
    <row r="10" spans="1:15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82"/>
      <c r="K10" s="93"/>
      <c r="L10" s="82"/>
      <c r="M10" s="82"/>
      <c r="N10" s="76"/>
    </row>
    <row r="11" spans="1:15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13.299999999999997</v>
      </c>
      <c r="I11" s="67">
        <f>SUM(J11)-0.8</f>
        <v>14.099999999999998</v>
      </c>
      <c r="J11" s="67">
        <f>SUM(K11)-0.8</f>
        <v>14.899999999999999</v>
      </c>
      <c r="K11" s="126">
        <v>15.7</v>
      </c>
      <c r="L11" s="127">
        <f>SUM(K11)+0.8</f>
        <v>16.5</v>
      </c>
      <c r="M11" s="127">
        <f>SUM(L11)+0.8</f>
        <v>17.3</v>
      </c>
      <c r="N11" s="128">
        <f>SUM(M11)+0.8</f>
        <v>18.100000000000001</v>
      </c>
    </row>
    <row r="12" spans="1:15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82"/>
      <c r="K12" s="126"/>
      <c r="L12" s="127"/>
      <c r="M12" s="127"/>
      <c r="N12" s="128"/>
    </row>
    <row r="13" spans="1:15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67">
        <f>SUM(K13)-0.6</f>
        <v>16</v>
      </c>
      <c r="K13" s="126">
        <v>16.600000000000001</v>
      </c>
      <c r="L13" s="127">
        <f>SUM(K13)+0.6</f>
        <v>17.200000000000003</v>
      </c>
      <c r="M13" s="127">
        <f>SUM(L13)+0.6</f>
        <v>17.800000000000004</v>
      </c>
      <c r="N13" s="128">
        <f>SUM(M13)+0.6</f>
        <v>18.400000000000006</v>
      </c>
    </row>
    <row r="14" spans="1:15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82"/>
      <c r="K14" s="126"/>
      <c r="L14" s="127"/>
      <c r="M14" s="127"/>
      <c r="N14" s="128"/>
    </row>
    <row r="15" spans="1:15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6.7</v>
      </c>
      <c r="I15" s="67">
        <f>SUM(J15)-0.3</f>
        <v>7</v>
      </c>
      <c r="J15" s="67">
        <f>SUM(K15)-0.3</f>
        <v>7.3</v>
      </c>
      <c r="K15" s="126">
        <v>7.6</v>
      </c>
      <c r="L15" s="127">
        <f>SUM(K15)+0.3</f>
        <v>7.8999999999999995</v>
      </c>
      <c r="M15" s="127">
        <f>SUM(L15)+0.3</f>
        <v>8.1999999999999993</v>
      </c>
      <c r="N15" s="128">
        <f>SUM(M15)+0.3</f>
        <v>8.5</v>
      </c>
    </row>
    <row r="16" spans="1:15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82"/>
      <c r="K16" s="126"/>
      <c r="L16" s="127"/>
      <c r="M16" s="127"/>
      <c r="N16" s="128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39.199999999999996</v>
      </c>
      <c r="I17" s="67">
        <f>SUM(J17)-1.6</f>
        <v>40.799999999999997</v>
      </c>
      <c r="J17" s="67">
        <f>SUM(K17)-1.6</f>
        <v>42.4</v>
      </c>
      <c r="K17" s="126">
        <v>44</v>
      </c>
      <c r="L17" s="127">
        <f>SUM(K17)+1.6</f>
        <v>45.6</v>
      </c>
      <c r="M17" s="127">
        <f>SUM(L17)+1.6</f>
        <v>47.2</v>
      </c>
      <c r="N17" s="128">
        <f>SUM(M17)+1.6</f>
        <v>48.800000000000004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82"/>
      <c r="K18" s="126"/>
      <c r="L18" s="127"/>
      <c r="M18" s="127"/>
      <c r="N18" s="128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24.5</v>
      </c>
      <c r="I19" s="67">
        <f>SUM(J19)-3.5</f>
        <v>28</v>
      </c>
      <c r="J19" s="67">
        <f>SUM(K19)-3.5</f>
        <v>31.5</v>
      </c>
      <c r="K19" s="90">
        <v>35</v>
      </c>
      <c r="L19" s="67">
        <f>SUM(K19)+3.6</f>
        <v>38.6</v>
      </c>
      <c r="M19" s="67">
        <f>SUM(L19)+3.6</f>
        <v>42.2</v>
      </c>
      <c r="N19" s="69">
        <f>SUM(M19)+3.6</f>
        <v>45.800000000000004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82"/>
      <c r="K20" s="93"/>
      <c r="L20" s="82"/>
      <c r="M20" s="82"/>
      <c r="N20" s="76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26.399999999999995</v>
      </c>
      <c r="I21" s="67">
        <f>SUM(J21)-1.6</f>
        <v>27.999999999999996</v>
      </c>
      <c r="J21" s="67">
        <f>SUM(K21)-1.6</f>
        <v>29.599999999999998</v>
      </c>
      <c r="K21" s="126">
        <v>31.2</v>
      </c>
      <c r="L21" s="127">
        <f>SUM(K21)+1.6</f>
        <v>32.799999999999997</v>
      </c>
      <c r="M21" s="127">
        <f>SUM(L21)+1.6</f>
        <v>34.4</v>
      </c>
      <c r="N21" s="128">
        <f>SUM(M21)+1.6</f>
        <v>36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82"/>
      <c r="K22" s="126"/>
      <c r="L22" s="127"/>
      <c r="M22" s="127"/>
      <c r="N22" s="128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13.4</v>
      </c>
      <c r="I23" s="67">
        <f>SUM(J23)-0.6</f>
        <v>14</v>
      </c>
      <c r="J23" s="67">
        <f>SUM(K23)-0.6</f>
        <v>14.6</v>
      </c>
      <c r="K23" s="126">
        <v>15.2</v>
      </c>
      <c r="L23" s="127">
        <f>SUM(K23)+0.6</f>
        <v>15.799999999999999</v>
      </c>
      <c r="M23" s="127">
        <f>SUM(L23)+0.6</f>
        <v>16.399999999999999</v>
      </c>
      <c r="N23" s="128">
        <f>SUM(M23)+0.6</f>
        <v>17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82"/>
      <c r="K24" s="126"/>
      <c r="L24" s="127"/>
      <c r="M24" s="127"/>
      <c r="N24" s="128"/>
    </row>
    <row r="25" spans="1:14" s="1" customFormat="1" ht="14.1" customHeight="1" x14ac:dyDescent="0.3">
      <c r="A25" s="160">
        <v>12</v>
      </c>
      <c r="B25" s="85" t="s">
        <v>81</v>
      </c>
      <c r="C25" s="86"/>
      <c r="D25" s="177"/>
      <c r="E25" s="178"/>
      <c r="F25" s="178"/>
      <c r="G25" s="179"/>
      <c r="H25" s="67">
        <f>SUM(I25)-0.8</f>
        <v>8.5999999999999979</v>
      </c>
      <c r="I25" s="67">
        <f>SUM(J25)-0.8</f>
        <v>9.3999999999999986</v>
      </c>
      <c r="J25" s="67">
        <f>SUM(K25)-0.8</f>
        <v>10.199999999999999</v>
      </c>
      <c r="K25" s="126">
        <v>11</v>
      </c>
      <c r="L25" s="127">
        <f>SUM(K25)+0.8</f>
        <v>11.8</v>
      </c>
      <c r="M25" s="127">
        <f>SUM(L25)+0.8</f>
        <v>12.600000000000001</v>
      </c>
      <c r="N25" s="128">
        <f>SUM(M25)+0.8</f>
        <v>13.400000000000002</v>
      </c>
    </row>
    <row r="26" spans="1:14" s="1" customFormat="1" ht="14.1" customHeight="1" x14ac:dyDescent="0.3">
      <c r="A26" s="256"/>
      <c r="B26" s="108" t="s">
        <v>82</v>
      </c>
      <c r="C26" s="109"/>
      <c r="D26" s="103"/>
      <c r="E26" s="239"/>
      <c r="F26" s="239"/>
      <c r="G26" s="105"/>
      <c r="H26" s="98"/>
      <c r="I26" s="98"/>
      <c r="J26" s="98"/>
      <c r="K26" s="90"/>
      <c r="L26" s="67"/>
      <c r="M26" s="67"/>
      <c r="N26" s="69"/>
    </row>
    <row r="27" spans="1:14" ht="14.1" customHeight="1" x14ac:dyDescent="0.3">
      <c r="A27" s="160">
        <v>13</v>
      </c>
      <c r="B27" s="85" t="s">
        <v>110</v>
      </c>
      <c r="C27" s="86"/>
      <c r="D27" s="177"/>
      <c r="E27" s="178"/>
      <c r="F27" s="178"/>
      <c r="G27" s="179"/>
      <c r="H27" s="67">
        <f>SUM(I27)-0.4</f>
        <v>1.3000000000000003</v>
      </c>
      <c r="I27" s="67">
        <f>SUM(J27)-0.4</f>
        <v>1.7000000000000002</v>
      </c>
      <c r="J27" s="67">
        <f>SUM(K27)-0.4</f>
        <v>2.1</v>
      </c>
      <c r="K27" s="126">
        <v>2.5</v>
      </c>
      <c r="L27" s="127">
        <f>SUM(K27)+0.3</f>
        <v>2.8</v>
      </c>
      <c r="M27" s="127">
        <f>SUM(L27)+0.3</f>
        <v>3.0999999999999996</v>
      </c>
      <c r="N27" s="128">
        <f>SUM(M27)+0.3</f>
        <v>3.3999999999999995</v>
      </c>
    </row>
    <row r="28" spans="1:14" ht="14.1" customHeight="1" x14ac:dyDescent="0.3">
      <c r="A28" s="256"/>
      <c r="B28" s="108" t="s">
        <v>111</v>
      </c>
      <c r="C28" s="109"/>
      <c r="D28" s="103"/>
      <c r="E28" s="239"/>
      <c r="F28" s="239"/>
      <c r="G28" s="105"/>
      <c r="H28" s="98"/>
      <c r="I28" s="98"/>
      <c r="J28" s="98"/>
      <c r="K28" s="90"/>
      <c r="L28" s="67"/>
      <c r="M28" s="67"/>
      <c r="N28" s="69"/>
    </row>
    <row r="29" spans="1:14" ht="14.1" customHeight="1" x14ac:dyDescent="0.3">
      <c r="A29" s="160">
        <v>14</v>
      </c>
      <c r="B29" s="85"/>
      <c r="C29" s="86"/>
      <c r="D29" s="177"/>
      <c r="E29" s="178"/>
      <c r="F29" s="178"/>
      <c r="G29" s="179"/>
      <c r="H29" s="67"/>
      <c r="I29" s="67"/>
      <c r="J29" s="67"/>
      <c r="K29" s="126"/>
      <c r="L29" s="127"/>
      <c r="M29" s="127"/>
      <c r="N29" s="128"/>
    </row>
    <row r="30" spans="1:14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68"/>
      <c r="K30" s="166"/>
      <c r="L30" s="167"/>
      <c r="M30" s="167"/>
      <c r="N30" s="168"/>
    </row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1">
    <mergeCell ref="A1:N1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H3:H4"/>
    <mergeCell ref="H5:H6"/>
    <mergeCell ref="H7:H8"/>
    <mergeCell ref="H9:H10"/>
    <mergeCell ref="H11:H12"/>
    <mergeCell ref="L25:L26"/>
    <mergeCell ref="M25:M26"/>
    <mergeCell ref="K29:K30"/>
    <mergeCell ref="L29:L30"/>
    <mergeCell ref="M29:M30"/>
    <mergeCell ref="N29:N30"/>
    <mergeCell ref="B30:C30"/>
    <mergeCell ref="D30:G30"/>
    <mergeCell ref="H29:H30"/>
    <mergeCell ref="N25:N26"/>
    <mergeCell ref="B26:C26"/>
    <mergeCell ref="D26:G26"/>
    <mergeCell ref="A29:A30"/>
    <mergeCell ref="B29:C29"/>
    <mergeCell ref="D29:G29"/>
    <mergeCell ref="I29:I30"/>
    <mergeCell ref="J29:J30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H13:H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J3:J4"/>
    <mergeCell ref="K3:K4"/>
    <mergeCell ref="L3:L4"/>
    <mergeCell ref="B2:C2"/>
    <mergeCell ref="D2:G2"/>
    <mergeCell ref="A3:A4"/>
    <mergeCell ref="B3:C3"/>
    <mergeCell ref="D3:G3"/>
    <mergeCell ref="I3:I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15E9-3696-4312-8D7B-0F8C3C43A4E7}">
  <sheetPr codeName="Sheet22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35</v>
      </c>
      <c r="I5" s="67">
        <f>SUM(J5)-2</f>
        <v>37</v>
      </c>
      <c r="J5" s="90">
        <v>39</v>
      </c>
      <c r="K5" s="67">
        <f>SUM(J5)+1.8</f>
        <v>40.799999999999997</v>
      </c>
      <c r="L5" s="67">
        <f>SUM(K5)+1.8</f>
        <v>42.599999999999994</v>
      </c>
      <c r="M5" s="67">
        <f>SUM(L5)+1.8</f>
        <v>44.399999999999991</v>
      </c>
      <c r="N5" s="185">
        <f>SUM(M5)+1.8</f>
        <v>46.199999999999989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</v>
      </c>
      <c r="I7" s="67">
        <f>SUM(J7)-2.25</f>
        <v>39.25</v>
      </c>
      <c r="J7" s="90">
        <v>41.5</v>
      </c>
      <c r="K7" s="67">
        <f>SUM(J7)+2</f>
        <v>43.5</v>
      </c>
      <c r="L7" s="67">
        <f>SUM(K7)+2</f>
        <v>45.5</v>
      </c>
      <c r="M7" s="67">
        <f>SUM(L7)+2</f>
        <v>47.5</v>
      </c>
      <c r="N7" s="185">
        <f>SUM(M7)+2</f>
        <v>49.5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29.9</v>
      </c>
      <c r="I9" s="67">
        <f>SUM(J9)-1.8</f>
        <v>31.7</v>
      </c>
      <c r="J9" s="90">
        <v>33.5</v>
      </c>
      <c r="K9" s="67">
        <f>SUM(J9)+1.6</f>
        <v>35.1</v>
      </c>
      <c r="L9" s="67">
        <f>SUM(K9)+1.6</f>
        <v>36.700000000000003</v>
      </c>
      <c r="M9" s="67">
        <f>SUM(L9)+1.6</f>
        <v>38.300000000000004</v>
      </c>
      <c r="N9" s="185">
        <f>SUM(M9)+1.6</f>
        <v>39.900000000000006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14.099999999999998</v>
      </c>
      <c r="I11" s="67">
        <f>SUM(J11)-0.8</f>
        <v>14.899999999999999</v>
      </c>
      <c r="J11" s="90">
        <v>15.7</v>
      </c>
      <c r="K11" s="67">
        <f>SUM(J11)+0.8</f>
        <v>16.5</v>
      </c>
      <c r="L11" s="67">
        <f>SUM(K11)+0.8</f>
        <v>17.3</v>
      </c>
      <c r="M11" s="67">
        <f>SUM(L11)+0.8</f>
        <v>18.100000000000001</v>
      </c>
      <c r="N11" s="185">
        <f>SUM(M11)+0.8</f>
        <v>18.900000000000002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67">
        <f>SUM(L13)+0.6</f>
        <v>17.800000000000004</v>
      </c>
      <c r="N13" s="185">
        <f>SUM(M13)+0.6</f>
        <v>18.400000000000006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5.7</v>
      </c>
      <c r="I15" s="67">
        <f>SUM(J15)-0.3</f>
        <v>6</v>
      </c>
      <c r="J15" s="126">
        <v>6.3</v>
      </c>
      <c r="K15" s="127">
        <f>SUM(J15)+0.3</f>
        <v>6.6</v>
      </c>
      <c r="L15" s="127">
        <f>SUM(K15)+0.3</f>
        <v>6.8999999999999995</v>
      </c>
      <c r="M15" s="67">
        <f>SUM(L15)+0.3</f>
        <v>7.1999999999999993</v>
      </c>
      <c r="N15" s="185">
        <f>SUM(M15)+0.3</f>
        <v>7.4999999999999991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36.799999999999997</v>
      </c>
      <c r="I17" s="67">
        <f>SUM(J17)-1.6</f>
        <v>38.4</v>
      </c>
      <c r="J17" s="126">
        <v>40</v>
      </c>
      <c r="K17" s="127">
        <f>SUM(J17)+1.6</f>
        <v>41.6</v>
      </c>
      <c r="L17" s="127">
        <f>SUM(K17)+1.6</f>
        <v>43.2</v>
      </c>
      <c r="M17" s="67">
        <f>SUM(L17)+1.6</f>
        <v>44.800000000000004</v>
      </c>
      <c r="N17" s="185">
        <f>SUM(M17)+1.6</f>
        <v>46.400000000000006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27.5</v>
      </c>
      <c r="I19" s="67">
        <f>SUM(J19)-3.5</f>
        <v>31</v>
      </c>
      <c r="J19" s="90">
        <v>34.5</v>
      </c>
      <c r="K19" s="67">
        <f>SUM(J19)+3.6</f>
        <v>38.1</v>
      </c>
      <c r="L19" s="67">
        <f>SUM(K19)+3.6</f>
        <v>41.7</v>
      </c>
      <c r="M19" s="67">
        <f>SUM(L19)+3.6</f>
        <v>45.300000000000004</v>
      </c>
      <c r="N19" s="185">
        <f>SUM(M19)+3.6</f>
        <v>48.900000000000006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28.799999999999997</v>
      </c>
      <c r="I21" s="67">
        <f>SUM(J21)-1.6</f>
        <v>30.4</v>
      </c>
      <c r="J21" s="126">
        <v>32</v>
      </c>
      <c r="K21" s="127">
        <f>SUM(J21)+1.6</f>
        <v>33.6</v>
      </c>
      <c r="L21" s="127">
        <f>SUM(K21)+1.6</f>
        <v>35.200000000000003</v>
      </c>
      <c r="M21" s="67">
        <f>SUM(L21)+1.6</f>
        <v>36.800000000000004</v>
      </c>
      <c r="N21" s="185">
        <f>SUM(M21)+1.6</f>
        <v>38.400000000000006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185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67">
        <f>SUM(L25)+0.3</f>
        <v>5.3999999999999995</v>
      </c>
      <c r="N25" s="185">
        <f>SUM(M25)+0.3</f>
        <v>5.6999999999999993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68"/>
      <c r="N26" s="262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4C3F-84E2-4CAE-909E-E92BBE50DAA3}">
  <sheetPr codeName="Sheet191">
    <tabColor theme="5"/>
    <pageSetUpPr fitToPage="1"/>
  </sheetPr>
  <dimension ref="A1:N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695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38</v>
      </c>
      <c r="I3" s="135">
        <f>SUM(J3)-3.5</f>
        <v>41.5</v>
      </c>
      <c r="J3" s="137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273">
        <f>SUM(M3)+3</f>
        <v>57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67"/>
      <c r="N5" s="234"/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235"/>
    </row>
    <row r="7" spans="1:14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104"/>
      <c r="F7" s="104"/>
      <c r="G7" s="105"/>
      <c r="H7" s="67">
        <f>SUM(I7)-4.5</f>
        <v>45</v>
      </c>
      <c r="I7" s="67">
        <f>SUM(J7)-4.5</f>
        <v>49.5</v>
      </c>
      <c r="J7" s="126">
        <v>54</v>
      </c>
      <c r="K7" s="127">
        <f>SUM(J7)+4.5</f>
        <v>58.5</v>
      </c>
      <c r="L7" s="127">
        <f>SUM(K7)+4.5</f>
        <v>63</v>
      </c>
      <c r="M7" s="127">
        <f>SUM(L7)+4.5</f>
        <v>67.5</v>
      </c>
      <c r="N7" s="232">
        <f>SUM(M7)+4.5</f>
        <v>72</v>
      </c>
    </row>
    <row r="8" spans="1:14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127"/>
      <c r="N8" s="232"/>
    </row>
    <row r="9" spans="1:14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37.5</v>
      </c>
      <c r="I9" s="67">
        <f>SUM(J9)-2.25</f>
        <v>39.75</v>
      </c>
      <c r="J9" s="90">
        <v>42</v>
      </c>
      <c r="K9" s="67">
        <f>SUM(J9)+2</f>
        <v>44</v>
      </c>
      <c r="L9" s="67">
        <f>SUM(K9)+2</f>
        <v>46</v>
      </c>
      <c r="M9" s="67">
        <f>SUM(L9)+2</f>
        <v>48</v>
      </c>
      <c r="N9" s="185">
        <f>SUM(M9)+2</f>
        <v>50</v>
      </c>
    </row>
    <row r="10" spans="1:14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SUM(I11)-1.8</f>
        <v>29.4</v>
      </c>
      <c r="I11" s="67">
        <f>SUM(J11)-1.8</f>
        <v>31.2</v>
      </c>
      <c r="J11" s="90">
        <v>33</v>
      </c>
      <c r="K11" s="67">
        <f>SUM(J11)+1.6</f>
        <v>34.6</v>
      </c>
      <c r="L11" s="67">
        <f>SUM(K11)+1.6</f>
        <v>36.200000000000003</v>
      </c>
      <c r="M11" s="67">
        <f>SUM(L11)+1.6</f>
        <v>37.800000000000004</v>
      </c>
      <c r="N11" s="234">
        <f>SUM(M11)+1.6</f>
        <v>39.400000000000006</v>
      </c>
    </row>
    <row r="12" spans="1:14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82"/>
      <c r="N12" s="235"/>
    </row>
    <row r="13" spans="1:14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67"/>
      <c r="N13" s="185"/>
    </row>
    <row r="14" spans="1:14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82"/>
      <c r="N14" s="189"/>
    </row>
    <row r="15" spans="1:14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>
        <f>SUM(I15)-0.6</f>
        <v>14.8</v>
      </c>
      <c r="I15" s="67">
        <f>SUM(J15)-0.6</f>
        <v>15.4</v>
      </c>
      <c r="J15" s="126">
        <v>16</v>
      </c>
      <c r="K15" s="127">
        <f>SUM(J15)+0.6</f>
        <v>16.600000000000001</v>
      </c>
      <c r="L15" s="127">
        <f>SUM(K15)+0.6</f>
        <v>17.200000000000003</v>
      </c>
      <c r="M15" s="67">
        <f>SUM(L15)+0.6</f>
        <v>17.800000000000004</v>
      </c>
      <c r="N15" s="185">
        <f>SUM(M15)+0.6</f>
        <v>18.400000000000006</v>
      </c>
    </row>
    <row r="16" spans="1:14" s="1" customFormat="1" ht="14.1" customHeight="1" x14ac:dyDescent="0.3">
      <c r="A16" s="160"/>
      <c r="B16" s="107" t="s">
        <v>30</v>
      </c>
      <c r="C16" s="107"/>
      <c r="D16" s="129" t="s">
        <v>53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>
        <f>SUM(I17)-0.3</f>
        <v>7.5</v>
      </c>
      <c r="I17" s="67">
        <f>SUM(J17)-0.3</f>
        <v>7.8</v>
      </c>
      <c r="J17" s="126">
        <v>8.1</v>
      </c>
      <c r="K17" s="127">
        <f>SUM(J17)+0.3</f>
        <v>8.4</v>
      </c>
      <c r="L17" s="127">
        <f>SUM(K17)+0.3</f>
        <v>8.7000000000000011</v>
      </c>
      <c r="M17" s="67">
        <f>SUM(L17)+0.3</f>
        <v>9.0000000000000018</v>
      </c>
      <c r="N17" s="185">
        <f>SUM(M17)+0.3</f>
        <v>9.3000000000000025</v>
      </c>
    </row>
    <row r="18" spans="1:14" s="1" customFormat="1" ht="14.1" customHeight="1" x14ac:dyDescent="0.3">
      <c r="A18" s="160"/>
      <c r="B18" s="107" t="s">
        <v>31</v>
      </c>
      <c r="C18" s="107"/>
      <c r="D18" s="129" t="s">
        <v>54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40.099999999999994</v>
      </c>
      <c r="I19" s="67">
        <f>SUM(J19)-1.6</f>
        <v>41.699999999999996</v>
      </c>
      <c r="J19" s="126">
        <v>43.3</v>
      </c>
      <c r="K19" s="127">
        <f>SUM(J19)+1.6</f>
        <v>44.9</v>
      </c>
      <c r="L19" s="127">
        <f>SUM(K19)+1.6</f>
        <v>46.5</v>
      </c>
      <c r="M19" s="67">
        <f>SUM(L19)+1.6</f>
        <v>48.1</v>
      </c>
      <c r="N19" s="185">
        <f>SUM(M19)+1.6</f>
        <v>49.7</v>
      </c>
    </row>
    <row r="20" spans="1:14" s="1" customFormat="1" ht="14.1" customHeight="1" x14ac:dyDescent="0.3">
      <c r="A20" s="160"/>
      <c r="B20" s="107" t="s">
        <v>38</v>
      </c>
      <c r="C20" s="107"/>
      <c r="D20" s="129" t="s">
        <v>114</v>
      </c>
      <c r="E20" s="130"/>
      <c r="F20" s="130"/>
      <c r="G20" s="131"/>
      <c r="H20" s="82"/>
      <c r="I20" s="82"/>
      <c r="J20" s="126"/>
      <c r="K20" s="127"/>
      <c r="L20" s="127"/>
      <c r="M20" s="82"/>
      <c r="N20" s="189"/>
    </row>
    <row r="21" spans="1:14" s="1" customFormat="1" ht="14.1" customHeight="1" x14ac:dyDescent="0.3">
      <c r="A21" s="160">
        <v>10</v>
      </c>
      <c r="B21" s="106" t="s">
        <v>5</v>
      </c>
      <c r="C21" s="106"/>
      <c r="D21" s="161" t="s">
        <v>6</v>
      </c>
      <c r="E21" s="161"/>
      <c r="F21" s="161"/>
      <c r="G21" s="161"/>
      <c r="H21" s="67"/>
      <c r="I21" s="67"/>
      <c r="J21" s="90"/>
      <c r="K21" s="67"/>
      <c r="L21" s="67"/>
      <c r="M21" s="67"/>
      <c r="N21" s="234"/>
    </row>
    <row r="22" spans="1:14" s="1" customFormat="1" ht="14.1" customHeight="1" x14ac:dyDescent="0.3">
      <c r="A22" s="160"/>
      <c r="B22" s="107" t="s">
        <v>32</v>
      </c>
      <c r="C22" s="107"/>
      <c r="D22" s="129" t="s">
        <v>55</v>
      </c>
      <c r="E22" s="130"/>
      <c r="F22" s="130"/>
      <c r="G22" s="131"/>
      <c r="H22" s="82"/>
      <c r="I22" s="82"/>
      <c r="J22" s="93"/>
      <c r="K22" s="82"/>
      <c r="L22" s="82"/>
      <c r="M22" s="82"/>
      <c r="N22" s="235"/>
    </row>
    <row r="23" spans="1:14" s="1" customFormat="1" ht="14.1" customHeight="1" x14ac:dyDescent="0.3">
      <c r="A23" s="160">
        <v>11</v>
      </c>
      <c r="B23" s="106" t="s">
        <v>7</v>
      </c>
      <c r="C23" s="106"/>
      <c r="D23" s="123" t="s">
        <v>8</v>
      </c>
      <c r="E23" s="124"/>
      <c r="F23" s="124"/>
      <c r="G23" s="125"/>
      <c r="H23" s="67">
        <f>SUM(I23)-1.6</f>
        <v>28.799999999999997</v>
      </c>
      <c r="I23" s="67">
        <f>SUM(J23)-1.6</f>
        <v>30.4</v>
      </c>
      <c r="J23" s="126">
        <v>32</v>
      </c>
      <c r="K23" s="127">
        <f>SUM(J23)+1.6</f>
        <v>33.6</v>
      </c>
      <c r="L23" s="127">
        <f>SUM(K23)+1.6</f>
        <v>35.200000000000003</v>
      </c>
      <c r="M23" s="67">
        <f>SUM(L23)+1.6</f>
        <v>36.800000000000004</v>
      </c>
      <c r="N23" s="185">
        <f>SUM(M23)+1.6</f>
        <v>38.400000000000006</v>
      </c>
    </row>
    <row r="24" spans="1:14" s="1" customFormat="1" ht="14.1" customHeight="1" x14ac:dyDescent="0.3">
      <c r="A24" s="160"/>
      <c r="B24" s="107" t="s">
        <v>33</v>
      </c>
      <c r="C24" s="107"/>
      <c r="D24" s="129" t="s">
        <v>77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133</v>
      </c>
      <c r="C25" s="86"/>
      <c r="D25" s="161" t="s">
        <v>79</v>
      </c>
      <c r="E25" s="161"/>
      <c r="F25" s="161"/>
      <c r="G25" s="161"/>
      <c r="H25" s="67">
        <f>SUM(I25)-0.6</f>
        <v>14</v>
      </c>
      <c r="I25" s="67">
        <f>SUM(J25)-0.6</f>
        <v>14.6</v>
      </c>
      <c r="J25" s="126">
        <v>15.2</v>
      </c>
      <c r="K25" s="127">
        <f>SUM(J25)+0.6</f>
        <v>15.799999999999999</v>
      </c>
      <c r="L25" s="127">
        <f>SUM(K25)+0.6</f>
        <v>16.399999999999999</v>
      </c>
      <c r="M25" s="67">
        <f>SUM(L25)+0.6</f>
        <v>17</v>
      </c>
      <c r="N25" s="185">
        <f>SUM(M25)+0.6</f>
        <v>17.600000000000001</v>
      </c>
    </row>
    <row r="26" spans="1:14" s="1" customFormat="1" ht="14.1" customHeight="1" x14ac:dyDescent="0.3">
      <c r="A26" s="160"/>
      <c r="B26" s="107" t="s">
        <v>34</v>
      </c>
      <c r="C26" s="107"/>
      <c r="D26" s="129" t="s">
        <v>80</v>
      </c>
      <c r="E26" s="130"/>
      <c r="F26" s="130"/>
      <c r="G26" s="131"/>
      <c r="H26" s="82"/>
      <c r="I26" s="82"/>
      <c r="J26" s="126"/>
      <c r="K26" s="127"/>
      <c r="L26" s="127"/>
      <c r="M26" s="82"/>
      <c r="N26" s="189"/>
    </row>
    <row r="27" spans="1:14" s="1" customFormat="1" ht="14.1" customHeight="1" x14ac:dyDescent="0.3">
      <c r="A27" s="160">
        <v>13</v>
      </c>
      <c r="B27" s="106" t="s">
        <v>98</v>
      </c>
      <c r="C27" s="106"/>
      <c r="D27" s="123" t="s">
        <v>99</v>
      </c>
      <c r="E27" s="124"/>
      <c r="F27" s="124"/>
      <c r="G27" s="125"/>
      <c r="H27" s="67">
        <f>SUM(I27)-1</f>
        <v>30</v>
      </c>
      <c r="I27" s="67">
        <f>SUM(J27)-1</f>
        <v>31</v>
      </c>
      <c r="J27" s="126">
        <v>32</v>
      </c>
      <c r="K27" s="127">
        <f>SUM(J27)+1</f>
        <v>33</v>
      </c>
      <c r="L27" s="127">
        <f>SUM(K27)+1</f>
        <v>34</v>
      </c>
      <c r="M27" s="127">
        <f>SUM(L27)+1</f>
        <v>35</v>
      </c>
      <c r="N27" s="232">
        <f>SUM(M27)+1</f>
        <v>36</v>
      </c>
    </row>
    <row r="28" spans="1:14" s="1" customFormat="1" ht="14.1" customHeight="1" x14ac:dyDescent="0.3">
      <c r="A28" s="160"/>
      <c r="B28" s="107" t="s">
        <v>35</v>
      </c>
      <c r="C28" s="107"/>
      <c r="D28" s="129" t="s">
        <v>100</v>
      </c>
      <c r="E28" s="130"/>
      <c r="F28" s="130"/>
      <c r="G28" s="131"/>
      <c r="H28" s="82"/>
      <c r="I28" s="82"/>
      <c r="J28" s="126"/>
      <c r="K28" s="127"/>
      <c r="L28" s="127"/>
      <c r="M28" s="127"/>
      <c r="N28" s="232"/>
    </row>
    <row r="29" spans="1:14" s="1" customFormat="1" ht="14.1" customHeight="1" x14ac:dyDescent="0.3">
      <c r="A29" s="160">
        <v>14</v>
      </c>
      <c r="B29" s="106" t="s">
        <v>101</v>
      </c>
      <c r="C29" s="106"/>
      <c r="D29" s="123" t="s">
        <v>102</v>
      </c>
      <c r="E29" s="124"/>
      <c r="F29" s="124"/>
      <c r="G29" s="125"/>
      <c r="H29" s="67">
        <f>SUM(I29)-0.8</f>
        <v>21.099999999999998</v>
      </c>
      <c r="I29" s="67">
        <f>SUM(J29)-0.8</f>
        <v>21.9</v>
      </c>
      <c r="J29" s="126">
        <v>22.7</v>
      </c>
      <c r="K29" s="127">
        <f>SUM(J29)+0.8</f>
        <v>23.5</v>
      </c>
      <c r="L29" s="127">
        <f>SUM(K29)+0.8</f>
        <v>24.3</v>
      </c>
      <c r="M29" s="127">
        <f>SUM(L29)+0.8</f>
        <v>25.1</v>
      </c>
      <c r="N29" s="232">
        <f>SUM(M29)+0.8</f>
        <v>25.900000000000002</v>
      </c>
    </row>
    <row r="30" spans="1:14" s="1" customFormat="1" ht="14.1" customHeight="1" x14ac:dyDescent="0.3">
      <c r="A30" s="160"/>
      <c r="B30" s="107" t="s">
        <v>36</v>
      </c>
      <c r="C30" s="107"/>
      <c r="D30" s="129" t="s">
        <v>103</v>
      </c>
      <c r="E30" s="130"/>
      <c r="F30" s="130"/>
      <c r="G30" s="131"/>
      <c r="H30" s="82"/>
      <c r="I30" s="82"/>
      <c r="J30" s="126"/>
      <c r="K30" s="127"/>
      <c r="L30" s="127"/>
      <c r="M30" s="127"/>
      <c r="N30" s="232"/>
    </row>
    <row r="31" spans="1:14" s="1" customFormat="1" ht="14.1" customHeight="1" x14ac:dyDescent="0.3">
      <c r="A31" s="160">
        <v>15</v>
      </c>
      <c r="B31" s="108" t="s">
        <v>694</v>
      </c>
      <c r="C31" s="109"/>
      <c r="D31" s="190" t="s">
        <v>108</v>
      </c>
      <c r="E31" s="191"/>
      <c r="F31" s="191"/>
      <c r="G31" s="192"/>
      <c r="H31" s="98">
        <f>SUM(I31)-0.2</f>
        <v>2.5999999999999996</v>
      </c>
      <c r="I31" s="98">
        <f>SUM(J31)-0.2</f>
        <v>2.8</v>
      </c>
      <c r="J31" s="93">
        <v>3</v>
      </c>
      <c r="K31" s="82">
        <f>SUM(J31)+0.2</f>
        <v>3.2</v>
      </c>
      <c r="L31" s="82">
        <f>SUM(K31)+0.2</f>
        <v>3.4000000000000004</v>
      </c>
      <c r="M31" s="82">
        <f>SUM(L31)+0.2</f>
        <v>3.6000000000000005</v>
      </c>
      <c r="N31" s="235">
        <f>SUM(M31)+0.2</f>
        <v>3.8000000000000007</v>
      </c>
    </row>
    <row r="32" spans="1:14" s="1" customFormat="1" ht="14.1" customHeight="1" thickBot="1" x14ac:dyDescent="0.35">
      <c r="A32" s="174"/>
      <c r="B32" s="169" t="s">
        <v>693</v>
      </c>
      <c r="C32" s="170"/>
      <c r="D32" s="171" t="s">
        <v>109</v>
      </c>
      <c r="E32" s="172"/>
      <c r="F32" s="172"/>
      <c r="G32" s="173"/>
      <c r="H32" s="68"/>
      <c r="I32" s="68"/>
      <c r="J32" s="166"/>
      <c r="K32" s="167"/>
      <c r="L32" s="167"/>
      <c r="M32" s="167"/>
      <c r="N32" s="233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10DA-0900-46B1-9E94-3F7DB34D4EDD}">
  <sheetPr codeName="Sheet159">
    <tabColor theme="5"/>
    <pageSetUpPr fitToPage="1"/>
  </sheetPr>
  <dimension ref="A1:M51"/>
  <sheetViews>
    <sheetView zoomScale="110" zoomScaleNormal="110" workbookViewId="0">
      <selection activeCell="T22" sqref="T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285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37</v>
      </c>
      <c r="I3" s="67">
        <f>SUM(J3)-3.5</f>
        <v>40.5</v>
      </c>
      <c r="J3" s="90">
        <v>44</v>
      </c>
      <c r="K3" s="67">
        <f>SUM(J3)+3</f>
        <v>47</v>
      </c>
      <c r="L3" s="67">
        <f>SUM(K3)+3</f>
        <v>50</v>
      </c>
      <c r="M3" s="295">
        <f>SUM(L3)+3</f>
        <v>53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6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27</v>
      </c>
      <c r="I5" s="67">
        <f>SUM(J5)-2</f>
        <v>29</v>
      </c>
      <c r="J5" s="90">
        <v>31</v>
      </c>
      <c r="K5" s="67">
        <f>SUM(J5)+1.8</f>
        <v>32.799999999999997</v>
      </c>
      <c r="L5" s="67">
        <f>SUM(K5)+1.8</f>
        <v>34.599999999999994</v>
      </c>
      <c r="M5" s="238">
        <f>SUM(L5)+1.8</f>
        <v>36.399999999999991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6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238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6"/>
    </row>
    <row r="9" spans="1:13" s="1" customFormat="1" ht="14.1" customHeight="1" x14ac:dyDescent="0.3">
      <c r="A9" s="160">
        <v>4</v>
      </c>
      <c r="B9" s="106" t="s">
        <v>202</v>
      </c>
      <c r="C9" s="106"/>
      <c r="D9" s="161" t="s">
        <v>9</v>
      </c>
      <c r="E9" s="161"/>
      <c r="F9" s="161"/>
      <c r="G9" s="161"/>
      <c r="H9" s="67">
        <f>SUM(I9)-2.25</f>
        <v>28.5</v>
      </c>
      <c r="I9" s="67">
        <f>SUM(J9)-2.25</f>
        <v>30.75</v>
      </c>
      <c r="J9" s="90">
        <v>33</v>
      </c>
      <c r="K9" s="67">
        <f>SUM(J9)+2</f>
        <v>35</v>
      </c>
      <c r="L9" s="67">
        <f>SUM(K9)+2</f>
        <v>37</v>
      </c>
      <c r="M9" s="238">
        <f>SUM(L9)+2</f>
        <v>39</v>
      </c>
    </row>
    <row r="10" spans="1:13" s="1" customFormat="1" ht="14.1" customHeight="1" x14ac:dyDescent="0.3">
      <c r="A10" s="160"/>
      <c r="B10" s="107" t="s">
        <v>288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6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12.599999999999998</v>
      </c>
      <c r="I11" s="67">
        <f>SUM(J11)-0.8</f>
        <v>13.399999999999999</v>
      </c>
      <c r="J11" s="126">
        <v>14.2</v>
      </c>
      <c r="K11" s="127">
        <f>SUM(J11)+0.8</f>
        <v>15</v>
      </c>
      <c r="L11" s="127">
        <f>SUM(K11)+0.8</f>
        <v>15.8</v>
      </c>
      <c r="M11" s="237">
        <f>SUM(L11)+0.8</f>
        <v>16.600000000000001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7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15.4</v>
      </c>
      <c r="I13" s="67">
        <f>SUM(J13)-0.6</f>
        <v>16</v>
      </c>
      <c r="J13" s="126">
        <v>16.600000000000001</v>
      </c>
      <c r="K13" s="127">
        <f>SUM(J13)+0.6</f>
        <v>17.200000000000003</v>
      </c>
      <c r="L13" s="127">
        <f>SUM(K13)+0.6</f>
        <v>17.800000000000004</v>
      </c>
      <c r="M13" s="237">
        <f>SUM(L13)+0.6</f>
        <v>18.400000000000006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7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7">
        <f>SUM(L15)+0.3</f>
        <v>7.6999999999999993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7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39.799999999999997</v>
      </c>
      <c r="I17" s="67">
        <f>SUM(J17)-1.6</f>
        <v>41.4</v>
      </c>
      <c r="J17" s="126">
        <v>43</v>
      </c>
      <c r="K17" s="127">
        <f>SUM(J17)+1.6</f>
        <v>44.6</v>
      </c>
      <c r="L17" s="127">
        <f>SUM(K17)+1.6</f>
        <v>46.2</v>
      </c>
      <c r="M17" s="237">
        <f>SUM(L17)+1.6</f>
        <v>47.800000000000004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7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31.5</v>
      </c>
      <c r="I19" s="67">
        <f>SUM(J19)-3.5</f>
        <v>35</v>
      </c>
      <c r="J19" s="90">
        <v>38.5</v>
      </c>
      <c r="K19" s="67">
        <f>SUM(J19)+3.6</f>
        <v>42.1</v>
      </c>
      <c r="L19" s="67">
        <f>SUM(K19)+3.6</f>
        <v>45.7</v>
      </c>
      <c r="M19" s="238">
        <f>SUM(L19)+3.6</f>
        <v>49.300000000000004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6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30.199999999999996</v>
      </c>
      <c r="I21" s="67">
        <f>SUM(J21)-1.6</f>
        <v>31.799999999999997</v>
      </c>
      <c r="J21" s="126">
        <v>33.4</v>
      </c>
      <c r="K21" s="127">
        <f>SUM(J21)+1.6</f>
        <v>35</v>
      </c>
      <c r="L21" s="127">
        <f>SUM(K21)+1.6</f>
        <v>36.6</v>
      </c>
      <c r="M21" s="237">
        <f>SUM(L21)+1.6</f>
        <v>38.200000000000003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7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237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7"/>
    </row>
    <row r="25" spans="1:13" s="1" customFormat="1" ht="14.1" customHeight="1" x14ac:dyDescent="0.3">
      <c r="A25" s="160">
        <v>12</v>
      </c>
      <c r="B25" s="85" t="s">
        <v>287</v>
      </c>
      <c r="C25" s="86"/>
      <c r="D25" s="177"/>
      <c r="E25" s="178"/>
      <c r="F25" s="178"/>
      <c r="G25" s="179"/>
      <c r="H25" s="67">
        <f>SUM(I25)-1.5</f>
        <v>15</v>
      </c>
      <c r="I25" s="67">
        <f>SUM(J25)-1.5</f>
        <v>16.5</v>
      </c>
      <c r="J25" s="126">
        <v>18</v>
      </c>
      <c r="K25" s="127">
        <f>SUM(J25)+1</f>
        <v>19</v>
      </c>
      <c r="L25" s="127">
        <f>SUM(K25)+1</f>
        <v>20</v>
      </c>
      <c r="M25" s="237">
        <f>SUM(L25)+1</f>
        <v>21</v>
      </c>
    </row>
    <row r="26" spans="1:13" s="1" customFormat="1" ht="14.1" customHeight="1" x14ac:dyDescent="0.3">
      <c r="A26" s="256"/>
      <c r="B26" s="108" t="s">
        <v>286</v>
      </c>
      <c r="C26" s="109"/>
      <c r="D26" s="103"/>
      <c r="E26" s="239"/>
      <c r="F26" s="239"/>
      <c r="G26" s="105"/>
      <c r="H26" s="98"/>
      <c r="I26" s="98"/>
      <c r="J26" s="90"/>
      <c r="K26" s="67"/>
      <c r="L26" s="67"/>
      <c r="M26" s="238"/>
    </row>
    <row r="27" spans="1:13" ht="14.1" customHeight="1" x14ac:dyDescent="0.3">
      <c r="A27" s="160">
        <v>13</v>
      </c>
      <c r="B27" s="85" t="s">
        <v>81</v>
      </c>
      <c r="C27" s="86"/>
      <c r="D27" s="177" t="s">
        <v>108</v>
      </c>
      <c r="E27" s="178"/>
      <c r="F27" s="178"/>
      <c r="G27" s="179"/>
      <c r="H27" s="67">
        <f>SUM(I27)-0.1</f>
        <v>0.99999999999999989</v>
      </c>
      <c r="I27" s="67">
        <f>SUM(J27)-0.1</f>
        <v>1.0999999999999999</v>
      </c>
      <c r="J27" s="126">
        <v>1.2</v>
      </c>
      <c r="K27" s="127">
        <f>SUM(J27)+0.1</f>
        <v>1.3</v>
      </c>
      <c r="L27" s="127">
        <f>SUM(K27)+0.1</f>
        <v>1.4000000000000001</v>
      </c>
      <c r="M27" s="237">
        <f>SUM(L27)+0.1</f>
        <v>1.5000000000000002</v>
      </c>
    </row>
    <row r="28" spans="1:13" ht="14.1" customHeight="1" x14ac:dyDescent="0.3">
      <c r="A28" s="256"/>
      <c r="B28" s="108" t="s">
        <v>82</v>
      </c>
      <c r="C28" s="109"/>
      <c r="D28" s="103" t="s">
        <v>109</v>
      </c>
      <c r="E28" s="239"/>
      <c r="F28" s="239"/>
      <c r="G28" s="105"/>
      <c r="H28" s="98"/>
      <c r="I28" s="98"/>
      <c r="J28" s="90"/>
      <c r="K28" s="67"/>
      <c r="L28" s="67"/>
      <c r="M28" s="238"/>
    </row>
    <row r="29" spans="1:13" ht="14.1" customHeight="1" x14ac:dyDescent="0.3">
      <c r="A29" s="160">
        <v>14</v>
      </c>
      <c r="B29" s="85"/>
      <c r="C29" s="86"/>
      <c r="D29" s="177"/>
      <c r="E29" s="178"/>
      <c r="F29" s="178"/>
      <c r="G29" s="179"/>
      <c r="H29" s="67"/>
      <c r="I29" s="67"/>
      <c r="J29" s="126"/>
      <c r="K29" s="127"/>
      <c r="L29" s="127"/>
      <c r="M29" s="237"/>
    </row>
    <row r="30" spans="1:13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392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25:A26"/>
    <mergeCell ref="B25:C25"/>
    <mergeCell ref="D25:G25"/>
    <mergeCell ref="H25:H26"/>
    <mergeCell ref="I25:I26"/>
    <mergeCell ref="M29:M30"/>
    <mergeCell ref="B30:C30"/>
    <mergeCell ref="D30:G30"/>
    <mergeCell ref="K27:K28"/>
    <mergeCell ref="L27:L28"/>
    <mergeCell ref="D29:G29"/>
    <mergeCell ref="H29:H30"/>
    <mergeCell ref="J25:J26"/>
    <mergeCell ref="J29:J30"/>
    <mergeCell ref="K29:K30"/>
    <mergeCell ref="L29:L30"/>
    <mergeCell ref="K25:K26"/>
    <mergeCell ref="L25:L26"/>
    <mergeCell ref="D26:G26"/>
    <mergeCell ref="I29:I30"/>
    <mergeCell ref="A29:A30"/>
    <mergeCell ref="B29:C29"/>
    <mergeCell ref="J27:J28"/>
    <mergeCell ref="J23:J24"/>
    <mergeCell ref="K23:K24"/>
    <mergeCell ref="L23:L24"/>
    <mergeCell ref="A27:A28"/>
    <mergeCell ref="B27:C27"/>
    <mergeCell ref="D27:G27"/>
    <mergeCell ref="H27:H28"/>
    <mergeCell ref="M23:M24"/>
    <mergeCell ref="B24:C24"/>
    <mergeCell ref="D24:G24"/>
    <mergeCell ref="M25:M26"/>
    <mergeCell ref="B26:C26"/>
    <mergeCell ref="M27:M28"/>
    <mergeCell ref="I27:I28"/>
    <mergeCell ref="B28:C28"/>
    <mergeCell ref="D28:G28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08F-2BEA-4C52-94D7-7C1F40921F2F}">
  <sheetPr codeName="Sheet16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295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</v>
      </c>
      <c r="I3" s="67">
        <f>SUM(J3)-3.5</f>
        <v>39.5</v>
      </c>
      <c r="J3" s="90">
        <v>43</v>
      </c>
      <c r="K3" s="67">
        <f>SUM(J3)+3</f>
        <v>46</v>
      </c>
      <c r="L3" s="67">
        <f>SUM(K3)+3</f>
        <v>49</v>
      </c>
      <c r="M3" s="242">
        <f>SUM(L3)+3</f>
        <v>52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35</v>
      </c>
      <c r="I5" s="67">
        <f>SUM(J5)-2</f>
        <v>37</v>
      </c>
      <c r="J5" s="90">
        <v>39</v>
      </c>
      <c r="K5" s="67">
        <f>SUM(J5)+1.8</f>
        <v>40.799999999999997</v>
      </c>
      <c r="L5" s="67">
        <f>SUM(K5)+1.8</f>
        <v>42.599999999999994</v>
      </c>
      <c r="M5" s="234">
        <f>SUM(L5)+1.8</f>
        <v>44.399999999999991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67">
        <f>SUM(K7)+2</f>
        <v>46</v>
      </c>
      <c r="M7" s="234">
        <f>SUM(L7)+2</f>
        <v>48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29.4</v>
      </c>
      <c r="I9" s="67">
        <f>SUM(J9)-1.8</f>
        <v>31.2</v>
      </c>
      <c r="J9" s="90">
        <v>33</v>
      </c>
      <c r="K9" s="67">
        <f>SUM(J9)+1.6</f>
        <v>34.6</v>
      </c>
      <c r="L9" s="67">
        <f>SUM(K9)+1.6</f>
        <v>36.200000000000003</v>
      </c>
      <c r="M9" s="234">
        <f>SUM(L9)+1.6</f>
        <v>37.800000000000004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126">
        <v>16.5</v>
      </c>
      <c r="K11" s="127">
        <f>SUM(J11)+0.8</f>
        <v>17.3</v>
      </c>
      <c r="L11" s="127">
        <f>SUM(K11)+0.8</f>
        <v>18.100000000000001</v>
      </c>
      <c r="M11" s="232">
        <f>SUM(L11)+0.8</f>
        <v>18.900000000000002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14.4</v>
      </c>
      <c r="I13" s="67">
        <f>SUM(J13)-0.6</f>
        <v>15</v>
      </c>
      <c r="J13" s="126">
        <v>15.6</v>
      </c>
      <c r="K13" s="127">
        <f>SUM(J13)+0.6</f>
        <v>16.2</v>
      </c>
      <c r="L13" s="127">
        <f>SUM(K13)+0.6</f>
        <v>16.8</v>
      </c>
      <c r="M13" s="232">
        <f>SUM(L13)+0.6</f>
        <v>17.400000000000002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6.9</v>
      </c>
      <c r="I15" s="67">
        <f>SUM(J15)-0.3</f>
        <v>7.2</v>
      </c>
      <c r="J15" s="126">
        <v>7.5</v>
      </c>
      <c r="K15" s="127">
        <f>SUM(J15)+0.3</f>
        <v>7.8</v>
      </c>
      <c r="L15" s="127">
        <f>SUM(K15)+0.3</f>
        <v>8.1</v>
      </c>
      <c r="M15" s="232">
        <f>SUM(L15)+0.3</f>
        <v>8.4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39.799999999999997</v>
      </c>
      <c r="I17" s="67">
        <f>SUM(J17)-1.6</f>
        <v>41.4</v>
      </c>
      <c r="J17" s="126">
        <v>43</v>
      </c>
      <c r="K17" s="127">
        <f>SUM(J17)+1.6</f>
        <v>44.6</v>
      </c>
      <c r="L17" s="127">
        <f>SUM(K17)+1.6</f>
        <v>46.2</v>
      </c>
      <c r="M17" s="232">
        <f>SUM(L17)+1.6</f>
        <v>47.800000000000004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27.5</v>
      </c>
      <c r="I19" s="67">
        <f>SUM(J19)-3.5</f>
        <v>31</v>
      </c>
      <c r="J19" s="90">
        <v>34.5</v>
      </c>
      <c r="K19" s="67">
        <f>SUM(J19)+3.6</f>
        <v>38.1</v>
      </c>
      <c r="L19" s="67">
        <f>SUM(K19)+3.6</f>
        <v>41.7</v>
      </c>
      <c r="M19" s="234">
        <f>SUM(L19)+3.6</f>
        <v>45.300000000000004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29.799999999999997</v>
      </c>
      <c r="I21" s="67">
        <f>SUM(J21)-1.6</f>
        <v>31.4</v>
      </c>
      <c r="J21" s="126">
        <v>33</v>
      </c>
      <c r="K21" s="127">
        <f>SUM(J21)+1.6</f>
        <v>34.6</v>
      </c>
      <c r="L21" s="127">
        <f>SUM(K21)+1.6</f>
        <v>36.200000000000003</v>
      </c>
      <c r="M21" s="232">
        <f>SUM(L21)+1.6</f>
        <v>37.800000000000004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232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296</v>
      </c>
      <c r="C25" s="86"/>
      <c r="D25" s="177"/>
      <c r="E25" s="178"/>
      <c r="F25" s="178"/>
      <c r="G25" s="179"/>
      <c r="H25" s="67">
        <f>SUM(I25)-0.8</f>
        <v>9.8999999999999986</v>
      </c>
      <c r="I25" s="67">
        <f>SUM(J25)-0.8</f>
        <v>10.7</v>
      </c>
      <c r="J25" s="126">
        <v>11.5</v>
      </c>
      <c r="K25" s="127">
        <f>SUM(J25)+0.8</f>
        <v>12.3</v>
      </c>
      <c r="L25" s="127">
        <f>SUM(K25)+0.8</f>
        <v>13.100000000000001</v>
      </c>
      <c r="M25" s="232">
        <f>SUM(L25)+0.8</f>
        <v>13.900000000000002</v>
      </c>
    </row>
    <row r="26" spans="1:13" s="1" customFormat="1" ht="14.1" customHeight="1" x14ac:dyDescent="0.3">
      <c r="A26" s="256"/>
      <c r="B26" s="108" t="s">
        <v>297</v>
      </c>
      <c r="C26" s="109"/>
      <c r="D26" s="103" t="s">
        <v>298</v>
      </c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 t="s">
        <v>81</v>
      </c>
      <c r="C27" s="86"/>
      <c r="D27" s="177"/>
      <c r="E27" s="178"/>
      <c r="F27" s="178"/>
      <c r="G27" s="179"/>
      <c r="H27" s="67">
        <f>SUM(I27)-0.2</f>
        <v>2.5999999999999996</v>
      </c>
      <c r="I27" s="67">
        <f>SUM(J27)-0.2</f>
        <v>2.8</v>
      </c>
      <c r="J27" s="126">
        <v>3</v>
      </c>
      <c r="K27" s="127">
        <f>SUM(J27)+0.2</f>
        <v>3.2</v>
      </c>
      <c r="L27" s="127">
        <f>SUM(K27)+0.2</f>
        <v>3.4000000000000004</v>
      </c>
      <c r="M27" s="232">
        <f>SUM(L27)+0.2</f>
        <v>3.6000000000000005</v>
      </c>
    </row>
    <row r="28" spans="1:13" ht="14.1" customHeight="1" x14ac:dyDescent="0.3">
      <c r="A28" s="256"/>
      <c r="B28" s="108" t="s">
        <v>82</v>
      </c>
      <c r="C28" s="109"/>
      <c r="D28" s="103"/>
      <c r="E28" s="239"/>
      <c r="F28" s="239"/>
      <c r="G28" s="105"/>
      <c r="H28" s="98"/>
      <c r="I28" s="98"/>
      <c r="J28" s="90"/>
      <c r="K28" s="67"/>
      <c r="L28" s="67"/>
      <c r="M28" s="234"/>
    </row>
    <row r="29" spans="1:13" ht="14.1" customHeight="1" x14ac:dyDescent="0.3">
      <c r="A29" s="160">
        <v>14</v>
      </c>
      <c r="B29" s="85"/>
      <c r="C29" s="86"/>
      <c r="D29" s="177"/>
      <c r="E29" s="178"/>
      <c r="F29" s="178"/>
      <c r="G29" s="179"/>
      <c r="H29" s="67"/>
      <c r="I29" s="67"/>
      <c r="J29" s="126"/>
      <c r="K29" s="127"/>
      <c r="L29" s="127"/>
      <c r="M29" s="232"/>
    </row>
    <row r="30" spans="1:13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23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D881-ACB7-4E24-9787-1919ADCCA3E6}">
  <sheetPr codeName="Sheet16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347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35</v>
      </c>
      <c r="I3" s="67">
        <f>SUM(J3)-3.5</f>
        <v>38.5</v>
      </c>
      <c r="J3" s="90">
        <v>42</v>
      </c>
      <c r="K3" s="67">
        <f>SUM(J3)+3</f>
        <v>45</v>
      </c>
      <c r="L3" s="67">
        <f>SUM(K3)+3</f>
        <v>48</v>
      </c>
      <c r="M3" s="242">
        <f>SUM(L3)+3</f>
        <v>51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SUM(I5)-1.6</f>
        <v>21.799999999999997</v>
      </c>
      <c r="I5" s="67">
        <f>SUM(J5)-1.6</f>
        <v>23.4</v>
      </c>
      <c r="J5" s="90">
        <v>25</v>
      </c>
      <c r="K5" s="67">
        <f>SUM(J5)+1.4</f>
        <v>26.4</v>
      </c>
      <c r="L5" s="67">
        <f>SUM(K5)+1.4</f>
        <v>27.799999999999997</v>
      </c>
      <c r="M5" s="234">
        <f>SUM(L5)+1.4</f>
        <v>29.199999999999996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</f>
        <v>27</v>
      </c>
      <c r="I7" s="67">
        <f>SUM(J7)-2</f>
        <v>29</v>
      </c>
      <c r="J7" s="90">
        <v>31</v>
      </c>
      <c r="K7" s="67">
        <f>SUM(J7)+1.8</f>
        <v>32.799999999999997</v>
      </c>
      <c r="L7" s="67">
        <f>SUM(K7)+1.8</f>
        <v>34.599999999999994</v>
      </c>
      <c r="M7" s="234">
        <f>SUM(L7)+1.8</f>
        <v>36.399999999999991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27</v>
      </c>
      <c r="I9" s="67">
        <f>SUM(J9)-2</f>
        <v>29</v>
      </c>
      <c r="J9" s="90">
        <v>31</v>
      </c>
      <c r="K9" s="67">
        <f>SUM(J9)+1.8</f>
        <v>32.799999999999997</v>
      </c>
      <c r="L9" s="67">
        <f>SUM(K9)+1.8</f>
        <v>34.599999999999994</v>
      </c>
      <c r="M9" s="234">
        <f>SUM(L9)+1.8</f>
        <v>36.399999999999991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12.899999999999999</v>
      </c>
      <c r="I11" s="67">
        <f>SUM(J11)-0.9</f>
        <v>13.799999999999999</v>
      </c>
      <c r="J11" s="126">
        <v>14.7</v>
      </c>
      <c r="K11" s="127">
        <f>SUM(J11)+0.9</f>
        <v>15.6</v>
      </c>
      <c r="L11" s="127">
        <f>SUM(K11)+0.9</f>
        <v>16.5</v>
      </c>
      <c r="M11" s="232">
        <f>SUM(L11)+0.9</f>
        <v>17.399999999999999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/>
      <c r="I13" s="67"/>
      <c r="J13" s="126"/>
      <c r="K13" s="127"/>
      <c r="L13" s="127"/>
      <c r="M13" s="232"/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/>
      <c r="I15" s="67"/>
      <c r="J15" s="126"/>
      <c r="K15" s="127"/>
      <c r="L15" s="127"/>
      <c r="M15" s="232"/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/>
      <c r="I17" s="67"/>
      <c r="J17" s="126"/>
      <c r="K17" s="127"/>
      <c r="L17" s="127"/>
      <c r="M17" s="232"/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SUM(I19)-3.7</f>
        <v>33.099999999999994</v>
      </c>
      <c r="I19" s="67">
        <f>SUM(J19)-3.7</f>
        <v>36.799999999999997</v>
      </c>
      <c r="J19" s="90">
        <v>40.5</v>
      </c>
      <c r="K19" s="67">
        <f>SUM(J19)+3.8</f>
        <v>44.3</v>
      </c>
      <c r="L19" s="67">
        <f>SUM(K19)+3.8</f>
        <v>48.099999999999994</v>
      </c>
      <c r="M19" s="234">
        <f>SUM(L19)+3.8</f>
        <v>51.899999999999991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SUM(I21)-1.4</f>
        <v>21.200000000000003</v>
      </c>
      <c r="I21" s="67">
        <f>SUM(J21)-1.4</f>
        <v>22.6</v>
      </c>
      <c r="J21" s="126">
        <v>24</v>
      </c>
      <c r="K21" s="127">
        <f>SUM(J21)+1.4</f>
        <v>25.4</v>
      </c>
      <c r="L21" s="127">
        <f>SUM(K21)+1.4</f>
        <v>26.799999999999997</v>
      </c>
      <c r="M21" s="232">
        <f>SUM(L21)+1.4</f>
        <v>28.199999999999996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14.8</v>
      </c>
      <c r="I23" s="67">
        <f>SUM(J23)-0.6</f>
        <v>15.4</v>
      </c>
      <c r="J23" s="126">
        <v>16</v>
      </c>
      <c r="K23" s="127">
        <f>SUM(J23)+0.6</f>
        <v>16.600000000000001</v>
      </c>
      <c r="L23" s="127">
        <f>SUM(K23)+0.6</f>
        <v>17.200000000000003</v>
      </c>
      <c r="M23" s="232">
        <f>SUM(L23)+0.6</f>
        <v>17.800000000000004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v>2</v>
      </c>
      <c r="I25" s="67">
        <v>2</v>
      </c>
      <c r="J25" s="126">
        <v>2</v>
      </c>
      <c r="K25" s="127">
        <v>2</v>
      </c>
      <c r="L25" s="127">
        <v>2</v>
      </c>
      <c r="M25" s="232">
        <v>2</v>
      </c>
    </row>
    <row r="26" spans="1:13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232"/>
    </row>
    <row r="28" spans="1:13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BD84-AB99-4630-8D47-73063503283E}">
  <sheetPr codeName="Sheet164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299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32</v>
      </c>
      <c r="I3" s="67">
        <f>SUM(J3)-3</f>
        <v>35</v>
      </c>
      <c r="J3" s="90">
        <v>38</v>
      </c>
      <c r="K3" s="67">
        <f>SUM(J3)+2.5</f>
        <v>40.5</v>
      </c>
      <c r="L3" s="67">
        <f>SUM(K3)+2.5</f>
        <v>43</v>
      </c>
      <c r="M3" s="242">
        <f>SUM(L3)+2.5</f>
        <v>45.5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271" t="s">
        <v>106</v>
      </c>
      <c r="C5" s="272"/>
      <c r="D5" s="103" t="s">
        <v>107</v>
      </c>
      <c r="E5" s="104"/>
      <c r="F5" s="104"/>
      <c r="G5" s="105"/>
      <c r="H5" s="67">
        <f>SUM(I5)-4.5</f>
        <v>44</v>
      </c>
      <c r="I5" s="67">
        <f>SUM(J5)-4.5</f>
        <v>48.5</v>
      </c>
      <c r="J5" s="90">
        <v>53</v>
      </c>
      <c r="K5" s="67">
        <f>SUM(J5)+4.5</f>
        <v>57.5</v>
      </c>
      <c r="L5" s="67">
        <f>SUM(K5)+4.5</f>
        <v>62</v>
      </c>
      <c r="M5" s="234">
        <f>SUM(L5)+4.5</f>
        <v>66.5</v>
      </c>
    </row>
    <row r="6" spans="1:13" s="1" customFormat="1" ht="14.1" customHeight="1" x14ac:dyDescent="0.3">
      <c r="A6" s="160"/>
      <c r="B6" s="148" t="s">
        <v>104</v>
      </c>
      <c r="C6" s="149"/>
      <c r="D6" s="129" t="s">
        <v>105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30.5</v>
      </c>
      <c r="I7" s="67">
        <f>SUM(J7)-2.25</f>
        <v>32.75</v>
      </c>
      <c r="J7" s="90">
        <v>35</v>
      </c>
      <c r="K7" s="67">
        <f>SUM(J7)+2</f>
        <v>37</v>
      </c>
      <c r="L7" s="67">
        <f>SUM(K7)+2</f>
        <v>39</v>
      </c>
      <c r="M7" s="234">
        <f>SUM(L7)+2</f>
        <v>41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30.1</v>
      </c>
      <c r="I9" s="67">
        <f>SUM(J9)-2.25</f>
        <v>32.35</v>
      </c>
      <c r="J9" s="90">
        <v>34.6</v>
      </c>
      <c r="K9" s="67">
        <f>SUM(J9)+2</f>
        <v>36.6</v>
      </c>
      <c r="L9" s="67">
        <f>SUM(K9)+2</f>
        <v>38.6</v>
      </c>
      <c r="M9" s="234">
        <f>SUM(L9)+2</f>
        <v>40.6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/>
      <c r="I11" s="67"/>
      <c r="J11" s="126"/>
      <c r="K11" s="127"/>
      <c r="L11" s="127"/>
      <c r="M11" s="232"/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15.2</v>
      </c>
      <c r="I13" s="67">
        <f>SUM(J13)-0.6</f>
        <v>15.799999999999999</v>
      </c>
      <c r="J13" s="126">
        <v>16.399999999999999</v>
      </c>
      <c r="K13" s="127">
        <f>SUM(J13)+0.6</f>
        <v>17</v>
      </c>
      <c r="L13" s="127">
        <f>SUM(K13)+0.6</f>
        <v>17.600000000000001</v>
      </c>
      <c r="M13" s="232">
        <f>SUM(L13)+0.6</f>
        <v>18.200000000000003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232">
        <f>SUM(L15)+0.3</f>
        <v>7.6999999999999993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39.799999999999997</v>
      </c>
      <c r="I17" s="67">
        <f>SUM(J17)-1.6</f>
        <v>41.4</v>
      </c>
      <c r="J17" s="126">
        <v>43</v>
      </c>
      <c r="K17" s="127">
        <f>SUM(J17)+1.6</f>
        <v>44.6</v>
      </c>
      <c r="L17" s="127">
        <f>SUM(K17)+1.6</f>
        <v>46.2</v>
      </c>
      <c r="M17" s="232">
        <f>SUM(L17)+1.6</f>
        <v>47.800000000000004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/>
      <c r="I19" s="67"/>
      <c r="J19" s="90"/>
      <c r="K19" s="67"/>
      <c r="L19" s="67"/>
      <c r="M19" s="234"/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27.799999999999997</v>
      </c>
      <c r="I21" s="67">
        <f>SUM(J21)-1.6</f>
        <v>29.4</v>
      </c>
      <c r="J21" s="126">
        <v>31</v>
      </c>
      <c r="K21" s="127">
        <f>SUM(J21)+1.6</f>
        <v>32.6</v>
      </c>
      <c r="L21" s="127">
        <f>SUM(K21)+1.6</f>
        <v>34.200000000000003</v>
      </c>
      <c r="M21" s="232">
        <f>SUM(L21)+1.6</f>
        <v>35.800000000000004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16.600000000000001</v>
      </c>
      <c r="I23" s="67">
        <f>SUM(J23)-0.7</f>
        <v>17.3</v>
      </c>
      <c r="J23" s="126">
        <v>18</v>
      </c>
      <c r="K23" s="127">
        <f>SUM(J23)+0.7</f>
        <v>18.7</v>
      </c>
      <c r="L23" s="127">
        <f>SUM(K23)+0.7</f>
        <v>19.399999999999999</v>
      </c>
      <c r="M23" s="232">
        <f>SUM(L23)+0.7</f>
        <v>20.099999999999998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287</v>
      </c>
      <c r="C25" s="86"/>
      <c r="D25" s="177"/>
      <c r="E25" s="178"/>
      <c r="F25" s="178"/>
      <c r="G25" s="179"/>
      <c r="H25" s="67">
        <f>SUM(I25)-0.2</f>
        <v>3.0999999999999996</v>
      </c>
      <c r="I25" s="67">
        <f>SUM(J25)-0.2</f>
        <v>3.3</v>
      </c>
      <c r="J25" s="126">
        <v>3.5</v>
      </c>
      <c r="K25" s="127">
        <f>SUM(J25)+0.2</f>
        <v>3.7</v>
      </c>
      <c r="L25" s="127">
        <f>SUM(K25)+0.2</f>
        <v>3.9000000000000004</v>
      </c>
      <c r="M25" s="232">
        <f>SUM(L25)+0.2</f>
        <v>4.1000000000000005</v>
      </c>
    </row>
    <row r="26" spans="1:13" s="1" customFormat="1" ht="14.1" customHeight="1" x14ac:dyDescent="0.3">
      <c r="A26" s="256"/>
      <c r="B26" s="108" t="s">
        <v>286</v>
      </c>
      <c r="C26" s="109"/>
      <c r="D26" s="103"/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 t="s">
        <v>81</v>
      </c>
      <c r="C27" s="86"/>
      <c r="D27" s="177"/>
      <c r="E27" s="178"/>
      <c r="F27" s="178"/>
      <c r="G27" s="179"/>
      <c r="H27" s="67">
        <f>SUM(I27)-0.2</f>
        <v>3.0999999999999996</v>
      </c>
      <c r="I27" s="67">
        <f>SUM(J27)-0.2</f>
        <v>3.3</v>
      </c>
      <c r="J27" s="126">
        <v>3.5</v>
      </c>
      <c r="K27" s="127">
        <f>SUM(J27)+0.2</f>
        <v>3.7</v>
      </c>
      <c r="L27" s="127">
        <f>SUM(K27)+0.2</f>
        <v>3.9000000000000004</v>
      </c>
      <c r="M27" s="232">
        <f>SUM(L27)+0.2</f>
        <v>4.1000000000000005</v>
      </c>
    </row>
    <row r="28" spans="1:13" ht="14.1" customHeight="1" x14ac:dyDescent="0.3">
      <c r="A28" s="256"/>
      <c r="B28" s="108" t="s">
        <v>82</v>
      </c>
      <c r="C28" s="109"/>
      <c r="D28" s="103"/>
      <c r="E28" s="239"/>
      <c r="F28" s="239"/>
      <c r="G28" s="105"/>
      <c r="H28" s="98"/>
      <c r="I28" s="98"/>
      <c r="J28" s="90"/>
      <c r="K28" s="67"/>
      <c r="L28" s="67"/>
      <c r="M28" s="234"/>
    </row>
    <row r="29" spans="1:13" ht="14.1" customHeight="1" x14ac:dyDescent="0.3">
      <c r="A29" s="160">
        <v>14</v>
      </c>
      <c r="B29" s="85"/>
      <c r="C29" s="86"/>
      <c r="D29" s="177"/>
      <c r="E29" s="178"/>
      <c r="F29" s="178"/>
      <c r="G29" s="179"/>
      <c r="H29" s="67"/>
      <c r="I29" s="67"/>
      <c r="J29" s="126"/>
      <c r="K29" s="127"/>
      <c r="L29" s="127"/>
      <c r="M29" s="232"/>
    </row>
    <row r="30" spans="1:13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23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2927-B014-47EF-BE1A-2AA8BC6C989A}">
  <sheetPr codeName="Sheet16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346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SUM(I3)-3.5</f>
        <v>36</v>
      </c>
      <c r="I3" s="67">
        <f>SUM(J3)-3.5</f>
        <v>39.5</v>
      </c>
      <c r="J3" s="90">
        <v>43</v>
      </c>
      <c r="K3" s="67">
        <f>SUM(J3)+3</f>
        <v>46</v>
      </c>
      <c r="L3" s="67">
        <f>SUM(K3)+3</f>
        <v>49</v>
      </c>
      <c r="M3" s="242">
        <f>SUM(L3)+3</f>
        <v>52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34</v>
      </c>
      <c r="I5" s="67">
        <f>SUM(J5)-2</f>
        <v>36</v>
      </c>
      <c r="J5" s="90">
        <v>38</v>
      </c>
      <c r="K5" s="67">
        <f>SUM(J5)+1.8</f>
        <v>39.799999999999997</v>
      </c>
      <c r="L5" s="67">
        <f>SUM(K5)+1.8</f>
        <v>41.599999999999994</v>
      </c>
      <c r="M5" s="234">
        <f>SUM(L5)+1.8</f>
        <v>43.399999999999991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37.5</v>
      </c>
      <c r="I7" s="67">
        <f>SUM(J7)-2.25</f>
        <v>39.75</v>
      </c>
      <c r="J7" s="90">
        <v>42</v>
      </c>
      <c r="K7" s="67">
        <f>SUM(J7)+2</f>
        <v>44</v>
      </c>
      <c r="L7" s="67">
        <f>SUM(K7)+2</f>
        <v>46</v>
      </c>
      <c r="M7" s="234">
        <f>SUM(L7)+2</f>
        <v>48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30.400000000000002</v>
      </c>
      <c r="I9" s="67">
        <f>SUM(J9)-1.8</f>
        <v>32.200000000000003</v>
      </c>
      <c r="J9" s="90">
        <v>34</v>
      </c>
      <c r="K9" s="67">
        <f>SUM(J9)+1.6</f>
        <v>35.6</v>
      </c>
      <c r="L9" s="67">
        <f>SUM(K9)+1.6</f>
        <v>37.200000000000003</v>
      </c>
      <c r="M9" s="234">
        <f>SUM(L9)+1.6</f>
        <v>38.800000000000004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13.2</v>
      </c>
      <c r="I11" s="67">
        <f>SUM(J11)-0.8</f>
        <v>14</v>
      </c>
      <c r="J11" s="126">
        <v>14.8</v>
      </c>
      <c r="K11" s="127">
        <f>SUM(J11)+0.8</f>
        <v>15.600000000000001</v>
      </c>
      <c r="L11" s="127">
        <f>SUM(K11)+0.8</f>
        <v>16.400000000000002</v>
      </c>
      <c r="M11" s="232">
        <f>SUM(L11)+0.8</f>
        <v>17.200000000000003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15.2</v>
      </c>
      <c r="I13" s="67">
        <f>SUM(J13)-0.6</f>
        <v>15.799999999999999</v>
      </c>
      <c r="J13" s="126">
        <v>16.399999999999999</v>
      </c>
      <c r="K13" s="127">
        <f>SUM(J13)+0.6</f>
        <v>17</v>
      </c>
      <c r="L13" s="127">
        <f>SUM(K13)+0.6</f>
        <v>17.600000000000001</v>
      </c>
      <c r="M13" s="232">
        <f>SUM(L13)+0.6</f>
        <v>18.200000000000003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232">
        <f>SUM(L15)+0.3</f>
        <v>7.8999999999999995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39.799999999999997</v>
      </c>
      <c r="I17" s="67">
        <f>SUM(J17)-1.6</f>
        <v>41.4</v>
      </c>
      <c r="J17" s="126">
        <v>43</v>
      </c>
      <c r="K17" s="127">
        <f>SUM(J17)+1.6</f>
        <v>44.6</v>
      </c>
      <c r="L17" s="127">
        <f>SUM(K17)+1.6</f>
        <v>46.2</v>
      </c>
      <c r="M17" s="232">
        <f>SUM(L17)+1.6</f>
        <v>47.800000000000004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28</v>
      </c>
      <c r="I19" s="67">
        <f>SUM(J19)-3.5</f>
        <v>31.5</v>
      </c>
      <c r="J19" s="90">
        <v>35</v>
      </c>
      <c r="K19" s="67">
        <f>SUM(J19)+3.6</f>
        <v>38.6</v>
      </c>
      <c r="L19" s="67">
        <f>SUM(K19)+3.6</f>
        <v>42.2</v>
      </c>
      <c r="M19" s="234">
        <f>SUM(L19)+3.6</f>
        <v>45.800000000000004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25.799999999999997</v>
      </c>
      <c r="I21" s="67">
        <f>SUM(J21)-1.6</f>
        <v>27.4</v>
      </c>
      <c r="J21" s="126">
        <v>29</v>
      </c>
      <c r="K21" s="127">
        <f>SUM(J21)+1.6</f>
        <v>30.6</v>
      </c>
      <c r="L21" s="127">
        <f>SUM(K21)+1.6</f>
        <v>32.200000000000003</v>
      </c>
      <c r="M21" s="232">
        <f>SUM(L21)+1.6</f>
        <v>33.800000000000004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232">
        <f>SUM(L23)+0.6</f>
        <v>17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SUM(I25)-0.6</f>
        <v>8.8000000000000007</v>
      </c>
      <c r="I25" s="67">
        <f>SUM(J25)-0.6</f>
        <v>9.4</v>
      </c>
      <c r="J25" s="126">
        <v>10</v>
      </c>
      <c r="K25" s="127">
        <f>SUM(J25)+0.6</f>
        <v>10.6</v>
      </c>
      <c r="L25" s="127">
        <f>SUM(K25)+0.6</f>
        <v>11.2</v>
      </c>
      <c r="M25" s="232">
        <f>SUM(L25)+0.6</f>
        <v>11.799999999999999</v>
      </c>
    </row>
    <row r="26" spans="1:13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232"/>
    </row>
    <row r="28" spans="1:13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DB24-6E32-47F4-9825-A599FED056B2}">
  <sheetPr codeName="Sheet153">
    <tabColor theme="5"/>
    <pageSetUpPr fitToPage="1"/>
  </sheetPr>
  <dimension ref="A1:N51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291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  <c r="N2" s="21" t="s">
        <v>185</v>
      </c>
    </row>
    <row r="3" spans="1:14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33</v>
      </c>
      <c r="I3" s="67">
        <f>SUM(J3)-3</f>
        <v>36</v>
      </c>
      <c r="J3" s="90">
        <v>39</v>
      </c>
      <c r="K3" s="67">
        <f>SUM(J3)+2.5</f>
        <v>41.5</v>
      </c>
      <c r="L3" s="67">
        <f>SUM(K3)+2.5</f>
        <v>44</v>
      </c>
      <c r="M3" s="135">
        <f>SUM(L3)+2.5</f>
        <v>46.5</v>
      </c>
      <c r="N3" s="273">
        <f>SUM(M3)+2.5</f>
        <v>49</v>
      </c>
    </row>
    <row r="4" spans="1:14" s="1" customFormat="1" ht="14.1" customHeight="1" x14ac:dyDescent="0.3">
      <c r="A4" s="181"/>
      <c r="B4" s="107" t="s">
        <v>43</v>
      </c>
      <c r="C4" s="107"/>
      <c r="D4" s="129" t="s">
        <v>292</v>
      </c>
      <c r="E4" s="130"/>
      <c r="F4" s="130"/>
      <c r="G4" s="130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SUM(I5)-2.4</f>
        <v>38.200000000000003</v>
      </c>
      <c r="I5" s="67">
        <f>SUM(J5)-2.4</f>
        <v>40.6</v>
      </c>
      <c r="J5" s="90">
        <v>43</v>
      </c>
      <c r="K5" s="67">
        <f>SUM(J5)+2.2</f>
        <v>45.2</v>
      </c>
      <c r="L5" s="67">
        <f>SUM(K5)+2.2</f>
        <v>47.400000000000006</v>
      </c>
      <c r="M5" s="67">
        <f>SUM(L5)+2.2</f>
        <v>49.600000000000009</v>
      </c>
      <c r="N5" s="185">
        <f>SUM(M5)+2.2</f>
        <v>51.800000000000011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34.5</v>
      </c>
      <c r="I7" s="67">
        <f>SUM(J7)-2.25</f>
        <v>36.75</v>
      </c>
      <c r="J7" s="90">
        <v>39</v>
      </c>
      <c r="K7" s="67">
        <f>SUM(J7)+2</f>
        <v>41</v>
      </c>
      <c r="L7" s="67">
        <f>SUM(K7)+2</f>
        <v>43</v>
      </c>
      <c r="M7" s="67">
        <f>SUM(L7)+2</f>
        <v>45</v>
      </c>
      <c r="N7" s="185">
        <f>SUM(M7)+2</f>
        <v>47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SUM(I9)-2.1</f>
        <v>32.799999999999997</v>
      </c>
      <c r="I9" s="67">
        <f>SUM(J9)-2.1</f>
        <v>34.9</v>
      </c>
      <c r="J9" s="90">
        <v>37</v>
      </c>
      <c r="K9" s="67">
        <f>SUM(J9)+1.9</f>
        <v>38.9</v>
      </c>
      <c r="L9" s="67">
        <f>SUM(K9)+1.9</f>
        <v>40.799999999999997</v>
      </c>
      <c r="M9" s="67">
        <f>SUM(L9)+1.9</f>
        <v>42.699999999999996</v>
      </c>
      <c r="N9" s="185">
        <f>SUM(M9)+1.9</f>
        <v>44.599999999999994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126">
        <v>16.5</v>
      </c>
      <c r="K11" s="127">
        <f>SUM(J11)+0.8</f>
        <v>17.3</v>
      </c>
      <c r="L11" s="127">
        <f>SUM(K11)+0.8</f>
        <v>18.100000000000001</v>
      </c>
      <c r="M11" s="127">
        <f>SUM(L11)+0.8</f>
        <v>18.900000000000002</v>
      </c>
      <c r="N11" s="257">
        <f>SUM(M11)+0.8</f>
        <v>19.700000000000003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127"/>
      <c r="N12" s="257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15.999999999999998</v>
      </c>
      <c r="I13" s="67">
        <f>SUM(J13)-0.6</f>
        <v>16.599999999999998</v>
      </c>
      <c r="J13" s="126">
        <v>17.2</v>
      </c>
      <c r="K13" s="127">
        <f>SUM(J13)+0.6</f>
        <v>17.8</v>
      </c>
      <c r="L13" s="127">
        <f>SUM(K13)+0.6</f>
        <v>18.400000000000002</v>
      </c>
      <c r="M13" s="127">
        <f>SUM(L13)+0.6</f>
        <v>19.000000000000004</v>
      </c>
      <c r="N13" s="257">
        <f>SUM(M13)+0.6</f>
        <v>19.600000000000005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127"/>
      <c r="N14" s="257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6.2</v>
      </c>
      <c r="I15" s="67">
        <f>SUM(J15)-0.3</f>
        <v>6.5</v>
      </c>
      <c r="J15" s="126">
        <v>6.8</v>
      </c>
      <c r="K15" s="127">
        <f>SUM(J15)+0.3</f>
        <v>7.1</v>
      </c>
      <c r="L15" s="127">
        <f>SUM(K15)+0.3</f>
        <v>7.3999999999999995</v>
      </c>
      <c r="M15" s="127">
        <f>SUM(L15)+0.3</f>
        <v>7.6999999999999993</v>
      </c>
      <c r="N15" s="257">
        <f>SUM(M15)+0.3</f>
        <v>7.9999999999999991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127"/>
      <c r="N16" s="257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40.799999999999997</v>
      </c>
      <c r="I17" s="67">
        <f>SUM(J17)-1.6</f>
        <v>42.4</v>
      </c>
      <c r="J17" s="126">
        <v>44</v>
      </c>
      <c r="K17" s="127">
        <f>SUM(J17)+1.6</f>
        <v>45.6</v>
      </c>
      <c r="L17" s="127">
        <f>SUM(K17)+1.6</f>
        <v>47.2</v>
      </c>
      <c r="M17" s="127">
        <f>SUM(L17)+1.6</f>
        <v>48.800000000000004</v>
      </c>
      <c r="N17" s="257">
        <f>SUM(M17)+1.6</f>
        <v>50.400000000000006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127"/>
      <c r="N18" s="257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SUM(I19)-3.3</f>
        <v>25.9</v>
      </c>
      <c r="I19" s="67">
        <f>SUM(J19)-3.3</f>
        <v>29.2</v>
      </c>
      <c r="J19" s="90">
        <v>32.5</v>
      </c>
      <c r="K19" s="67">
        <f>SUM(J19)+3.4</f>
        <v>35.9</v>
      </c>
      <c r="L19" s="67">
        <f>SUM(K19)+3.4</f>
        <v>39.299999999999997</v>
      </c>
      <c r="M19" s="67">
        <f>SUM(L19)+3.4</f>
        <v>42.699999999999996</v>
      </c>
      <c r="N19" s="185">
        <f>SUM(M19)+3.4</f>
        <v>46.099999999999994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30</v>
      </c>
      <c r="I21" s="67">
        <f>SUM(J21)-1.6</f>
        <v>31.6</v>
      </c>
      <c r="J21" s="126">
        <v>33.200000000000003</v>
      </c>
      <c r="K21" s="127">
        <f>SUM(J21)+1.6</f>
        <v>34.800000000000004</v>
      </c>
      <c r="L21" s="127">
        <f>SUM(K21)+1.6</f>
        <v>36.400000000000006</v>
      </c>
      <c r="M21" s="127">
        <f>SUM(L21)+1.6</f>
        <v>38.000000000000007</v>
      </c>
      <c r="N21" s="257">
        <f>SUM(M21)+1.6</f>
        <v>39.600000000000009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127"/>
      <c r="N22" s="257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127">
        <f>SUM(L23)+0.6</f>
        <v>17</v>
      </c>
      <c r="N23" s="257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127"/>
      <c r="N24" s="257"/>
    </row>
    <row r="25" spans="1:14" s="1" customFormat="1" ht="14.1" customHeight="1" x14ac:dyDescent="0.3">
      <c r="A25" s="160">
        <v>12</v>
      </c>
      <c r="B25" s="85" t="s">
        <v>293</v>
      </c>
      <c r="C25" s="86"/>
      <c r="D25" s="177"/>
      <c r="E25" s="178"/>
      <c r="F25" s="178"/>
      <c r="G25" s="179"/>
      <c r="H25" s="67">
        <f>SUM(I25)-0.3</f>
        <v>5.4</v>
      </c>
      <c r="I25" s="67">
        <f>SUM(J25)-0.3</f>
        <v>5.7</v>
      </c>
      <c r="J25" s="126">
        <v>6</v>
      </c>
      <c r="K25" s="127">
        <f>SUM(J25)+0.3</f>
        <v>6.3</v>
      </c>
      <c r="L25" s="127">
        <f>SUM(K25)+0.3</f>
        <v>6.6</v>
      </c>
      <c r="M25" s="127">
        <f>SUM(L25)+0.3</f>
        <v>6.8999999999999995</v>
      </c>
      <c r="N25" s="257">
        <f>SUM(M25)+0.3</f>
        <v>7.1999999999999993</v>
      </c>
    </row>
    <row r="26" spans="1:14" s="1" customFormat="1" ht="14.1" customHeight="1" x14ac:dyDescent="0.3">
      <c r="A26" s="256"/>
      <c r="B26" s="108" t="s">
        <v>294</v>
      </c>
      <c r="C26" s="109"/>
      <c r="D26" s="103"/>
      <c r="E26" s="239"/>
      <c r="F26" s="239"/>
      <c r="G26" s="105"/>
      <c r="H26" s="98"/>
      <c r="I26" s="98"/>
      <c r="J26" s="90"/>
      <c r="K26" s="67"/>
      <c r="L26" s="67"/>
      <c r="M26" s="67"/>
      <c r="N26" s="185"/>
    </row>
    <row r="27" spans="1:14" ht="14.1" customHeight="1" x14ac:dyDescent="0.3">
      <c r="A27" s="160">
        <v>13</v>
      </c>
      <c r="B27" s="85" t="s">
        <v>81</v>
      </c>
      <c r="C27" s="86"/>
      <c r="D27" s="177"/>
      <c r="E27" s="178"/>
      <c r="F27" s="178"/>
      <c r="G27" s="179"/>
      <c r="H27" s="67">
        <f>SUM(I27)-0.2</f>
        <v>3.5999999999999996</v>
      </c>
      <c r="I27" s="67">
        <f>SUM(J27)-0.2</f>
        <v>3.8</v>
      </c>
      <c r="J27" s="126">
        <v>4</v>
      </c>
      <c r="K27" s="127">
        <f>SUM(J27)+0.2</f>
        <v>4.2</v>
      </c>
      <c r="L27" s="127">
        <f>SUM(K27)+0.2</f>
        <v>4.4000000000000004</v>
      </c>
      <c r="M27" s="127">
        <f>SUM(L27)+0.2</f>
        <v>4.6000000000000005</v>
      </c>
      <c r="N27" s="257">
        <f>SUM(M27)+0.2</f>
        <v>4.8000000000000007</v>
      </c>
    </row>
    <row r="28" spans="1:14" ht="14.1" customHeight="1" x14ac:dyDescent="0.3">
      <c r="A28" s="256"/>
      <c r="B28" s="108" t="s">
        <v>82</v>
      </c>
      <c r="C28" s="109"/>
      <c r="D28" s="103"/>
      <c r="E28" s="239"/>
      <c r="F28" s="239"/>
      <c r="G28" s="105"/>
      <c r="H28" s="98"/>
      <c r="I28" s="98"/>
      <c r="J28" s="90"/>
      <c r="K28" s="67"/>
      <c r="L28" s="67"/>
      <c r="M28" s="67"/>
      <c r="N28" s="185"/>
    </row>
    <row r="29" spans="1:14" ht="14.1" customHeight="1" x14ac:dyDescent="0.3">
      <c r="A29" s="160">
        <v>14</v>
      </c>
      <c r="B29" s="85"/>
      <c r="C29" s="86"/>
      <c r="D29" s="177"/>
      <c r="E29" s="178"/>
      <c r="F29" s="178"/>
      <c r="G29" s="179"/>
      <c r="H29" s="67"/>
      <c r="I29" s="67"/>
      <c r="J29" s="126"/>
      <c r="K29" s="127"/>
      <c r="L29" s="127"/>
      <c r="M29" s="127"/>
      <c r="N29" s="257"/>
    </row>
    <row r="30" spans="1:14" ht="14.1" customHeight="1" thickBot="1" x14ac:dyDescent="0.35">
      <c r="A30" s="174"/>
      <c r="B30" s="169"/>
      <c r="C30" s="170"/>
      <c r="D30" s="171"/>
      <c r="E30" s="172"/>
      <c r="F30" s="172"/>
      <c r="G30" s="173"/>
      <c r="H30" s="68"/>
      <c r="I30" s="68"/>
      <c r="J30" s="166"/>
      <c r="K30" s="167"/>
      <c r="L30" s="167"/>
      <c r="M30" s="167"/>
      <c r="N30" s="258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AA73-617F-412E-ACFD-5EAA73EEE5EE}">
  <sheetPr codeName="Sheet232">
    <tabColor theme="5"/>
    <pageSetUpPr fitToPage="1"/>
  </sheetPr>
  <dimension ref="A1:N51"/>
  <sheetViews>
    <sheetView zoomScale="110" zoomScaleNormal="110" workbookViewId="0">
      <selection activeCell="W5" sqref="W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696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35.9</v>
      </c>
      <c r="I3" s="135">
        <f>SUM(J3)-3.5</f>
        <v>39.4</v>
      </c>
      <c r="J3" s="137">
        <v>42.9</v>
      </c>
      <c r="K3" s="135">
        <f>SUM(J3)+3</f>
        <v>45.9</v>
      </c>
      <c r="L3" s="135">
        <f>SUM(K3)+3</f>
        <v>48.9</v>
      </c>
      <c r="M3" s="135">
        <f>SUM(L3)+3</f>
        <v>51.9</v>
      </c>
      <c r="N3" s="386">
        <f>SUM(M3)+3</f>
        <v>54.9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385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36.599999999999994</v>
      </c>
      <c r="I5" s="67">
        <f>SUM(J5)-2.2</f>
        <v>38.799999999999997</v>
      </c>
      <c r="J5" s="90">
        <v>41</v>
      </c>
      <c r="K5" s="67">
        <f>SUM(J5)+2</f>
        <v>43</v>
      </c>
      <c r="L5" s="67">
        <f>SUM(K5)+2</f>
        <v>45</v>
      </c>
      <c r="M5" s="67">
        <f>SUM(L5)+2</f>
        <v>47</v>
      </c>
      <c r="N5" s="384">
        <f>SUM(M5)+2</f>
        <v>49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385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36.5</v>
      </c>
      <c r="I7" s="67">
        <f>SUM(J7)-2.25</f>
        <v>38.75</v>
      </c>
      <c r="J7" s="90">
        <v>41</v>
      </c>
      <c r="K7" s="67">
        <f>SUM(J7)+2</f>
        <v>43</v>
      </c>
      <c r="L7" s="67">
        <f>SUM(K7)+2</f>
        <v>45</v>
      </c>
      <c r="M7" s="67">
        <f>SUM(L7)+2</f>
        <v>47</v>
      </c>
      <c r="N7" s="384">
        <f>SUM(M7)+2</f>
        <v>49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385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28.4</v>
      </c>
      <c r="I9" s="67">
        <f>SUM(J9)-1.8</f>
        <v>30.2</v>
      </c>
      <c r="J9" s="90">
        <v>32</v>
      </c>
      <c r="K9" s="67">
        <f>SUM(J9)+1.6</f>
        <v>33.6</v>
      </c>
      <c r="L9" s="67">
        <f>SUM(K9)+1.6</f>
        <v>35.200000000000003</v>
      </c>
      <c r="M9" s="67">
        <f>SUM(L9)+1.6</f>
        <v>36.800000000000004</v>
      </c>
      <c r="N9" s="384">
        <f>SUM(M9)+1.6</f>
        <v>38.400000000000006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385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90">
        <v>16.5</v>
      </c>
      <c r="K11" s="67">
        <f>SUM(J11)+0.8</f>
        <v>17.3</v>
      </c>
      <c r="L11" s="67">
        <f>SUM(K11)+0.8</f>
        <v>18.100000000000001</v>
      </c>
      <c r="M11" s="67">
        <f>SUM(L11)+0.8</f>
        <v>18.900000000000002</v>
      </c>
      <c r="N11" s="384">
        <f>SUM(M11)+0.8</f>
        <v>19.700000000000003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385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7">
        <f>SUM(L13)+0.6</f>
        <v>18.300000000000004</v>
      </c>
      <c r="N13" s="384">
        <f>SUM(M13)+0.6</f>
        <v>18.900000000000006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385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</v>
      </c>
      <c r="I15" s="67">
        <f>SUM(J15)-0.3</f>
        <v>6.3</v>
      </c>
      <c r="J15" s="126">
        <v>6.6</v>
      </c>
      <c r="K15" s="127">
        <f>SUM(J15)+0.3</f>
        <v>6.8999999999999995</v>
      </c>
      <c r="L15" s="127">
        <f>SUM(K15)+0.3</f>
        <v>7.1999999999999993</v>
      </c>
      <c r="M15" s="67">
        <f>SUM(L15)+0.3</f>
        <v>7.4999999999999991</v>
      </c>
      <c r="N15" s="384">
        <f>SUM(M15)+0.3</f>
        <v>7.7999999999999989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385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67">
        <f>SUM(L17)+1.6</f>
        <v>46.800000000000004</v>
      </c>
      <c r="N17" s="384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385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26.700000000000003</v>
      </c>
      <c r="I19" s="67">
        <f>SUM(J19)-3.4</f>
        <v>30.1</v>
      </c>
      <c r="J19" s="90">
        <v>33.5</v>
      </c>
      <c r="K19" s="67">
        <f>SUM(J19)+3.5</f>
        <v>37</v>
      </c>
      <c r="L19" s="67">
        <f>SUM(K19)+3.5</f>
        <v>40.5</v>
      </c>
      <c r="M19" s="67">
        <f>SUM(L19)+3.5</f>
        <v>44</v>
      </c>
      <c r="N19" s="69">
        <f>SUM(M19)+3.5</f>
        <v>47.5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76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29.799999999999997</v>
      </c>
      <c r="I21" s="67">
        <f>SUM(J21)-1.6</f>
        <v>31.4</v>
      </c>
      <c r="J21" s="126">
        <v>33</v>
      </c>
      <c r="K21" s="127">
        <f>SUM(J21)+1.6</f>
        <v>34.6</v>
      </c>
      <c r="L21" s="127">
        <f>SUM(K21)+1.6</f>
        <v>36.200000000000003</v>
      </c>
      <c r="M21" s="67">
        <f>SUM(L21)+1.6</f>
        <v>37.800000000000004</v>
      </c>
      <c r="N21" s="384">
        <f>SUM(M21)+1.6</f>
        <v>39.400000000000006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385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384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385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3.4000000000000004</v>
      </c>
      <c r="I25" s="67">
        <f>SUM(J25)-0.3</f>
        <v>3.7</v>
      </c>
      <c r="J25" s="126">
        <v>4</v>
      </c>
      <c r="K25" s="127">
        <f>SUM(J25)+0.3</f>
        <v>4.3</v>
      </c>
      <c r="L25" s="127">
        <f>SUM(K25)+0.3</f>
        <v>4.5999999999999996</v>
      </c>
      <c r="M25" s="67">
        <f>SUM(L25)+0.3</f>
        <v>4.8999999999999995</v>
      </c>
      <c r="N25" s="384">
        <f>SUM(M25)+0.3</f>
        <v>5.1999999999999993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68"/>
      <c r="N26" s="393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A05E-08B8-41DE-B4A1-3AEA5C71E748}">
  <sheetPr codeName="Sheet192">
    <tabColor theme="5"/>
    <pageSetUpPr fitToPage="1"/>
  </sheetPr>
  <dimension ref="A1:M57"/>
  <sheetViews>
    <sheetView zoomScale="110" zoomScaleNormal="110" workbookViewId="0">
      <selection activeCell="T33" sqref="T3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701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1" t="s">
        <v>72</v>
      </c>
      <c r="I2" s="51" t="s">
        <v>73</v>
      </c>
      <c r="J2" s="8" t="s">
        <v>74</v>
      </c>
      <c r="K2" s="51" t="s">
        <v>75</v>
      </c>
      <c r="L2" s="51" t="s">
        <v>183</v>
      </c>
      <c r="M2" s="5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36.5</v>
      </c>
      <c r="I3" s="135">
        <f>SUM(J3)-3.5</f>
        <v>40</v>
      </c>
      <c r="J3" s="137">
        <v>43.5</v>
      </c>
      <c r="K3" s="135">
        <f>SUM(J3)+3</f>
        <v>46.5</v>
      </c>
      <c r="L3" s="135">
        <f>SUM(K3)+3</f>
        <v>49.5</v>
      </c>
      <c r="M3" s="242">
        <f>SUM(L3)+3</f>
        <v>52.5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/>
      <c r="I5" s="67"/>
      <c r="J5" s="90"/>
      <c r="K5" s="67"/>
      <c r="L5" s="67"/>
      <c r="M5" s="234"/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271" t="s">
        <v>106</v>
      </c>
      <c r="C7" s="272"/>
      <c r="D7" s="103" t="s">
        <v>107</v>
      </c>
      <c r="E7" s="239"/>
      <c r="F7" s="239"/>
      <c r="G7" s="105"/>
      <c r="H7" s="67">
        <f>SUM(I7)-4.5</f>
        <v>44</v>
      </c>
      <c r="I7" s="67">
        <f>SUM(J7)-4.5</f>
        <v>48.5</v>
      </c>
      <c r="J7" s="126">
        <v>53</v>
      </c>
      <c r="K7" s="127">
        <f>SUM(J7)+4.5</f>
        <v>57.5</v>
      </c>
      <c r="L7" s="127">
        <f>SUM(K7)+4.5</f>
        <v>62</v>
      </c>
      <c r="M7" s="232">
        <f>SUM(L7)+4.5</f>
        <v>66.5</v>
      </c>
    </row>
    <row r="8" spans="1:13" s="1" customFormat="1" ht="14.1" customHeight="1" x14ac:dyDescent="0.3">
      <c r="A8" s="160"/>
      <c r="B8" s="148" t="s">
        <v>104</v>
      </c>
      <c r="C8" s="149"/>
      <c r="D8" s="129" t="s">
        <v>105</v>
      </c>
      <c r="E8" s="130"/>
      <c r="F8" s="130"/>
      <c r="G8" s="131"/>
      <c r="H8" s="82"/>
      <c r="I8" s="82"/>
      <c r="J8" s="126"/>
      <c r="K8" s="127"/>
      <c r="L8" s="127"/>
      <c r="M8" s="232"/>
    </row>
    <row r="9" spans="1:13" s="1" customFormat="1" ht="14.1" customHeight="1" x14ac:dyDescent="0.3">
      <c r="A9" s="160">
        <v>4</v>
      </c>
      <c r="B9" s="106" t="s">
        <v>42</v>
      </c>
      <c r="C9" s="106"/>
      <c r="D9" s="161" t="s">
        <v>85</v>
      </c>
      <c r="E9" s="161"/>
      <c r="F9" s="161"/>
      <c r="G9" s="161"/>
      <c r="H9" s="67">
        <f>SUM(I9)-2.25</f>
        <v>33</v>
      </c>
      <c r="I9" s="67">
        <f>SUM(J9)-2.25</f>
        <v>35.25</v>
      </c>
      <c r="J9" s="90">
        <v>37.5</v>
      </c>
      <c r="K9" s="67">
        <f>SUM(J9)+2</f>
        <v>39.5</v>
      </c>
      <c r="L9" s="67">
        <f>SUM(K9)+2</f>
        <v>41.5</v>
      </c>
      <c r="M9" s="234">
        <f>SUM(L9)+2</f>
        <v>43.5</v>
      </c>
    </row>
    <row r="10" spans="1:13" s="1" customFormat="1" ht="14.1" customHeight="1" x14ac:dyDescent="0.3">
      <c r="A10" s="160"/>
      <c r="B10" s="107" t="s">
        <v>47</v>
      </c>
      <c r="C10" s="107"/>
      <c r="D10" s="129" t="s">
        <v>50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48</v>
      </c>
      <c r="C11" s="106"/>
      <c r="D11" s="161" t="s">
        <v>9</v>
      </c>
      <c r="E11" s="161"/>
      <c r="F11" s="161"/>
      <c r="G11" s="161"/>
      <c r="H11" s="67">
        <f>SUM(I11)-2.25</f>
        <v>32</v>
      </c>
      <c r="I11" s="67">
        <f>SUM(J11)-2.25</f>
        <v>34.25</v>
      </c>
      <c r="J11" s="90">
        <v>36.5</v>
      </c>
      <c r="K11" s="67">
        <f>SUM(J11)+2</f>
        <v>38.5</v>
      </c>
      <c r="L11" s="67">
        <f>SUM(K11)+2</f>
        <v>40.5</v>
      </c>
      <c r="M11" s="234">
        <f>SUM(L11)+2</f>
        <v>42.5</v>
      </c>
    </row>
    <row r="12" spans="1:13" s="1" customFormat="1" ht="14.1" customHeight="1" x14ac:dyDescent="0.3">
      <c r="A12" s="160"/>
      <c r="B12" s="107" t="s">
        <v>28</v>
      </c>
      <c r="C12" s="107"/>
      <c r="D12" s="129" t="s">
        <v>51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11</v>
      </c>
      <c r="C13" s="106"/>
      <c r="D13" s="161" t="s">
        <v>0</v>
      </c>
      <c r="E13" s="161"/>
      <c r="F13" s="161"/>
      <c r="G13" s="161"/>
      <c r="H13" s="67"/>
      <c r="I13" s="67"/>
      <c r="J13" s="90"/>
      <c r="K13" s="67"/>
      <c r="L13" s="67"/>
      <c r="M13" s="234"/>
    </row>
    <row r="14" spans="1:13" s="1" customFormat="1" ht="14.1" customHeight="1" x14ac:dyDescent="0.3">
      <c r="A14" s="160"/>
      <c r="B14" s="107" t="s">
        <v>29</v>
      </c>
      <c r="C14" s="107"/>
      <c r="D14" s="129" t="s">
        <v>52</v>
      </c>
      <c r="E14" s="130"/>
      <c r="F14" s="130"/>
      <c r="G14" s="131"/>
      <c r="H14" s="82"/>
      <c r="I14" s="82"/>
      <c r="J14" s="93"/>
      <c r="K14" s="82"/>
      <c r="L14" s="82"/>
      <c r="M14" s="235"/>
    </row>
    <row r="15" spans="1:13" s="1" customFormat="1" ht="14.1" customHeight="1" x14ac:dyDescent="0.3">
      <c r="A15" s="160">
        <v>7</v>
      </c>
      <c r="B15" s="106" t="s">
        <v>1</v>
      </c>
      <c r="C15" s="106"/>
      <c r="D15" s="161" t="s">
        <v>385</v>
      </c>
      <c r="E15" s="161"/>
      <c r="F15" s="161"/>
      <c r="G15" s="161"/>
      <c r="H15" s="67"/>
      <c r="I15" s="67"/>
      <c r="J15" s="126"/>
      <c r="K15" s="127"/>
      <c r="L15" s="127"/>
      <c r="M15" s="234"/>
    </row>
    <row r="16" spans="1:13" s="1" customFormat="1" ht="14.1" customHeight="1" x14ac:dyDescent="0.3">
      <c r="A16" s="160"/>
      <c r="B16" s="107" t="s">
        <v>30</v>
      </c>
      <c r="C16" s="107"/>
      <c r="D16" s="129" t="s">
        <v>167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106" t="s">
        <v>3</v>
      </c>
      <c r="C17" s="106"/>
      <c r="D17" s="161" t="s">
        <v>4</v>
      </c>
      <c r="E17" s="161"/>
      <c r="F17" s="161"/>
      <c r="G17" s="161"/>
      <c r="H17" s="67"/>
      <c r="I17" s="67"/>
      <c r="J17" s="126"/>
      <c r="K17" s="127"/>
      <c r="L17" s="127"/>
      <c r="M17" s="234"/>
    </row>
    <row r="18" spans="1:13" s="1" customFormat="1" ht="14.1" customHeight="1" x14ac:dyDescent="0.3">
      <c r="A18" s="160"/>
      <c r="B18" s="107" t="s">
        <v>31</v>
      </c>
      <c r="C18" s="107"/>
      <c r="D18" s="129" t="s">
        <v>168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85" t="s">
        <v>86</v>
      </c>
      <c r="C19" s="86"/>
      <c r="D19" s="123" t="s">
        <v>87</v>
      </c>
      <c r="E19" s="124"/>
      <c r="F19" s="124"/>
      <c r="G19" s="125"/>
      <c r="H19" s="67">
        <f>SUM(I19)-1.6</f>
        <v>35.699999999999996</v>
      </c>
      <c r="I19" s="67">
        <f>SUM(J19)-1.6</f>
        <v>37.299999999999997</v>
      </c>
      <c r="J19" s="126">
        <v>38.9</v>
      </c>
      <c r="K19" s="127">
        <f>SUM(J19)+1.6</f>
        <v>40.5</v>
      </c>
      <c r="L19" s="127">
        <f>SUM(K19)+1.6</f>
        <v>42.1</v>
      </c>
      <c r="M19" s="234">
        <f>SUM(L19)+1.6</f>
        <v>43.7</v>
      </c>
    </row>
    <row r="20" spans="1:13" s="1" customFormat="1" ht="14.1" customHeight="1" x14ac:dyDescent="0.3">
      <c r="A20" s="160"/>
      <c r="B20" s="107" t="s">
        <v>38</v>
      </c>
      <c r="C20" s="107"/>
      <c r="D20" s="129" t="s">
        <v>169</v>
      </c>
      <c r="E20" s="130"/>
      <c r="F20" s="130"/>
      <c r="G20" s="131"/>
      <c r="H20" s="82"/>
      <c r="I20" s="82"/>
      <c r="J20" s="126"/>
      <c r="K20" s="127"/>
      <c r="L20" s="127"/>
      <c r="M20" s="235"/>
    </row>
    <row r="21" spans="1:13" s="1" customFormat="1" ht="14.1" customHeight="1" x14ac:dyDescent="0.3">
      <c r="A21" s="160">
        <v>10</v>
      </c>
      <c r="B21" s="85" t="s">
        <v>700</v>
      </c>
      <c r="C21" s="86"/>
      <c r="D21" s="123"/>
      <c r="E21" s="124"/>
      <c r="F21" s="124"/>
      <c r="G21" s="125"/>
      <c r="H21" s="67">
        <f>SUM(I21)-1.6</f>
        <v>36.5</v>
      </c>
      <c r="I21" s="67">
        <f>SUM(J21)-1.6</f>
        <v>38.1</v>
      </c>
      <c r="J21" s="126">
        <v>39.700000000000003</v>
      </c>
      <c r="K21" s="127">
        <f>SUM(J21)+1.6</f>
        <v>41.300000000000004</v>
      </c>
      <c r="L21" s="127">
        <f>SUM(K21)+1.6</f>
        <v>42.900000000000006</v>
      </c>
      <c r="M21" s="234">
        <f>SUM(L21)+1.6</f>
        <v>44.500000000000007</v>
      </c>
    </row>
    <row r="22" spans="1:13" s="1" customFormat="1" ht="14.1" customHeight="1" x14ac:dyDescent="0.3">
      <c r="A22" s="160"/>
      <c r="B22" s="107" t="s">
        <v>699</v>
      </c>
      <c r="C22" s="107"/>
      <c r="D22" s="129" t="s">
        <v>698</v>
      </c>
      <c r="E22" s="130"/>
      <c r="F22" s="130"/>
      <c r="G22" s="131"/>
      <c r="H22" s="82"/>
      <c r="I22" s="82"/>
      <c r="J22" s="126"/>
      <c r="K22" s="127"/>
      <c r="L22" s="127"/>
      <c r="M22" s="235"/>
    </row>
    <row r="23" spans="1:13" s="1" customFormat="1" ht="14.1" customHeight="1" x14ac:dyDescent="0.3">
      <c r="A23" s="160">
        <v>11</v>
      </c>
      <c r="B23" s="106" t="s">
        <v>5</v>
      </c>
      <c r="C23" s="106"/>
      <c r="D23" s="161" t="s">
        <v>6</v>
      </c>
      <c r="E23" s="161"/>
      <c r="F23" s="161"/>
      <c r="G23" s="161"/>
      <c r="H23" s="67"/>
      <c r="I23" s="67"/>
      <c r="J23" s="90"/>
      <c r="K23" s="67"/>
      <c r="L23" s="67"/>
      <c r="M23" s="234"/>
    </row>
    <row r="24" spans="1:13" s="1" customFormat="1" ht="14.1" customHeight="1" x14ac:dyDescent="0.3">
      <c r="A24" s="160"/>
      <c r="B24" s="107" t="s">
        <v>32</v>
      </c>
      <c r="C24" s="107"/>
      <c r="D24" s="129" t="s">
        <v>55</v>
      </c>
      <c r="E24" s="130"/>
      <c r="F24" s="130"/>
      <c r="G24" s="131"/>
      <c r="H24" s="82"/>
      <c r="I24" s="82"/>
      <c r="J24" s="93"/>
      <c r="K24" s="82"/>
      <c r="L24" s="82"/>
      <c r="M24" s="235"/>
    </row>
    <row r="25" spans="1:13" s="1" customFormat="1" ht="14.1" customHeight="1" x14ac:dyDescent="0.3">
      <c r="A25" s="160">
        <v>12</v>
      </c>
      <c r="B25" s="106" t="s">
        <v>7</v>
      </c>
      <c r="C25" s="106"/>
      <c r="D25" s="123" t="s">
        <v>8</v>
      </c>
      <c r="E25" s="124"/>
      <c r="F25" s="124"/>
      <c r="G25" s="125"/>
      <c r="H25" s="67">
        <f>SUM(I25)-1.6</f>
        <v>26.799999999999997</v>
      </c>
      <c r="I25" s="67">
        <f>SUM(J25)-1.6</f>
        <v>28.4</v>
      </c>
      <c r="J25" s="126">
        <v>30</v>
      </c>
      <c r="K25" s="127">
        <f>SUM(J25)+1.6</f>
        <v>31.6</v>
      </c>
      <c r="L25" s="127">
        <f>SUM(K25)+1.6</f>
        <v>33.200000000000003</v>
      </c>
      <c r="M25" s="234">
        <f>SUM(L25)+1.6</f>
        <v>34.800000000000004</v>
      </c>
    </row>
    <row r="26" spans="1:13" s="1" customFormat="1" ht="14.1" customHeight="1" x14ac:dyDescent="0.3">
      <c r="A26" s="160"/>
      <c r="B26" s="107" t="s">
        <v>33</v>
      </c>
      <c r="C26" s="107"/>
      <c r="D26" s="129" t="s">
        <v>77</v>
      </c>
      <c r="E26" s="130"/>
      <c r="F26" s="130"/>
      <c r="G26" s="131"/>
      <c r="H26" s="82"/>
      <c r="I26" s="82"/>
      <c r="J26" s="126"/>
      <c r="K26" s="127"/>
      <c r="L26" s="127"/>
      <c r="M26" s="235"/>
    </row>
    <row r="27" spans="1:13" s="1" customFormat="1" ht="14.1" customHeight="1" x14ac:dyDescent="0.3">
      <c r="A27" s="160">
        <v>13</v>
      </c>
      <c r="B27" s="85" t="s">
        <v>133</v>
      </c>
      <c r="C27" s="86"/>
      <c r="D27" s="161" t="s">
        <v>79</v>
      </c>
      <c r="E27" s="161"/>
      <c r="F27" s="161"/>
      <c r="G27" s="161"/>
      <c r="H27" s="67">
        <f>SUM(I27)-0.7</f>
        <v>16.600000000000001</v>
      </c>
      <c r="I27" s="67">
        <f>SUM(J27)-0.7</f>
        <v>17.3</v>
      </c>
      <c r="J27" s="126">
        <v>18</v>
      </c>
      <c r="K27" s="127">
        <f>SUM(J27)+0.7</f>
        <v>18.7</v>
      </c>
      <c r="L27" s="127">
        <f>SUM(K27)+0.7</f>
        <v>19.399999999999999</v>
      </c>
      <c r="M27" s="232">
        <f>SUM(L27)+0.7</f>
        <v>20.099999999999998</v>
      </c>
    </row>
    <row r="28" spans="1:13" s="1" customFormat="1" ht="14.1" customHeight="1" x14ac:dyDescent="0.3">
      <c r="A28" s="160"/>
      <c r="B28" s="107" t="s">
        <v>34</v>
      </c>
      <c r="C28" s="107"/>
      <c r="D28" s="129" t="s">
        <v>80</v>
      </c>
      <c r="E28" s="130"/>
      <c r="F28" s="130"/>
      <c r="G28" s="131"/>
      <c r="H28" s="82"/>
      <c r="I28" s="82"/>
      <c r="J28" s="126"/>
      <c r="K28" s="127"/>
      <c r="L28" s="127"/>
      <c r="M28" s="232"/>
    </row>
    <row r="29" spans="1:13" s="1" customFormat="1" ht="14.1" customHeight="1" x14ac:dyDescent="0.3">
      <c r="A29" s="160">
        <v>14</v>
      </c>
      <c r="B29" s="106" t="s">
        <v>776</v>
      </c>
      <c r="C29" s="106"/>
      <c r="D29" s="123"/>
      <c r="E29" s="124"/>
      <c r="F29" s="124"/>
      <c r="G29" s="125"/>
      <c r="H29" s="67">
        <f>SUM(I29)-0</f>
        <v>9.5</v>
      </c>
      <c r="I29" s="67">
        <f>SUM(J29)-0</f>
        <v>9.5</v>
      </c>
      <c r="J29" s="90">
        <v>9.5</v>
      </c>
      <c r="K29" s="67">
        <f>SUM(J29)+0</f>
        <v>9.5</v>
      </c>
      <c r="L29" s="67">
        <f>SUM(K29)+0</f>
        <v>9.5</v>
      </c>
      <c r="M29" s="234">
        <f>SUM(L29)+0</f>
        <v>9.5</v>
      </c>
    </row>
    <row r="30" spans="1:13" s="1" customFormat="1" ht="14.1" customHeight="1" x14ac:dyDescent="0.3">
      <c r="A30" s="160"/>
      <c r="B30" s="107" t="s">
        <v>779</v>
      </c>
      <c r="C30" s="107"/>
      <c r="D30" s="132" t="s">
        <v>777</v>
      </c>
      <c r="E30" s="133"/>
      <c r="F30" s="133"/>
      <c r="G30" s="134"/>
      <c r="H30" s="82"/>
      <c r="I30" s="82"/>
      <c r="J30" s="93"/>
      <c r="K30" s="82"/>
      <c r="L30" s="82"/>
      <c r="M30" s="235"/>
    </row>
    <row r="31" spans="1:13" s="1" customFormat="1" ht="14.1" customHeight="1" x14ac:dyDescent="0.3">
      <c r="A31" s="160">
        <v>15</v>
      </c>
      <c r="B31" s="106" t="s">
        <v>778</v>
      </c>
      <c r="C31" s="106"/>
      <c r="D31" s="123"/>
      <c r="E31" s="124"/>
      <c r="F31" s="124"/>
      <c r="G31" s="125"/>
      <c r="H31" s="67">
        <f>SUM(I31)-0</f>
        <v>6</v>
      </c>
      <c r="I31" s="67">
        <f>SUM(J31)-0</f>
        <v>6</v>
      </c>
      <c r="J31" s="90">
        <v>6</v>
      </c>
      <c r="K31" s="67">
        <v>6</v>
      </c>
      <c r="L31" s="67">
        <f>SUM(K31)+0</f>
        <v>6</v>
      </c>
      <c r="M31" s="234">
        <f>SUM(L31)+0</f>
        <v>6</v>
      </c>
    </row>
    <row r="32" spans="1:13" s="1" customFormat="1" ht="14.1" customHeight="1" x14ac:dyDescent="0.3">
      <c r="A32" s="160"/>
      <c r="B32" s="107" t="s">
        <v>780</v>
      </c>
      <c r="C32" s="107"/>
      <c r="D32" s="129" t="s">
        <v>697</v>
      </c>
      <c r="E32" s="130"/>
      <c r="F32" s="130"/>
      <c r="G32" s="131"/>
      <c r="H32" s="82"/>
      <c r="I32" s="82"/>
      <c r="J32" s="93"/>
      <c r="K32" s="82"/>
      <c r="L32" s="82"/>
      <c r="M32" s="235"/>
    </row>
    <row r="33" spans="1:13" s="1" customFormat="1" ht="14.1" customHeight="1" x14ac:dyDescent="0.3">
      <c r="A33" s="160">
        <v>16</v>
      </c>
      <c r="B33" s="108" t="s">
        <v>206</v>
      </c>
      <c r="C33" s="109"/>
      <c r="D33" s="190" t="s">
        <v>108</v>
      </c>
      <c r="E33" s="261"/>
      <c r="F33" s="261"/>
      <c r="G33" s="192"/>
      <c r="H33" s="67">
        <f>SUM(I33)-0.3</f>
        <v>4.4000000000000004</v>
      </c>
      <c r="I33" s="67">
        <f>SUM(J33)-0.3</f>
        <v>4.7</v>
      </c>
      <c r="J33" s="126">
        <v>5</v>
      </c>
      <c r="K33" s="127">
        <f>SUM(J33)+0.3</f>
        <v>5.3</v>
      </c>
      <c r="L33" s="127">
        <f>SUM(K33)+0.3</f>
        <v>5.6</v>
      </c>
      <c r="M33" s="234">
        <f>SUM(L33)+0.3</f>
        <v>5.8999999999999995</v>
      </c>
    </row>
    <row r="34" spans="1:13" s="1" customFormat="1" ht="14.1" customHeight="1" thickBot="1" x14ac:dyDescent="0.35">
      <c r="A34" s="174"/>
      <c r="B34" s="169" t="s">
        <v>205</v>
      </c>
      <c r="C34" s="170"/>
      <c r="D34" s="171" t="s">
        <v>109</v>
      </c>
      <c r="E34" s="172"/>
      <c r="F34" s="172"/>
      <c r="G34" s="173"/>
      <c r="H34" s="68"/>
      <c r="I34" s="68"/>
      <c r="J34" s="166"/>
      <c r="K34" s="167"/>
      <c r="L34" s="167"/>
      <c r="M34" s="241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179">
    <mergeCell ref="A31:A32"/>
    <mergeCell ref="B31:C31"/>
    <mergeCell ref="D31:G31"/>
    <mergeCell ref="H31:H32"/>
    <mergeCell ref="I31:I32"/>
    <mergeCell ref="J33:J34"/>
    <mergeCell ref="A33:A34"/>
    <mergeCell ref="K31:K32"/>
    <mergeCell ref="L31:L32"/>
    <mergeCell ref="M31:M32"/>
    <mergeCell ref="B32:C32"/>
    <mergeCell ref="D32:G32"/>
    <mergeCell ref="D34:G34"/>
    <mergeCell ref="B33:C33"/>
    <mergeCell ref="D33:G33"/>
    <mergeCell ref="H33:H34"/>
    <mergeCell ref="I33:I34"/>
    <mergeCell ref="K29:K30"/>
    <mergeCell ref="L29:L30"/>
    <mergeCell ref="M29:M30"/>
    <mergeCell ref="B30:C30"/>
    <mergeCell ref="D30:G30"/>
    <mergeCell ref="K33:K34"/>
    <mergeCell ref="L33:L34"/>
    <mergeCell ref="M33:M34"/>
    <mergeCell ref="B34:C34"/>
    <mergeCell ref="J31:J32"/>
    <mergeCell ref="A29:A30"/>
    <mergeCell ref="B29:C29"/>
    <mergeCell ref="D29:G29"/>
    <mergeCell ref="H29:H30"/>
    <mergeCell ref="I29:I30"/>
    <mergeCell ref="J29:J30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19:J20"/>
    <mergeCell ref="J23:J24"/>
    <mergeCell ref="K19:K20"/>
    <mergeCell ref="L19:L20"/>
    <mergeCell ref="M19:M20"/>
    <mergeCell ref="B20:C20"/>
    <mergeCell ref="D20:G20"/>
    <mergeCell ref="K21:K22"/>
    <mergeCell ref="L21:L22"/>
    <mergeCell ref="M21:M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1:A22"/>
    <mergeCell ref="B21:C21"/>
    <mergeCell ref="D21:G21"/>
    <mergeCell ref="H21:H22"/>
    <mergeCell ref="I21:I22"/>
    <mergeCell ref="J21:J22"/>
    <mergeCell ref="B22:C22"/>
    <mergeCell ref="D22:G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DFF9-B4C4-4FFE-B020-380FC612069C}">
  <sheetPr codeName="Sheet231">
    <tabColor theme="5"/>
    <pageSetUpPr fitToPage="1"/>
  </sheetPr>
  <dimension ref="A1:N51"/>
  <sheetViews>
    <sheetView topLeftCell="B1" zoomScale="110" zoomScaleNormal="110" workbookViewId="0">
      <selection activeCell="P15" sqref="P1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4" t="s">
        <v>702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40" t="s">
        <v>72</v>
      </c>
      <c r="I2" s="40" t="s">
        <v>73</v>
      </c>
      <c r="J2" s="8" t="s">
        <v>74</v>
      </c>
      <c r="K2" s="40" t="s">
        <v>75</v>
      </c>
      <c r="L2" s="40" t="s">
        <v>183</v>
      </c>
      <c r="M2" s="40" t="s">
        <v>184</v>
      </c>
      <c r="N2" s="40" t="s">
        <v>185</v>
      </c>
    </row>
    <row r="3" spans="1:14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39</v>
      </c>
      <c r="I3" s="135">
        <f>SUM(J3)-3.5</f>
        <v>42.5</v>
      </c>
      <c r="J3" s="137">
        <v>46</v>
      </c>
      <c r="K3" s="135">
        <f>SUM(J3)+3</f>
        <v>49</v>
      </c>
      <c r="L3" s="135">
        <f>SUM(K3)+3</f>
        <v>52</v>
      </c>
      <c r="M3" s="135">
        <f>SUM(L3)+3</f>
        <v>55</v>
      </c>
      <c r="N3" s="273">
        <f>SUM(M3)+3</f>
        <v>58</v>
      </c>
    </row>
    <row r="4" spans="1:14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82"/>
      <c r="N4" s="189"/>
    </row>
    <row r="5" spans="1:14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38.599999999999994</v>
      </c>
      <c r="I5" s="67">
        <f>SUM(J5)-2.2</f>
        <v>40.799999999999997</v>
      </c>
      <c r="J5" s="90">
        <v>43</v>
      </c>
      <c r="K5" s="67">
        <f>SUM(J5)+2</f>
        <v>45</v>
      </c>
      <c r="L5" s="67">
        <f>SUM(K5)+2</f>
        <v>47</v>
      </c>
      <c r="M5" s="67">
        <f>SUM(L5)+2</f>
        <v>49</v>
      </c>
      <c r="N5" s="185">
        <f>SUM(M5)+2</f>
        <v>51</v>
      </c>
    </row>
    <row r="6" spans="1:14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82"/>
      <c r="N6" s="189"/>
    </row>
    <row r="7" spans="1:14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38.5</v>
      </c>
      <c r="I7" s="67">
        <f>SUM(J7)-2.25</f>
        <v>40.75</v>
      </c>
      <c r="J7" s="90">
        <v>43</v>
      </c>
      <c r="K7" s="67">
        <f>SUM(J7)+2</f>
        <v>45</v>
      </c>
      <c r="L7" s="67">
        <f>SUM(K7)+2</f>
        <v>47</v>
      </c>
      <c r="M7" s="67">
        <f>SUM(L7)+2</f>
        <v>49</v>
      </c>
      <c r="N7" s="185">
        <f>SUM(M7)+2</f>
        <v>51</v>
      </c>
    </row>
    <row r="8" spans="1:14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82"/>
      <c r="N8" s="189"/>
    </row>
    <row r="9" spans="1:14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30.400000000000002</v>
      </c>
      <c r="I9" s="67">
        <f>SUM(J9)-1.8</f>
        <v>32.200000000000003</v>
      </c>
      <c r="J9" s="90">
        <v>34</v>
      </c>
      <c r="K9" s="67">
        <f>SUM(J9)+1.6</f>
        <v>35.6</v>
      </c>
      <c r="L9" s="67">
        <f>SUM(K9)+1.6</f>
        <v>37.200000000000003</v>
      </c>
      <c r="M9" s="67">
        <f>SUM(L9)+1.6</f>
        <v>38.800000000000004</v>
      </c>
      <c r="N9" s="185">
        <f>SUM(M9)+1.6</f>
        <v>40.400000000000006</v>
      </c>
    </row>
    <row r="10" spans="1:14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82"/>
      <c r="N10" s="189"/>
    </row>
    <row r="11" spans="1:14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14.899999999999999</v>
      </c>
      <c r="I11" s="67">
        <f>SUM(J11)-0.8</f>
        <v>15.7</v>
      </c>
      <c r="J11" s="90">
        <v>16.5</v>
      </c>
      <c r="K11" s="67">
        <f>SUM(J11)+0.8</f>
        <v>17.3</v>
      </c>
      <c r="L11" s="67">
        <f>SUM(K11)+0.8</f>
        <v>18.100000000000001</v>
      </c>
      <c r="M11" s="67">
        <f>SUM(L11)+0.8</f>
        <v>18.900000000000002</v>
      </c>
      <c r="N11" s="185">
        <f>SUM(M11)+0.8</f>
        <v>19.700000000000003</v>
      </c>
    </row>
    <row r="12" spans="1:14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82"/>
      <c r="N12" s="189"/>
    </row>
    <row r="13" spans="1:14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15.3</v>
      </c>
      <c r="I13" s="67">
        <f>SUM(J13)-0.6</f>
        <v>15.9</v>
      </c>
      <c r="J13" s="126">
        <v>16.5</v>
      </c>
      <c r="K13" s="127">
        <f>SUM(J13)+0.6</f>
        <v>17.100000000000001</v>
      </c>
      <c r="L13" s="127">
        <f>SUM(K13)+0.6</f>
        <v>17.700000000000003</v>
      </c>
      <c r="M13" s="67">
        <f>SUM(L13)+0.6</f>
        <v>18.300000000000004</v>
      </c>
      <c r="N13" s="185">
        <f>SUM(M13)+0.6</f>
        <v>18.900000000000006</v>
      </c>
    </row>
    <row r="14" spans="1:14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82"/>
      <c r="N14" s="189"/>
    </row>
    <row r="15" spans="1:14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6.5</v>
      </c>
      <c r="I15" s="67">
        <f>SUM(J15)-0.3</f>
        <v>6.8</v>
      </c>
      <c r="J15" s="126">
        <v>7.1</v>
      </c>
      <c r="K15" s="127">
        <f>SUM(J15)+0.3</f>
        <v>7.3999999999999995</v>
      </c>
      <c r="L15" s="127">
        <f>SUM(K15)+0.3</f>
        <v>7.6999999999999993</v>
      </c>
      <c r="M15" s="67">
        <f>SUM(L15)+0.3</f>
        <v>7.9999999999999991</v>
      </c>
      <c r="N15" s="185">
        <f>SUM(M15)+0.3</f>
        <v>8.2999999999999989</v>
      </c>
    </row>
    <row r="16" spans="1:14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82"/>
      <c r="N16" s="189"/>
    </row>
    <row r="17" spans="1:14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38.799999999999997</v>
      </c>
      <c r="I17" s="67">
        <f>SUM(J17)-1.6</f>
        <v>40.4</v>
      </c>
      <c r="J17" s="126">
        <v>42</v>
      </c>
      <c r="K17" s="127">
        <f>SUM(J17)+1.6</f>
        <v>43.6</v>
      </c>
      <c r="L17" s="127">
        <f>SUM(K17)+1.6</f>
        <v>45.2</v>
      </c>
      <c r="M17" s="67">
        <f>SUM(L17)+1.6</f>
        <v>46.800000000000004</v>
      </c>
      <c r="N17" s="185">
        <f>SUM(M17)+1.6</f>
        <v>48.400000000000006</v>
      </c>
    </row>
    <row r="18" spans="1:14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82"/>
      <c r="N18" s="189"/>
    </row>
    <row r="19" spans="1:14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25.700000000000003</v>
      </c>
      <c r="I19" s="67">
        <f>SUM(J19)-3.4</f>
        <v>29.1</v>
      </c>
      <c r="J19" s="90">
        <v>32.5</v>
      </c>
      <c r="K19" s="67">
        <f>SUM(J19)+3.5</f>
        <v>36</v>
      </c>
      <c r="L19" s="67">
        <f>SUM(K19)+3.5</f>
        <v>39.5</v>
      </c>
      <c r="M19" s="67">
        <f>SUM(L19)+3.5</f>
        <v>43</v>
      </c>
      <c r="N19" s="185">
        <f>SUM(M19)+3.5</f>
        <v>46.5</v>
      </c>
    </row>
    <row r="20" spans="1:14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82"/>
      <c r="N20" s="189"/>
    </row>
    <row r="21" spans="1:14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29.799999999999997</v>
      </c>
      <c r="I21" s="67">
        <f>SUM(J21)-1.6</f>
        <v>31.4</v>
      </c>
      <c r="J21" s="126">
        <v>33</v>
      </c>
      <c r="K21" s="127">
        <f>SUM(J21)+1.6</f>
        <v>34.6</v>
      </c>
      <c r="L21" s="127">
        <f>SUM(K21)+1.6</f>
        <v>36.200000000000003</v>
      </c>
      <c r="M21" s="67">
        <f>SUM(L21)+1.6</f>
        <v>37.800000000000004</v>
      </c>
      <c r="N21" s="185">
        <f>SUM(M21)+1.6</f>
        <v>39.400000000000006</v>
      </c>
    </row>
    <row r="22" spans="1:14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82"/>
      <c r="N22" s="189"/>
    </row>
    <row r="23" spans="1:14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14</v>
      </c>
      <c r="I23" s="67">
        <f>SUM(J23)-0.6</f>
        <v>14.6</v>
      </c>
      <c r="J23" s="126">
        <v>15.2</v>
      </c>
      <c r="K23" s="127">
        <f>SUM(J23)+0.6</f>
        <v>15.799999999999999</v>
      </c>
      <c r="L23" s="127">
        <f>SUM(K23)+0.6</f>
        <v>16.399999999999999</v>
      </c>
      <c r="M23" s="67">
        <f>SUM(L23)+0.6</f>
        <v>17</v>
      </c>
      <c r="N23" s="185">
        <f>SUM(M23)+0.6</f>
        <v>17.600000000000001</v>
      </c>
    </row>
    <row r="24" spans="1:14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82"/>
      <c r="N24" s="189"/>
    </row>
    <row r="25" spans="1:14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SUM(I25)-0.2</f>
        <v>3.0999999999999996</v>
      </c>
      <c r="I25" s="67">
        <f>SUM(J25)-0.2</f>
        <v>3.3</v>
      </c>
      <c r="J25" s="126">
        <v>3.5</v>
      </c>
      <c r="K25" s="127">
        <f>SUM(J25)+0.2</f>
        <v>3.7</v>
      </c>
      <c r="L25" s="127">
        <f>SUM(K25)+0.2</f>
        <v>3.9000000000000004</v>
      </c>
      <c r="M25" s="127">
        <f>SUM(L25)+0.2</f>
        <v>4.1000000000000005</v>
      </c>
      <c r="N25" s="257">
        <f>SUM(M25)+0.2</f>
        <v>4.3000000000000007</v>
      </c>
    </row>
    <row r="26" spans="1:14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167"/>
      <c r="N26" s="258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DFD-7E89-48AB-BCBD-994F81B827EA}">
  <sheetPr codeName="Sheet234">
    <tabColor theme="5"/>
    <pageSetUpPr fitToPage="1"/>
  </sheetPr>
  <dimension ref="A1:M51"/>
  <sheetViews>
    <sheetView topLeftCell="A10" zoomScale="110" zoomScaleNormal="110" workbookViewId="0">
      <selection activeCell="K13" sqref="K13:K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703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36</v>
      </c>
      <c r="I3" s="135">
        <f>SUM(J3)-3.5</f>
        <v>39.5</v>
      </c>
      <c r="J3" s="137">
        <v>43</v>
      </c>
      <c r="K3" s="135">
        <f>SUM(J3)+3</f>
        <v>46</v>
      </c>
      <c r="L3" s="135">
        <f>SUM(K3)+3</f>
        <v>49</v>
      </c>
      <c r="M3" s="242">
        <f>SUM(L3)+3</f>
        <v>52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SUM(I5)-2.2</f>
        <v>38.399999999999991</v>
      </c>
      <c r="I5" s="67">
        <f>SUM(J5)-2.2</f>
        <v>40.599999999999994</v>
      </c>
      <c r="J5" s="90">
        <v>42.8</v>
      </c>
      <c r="K5" s="67">
        <f>SUM(J5)+2</f>
        <v>44.8</v>
      </c>
      <c r="L5" s="67">
        <f>SUM(K5)+2</f>
        <v>46.8</v>
      </c>
      <c r="M5" s="234">
        <f>SUM(L5)+2</f>
        <v>48.8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38.5</v>
      </c>
      <c r="I7" s="67">
        <f>SUM(J7)-2.25</f>
        <v>40.75</v>
      </c>
      <c r="J7" s="90">
        <v>43</v>
      </c>
      <c r="K7" s="67">
        <f>SUM(J7)+2</f>
        <v>45</v>
      </c>
      <c r="L7" s="67">
        <f>SUM(K7)+2</f>
        <v>47</v>
      </c>
      <c r="M7" s="234">
        <f>SUM(L7)+2</f>
        <v>49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SUM(I9)-1.8</f>
        <v>31.400000000000002</v>
      </c>
      <c r="I9" s="67">
        <f>SUM(J9)-1.8</f>
        <v>33.200000000000003</v>
      </c>
      <c r="J9" s="90">
        <v>35</v>
      </c>
      <c r="K9" s="67">
        <f>SUM(J9)+1.6</f>
        <v>36.6</v>
      </c>
      <c r="L9" s="67">
        <f>SUM(K9)+1.6</f>
        <v>38.200000000000003</v>
      </c>
      <c r="M9" s="234">
        <f>SUM(L9)+1.6</f>
        <v>39.800000000000004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13.899999999999999</v>
      </c>
      <c r="I11" s="67">
        <f>SUM(J11)-0.8</f>
        <v>14.7</v>
      </c>
      <c r="J11" s="90">
        <v>15.5</v>
      </c>
      <c r="K11" s="67">
        <f>SUM(J11)+0.8</f>
        <v>16.3</v>
      </c>
      <c r="L11" s="67">
        <f>SUM(K11)+0.8</f>
        <v>17.100000000000001</v>
      </c>
      <c r="M11" s="234">
        <f>SUM(L11)+0.8</f>
        <v>17.900000000000002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14.600000000000001</v>
      </c>
      <c r="I13" s="67">
        <f>SUM(J13)-0.6</f>
        <v>15.200000000000001</v>
      </c>
      <c r="J13" s="126">
        <v>15.8</v>
      </c>
      <c r="K13" s="127">
        <f>SUM(J13)+0.6</f>
        <v>16.400000000000002</v>
      </c>
      <c r="L13" s="127">
        <f>SUM(K13)+0.6</f>
        <v>17.000000000000004</v>
      </c>
      <c r="M13" s="234">
        <f>SUM(L13)+0.6</f>
        <v>17.600000000000005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6.6000000000000005</v>
      </c>
      <c r="I15" s="67">
        <f>SUM(J15)-0.3</f>
        <v>6.9</v>
      </c>
      <c r="J15" s="126">
        <v>7.2</v>
      </c>
      <c r="K15" s="127">
        <f>SUM(J15)+0.3</f>
        <v>7.5</v>
      </c>
      <c r="L15" s="127">
        <f>SUM(K15)+0.3</f>
        <v>7.8</v>
      </c>
      <c r="M15" s="234">
        <f>SUM(L15)+0.3</f>
        <v>8.1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38.199999999999996</v>
      </c>
      <c r="I17" s="67">
        <f>SUM(J17)-1.6</f>
        <v>39.799999999999997</v>
      </c>
      <c r="J17" s="126">
        <v>41.4</v>
      </c>
      <c r="K17" s="127">
        <f>SUM(J17)+1.6</f>
        <v>43</v>
      </c>
      <c r="L17" s="127">
        <f>SUM(K17)+1.6</f>
        <v>44.6</v>
      </c>
      <c r="M17" s="234">
        <f>SUM(L17)+1.6</f>
        <v>46.2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SUM(I19)-3.4</f>
        <v>26.200000000000003</v>
      </c>
      <c r="I19" s="67">
        <f>SUM(J19)-3.4</f>
        <v>29.6</v>
      </c>
      <c r="J19" s="90">
        <v>33</v>
      </c>
      <c r="K19" s="67">
        <f>SUM(J19)+3.5</f>
        <v>36.5</v>
      </c>
      <c r="L19" s="67">
        <f>SUM(K19)+3.5</f>
        <v>40</v>
      </c>
      <c r="M19" s="234">
        <f>SUM(L19)+3.5</f>
        <v>43.5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SUM(I21)-1.6</f>
        <v>34.199999999999996</v>
      </c>
      <c r="I21" s="67">
        <f>SUM(J21)-1.6</f>
        <v>35.799999999999997</v>
      </c>
      <c r="J21" s="126">
        <v>37.4</v>
      </c>
      <c r="K21" s="127">
        <f>SUM(J21)+1.6</f>
        <v>39</v>
      </c>
      <c r="L21" s="127">
        <f>SUM(K21)+1.6</f>
        <v>40.6</v>
      </c>
      <c r="M21" s="234">
        <f>SUM(L21)+1.6</f>
        <v>42.2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5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SUM(I23)-0.6</f>
        <v>13.8</v>
      </c>
      <c r="I23" s="67">
        <f>SUM(J23)-0.6</f>
        <v>14.4</v>
      </c>
      <c r="J23" s="126">
        <v>15</v>
      </c>
      <c r="K23" s="127">
        <f>SUM(J23)+0.6</f>
        <v>15.6</v>
      </c>
      <c r="L23" s="127">
        <f>SUM(K23)+0.6</f>
        <v>16.2</v>
      </c>
      <c r="M23" s="234">
        <f>SUM(L23)+0.6</f>
        <v>16.8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5"/>
    </row>
    <row r="25" spans="1:13" s="1" customFormat="1" ht="14.1" customHeight="1" x14ac:dyDescent="0.3">
      <c r="A25" s="160">
        <v>12</v>
      </c>
      <c r="B25" s="85" t="s">
        <v>206</v>
      </c>
      <c r="C25" s="86"/>
      <c r="D25" s="177" t="s">
        <v>108</v>
      </c>
      <c r="E25" s="178"/>
      <c r="F25" s="178"/>
      <c r="G25" s="179"/>
      <c r="H25" s="67">
        <f>SUM(I25)-0.3</f>
        <v>3.9000000000000004</v>
      </c>
      <c r="I25" s="67">
        <f>SUM(J25)-0.3</f>
        <v>4.2</v>
      </c>
      <c r="J25" s="126">
        <v>4.5</v>
      </c>
      <c r="K25" s="127">
        <f>SUM(J25)+0.3</f>
        <v>4.8</v>
      </c>
      <c r="L25" s="127">
        <f>SUM(K25)+0.3</f>
        <v>5.0999999999999996</v>
      </c>
      <c r="M25" s="234">
        <f>SUM(L25)+0.3</f>
        <v>5.3999999999999995</v>
      </c>
    </row>
    <row r="26" spans="1:13" s="1" customFormat="1" ht="14.1" customHeight="1" thickBot="1" x14ac:dyDescent="0.35">
      <c r="A26" s="174"/>
      <c r="B26" s="169" t="s">
        <v>205</v>
      </c>
      <c r="C26" s="170"/>
      <c r="D26" s="171" t="s">
        <v>109</v>
      </c>
      <c r="E26" s="172"/>
      <c r="F26" s="172"/>
      <c r="G26" s="173"/>
      <c r="H26" s="68"/>
      <c r="I26" s="68"/>
      <c r="J26" s="166"/>
      <c r="K26" s="167"/>
      <c r="L26" s="167"/>
      <c r="M26" s="241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CF95-7741-4AF9-89D5-12B00A2BDB58}">
  <sheetPr codeName="Sheet230">
    <tabColor theme="5"/>
    <pageSetUpPr fitToPage="1"/>
  </sheetPr>
  <dimension ref="A1:R51"/>
  <sheetViews>
    <sheetView zoomScale="110" zoomScaleNormal="110" workbookViewId="0">
      <selection activeCell="J29" sqref="J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708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40" t="s">
        <v>46</v>
      </c>
      <c r="C3" s="141"/>
      <c r="D3" s="142" t="s">
        <v>76</v>
      </c>
      <c r="E3" s="143"/>
      <c r="F3" s="143"/>
      <c r="G3" s="144"/>
      <c r="H3" s="135">
        <f>SUM(I3)-3.5</f>
        <v>35.9</v>
      </c>
      <c r="I3" s="135">
        <f>SUM(J3)-3.5</f>
        <v>39.4</v>
      </c>
      <c r="J3" s="137">
        <v>42.9</v>
      </c>
      <c r="K3" s="135">
        <f>SUM(J3)+3</f>
        <v>45.9</v>
      </c>
      <c r="L3" s="135">
        <f>SUM(K3)+3</f>
        <v>48.9</v>
      </c>
      <c r="M3" s="242">
        <f>SUM(L3)+3</f>
        <v>51.9</v>
      </c>
    </row>
    <row r="4" spans="1:13" s="1" customFormat="1" ht="14.1" customHeight="1" x14ac:dyDescent="0.3">
      <c r="A4" s="181"/>
      <c r="B4" s="148" t="s">
        <v>43</v>
      </c>
      <c r="C4" s="149"/>
      <c r="D4" s="129" t="s">
        <v>135</v>
      </c>
      <c r="E4" s="130"/>
      <c r="F4" s="130"/>
      <c r="G4" s="131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23.4</v>
      </c>
      <c r="I5" s="67">
        <f>SUM(J5)-1.8</f>
        <v>25.2</v>
      </c>
      <c r="J5" s="90">
        <v>27</v>
      </c>
      <c r="K5" s="67">
        <f>SUM(J5)+1.6</f>
        <v>28.6</v>
      </c>
      <c r="L5" s="67">
        <f>SUM(K5)+1.6</f>
        <v>30.200000000000003</v>
      </c>
      <c r="M5" s="234">
        <f>SUM(L5)+1.6</f>
        <v>31.800000000000004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</f>
        <v>28.5</v>
      </c>
      <c r="I7" s="67">
        <f>SUM(J7)-2</f>
        <v>30.5</v>
      </c>
      <c r="J7" s="90">
        <v>32.5</v>
      </c>
      <c r="K7" s="67">
        <f>SUM(J7)+1.8</f>
        <v>34.299999999999997</v>
      </c>
      <c r="L7" s="67">
        <f>SUM(K7)+1.8</f>
        <v>36.099999999999994</v>
      </c>
      <c r="M7" s="234">
        <f>SUM(L7)+1.8</f>
        <v>37.899999999999991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</f>
        <v>28.5</v>
      </c>
      <c r="I9" s="67">
        <f>SUM(J9)-2</f>
        <v>30.5</v>
      </c>
      <c r="J9" s="90">
        <v>32.5</v>
      </c>
      <c r="K9" s="67">
        <f>SUM(J9)+1.8</f>
        <v>34.299999999999997</v>
      </c>
      <c r="L9" s="67">
        <f>SUM(K9)+1.8</f>
        <v>36.099999999999994</v>
      </c>
      <c r="M9" s="234">
        <f>SUM(L9)+1.8</f>
        <v>37.899999999999991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12.399999999999999</v>
      </c>
      <c r="I11" s="67">
        <f>SUM(J11)-0.8</f>
        <v>13.2</v>
      </c>
      <c r="J11" s="90">
        <v>14</v>
      </c>
      <c r="K11" s="67">
        <f>SUM(J11)+0.8</f>
        <v>14.8</v>
      </c>
      <c r="L11" s="67">
        <f>SUM(K11)+0.8</f>
        <v>15.600000000000001</v>
      </c>
      <c r="M11" s="234">
        <f>SUM(L11)+0.8</f>
        <v>16.400000000000002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13</v>
      </c>
      <c r="I13" s="67">
        <f>SUM(J13)-0.6</f>
        <v>13.6</v>
      </c>
      <c r="J13" s="126">
        <v>14.2</v>
      </c>
      <c r="K13" s="127">
        <f>SUM(J13)+0.6</f>
        <v>14.799999999999999</v>
      </c>
      <c r="L13" s="127">
        <f>SUM(K13)+0.6</f>
        <v>15.399999999999999</v>
      </c>
      <c r="M13" s="234">
        <f>SUM(L13)+0.6</f>
        <v>15.999999999999998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232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5.7</v>
      </c>
      <c r="I15" s="67">
        <f>SUM(J15)-0.3</f>
        <v>6</v>
      </c>
      <c r="J15" s="126">
        <v>6.3</v>
      </c>
      <c r="K15" s="127">
        <f>SUM(J15)+0.3</f>
        <v>6.6</v>
      </c>
      <c r="L15" s="127">
        <f>SUM(K15)+0.3</f>
        <v>6.8999999999999995</v>
      </c>
      <c r="M15" s="234">
        <f>SUM(L15)+0.3</f>
        <v>7.1999999999999993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8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33.4</v>
      </c>
      <c r="I17" s="67">
        <f>SUM(J17)-1.6</f>
        <v>35</v>
      </c>
      <c r="J17" s="126">
        <v>36.6</v>
      </c>
      <c r="K17" s="127">
        <f>SUM(J17)+1.6</f>
        <v>38.200000000000003</v>
      </c>
      <c r="L17" s="127">
        <f>SUM(K17)+1.6</f>
        <v>39.800000000000004</v>
      </c>
      <c r="M17" s="234">
        <f>SUM(L17)+1.6</f>
        <v>41.400000000000006</v>
      </c>
    </row>
    <row r="18" spans="1:18" s="1" customFormat="1" ht="14.1" customHeight="1" x14ac:dyDescent="0.3">
      <c r="A18" s="160"/>
      <c r="B18" s="107" t="s">
        <v>38</v>
      </c>
      <c r="C18" s="107"/>
      <c r="D18" s="129" t="s">
        <v>114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8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32.299999999999997</v>
      </c>
      <c r="I19" s="67">
        <f>SUM(J19)-3.6</f>
        <v>35.9</v>
      </c>
      <c r="J19" s="90">
        <v>39.5</v>
      </c>
      <c r="K19" s="67">
        <f>SUM(J19)+3.7</f>
        <v>43.2</v>
      </c>
      <c r="L19" s="67">
        <f>SUM(K19)+3.7</f>
        <v>46.900000000000006</v>
      </c>
      <c r="M19" s="234">
        <f>SUM(L19)+3.7</f>
        <v>50.600000000000009</v>
      </c>
    </row>
    <row r="20" spans="1:18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8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SUM(I21)-1.4</f>
        <v>22.200000000000003</v>
      </c>
      <c r="I21" s="67">
        <f>SUM(J21)-1.4</f>
        <v>23.6</v>
      </c>
      <c r="J21" s="126">
        <v>25</v>
      </c>
      <c r="K21" s="127">
        <f>SUM(J21)+1.4</f>
        <v>26.4</v>
      </c>
      <c r="L21" s="127">
        <f>SUM(K21)+1.4</f>
        <v>27.799999999999997</v>
      </c>
      <c r="M21" s="232">
        <f>SUM(L21)+1.4</f>
        <v>29.199999999999996</v>
      </c>
    </row>
    <row r="22" spans="1:18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8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14.600000000000001</v>
      </c>
      <c r="I23" s="67">
        <f>SUM(J23)-0.7</f>
        <v>15.3</v>
      </c>
      <c r="J23" s="126">
        <v>16</v>
      </c>
      <c r="K23" s="127">
        <f>SUM(J23)+0.7</f>
        <v>16.7</v>
      </c>
      <c r="L23" s="127">
        <f>SUM(K23)+0.7</f>
        <v>17.399999999999999</v>
      </c>
      <c r="M23" s="232">
        <f>SUM(L23)+0.7</f>
        <v>18.099999999999998</v>
      </c>
    </row>
    <row r="24" spans="1:18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8" s="1" customFormat="1" ht="14.1" customHeight="1" x14ac:dyDescent="0.3">
      <c r="A25" s="160">
        <v>12</v>
      </c>
      <c r="B25" s="85" t="s">
        <v>707</v>
      </c>
      <c r="C25" s="86"/>
      <c r="D25" s="177"/>
      <c r="E25" s="178"/>
      <c r="F25" s="178"/>
      <c r="G25" s="179"/>
      <c r="H25" s="67">
        <f>SUM(I25)-0.2</f>
        <v>3.4999999999999996</v>
      </c>
      <c r="I25" s="67">
        <f>SUM(J25)-0.2</f>
        <v>3.6999999999999997</v>
      </c>
      <c r="J25" s="126">
        <v>3.9</v>
      </c>
      <c r="K25" s="127">
        <f>SUM(J25)+0.2</f>
        <v>4.0999999999999996</v>
      </c>
      <c r="L25" s="127">
        <f>SUM(K25)+0.2</f>
        <v>4.3</v>
      </c>
      <c r="M25" s="232">
        <f>SUM(L25)+0.2</f>
        <v>4.5</v>
      </c>
    </row>
    <row r="26" spans="1:18" s="1" customFormat="1" ht="14.1" customHeight="1" x14ac:dyDescent="0.3">
      <c r="A26" s="160"/>
      <c r="B26" s="148" t="s">
        <v>706</v>
      </c>
      <c r="C26" s="149"/>
      <c r="D26" s="129" t="s">
        <v>705</v>
      </c>
      <c r="E26" s="130"/>
      <c r="F26" s="130"/>
      <c r="G26" s="131"/>
      <c r="H26" s="82"/>
      <c r="I26" s="82"/>
      <c r="J26" s="126"/>
      <c r="K26" s="127"/>
      <c r="L26" s="127"/>
      <c r="M26" s="232"/>
      <c r="R26" s="1" t="s">
        <v>798</v>
      </c>
    </row>
    <row r="27" spans="1:18" s="1" customFormat="1" ht="14.1" customHeight="1" x14ac:dyDescent="0.3">
      <c r="A27" s="160">
        <v>13</v>
      </c>
      <c r="B27" s="108" t="s">
        <v>682</v>
      </c>
      <c r="C27" s="109"/>
      <c r="D27" s="190"/>
      <c r="E27" s="191"/>
      <c r="F27" s="191"/>
      <c r="G27" s="192"/>
      <c r="H27" s="98">
        <f>SUM(I27)-0</f>
        <v>10.5</v>
      </c>
      <c r="I27" s="98">
        <f>SUM(J27)-0</f>
        <v>10.5</v>
      </c>
      <c r="J27" s="93">
        <v>10.5</v>
      </c>
      <c r="K27" s="82">
        <f>SUM(J27)+0.3</f>
        <v>10.8</v>
      </c>
      <c r="L27" s="82">
        <f>SUM(K27)+0.3</f>
        <v>11.100000000000001</v>
      </c>
      <c r="M27" s="235">
        <f>SUM(L27)+0.3</f>
        <v>11.400000000000002</v>
      </c>
    </row>
    <row r="28" spans="1:18" s="1" customFormat="1" ht="14.1" customHeight="1" thickBot="1" x14ac:dyDescent="0.35">
      <c r="A28" s="174"/>
      <c r="B28" s="169" t="s">
        <v>704</v>
      </c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8" ht="14.1" customHeight="1" x14ac:dyDescent="0.3"/>
    <row r="30" spans="1:18" ht="14.1" customHeight="1" x14ac:dyDescent="0.3"/>
    <row r="31" spans="1:18" ht="14.1" customHeight="1" x14ac:dyDescent="0.3"/>
    <row r="32" spans="1:18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4B5A-5C0E-4EE2-B9C9-B5A6D0EF69A5}">
  <sheetPr codeName="Sheet235">
    <tabColor theme="5"/>
    <pageSetUpPr fitToPage="1"/>
  </sheetPr>
  <dimension ref="A1:M51"/>
  <sheetViews>
    <sheetView topLeftCell="A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712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0">
        <v>1</v>
      </c>
      <c r="B3" s="108" t="s">
        <v>146</v>
      </c>
      <c r="C3" s="109"/>
      <c r="D3" s="103" t="s">
        <v>145</v>
      </c>
      <c r="E3" s="104"/>
      <c r="F3" s="104"/>
      <c r="G3" s="105"/>
      <c r="H3" s="67">
        <f>SUM(I3)-3.4</f>
        <v>34.200000000000003</v>
      </c>
      <c r="I3" s="67">
        <f>SUM(J3)-3.4</f>
        <v>37.6</v>
      </c>
      <c r="J3" s="226">
        <v>41</v>
      </c>
      <c r="K3" s="269">
        <f>SUM(J3)+2.9</f>
        <v>43.9</v>
      </c>
      <c r="L3" s="269">
        <f>SUM(K3)+2.9</f>
        <v>46.8</v>
      </c>
      <c r="M3" s="394">
        <f>SUM(L3)+2.9</f>
        <v>49.699999999999996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0"/>
      <c r="K4" s="67"/>
      <c r="L4" s="67"/>
      <c r="M4" s="234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SUM(I5)-1.8</f>
        <v>22.4</v>
      </c>
      <c r="I5" s="67">
        <f>SUM(J5)-1.8</f>
        <v>24.2</v>
      </c>
      <c r="J5" s="90">
        <v>26</v>
      </c>
      <c r="K5" s="67">
        <f>SUM(J5)+1.6</f>
        <v>27.6</v>
      </c>
      <c r="L5" s="67">
        <f>SUM(K5)+1.6</f>
        <v>29.200000000000003</v>
      </c>
      <c r="M5" s="234">
        <f>SUM(L5)+1.6</f>
        <v>30.800000000000004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28.5</v>
      </c>
      <c r="I7" s="67">
        <f>SUM(J7)-2.25</f>
        <v>30.75</v>
      </c>
      <c r="J7" s="90">
        <v>33</v>
      </c>
      <c r="K7" s="67">
        <f>SUM(J7)+2</f>
        <v>35</v>
      </c>
      <c r="L7" s="67">
        <f>SUM(K7)+2</f>
        <v>37</v>
      </c>
      <c r="M7" s="234">
        <f>SUM(L7)+2</f>
        <v>39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28.5</v>
      </c>
      <c r="I9" s="67">
        <f>SUM(J9)-2.25</f>
        <v>30.75</v>
      </c>
      <c r="J9" s="90">
        <v>33</v>
      </c>
      <c r="K9" s="67">
        <f>SUM(J9)+2</f>
        <v>35</v>
      </c>
      <c r="L9" s="67">
        <f>SUM(K9)+2</f>
        <v>37</v>
      </c>
      <c r="M9" s="234">
        <f>SUM(L9)+2</f>
        <v>39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12.999999999999998</v>
      </c>
      <c r="I11" s="67">
        <f>SUM(J11)-0.8</f>
        <v>13.799999999999999</v>
      </c>
      <c r="J11" s="90">
        <v>14.6</v>
      </c>
      <c r="K11" s="67">
        <f>SUM(J11)+0.8</f>
        <v>15.4</v>
      </c>
      <c r="L11" s="67">
        <f>SUM(K11)+0.8</f>
        <v>16.2</v>
      </c>
      <c r="M11" s="234">
        <f>SUM(L11)+0.8</f>
        <v>17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93"/>
      <c r="K12" s="82"/>
      <c r="L12" s="82"/>
      <c r="M12" s="235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12.3</v>
      </c>
      <c r="I13" s="67">
        <f>SUM(J13)-0.6</f>
        <v>12.9</v>
      </c>
      <c r="J13" s="126">
        <v>13.5</v>
      </c>
      <c r="K13" s="127">
        <f>SUM(J13)+0.6</f>
        <v>14.1</v>
      </c>
      <c r="L13" s="127">
        <f>SUM(K13)+0.6</f>
        <v>14.7</v>
      </c>
      <c r="M13" s="234">
        <f>SUM(L13)+0.6</f>
        <v>15.299999999999999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5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4.9000000000000004</v>
      </c>
      <c r="I15" s="67">
        <f>SUM(J15)-0.3</f>
        <v>5.2</v>
      </c>
      <c r="J15" s="126">
        <v>5.5</v>
      </c>
      <c r="K15" s="127">
        <f>SUM(J15)+0.3</f>
        <v>5.8</v>
      </c>
      <c r="L15" s="127">
        <f>SUM(K15)+0.3</f>
        <v>6.1</v>
      </c>
      <c r="M15" s="234">
        <f>SUM(L15)+0.3</f>
        <v>6.3999999999999995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5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30.799999999999997</v>
      </c>
      <c r="I17" s="67">
        <f>SUM(J17)-1.6</f>
        <v>32.4</v>
      </c>
      <c r="J17" s="126">
        <v>34</v>
      </c>
      <c r="K17" s="127">
        <f>SUM(J17)+1.6</f>
        <v>35.6</v>
      </c>
      <c r="L17" s="127">
        <f>SUM(K17)+1.6</f>
        <v>37.200000000000003</v>
      </c>
      <c r="M17" s="234">
        <f>SUM(L17)+1.6</f>
        <v>38.800000000000004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5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SUM(I19)-3.6</f>
        <v>32.799999999999997</v>
      </c>
      <c r="I19" s="67">
        <f>SUM(J19)-3.6</f>
        <v>36.4</v>
      </c>
      <c r="J19" s="90">
        <v>40</v>
      </c>
      <c r="K19" s="67">
        <f>SUM(J19)+3.7</f>
        <v>43.7</v>
      </c>
      <c r="L19" s="67">
        <f>SUM(K19)+3.7</f>
        <v>47.400000000000006</v>
      </c>
      <c r="M19" s="234">
        <f>SUM(L19)+3.7</f>
        <v>51.100000000000009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SUM(I21)-1.4</f>
        <v>23.200000000000003</v>
      </c>
      <c r="I21" s="67">
        <f>SUM(J21)-1.4</f>
        <v>24.6</v>
      </c>
      <c r="J21" s="126">
        <v>26</v>
      </c>
      <c r="K21" s="127">
        <f>SUM(J21)+1.4</f>
        <v>27.4</v>
      </c>
      <c r="L21" s="127">
        <f>SUM(K21)+1.4</f>
        <v>28.799999999999997</v>
      </c>
      <c r="M21" s="232">
        <f>SUM(L21)+1.4</f>
        <v>30.199999999999996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15.600000000000001</v>
      </c>
      <c r="I23" s="67">
        <f>SUM(J23)-0.7</f>
        <v>16.3</v>
      </c>
      <c r="J23" s="126">
        <v>17</v>
      </c>
      <c r="K23" s="127">
        <f>SUM(J23)+0.7</f>
        <v>17.7</v>
      </c>
      <c r="L23" s="127">
        <f>SUM(K23)+0.7</f>
        <v>18.399999999999999</v>
      </c>
      <c r="M23" s="232">
        <f>SUM(L23)+0.7</f>
        <v>19.099999999999998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682</v>
      </c>
      <c r="C25" s="86"/>
      <c r="D25" s="177"/>
      <c r="E25" s="178"/>
      <c r="F25" s="178"/>
      <c r="G25" s="179"/>
      <c r="H25" s="67">
        <f>SUM(I25)-0</f>
        <v>12.5</v>
      </c>
      <c r="I25" s="67">
        <f>SUM(J25)-0</f>
        <v>12.5</v>
      </c>
      <c r="J25" s="126">
        <v>12.5</v>
      </c>
      <c r="K25" s="127">
        <f>SUM(J25)+0.3</f>
        <v>12.8</v>
      </c>
      <c r="L25" s="127">
        <f>SUM(K25)+0.3</f>
        <v>13.100000000000001</v>
      </c>
      <c r="M25" s="232">
        <f>SUM(L25)+0.3</f>
        <v>13.400000000000002</v>
      </c>
    </row>
    <row r="26" spans="1:13" s="1" customFormat="1" ht="14.1" customHeight="1" thickBot="1" x14ac:dyDescent="0.35">
      <c r="A26" s="160"/>
      <c r="B26" s="148" t="s">
        <v>704</v>
      </c>
      <c r="C26" s="149"/>
      <c r="D26" s="129" t="s">
        <v>711</v>
      </c>
      <c r="E26" s="130"/>
      <c r="F26" s="130"/>
      <c r="G26" s="131"/>
      <c r="H26" s="82"/>
      <c r="I26" s="82"/>
      <c r="J26" s="126"/>
      <c r="K26" s="127"/>
      <c r="L26" s="127"/>
      <c r="M26" s="232"/>
    </row>
    <row r="27" spans="1:13" s="1" customFormat="1" ht="14.1" customHeight="1" thickBot="1" x14ac:dyDescent="0.35">
      <c r="A27" s="381" t="s">
        <v>639</v>
      </c>
      <c r="B27" s="382"/>
      <c r="C27" s="382"/>
      <c r="D27" s="382"/>
      <c r="E27" s="382"/>
      <c r="F27" s="382"/>
      <c r="G27" s="382"/>
      <c r="H27" s="382"/>
      <c r="I27" s="382"/>
      <c r="J27" s="382"/>
      <c r="K27" s="382"/>
      <c r="L27" s="382"/>
      <c r="M27" s="383"/>
    </row>
    <row r="28" spans="1:13" s="1" customFormat="1" ht="14.1" customHeight="1" x14ac:dyDescent="0.3">
      <c r="A28" s="343">
        <v>13</v>
      </c>
      <c r="B28" s="108" t="s">
        <v>526</v>
      </c>
      <c r="C28" s="109"/>
      <c r="D28" s="103"/>
      <c r="E28" s="104"/>
      <c r="F28" s="104"/>
      <c r="G28" s="105"/>
      <c r="H28" s="98">
        <f>SUM(I28)-1.2</f>
        <v>14.5</v>
      </c>
      <c r="I28" s="98">
        <f>SUM(J28)-1.2</f>
        <v>15.7</v>
      </c>
      <c r="J28" s="97">
        <v>16.899999999999999</v>
      </c>
      <c r="K28" s="98">
        <f>SUM(J28)+1.2</f>
        <v>18.099999999999998</v>
      </c>
      <c r="L28" s="98">
        <f>SUM(K28)+1.2</f>
        <v>19.299999999999997</v>
      </c>
      <c r="M28" s="240">
        <f>SUM(L28)+1.2</f>
        <v>20.499999999999996</v>
      </c>
    </row>
    <row r="29" spans="1:13" ht="14.1" customHeight="1" x14ac:dyDescent="0.3">
      <c r="A29" s="181"/>
      <c r="B29" s="148" t="s">
        <v>638</v>
      </c>
      <c r="C29" s="149"/>
      <c r="D29" s="129" t="s">
        <v>378</v>
      </c>
      <c r="E29" s="130"/>
      <c r="F29" s="130"/>
      <c r="G29" s="131"/>
      <c r="H29" s="82"/>
      <c r="I29" s="82"/>
      <c r="J29" s="93"/>
      <c r="K29" s="82"/>
      <c r="L29" s="82"/>
      <c r="M29" s="235"/>
    </row>
    <row r="30" spans="1:13" ht="14.1" customHeight="1" x14ac:dyDescent="0.3">
      <c r="A30" s="256">
        <v>14</v>
      </c>
      <c r="B30" s="85" t="s">
        <v>523</v>
      </c>
      <c r="C30" s="86"/>
      <c r="D30" s="103"/>
      <c r="E30" s="104"/>
      <c r="F30" s="104"/>
      <c r="G30" s="105"/>
      <c r="H30" s="67">
        <f>SUM(I30)-1</f>
        <v>10.1</v>
      </c>
      <c r="I30" s="67">
        <f>SUM(J30)-1</f>
        <v>11.1</v>
      </c>
      <c r="J30" s="90">
        <v>12.1</v>
      </c>
      <c r="K30" s="67">
        <f>SUM(J30)+1</f>
        <v>13.1</v>
      </c>
      <c r="L30" s="67">
        <f>SUM(K30)+1</f>
        <v>14.1</v>
      </c>
      <c r="M30" s="234">
        <f>SUM(L30)+1</f>
        <v>15.1</v>
      </c>
    </row>
    <row r="31" spans="1:13" ht="14.1" customHeight="1" x14ac:dyDescent="0.3">
      <c r="A31" s="181"/>
      <c r="B31" s="148" t="s">
        <v>637</v>
      </c>
      <c r="C31" s="149"/>
      <c r="D31" s="129" t="s">
        <v>710</v>
      </c>
      <c r="E31" s="130"/>
      <c r="F31" s="130"/>
      <c r="G31" s="131"/>
      <c r="H31" s="82"/>
      <c r="I31" s="82"/>
      <c r="J31" s="93"/>
      <c r="K31" s="82"/>
      <c r="L31" s="82"/>
      <c r="M31" s="235"/>
    </row>
    <row r="32" spans="1:13" ht="14.1" customHeight="1" x14ac:dyDescent="0.3">
      <c r="A32" s="256">
        <v>15</v>
      </c>
      <c r="B32" s="162" t="s">
        <v>461</v>
      </c>
      <c r="C32" s="163"/>
      <c r="D32" s="123"/>
      <c r="E32" s="124"/>
      <c r="F32" s="124"/>
      <c r="G32" s="125"/>
      <c r="H32" s="67">
        <f>SUM(I32)-1.7</f>
        <v>25.6</v>
      </c>
      <c r="I32" s="67">
        <f>SUM(J32)-1.7</f>
        <v>27.3</v>
      </c>
      <c r="J32" s="90">
        <v>29</v>
      </c>
      <c r="K32" s="67">
        <f>SUM(J32)+1.7</f>
        <v>30.7</v>
      </c>
      <c r="L32" s="67">
        <f>SUM(K32)+1.7</f>
        <v>32.4</v>
      </c>
      <c r="M32" s="234">
        <f>SUM(L32)+1.7</f>
        <v>34.1</v>
      </c>
    </row>
    <row r="33" spans="1:13" ht="14.1" customHeight="1" x14ac:dyDescent="0.3">
      <c r="A33" s="181"/>
      <c r="B33" s="148" t="s">
        <v>460</v>
      </c>
      <c r="C33" s="149"/>
      <c r="D33" s="129"/>
      <c r="E33" s="130"/>
      <c r="F33" s="130"/>
      <c r="G33" s="131"/>
      <c r="H33" s="82"/>
      <c r="I33" s="82"/>
      <c r="J33" s="93"/>
      <c r="K33" s="82"/>
      <c r="L33" s="82"/>
      <c r="M33" s="235"/>
    </row>
    <row r="34" spans="1:13" ht="14.1" customHeight="1" x14ac:dyDescent="0.3">
      <c r="A34" s="256">
        <v>16</v>
      </c>
      <c r="B34" s="162" t="s">
        <v>459</v>
      </c>
      <c r="C34" s="163"/>
      <c r="D34" s="123"/>
      <c r="E34" s="124"/>
      <c r="F34" s="124"/>
      <c r="G34" s="125"/>
      <c r="H34" s="67">
        <f>SUM(I34)-0.7</f>
        <v>9.6000000000000014</v>
      </c>
      <c r="I34" s="67">
        <f>SUM(J34)-0.7</f>
        <v>10.3</v>
      </c>
      <c r="J34" s="126">
        <v>11</v>
      </c>
      <c r="K34" s="127">
        <f>SUM(J34)+0.7</f>
        <v>11.7</v>
      </c>
      <c r="L34" s="127">
        <f>SUM(K34)+0.7</f>
        <v>12.399999999999999</v>
      </c>
      <c r="M34" s="232">
        <f>SUM(L34)+0.7</f>
        <v>13.099999999999998</v>
      </c>
    </row>
    <row r="35" spans="1:13" ht="14.1" customHeight="1" x14ac:dyDescent="0.3">
      <c r="A35" s="181"/>
      <c r="B35" s="148" t="s">
        <v>458</v>
      </c>
      <c r="C35" s="149"/>
      <c r="D35" s="129"/>
      <c r="E35" s="130"/>
      <c r="F35" s="130"/>
      <c r="G35" s="131"/>
      <c r="H35" s="82"/>
      <c r="I35" s="82"/>
      <c r="J35" s="126"/>
      <c r="K35" s="127"/>
      <c r="L35" s="127"/>
      <c r="M35" s="232"/>
    </row>
    <row r="36" spans="1:13" ht="14.1" customHeight="1" x14ac:dyDescent="0.3">
      <c r="A36" s="256">
        <v>17</v>
      </c>
      <c r="B36" s="162" t="s">
        <v>457</v>
      </c>
      <c r="C36" s="163"/>
      <c r="D36" s="123"/>
      <c r="E36" s="124"/>
      <c r="F36" s="124"/>
      <c r="G36" s="125"/>
      <c r="H36" s="67">
        <f>SUM(I36)-1</f>
        <v>16</v>
      </c>
      <c r="I36" s="67">
        <f>SUM(J36)-1</f>
        <v>17</v>
      </c>
      <c r="J36" s="126">
        <v>18</v>
      </c>
      <c r="K36" s="127">
        <f>SUM(J36)+1</f>
        <v>19</v>
      </c>
      <c r="L36" s="127">
        <f>SUM(K36)+1</f>
        <v>20</v>
      </c>
      <c r="M36" s="232">
        <f>SUM(L36)+1</f>
        <v>21</v>
      </c>
    </row>
    <row r="37" spans="1:13" ht="14.1" customHeight="1" x14ac:dyDescent="0.3">
      <c r="A37" s="181"/>
      <c r="B37" s="148" t="s">
        <v>456</v>
      </c>
      <c r="C37" s="149"/>
      <c r="D37" s="129"/>
      <c r="E37" s="130"/>
      <c r="F37" s="130"/>
      <c r="G37" s="131"/>
      <c r="H37" s="82"/>
      <c r="I37" s="82"/>
      <c r="J37" s="126"/>
      <c r="K37" s="127"/>
      <c r="L37" s="127"/>
      <c r="M37" s="232"/>
    </row>
    <row r="38" spans="1:13" ht="14.1" customHeight="1" x14ac:dyDescent="0.3">
      <c r="A38" s="256">
        <v>18</v>
      </c>
      <c r="B38" s="108" t="s">
        <v>206</v>
      </c>
      <c r="C38" s="109"/>
      <c r="D38" s="190"/>
      <c r="E38" s="191"/>
      <c r="F38" s="191"/>
      <c r="G38" s="192"/>
      <c r="H38" s="98">
        <v>2.5</v>
      </c>
      <c r="I38" s="98">
        <v>2.5</v>
      </c>
      <c r="J38" s="93">
        <v>2.5</v>
      </c>
      <c r="K38" s="82">
        <v>2.5</v>
      </c>
      <c r="L38" s="82">
        <v>2.5</v>
      </c>
      <c r="M38" s="235">
        <v>2.5</v>
      </c>
    </row>
    <row r="39" spans="1:13" ht="14.1" customHeight="1" x14ac:dyDescent="0.3">
      <c r="A39" s="181"/>
      <c r="B39" s="148" t="s">
        <v>205</v>
      </c>
      <c r="C39" s="149"/>
      <c r="D39" s="129" t="s">
        <v>709</v>
      </c>
      <c r="E39" s="130"/>
      <c r="F39" s="130"/>
      <c r="G39" s="131"/>
      <c r="H39" s="82"/>
      <c r="I39" s="82"/>
      <c r="J39" s="126"/>
      <c r="K39" s="127"/>
      <c r="L39" s="127"/>
      <c r="M39" s="232"/>
    </row>
    <row r="40" spans="1:13" ht="14.1" customHeight="1" x14ac:dyDescent="0.3">
      <c r="A40" s="256">
        <v>19</v>
      </c>
      <c r="B40" s="85" t="s">
        <v>204</v>
      </c>
      <c r="C40" s="86"/>
      <c r="D40" s="177" t="s">
        <v>113</v>
      </c>
      <c r="E40" s="178"/>
      <c r="F40" s="178"/>
      <c r="G40" s="179"/>
      <c r="H40" s="67">
        <f>SUM(I40)-0.3</f>
        <v>3.9000000000000004</v>
      </c>
      <c r="I40" s="67">
        <f>SUM(J40)-0.3</f>
        <v>4.2</v>
      </c>
      <c r="J40" s="126">
        <v>4.5</v>
      </c>
      <c r="K40" s="127">
        <f>SUM(J40)+0.3</f>
        <v>4.8</v>
      </c>
      <c r="L40" s="127">
        <f>SUM(K40)+0.3</f>
        <v>5.0999999999999996</v>
      </c>
      <c r="M40" s="232">
        <f>SUM(L40)+0.3</f>
        <v>5.3999999999999995</v>
      </c>
    </row>
    <row r="41" spans="1:13" ht="14.1" customHeight="1" thickBot="1" x14ac:dyDescent="0.35">
      <c r="A41" s="344"/>
      <c r="B41" s="169" t="s">
        <v>203</v>
      </c>
      <c r="C41" s="170"/>
      <c r="D41" s="171" t="s">
        <v>112</v>
      </c>
      <c r="E41" s="172"/>
      <c r="F41" s="172"/>
      <c r="G41" s="173"/>
      <c r="H41" s="68"/>
      <c r="I41" s="68"/>
      <c r="J41" s="166"/>
      <c r="K41" s="167"/>
      <c r="L41" s="167"/>
      <c r="M41" s="233"/>
    </row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13">
    <mergeCell ref="D41:G41"/>
    <mergeCell ref="A40:A41"/>
    <mergeCell ref="B40:C40"/>
    <mergeCell ref="D40:G40"/>
    <mergeCell ref="H40:H41"/>
    <mergeCell ref="I40:I41"/>
    <mergeCell ref="J40:J41"/>
    <mergeCell ref="K38:K39"/>
    <mergeCell ref="L38:L39"/>
    <mergeCell ref="M38:M39"/>
    <mergeCell ref="B39:C39"/>
    <mergeCell ref="D39:G39"/>
    <mergeCell ref="K40:K41"/>
    <mergeCell ref="L40:L41"/>
    <mergeCell ref="M40:M41"/>
    <mergeCell ref="B41:C41"/>
    <mergeCell ref="A38:A39"/>
    <mergeCell ref="B38:C38"/>
    <mergeCell ref="D38:G38"/>
    <mergeCell ref="H38:H39"/>
    <mergeCell ref="I38:I39"/>
    <mergeCell ref="J38:J39"/>
    <mergeCell ref="D37:G37"/>
    <mergeCell ref="A36:A37"/>
    <mergeCell ref="B36:C36"/>
    <mergeCell ref="D36:G36"/>
    <mergeCell ref="H36:H37"/>
    <mergeCell ref="I36:I37"/>
    <mergeCell ref="J36:J37"/>
    <mergeCell ref="K34:K35"/>
    <mergeCell ref="L34:L35"/>
    <mergeCell ref="M34:M35"/>
    <mergeCell ref="B35:C35"/>
    <mergeCell ref="D35:G35"/>
    <mergeCell ref="K36:K37"/>
    <mergeCell ref="L36:L37"/>
    <mergeCell ref="M36:M37"/>
    <mergeCell ref="B37:C37"/>
    <mergeCell ref="A34:A35"/>
    <mergeCell ref="B34:C34"/>
    <mergeCell ref="D34:G34"/>
    <mergeCell ref="H34:H35"/>
    <mergeCell ref="I34:I35"/>
    <mergeCell ref="J34:J35"/>
    <mergeCell ref="D33:G33"/>
    <mergeCell ref="A32:A33"/>
    <mergeCell ref="B32:C32"/>
    <mergeCell ref="D32:G32"/>
    <mergeCell ref="H32:H33"/>
    <mergeCell ref="I32:I33"/>
    <mergeCell ref="J32:J33"/>
    <mergeCell ref="K30:K31"/>
    <mergeCell ref="L30:L31"/>
    <mergeCell ref="M30:M31"/>
    <mergeCell ref="B31:C31"/>
    <mergeCell ref="D31:G31"/>
    <mergeCell ref="K32:K33"/>
    <mergeCell ref="L32:L33"/>
    <mergeCell ref="M32:M33"/>
    <mergeCell ref="B33:C33"/>
    <mergeCell ref="A30:A31"/>
    <mergeCell ref="B30:C30"/>
    <mergeCell ref="D30:G30"/>
    <mergeCell ref="H30:H31"/>
    <mergeCell ref="I30:I31"/>
    <mergeCell ref="J30:J31"/>
    <mergeCell ref="J28:J29"/>
    <mergeCell ref="K28:K29"/>
    <mergeCell ref="L28:L29"/>
    <mergeCell ref="M28:M29"/>
    <mergeCell ref="B29:C29"/>
    <mergeCell ref="D29:G29"/>
    <mergeCell ref="B28:C28"/>
    <mergeCell ref="D28:G28"/>
    <mergeCell ref="A27:M27"/>
    <mergeCell ref="A28:A29"/>
    <mergeCell ref="H28:H29"/>
    <mergeCell ref="I28:I29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5180-8FE0-46F9-AB53-8CB2FDB5B786}">
  <sheetPr codeName="Sheet105">
    <tabColor theme="5"/>
    <pageSetUpPr fitToPage="1"/>
  </sheetPr>
  <dimension ref="A1:N51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4" t="s">
        <v>340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7" t="s">
        <v>72</v>
      </c>
      <c r="I2" s="27" t="s">
        <v>73</v>
      </c>
      <c r="J2" s="8" t="s">
        <v>74</v>
      </c>
      <c r="K2" s="27" t="s">
        <v>75</v>
      </c>
      <c r="L2" s="27" t="s">
        <v>183</v>
      </c>
      <c r="M2" s="27" t="s">
        <v>184</v>
      </c>
    </row>
    <row r="3" spans="1:13" s="1" customFormat="1" ht="14.1" customHeight="1" x14ac:dyDescent="0.3">
      <c r="A3" s="157">
        <v>1</v>
      </c>
      <c r="B3" s="227" t="s">
        <v>146</v>
      </c>
      <c r="C3" s="228"/>
      <c r="D3" s="299" t="s">
        <v>145</v>
      </c>
      <c r="E3" s="300"/>
      <c r="F3" s="300"/>
      <c r="G3" s="301"/>
      <c r="H3" s="67">
        <f>SUM(I3)-3.4</f>
        <v>34</v>
      </c>
      <c r="I3" s="67">
        <f>SUM(J3)-3.4</f>
        <v>37.4</v>
      </c>
      <c r="J3" s="226">
        <v>40.799999999999997</v>
      </c>
      <c r="K3" s="219">
        <f>SUM(J3)+2.9</f>
        <v>43.699999999999996</v>
      </c>
      <c r="L3" s="219">
        <f>SUM(K3)+2.9</f>
        <v>46.599999999999994</v>
      </c>
      <c r="M3" s="388">
        <f>SUM(L3)+2.9</f>
        <v>49.499999999999993</v>
      </c>
    </row>
    <row r="4" spans="1:13" s="1" customFormat="1" ht="14.1" customHeight="1" x14ac:dyDescent="0.3">
      <c r="A4" s="155"/>
      <c r="B4" s="194" t="s">
        <v>37</v>
      </c>
      <c r="C4" s="194"/>
      <c r="D4" s="195" t="s">
        <v>144</v>
      </c>
      <c r="E4" s="196"/>
      <c r="F4" s="196"/>
      <c r="G4" s="196"/>
      <c r="H4" s="82"/>
      <c r="I4" s="82"/>
      <c r="J4" s="90"/>
      <c r="K4" s="220"/>
      <c r="L4" s="220"/>
      <c r="M4" s="297"/>
    </row>
    <row r="5" spans="1:13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SUM(I5)-2.2</f>
        <v>35.599999999999994</v>
      </c>
      <c r="I5" s="67">
        <f>SUM(J5)-2.2</f>
        <v>37.799999999999997</v>
      </c>
      <c r="J5" s="126">
        <v>40</v>
      </c>
      <c r="K5" s="200">
        <f>SUM(J5)+2</f>
        <v>42</v>
      </c>
      <c r="L5" s="200">
        <f>SUM(K5)+2</f>
        <v>44</v>
      </c>
      <c r="M5" s="326">
        <f>SUM(L5)+2</f>
        <v>46</v>
      </c>
    </row>
    <row r="6" spans="1:13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326"/>
    </row>
    <row r="7" spans="1:13" s="1" customFormat="1" ht="14.1" customHeight="1" x14ac:dyDescent="0.3">
      <c r="A7" s="155">
        <v>3</v>
      </c>
      <c r="B7" s="214" t="s">
        <v>42</v>
      </c>
      <c r="C7" s="214"/>
      <c r="D7" s="218" t="s">
        <v>85</v>
      </c>
      <c r="E7" s="218"/>
      <c r="F7" s="218"/>
      <c r="G7" s="218"/>
      <c r="H7" s="67">
        <f>SUM(I7)-2.25</f>
        <v>36.5</v>
      </c>
      <c r="I7" s="67">
        <f>SUM(J7)-2.25</f>
        <v>38.75</v>
      </c>
      <c r="J7" s="126">
        <v>41</v>
      </c>
      <c r="K7" s="200">
        <f>SUM(J7)+2</f>
        <v>43</v>
      </c>
      <c r="L7" s="200">
        <f>SUM(K7)+2</f>
        <v>45</v>
      </c>
      <c r="M7" s="326">
        <f>SUM(L7)+2</f>
        <v>47</v>
      </c>
    </row>
    <row r="8" spans="1:13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326"/>
    </row>
    <row r="9" spans="1:13" s="1" customFormat="1" ht="14.1" customHeight="1" x14ac:dyDescent="0.3">
      <c r="A9" s="155">
        <v>4</v>
      </c>
      <c r="B9" s="214" t="s">
        <v>48</v>
      </c>
      <c r="C9" s="214"/>
      <c r="D9" s="218" t="s">
        <v>9</v>
      </c>
      <c r="E9" s="218"/>
      <c r="F9" s="218"/>
      <c r="G9" s="218"/>
      <c r="H9" s="67">
        <f>SUM(I9)-1.8</f>
        <v>28.4</v>
      </c>
      <c r="I9" s="67">
        <f>SUM(J9)-1.8</f>
        <v>30.2</v>
      </c>
      <c r="J9" s="126">
        <v>32</v>
      </c>
      <c r="K9" s="200">
        <f>SUM(J9)+1.6</f>
        <v>33.6</v>
      </c>
      <c r="L9" s="200">
        <f>SUM(K9)+1.6</f>
        <v>35.200000000000003</v>
      </c>
      <c r="M9" s="326">
        <f>SUM(L9)+1.6</f>
        <v>36.800000000000004</v>
      </c>
    </row>
    <row r="10" spans="1:13" s="1" customFormat="1" ht="14.1" customHeight="1" x14ac:dyDescent="0.3">
      <c r="A10" s="155"/>
      <c r="B10" s="194" t="s">
        <v>28</v>
      </c>
      <c r="C10" s="194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326"/>
    </row>
    <row r="11" spans="1:13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15</v>
      </c>
      <c r="I11" s="67">
        <f>SUM(J11)-0.8</f>
        <v>15.8</v>
      </c>
      <c r="J11" s="126">
        <v>16.600000000000001</v>
      </c>
      <c r="K11" s="200">
        <f>SUM(J11)+0.8</f>
        <v>17.400000000000002</v>
      </c>
      <c r="L11" s="200">
        <f>SUM(K11)+0.8</f>
        <v>18.200000000000003</v>
      </c>
      <c r="M11" s="326">
        <f>SUM(L11)+0.8</f>
        <v>19.000000000000004</v>
      </c>
    </row>
    <row r="12" spans="1:13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326"/>
    </row>
    <row r="13" spans="1:13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11.8</v>
      </c>
      <c r="I13" s="67">
        <f>SUM(J13)-0.6</f>
        <v>12.4</v>
      </c>
      <c r="J13" s="126">
        <v>13</v>
      </c>
      <c r="K13" s="200">
        <f>SUM(J13)+0.6</f>
        <v>13.6</v>
      </c>
      <c r="L13" s="200">
        <f>SUM(K13)+0.6</f>
        <v>14.2</v>
      </c>
      <c r="M13" s="326">
        <f>SUM(L13)+0.6</f>
        <v>14.799999999999999</v>
      </c>
    </row>
    <row r="14" spans="1:13" s="1" customFormat="1" ht="14.1" customHeight="1" x14ac:dyDescent="0.3">
      <c r="A14" s="155"/>
      <c r="B14" s="194" t="s">
        <v>30</v>
      </c>
      <c r="C14" s="194"/>
      <c r="D14" s="195" t="s">
        <v>53</v>
      </c>
      <c r="E14" s="196"/>
      <c r="F14" s="196"/>
      <c r="G14" s="197"/>
      <c r="H14" s="82"/>
      <c r="I14" s="82"/>
      <c r="J14" s="126"/>
      <c r="K14" s="200"/>
      <c r="L14" s="200"/>
      <c r="M14" s="326"/>
    </row>
    <row r="15" spans="1:13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5.9</v>
      </c>
      <c r="I15" s="67">
        <f>SUM(J15)-0.3</f>
        <v>6.2</v>
      </c>
      <c r="J15" s="126">
        <v>6.5</v>
      </c>
      <c r="K15" s="200">
        <f>SUM(J15)+0.3</f>
        <v>6.8</v>
      </c>
      <c r="L15" s="200">
        <f>SUM(K15)+0.3</f>
        <v>7.1</v>
      </c>
      <c r="M15" s="326">
        <f>SUM(L15)+0.3</f>
        <v>7.3999999999999995</v>
      </c>
    </row>
    <row r="16" spans="1:13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326"/>
    </row>
    <row r="17" spans="1:14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30.699999999999996</v>
      </c>
      <c r="I17" s="67">
        <f>SUM(J17)-1.6</f>
        <v>32.299999999999997</v>
      </c>
      <c r="J17" s="126">
        <v>33.9</v>
      </c>
      <c r="K17" s="200">
        <f>SUM(J17)+1.6</f>
        <v>35.5</v>
      </c>
      <c r="L17" s="200">
        <f>SUM(K17)+1.6</f>
        <v>37.1</v>
      </c>
      <c r="M17" s="326">
        <f>SUM(L17)+1.6</f>
        <v>38.700000000000003</v>
      </c>
    </row>
    <row r="18" spans="1:14" s="1" customFormat="1" ht="14.1" customHeight="1" x14ac:dyDescent="0.3">
      <c r="A18" s="155"/>
      <c r="B18" s="194" t="s">
        <v>341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326"/>
    </row>
    <row r="19" spans="1:14" s="1" customFormat="1" ht="14.1" customHeight="1" x14ac:dyDescent="0.3">
      <c r="A19" s="155">
        <v>9</v>
      </c>
      <c r="B19" s="198" t="s">
        <v>90</v>
      </c>
      <c r="C19" s="199"/>
      <c r="D19" s="239"/>
      <c r="E19" s="239"/>
      <c r="F19" s="239"/>
      <c r="G19" s="239"/>
      <c r="H19" s="67">
        <f>SUM(I19)-0.2</f>
        <v>6.1</v>
      </c>
      <c r="I19" s="67">
        <f>SUM(J19)-0.2</f>
        <v>6.3</v>
      </c>
      <c r="J19" s="126">
        <v>6.5</v>
      </c>
      <c r="K19" s="200">
        <f>SUM(J19)+0.2</f>
        <v>6.7</v>
      </c>
      <c r="L19" s="200">
        <f>SUM(K19)+0.2</f>
        <v>6.9</v>
      </c>
      <c r="M19" s="326">
        <f>SUM(L19)+0.2</f>
        <v>7.1000000000000005</v>
      </c>
    </row>
    <row r="20" spans="1:14" s="1" customFormat="1" ht="14.1" customHeight="1" x14ac:dyDescent="0.3">
      <c r="A20" s="155"/>
      <c r="B20" s="194" t="s">
        <v>191</v>
      </c>
      <c r="C20" s="194"/>
      <c r="D20" s="195" t="s">
        <v>342</v>
      </c>
      <c r="E20" s="196"/>
      <c r="F20" s="196"/>
      <c r="G20" s="197"/>
      <c r="H20" s="82"/>
      <c r="I20" s="82"/>
      <c r="J20" s="126"/>
      <c r="K20" s="200"/>
      <c r="L20" s="200"/>
      <c r="M20" s="326"/>
    </row>
    <row r="21" spans="1:14" s="1" customFormat="1" ht="13.5" customHeight="1" x14ac:dyDescent="0.3">
      <c r="A21" s="155">
        <v>10</v>
      </c>
      <c r="B21" s="198" t="s">
        <v>343</v>
      </c>
      <c r="C21" s="199"/>
      <c r="D21" s="239"/>
      <c r="E21" s="239"/>
      <c r="F21" s="239"/>
      <c r="G21" s="239"/>
      <c r="H21" s="67">
        <f>SUM(I21)</f>
        <v>10.5</v>
      </c>
      <c r="I21" s="67">
        <f>SUM(J21)</f>
        <v>10.5</v>
      </c>
      <c r="J21" s="126">
        <v>10.5</v>
      </c>
      <c r="K21" s="200">
        <f>SUM(J21)+0.5</f>
        <v>11</v>
      </c>
      <c r="L21" s="200">
        <f>SUM(K21)+0.5</f>
        <v>11.5</v>
      </c>
      <c r="M21" s="326">
        <f>SUM(L21)+0.5</f>
        <v>12</v>
      </c>
    </row>
    <row r="22" spans="1:14" s="1" customFormat="1" ht="14.1" customHeight="1" x14ac:dyDescent="0.3">
      <c r="A22" s="155"/>
      <c r="B22" s="194" t="s">
        <v>344</v>
      </c>
      <c r="C22" s="194"/>
      <c r="D22" s="195" t="s">
        <v>345</v>
      </c>
      <c r="E22" s="196"/>
      <c r="F22" s="196"/>
      <c r="G22" s="197"/>
      <c r="H22" s="82"/>
      <c r="I22" s="82"/>
      <c r="J22" s="126"/>
      <c r="K22" s="200"/>
      <c r="L22" s="200"/>
      <c r="M22" s="326"/>
    </row>
    <row r="23" spans="1:14" s="1" customFormat="1" ht="14.1" customHeight="1" x14ac:dyDescent="0.3">
      <c r="A23" s="155">
        <v>11</v>
      </c>
      <c r="B23" s="198" t="s">
        <v>5</v>
      </c>
      <c r="C23" s="199"/>
      <c r="D23" s="218" t="s">
        <v>6</v>
      </c>
      <c r="E23" s="218"/>
      <c r="F23" s="218"/>
      <c r="G23" s="218"/>
      <c r="H23" s="67">
        <f>SUM(I23)-3.4</f>
        <v>27.200000000000003</v>
      </c>
      <c r="I23" s="67">
        <f>SUM(J23)-3.4</f>
        <v>30.6</v>
      </c>
      <c r="J23" s="126">
        <v>34</v>
      </c>
      <c r="K23" s="200">
        <f>SUM(J23)+3.5</f>
        <v>37.5</v>
      </c>
      <c r="L23" s="200">
        <f>SUM(K23)+3.5</f>
        <v>41</v>
      </c>
      <c r="M23" s="326">
        <f>SUM(L23)+3.5</f>
        <v>44.5</v>
      </c>
    </row>
    <row r="24" spans="1:14" s="1" customFormat="1" ht="14.1" customHeight="1" x14ac:dyDescent="0.3">
      <c r="A24" s="155"/>
      <c r="B24" s="194" t="s">
        <v>32</v>
      </c>
      <c r="C24" s="194"/>
      <c r="D24" s="195" t="s">
        <v>55</v>
      </c>
      <c r="E24" s="196"/>
      <c r="F24" s="196"/>
      <c r="G24" s="197"/>
      <c r="H24" s="82"/>
      <c r="I24" s="82"/>
      <c r="J24" s="126"/>
      <c r="K24" s="200"/>
      <c r="L24" s="200"/>
      <c r="M24" s="326"/>
    </row>
    <row r="25" spans="1:14" s="1" customFormat="1" ht="14.1" customHeight="1" x14ac:dyDescent="0.3">
      <c r="A25" s="155">
        <v>12</v>
      </c>
      <c r="B25" s="198" t="s">
        <v>7</v>
      </c>
      <c r="C25" s="199"/>
      <c r="D25" s="215" t="s">
        <v>8</v>
      </c>
      <c r="E25" s="216"/>
      <c r="F25" s="216"/>
      <c r="G25" s="217"/>
      <c r="H25" s="67">
        <f>SUM(I25)-1.6</f>
        <v>29.799999999999997</v>
      </c>
      <c r="I25" s="67">
        <f>SUM(J25)-1.6</f>
        <v>31.4</v>
      </c>
      <c r="J25" s="126">
        <v>33</v>
      </c>
      <c r="K25" s="200">
        <f>SUM(J25)+1.6</f>
        <v>34.6</v>
      </c>
      <c r="L25" s="200">
        <f>SUM(K25)+1.6</f>
        <v>36.200000000000003</v>
      </c>
      <c r="M25" s="326">
        <f>SUM(L25)+1.6</f>
        <v>37.800000000000004</v>
      </c>
    </row>
    <row r="26" spans="1:14" s="1" customFormat="1" ht="14.1" customHeight="1" x14ac:dyDescent="0.3">
      <c r="A26" s="155"/>
      <c r="B26" s="194" t="s">
        <v>33</v>
      </c>
      <c r="C26" s="194"/>
      <c r="D26" s="195" t="s">
        <v>77</v>
      </c>
      <c r="E26" s="196"/>
      <c r="F26" s="196"/>
      <c r="G26" s="197"/>
      <c r="H26" s="82"/>
      <c r="I26" s="82"/>
      <c r="J26" s="126"/>
      <c r="K26" s="200"/>
      <c r="L26" s="200"/>
      <c r="M26" s="326"/>
    </row>
    <row r="27" spans="1:14" s="1" customFormat="1" ht="14.1" customHeight="1" x14ac:dyDescent="0.3">
      <c r="A27" s="155">
        <v>13</v>
      </c>
      <c r="B27" s="85" t="s">
        <v>133</v>
      </c>
      <c r="C27" s="86"/>
      <c r="D27" s="161" t="s">
        <v>79</v>
      </c>
      <c r="E27" s="161"/>
      <c r="F27" s="161"/>
      <c r="G27" s="161"/>
      <c r="H27" s="67">
        <f>SUM(I27)-0.6</f>
        <v>14</v>
      </c>
      <c r="I27" s="67">
        <f>SUM(J27)-0.6</f>
        <v>14.6</v>
      </c>
      <c r="J27" s="126">
        <v>15.2</v>
      </c>
      <c r="K27" s="200">
        <f>SUM(J27)+0.6</f>
        <v>15.799999999999999</v>
      </c>
      <c r="L27" s="200">
        <f>SUM(K27)+0.6</f>
        <v>16.399999999999999</v>
      </c>
      <c r="M27" s="326">
        <f>SUM(L27)+0.6</f>
        <v>17</v>
      </c>
    </row>
    <row r="28" spans="1:14" s="1" customFormat="1" ht="14.1" customHeight="1" x14ac:dyDescent="0.3">
      <c r="A28" s="155"/>
      <c r="B28" s="107" t="s">
        <v>34</v>
      </c>
      <c r="C28" s="107"/>
      <c r="D28" s="129" t="s">
        <v>80</v>
      </c>
      <c r="E28" s="130"/>
      <c r="F28" s="130"/>
      <c r="G28" s="131"/>
      <c r="H28" s="82"/>
      <c r="I28" s="82"/>
      <c r="J28" s="126"/>
      <c r="K28" s="200"/>
      <c r="L28" s="200"/>
      <c r="M28" s="326"/>
    </row>
    <row r="29" spans="1:14" s="1" customFormat="1" ht="14.1" customHeight="1" x14ac:dyDescent="0.3">
      <c r="A29" s="156">
        <v>14</v>
      </c>
      <c r="B29" s="85" t="s">
        <v>81</v>
      </c>
      <c r="C29" s="86"/>
      <c r="D29" s="123"/>
      <c r="E29" s="124"/>
      <c r="F29" s="124"/>
      <c r="G29" s="125"/>
      <c r="H29" s="67">
        <f>SUM(I29)-0.7</f>
        <v>10.100000000000001</v>
      </c>
      <c r="I29" s="67">
        <f>SUM(J29)-0.7</f>
        <v>10.8</v>
      </c>
      <c r="J29" s="126">
        <v>11.5</v>
      </c>
      <c r="K29" s="200">
        <f>SUM(J29)+0.7</f>
        <v>12.2</v>
      </c>
      <c r="L29" s="200">
        <f>SUM(K29)+0.7</f>
        <v>12.899999999999999</v>
      </c>
      <c r="M29" s="326">
        <f>SUM(L29)+0.7</f>
        <v>13.599999999999998</v>
      </c>
    </row>
    <row r="30" spans="1:14" s="1" customFormat="1" ht="14.1" customHeight="1" x14ac:dyDescent="0.3">
      <c r="A30" s="157"/>
      <c r="B30" s="108" t="s">
        <v>82</v>
      </c>
      <c r="C30" s="109"/>
      <c r="D30" s="195"/>
      <c r="E30" s="196"/>
      <c r="F30" s="196"/>
      <c r="G30" s="197"/>
      <c r="H30" s="82"/>
      <c r="I30" s="82"/>
      <c r="J30" s="126"/>
      <c r="K30" s="200"/>
      <c r="L30" s="200"/>
      <c r="M30" s="326"/>
    </row>
    <row r="31" spans="1:14" s="1" customFormat="1" ht="14.1" customHeight="1" x14ac:dyDescent="0.3">
      <c r="A31" s="155">
        <v>15</v>
      </c>
      <c r="B31" s="85" t="s">
        <v>110</v>
      </c>
      <c r="C31" s="86"/>
      <c r="D31" s="206"/>
      <c r="E31" s="207"/>
      <c r="F31" s="207"/>
      <c r="G31" s="208"/>
      <c r="H31" s="67">
        <f>SUM(I31)-0.4</f>
        <v>4.1999999999999993</v>
      </c>
      <c r="I31" s="67">
        <f>SUM(J31)-0.4</f>
        <v>4.5999999999999996</v>
      </c>
      <c r="J31" s="126">
        <v>5</v>
      </c>
      <c r="K31" s="200">
        <f>SUM(J31)+0.4</f>
        <v>5.4</v>
      </c>
      <c r="L31" s="200">
        <f>SUM(K31)+0.4</f>
        <v>5.8000000000000007</v>
      </c>
      <c r="M31" s="326">
        <f>SUM(L31)+0.4</f>
        <v>6.2000000000000011</v>
      </c>
      <c r="N31" s="4"/>
    </row>
    <row r="32" spans="1:14" s="1" customFormat="1" ht="14.1" customHeight="1" x14ac:dyDescent="0.3">
      <c r="A32" s="156"/>
      <c r="B32" s="108" t="s">
        <v>111</v>
      </c>
      <c r="C32" s="109"/>
      <c r="D32" s="299"/>
      <c r="E32" s="300"/>
      <c r="F32" s="300"/>
      <c r="G32" s="301"/>
      <c r="H32" s="82"/>
      <c r="I32" s="82"/>
      <c r="J32" s="126"/>
      <c r="K32" s="200"/>
      <c r="L32" s="200"/>
      <c r="M32" s="326"/>
      <c r="N32" s="4"/>
    </row>
    <row r="33" spans="1:14" s="1" customFormat="1" ht="14.1" customHeight="1" x14ac:dyDescent="0.3">
      <c r="A33" s="155">
        <v>16</v>
      </c>
      <c r="B33" s="198"/>
      <c r="C33" s="199"/>
      <c r="D33" s="206"/>
      <c r="E33" s="207"/>
      <c r="F33" s="207"/>
      <c r="G33" s="208"/>
      <c r="H33" s="67"/>
      <c r="I33" s="67"/>
      <c r="J33" s="126"/>
      <c r="K33" s="200"/>
      <c r="L33" s="200"/>
      <c r="M33" s="326"/>
      <c r="N33" s="4"/>
    </row>
    <row r="34" spans="1:14" s="1" customFormat="1" ht="14.1" customHeight="1" x14ac:dyDescent="0.3">
      <c r="A34" s="156"/>
      <c r="B34" s="209"/>
      <c r="C34" s="210"/>
      <c r="D34" s="299"/>
      <c r="E34" s="300"/>
      <c r="F34" s="300"/>
      <c r="G34" s="301"/>
      <c r="H34" s="98"/>
      <c r="I34" s="98"/>
      <c r="J34" s="90"/>
      <c r="K34" s="220"/>
      <c r="L34" s="220"/>
      <c r="M34" s="297"/>
      <c r="N34" s="4"/>
    </row>
    <row r="35" spans="1:14" ht="14.1" customHeight="1" x14ac:dyDescent="0.3">
      <c r="A35" s="155">
        <v>17</v>
      </c>
      <c r="B35" s="198"/>
      <c r="C35" s="199"/>
      <c r="D35" s="206"/>
      <c r="E35" s="207"/>
      <c r="F35" s="207"/>
      <c r="G35" s="208"/>
      <c r="H35" s="67"/>
      <c r="I35" s="67"/>
      <c r="J35" s="126"/>
      <c r="K35" s="200"/>
      <c r="L35" s="200"/>
      <c r="M35" s="326"/>
    </row>
    <row r="36" spans="1:14" ht="14.1" customHeight="1" x14ac:dyDescent="0.3">
      <c r="A36" s="156"/>
      <c r="B36" s="209"/>
      <c r="C36" s="210"/>
      <c r="D36" s="299"/>
      <c r="E36" s="300"/>
      <c r="F36" s="300"/>
      <c r="G36" s="301"/>
      <c r="H36" s="98"/>
      <c r="I36" s="98"/>
      <c r="J36" s="90"/>
      <c r="K36" s="220"/>
      <c r="L36" s="220"/>
      <c r="M36" s="297"/>
    </row>
    <row r="37" spans="1:14" ht="14.1" customHeight="1" x14ac:dyDescent="0.3">
      <c r="A37" s="155">
        <v>18</v>
      </c>
      <c r="B37" s="227"/>
      <c r="C37" s="228"/>
      <c r="D37" s="206"/>
      <c r="E37" s="207"/>
      <c r="F37" s="207"/>
      <c r="G37" s="208"/>
      <c r="H37" s="67"/>
      <c r="I37" s="67"/>
      <c r="J37" s="126"/>
      <c r="K37" s="200"/>
      <c r="L37" s="200"/>
      <c r="M37" s="326"/>
    </row>
    <row r="38" spans="1:14" ht="14.1" customHeight="1" x14ac:dyDescent="0.3">
      <c r="A38" s="156"/>
      <c r="B38" s="227"/>
      <c r="C38" s="228"/>
      <c r="D38" s="299"/>
      <c r="E38" s="300"/>
      <c r="F38" s="300"/>
      <c r="G38" s="301"/>
      <c r="H38" s="98"/>
      <c r="I38" s="98"/>
      <c r="J38" s="90"/>
      <c r="K38" s="220"/>
      <c r="L38" s="220"/>
      <c r="M38" s="297"/>
    </row>
    <row r="39" spans="1:14" ht="14.1" customHeight="1" x14ac:dyDescent="0.3">
      <c r="A39" s="156">
        <v>19</v>
      </c>
      <c r="B39" s="198"/>
      <c r="C39" s="199"/>
      <c r="D39" s="123"/>
      <c r="E39" s="124"/>
      <c r="F39" s="124"/>
      <c r="G39" s="125"/>
      <c r="H39" s="67"/>
      <c r="I39" s="67"/>
      <c r="J39" s="90"/>
      <c r="K39" s="67"/>
      <c r="L39" s="67"/>
      <c r="M39" s="234"/>
    </row>
    <row r="40" spans="1:14" ht="14.1" customHeight="1" thickBot="1" x14ac:dyDescent="0.35">
      <c r="A40" s="389"/>
      <c r="B40" s="390"/>
      <c r="C40" s="391"/>
      <c r="D40" s="201"/>
      <c r="E40" s="202"/>
      <c r="F40" s="202"/>
      <c r="G40" s="203"/>
      <c r="H40" s="68"/>
      <c r="I40" s="68"/>
      <c r="J40" s="91"/>
      <c r="K40" s="68"/>
      <c r="L40" s="68"/>
      <c r="M40" s="241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5A71-2B90-4AC6-B130-4CF257CCE021}">
  <sheetPr codeName="Sheet106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4" ht="16.5" customHeight="1" thickBot="1" x14ac:dyDescent="0.35">
      <c r="A1" s="247" t="s">
        <v>348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  <c r="N2" s="28" t="s">
        <v>185</v>
      </c>
    </row>
    <row r="3" spans="1:14" s="1" customFormat="1" ht="14.1" customHeight="1" x14ac:dyDescent="0.3">
      <c r="A3" s="157">
        <v>1</v>
      </c>
      <c r="B3" s="227" t="s">
        <v>146</v>
      </c>
      <c r="C3" s="228"/>
      <c r="D3" s="299" t="s">
        <v>145</v>
      </c>
      <c r="E3" s="300"/>
      <c r="F3" s="300"/>
      <c r="G3" s="301"/>
      <c r="H3" s="67">
        <f>SUM(I3)-3.4</f>
        <v>36.300000000000004</v>
      </c>
      <c r="I3" s="67">
        <f>SUM(J3)-3.4</f>
        <v>39.700000000000003</v>
      </c>
      <c r="J3" s="226">
        <v>43.1</v>
      </c>
      <c r="K3" s="219">
        <f>SUM(J3)+2.9</f>
        <v>46</v>
      </c>
      <c r="L3" s="219">
        <f>SUM(K3)+2.9</f>
        <v>48.9</v>
      </c>
      <c r="M3" s="219">
        <f>SUM(L3)+2.9</f>
        <v>51.8</v>
      </c>
      <c r="N3" s="395">
        <f>SUM(M3)+2.9</f>
        <v>54.699999999999996</v>
      </c>
    </row>
    <row r="4" spans="1:14" s="1" customFormat="1" ht="14.1" customHeight="1" x14ac:dyDescent="0.3">
      <c r="A4" s="155"/>
      <c r="B4" s="194" t="s">
        <v>37</v>
      </c>
      <c r="C4" s="194"/>
      <c r="D4" s="195" t="s">
        <v>144</v>
      </c>
      <c r="E4" s="196"/>
      <c r="F4" s="196"/>
      <c r="G4" s="196"/>
      <c r="H4" s="82"/>
      <c r="I4" s="82"/>
      <c r="J4" s="90"/>
      <c r="K4" s="220"/>
      <c r="L4" s="220"/>
      <c r="M4" s="220"/>
      <c r="N4" s="281"/>
    </row>
    <row r="5" spans="1:14" s="1" customFormat="1" ht="14.1" customHeight="1" x14ac:dyDescent="0.3">
      <c r="A5" s="155">
        <v>2</v>
      </c>
      <c r="B5" s="214" t="s">
        <v>44</v>
      </c>
      <c r="C5" s="214"/>
      <c r="D5" s="218" t="s">
        <v>45</v>
      </c>
      <c r="E5" s="218"/>
      <c r="F5" s="218"/>
      <c r="G5" s="218"/>
      <c r="H5" s="67">
        <f>SUM(I5)-2.2</f>
        <v>36.599999999999994</v>
      </c>
      <c r="I5" s="67">
        <f>SUM(J5)-2.2</f>
        <v>38.799999999999997</v>
      </c>
      <c r="J5" s="126">
        <v>41</v>
      </c>
      <c r="K5" s="200">
        <f>SUM(J5)+2</f>
        <v>43</v>
      </c>
      <c r="L5" s="200">
        <f>SUM(K5)+2</f>
        <v>45</v>
      </c>
      <c r="M5" s="200">
        <f>SUM(L5)+2</f>
        <v>47</v>
      </c>
      <c r="N5" s="396">
        <f>SUM(M5)+2</f>
        <v>49</v>
      </c>
    </row>
    <row r="6" spans="1:14" s="1" customFormat="1" ht="14.1" customHeight="1" x14ac:dyDescent="0.3">
      <c r="A6" s="155"/>
      <c r="B6" s="194" t="s">
        <v>27</v>
      </c>
      <c r="C6" s="194"/>
      <c r="D6" s="195" t="s">
        <v>49</v>
      </c>
      <c r="E6" s="196"/>
      <c r="F6" s="196"/>
      <c r="G6" s="197"/>
      <c r="H6" s="82"/>
      <c r="I6" s="82"/>
      <c r="J6" s="126"/>
      <c r="K6" s="200"/>
      <c r="L6" s="200"/>
      <c r="M6" s="200"/>
      <c r="N6" s="396"/>
    </row>
    <row r="7" spans="1:14" s="1" customFormat="1" ht="14.1" customHeight="1" x14ac:dyDescent="0.3">
      <c r="A7" s="155">
        <v>3</v>
      </c>
      <c r="B7" s="214" t="s">
        <v>42</v>
      </c>
      <c r="C7" s="214"/>
      <c r="D7" s="218" t="s">
        <v>85</v>
      </c>
      <c r="E7" s="218"/>
      <c r="F7" s="218"/>
      <c r="G7" s="218"/>
      <c r="H7" s="67">
        <f>SUM(I7)-2.25</f>
        <v>35.5</v>
      </c>
      <c r="I7" s="67">
        <f>SUM(J7)-2.25</f>
        <v>37.75</v>
      </c>
      <c r="J7" s="126">
        <v>40</v>
      </c>
      <c r="K7" s="200">
        <f>SUM(J7)+2</f>
        <v>42</v>
      </c>
      <c r="L7" s="200">
        <f>SUM(K7)+2</f>
        <v>44</v>
      </c>
      <c r="M7" s="200">
        <f>SUM(L7)+2</f>
        <v>46</v>
      </c>
      <c r="N7" s="396">
        <f>SUM(M7)+2</f>
        <v>48</v>
      </c>
    </row>
    <row r="8" spans="1:14" s="1" customFormat="1" ht="14.1" customHeight="1" x14ac:dyDescent="0.3">
      <c r="A8" s="155"/>
      <c r="B8" s="194" t="s">
        <v>47</v>
      </c>
      <c r="C8" s="194"/>
      <c r="D8" s="195" t="s">
        <v>50</v>
      </c>
      <c r="E8" s="196"/>
      <c r="F8" s="196"/>
      <c r="G8" s="197"/>
      <c r="H8" s="82"/>
      <c r="I8" s="82"/>
      <c r="J8" s="126"/>
      <c r="K8" s="200"/>
      <c r="L8" s="200"/>
      <c r="M8" s="200"/>
      <c r="N8" s="396"/>
    </row>
    <row r="9" spans="1:14" s="1" customFormat="1" ht="14.1" customHeight="1" x14ac:dyDescent="0.3">
      <c r="A9" s="155">
        <v>4</v>
      </c>
      <c r="B9" s="214" t="s">
        <v>48</v>
      </c>
      <c r="C9" s="214"/>
      <c r="D9" s="218" t="s">
        <v>9</v>
      </c>
      <c r="E9" s="218"/>
      <c r="F9" s="218"/>
      <c r="G9" s="218"/>
      <c r="H9" s="67">
        <f>SUM(I9)-2.25</f>
        <v>35.5</v>
      </c>
      <c r="I9" s="67">
        <f>SUM(J9)-2.25</f>
        <v>37.75</v>
      </c>
      <c r="J9" s="126">
        <v>40</v>
      </c>
      <c r="K9" s="200">
        <f>SUM(J9)+2</f>
        <v>42</v>
      </c>
      <c r="L9" s="200">
        <f>SUM(K9)+2</f>
        <v>44</v>
      </c>
      <c r="M9" s="200">
        <f>SUM(L9)+2</f>
        <v>46</v>
      </c>
      <c r="N9" s="396">
        <f>SUM(M9)+2</f>
        <v>48</v>
      </c>
    </row>
    <row r="10" spans="1:14" s="1" customFormat="1" ht="14.1" customHeight="1" x14ac:dyDescent="0.3">
      <c r="A10" s="155"/>
      <c r="B10" s="194" t="s">
        <v>28</v>
      </c>
      <c r="C10" s="194"/>
      <c r="D10" s="195" t="s">
        <v>51</v>
      </c>
      <c r="E10" s="196"/>
      <c r="F10" s="196"/>
      <c r="G10" s="197"/>
      <c r="H10" s="82"/>
      <c r="I10" s="82"/>
      <c r="J10" s="126"/>
      <c r="K10" s="200"/>
      <c r="L10" s="200"/>
      <c r="M10" s="200"/>
      <c r="N10" s="396"/>
    </row>
    <row r="11" spans="1:14" s="1" customFormat="1" ht="14.1" customHeight="1" x14ac:dyDescent="0.3">
      <c r="A11" s="155">
        <v>5</v>
      </c>
      <c r="B11" s="214" t="s">
        <v>11</v>
      </c>
      <c r="C11" s="214"/>
      <c r="D11" s="218" t="s">
        <v>0</v>
      </c>
      <c r="E11" s="218"/>
      <c r="F11" s="218"/>
      <c r="G11" s="218"/>
      <c r="H11" s="67">
        <f>SUM(I11)-0.8</f>
        <v>13.2</v>
      </c>
      <c r="I11" s="67">
        <f>SUM(J11)-0.8</f>
        <v>14</v>
      </c>
      <c r="J11" s="126">
        <v>14.8</v>
      </c>
      <c r="K11" s="200">
        <f>SUM(J11)+0.8</f>
        <v>15.600000000000001</v>
      </c>
      <c r="L11" s="200">
        <f>SUM(K11)+0.8</f>
        <v>16.400000000000002</v>
      </c>
      <c r="M11" s="200">
        <f>SUM(L11)+0.8</f>
        <v>17.200000000000003</v>
      </c>
      <c r="N11" s="396">
        <f>SUM(M11)+0.8</f>
        <v>18.000000000000004</v>
      </c>
    </row>
    <row r="12" spans="1:14" s="1" customFormat="1" ht="14.1" customHeight="1" x14ac:dyDescent="0.3">
      <c r="A12" s="155"/>
      <c r="B12" s="194" t="s">
        <v>29</v>
      </c>
      <c r="C12" s="194"/>
      <c r="D12" s="195" t="s">
        <v>52</v>
      </c>
      <c r="E12" s="196"/>
      <c r="F12" s="196"/>
      <c r="G12" s="197"/>
      <c r="H12" s="82"/>
      <c r="I12" s="82"/>
      <c r="J12" s="126"/>
      <c r="K12" s="200"/>
      <c r="L12" s="200"/>
      <c r="M12" s="200"/>
      <c r="N12" s="396"/>
    </row>
    <row r="13" spans="1:14" s="1" customFormat="1" ht="14.1" customHeight="1" x14ac:dyDescent="0.3">
      <c r="A13" s="155">
        <v>6</v>
      </c>
      <c r="B13" s="214" t="s">
        <v>1</v>
      </c>
      <c r="C13" s="214"/>
      <c r="D13" s="218" t="s">
        <v>2</v>
      </c>
      <c r="E13" s="218"/>
      <c r="F13" s="218"/>
      <c r="G13" s="218"/>
      <c r="H13" s="67">
        <f>SUM(I13)-0.6</f>
        <v>12</v>
      </c>
      <c r="I13" s="67">
        <f>SUM(J13)-0.6</f>
        <v>12.6</v>
      </c>
      <c r="J13" s="126">
        <v>13.2</v>
      </c>
      <c r="K13" s="200">
        <f>SUM(J13)+0.6</f>
        <v>13.799999999999999</v>
      </c>
      <c r="L13" s="200">
        <f>SUM(K13)+0.6</f>
        <v>14.399999999999999</v>
      </c>
      <c r="M13" s="200">
        <f>SUM(L13)+0.6</f>
        <v>14.999999999999998</v>
      </c>
      <c r="N13" s="396">
        <f>SUM(M13)+0.6</f>
        <v>15.599999999999998</v>
      </c>
    </row>
    <row r="14" spans="1:14" s="1" customFormat="1" ht="14.1" customHeight="1" x14ac:dyDescent="0.3">
      <c r="A14" s="155"/>
      <c r="B14" s="194" t="s">
        <v>30</v>
      </c>
      <c r="C14" s="194"/>
      <c r="D14" s="195" t="s">
        <v>53</v>
      </c>
      <c r="E14" s="196"/>
      <c r="F14" s="196"/>
      <c r="G14" s="197"/>
      <c r="H14" s="82"/>
      <c r="I14" s="82"/>
      <c r="J14" s="126"/>
      <c r="K14" s="200"/>
      <c r="L14" s="200"/>
      <c r="M14" s="200"/>
      <c r="N14" s="396"/>
    </row>
    <row r="15" spans="1:14" s="1" customFormat="1" ht="14.1" customHeight="1" x14ac:dyDescent="0.3">
      <c r="A15" s="155">
        <v>7</v>
      </c>
      <c r="B15" s="214" t="s">
        <v>3</v>
      </c>
      <c r="C15" s="214"/>
      <c r="D15" s="218" t="s">
        <v>4</v>
      </c>
      <c r="E15" s="218"/>
      <c r="F15" s="218"/>
      <c r="G15" s="218"/>
      <c r="H15" s="67">
        <f>SUM(I15)-0.3</f>
        <v>5.1000000000000005</v>
      </c>
      <c r="I15" s="67">
        <f>SUM(J15)-0.3</f>
        <v>5.4</v>
      </c>
      <c r="J15" s="126">
        <v>5.7</v>
      </c>
      <c r="K15" s="200">
        <f>SUM(J15)+0.3</f>
        <v>6</v>
      </c>
      <c r="L15" s="200">
        <f>SUM(K15)+0.3</f>
        <v>6.3</v>
      </c>
      <c r="M15" s="200">
        <f>SUM(L15)+0.3</f>
        <v>6.6</v>
      </c>
      <c r="N15" s="396">
        <f>SUM(M15)+0.3</f>
        <v>6.8999999999999995</v>
      </c>
    </row>
    <row r="16" spans="1:14" s="1" customFormat="1" ht="14.1" customHeight="1" x14ac:dyDescent="0.3">
      <c r="A16" s="155"/>
      <c r="B16" s="194" t="s">
        <v>31</v>
      </c>
      <c r="C16" s="194"/>
      <c r="D16" s="195" t="s">
        <v>54</v>
      </c>
      <c r="E16" s="196"/>
      <c r="F16" s="196"/>
      <c r="G16" s="197"/>
      <c r="H16" s="82"/>
      <c r="I16" s="82"/>
      <c r="J16" s="126"/>
      <c r="K16" s="200"/>
      <c r="L16" s="200"/>
      <c r="M16" s="200"/>
      <c r="N16" s="396"/>
    </row>
    <row r="17" spans="1:14" s="1" customFormat="1" ht="14.1" customHeight="1" x14ac:dyDescent="0.3">
      <c r="A17" s="155">
        <v>8</v>
      </c>
      <c r="B17" s="198" t="s">
        <v>86</v>
      </c>
      <c r="C17" s="199"/>
      <c r="D17" s="123" t="s">
        <v>87</v>
      </c>
      <c r="E17" s="124"/>
      <c r="F17" s="124"/>
      <c r="G17" s="125"/>
      <c r="H17" s="67">
        <f>SUM(I17)-1.6</f>
        <v>30.699999999999996</v>
      </c>
      <c r="I17" s="67">
        <f>SUM(J17)-1.6</f>
        <v>32.299999999999997</v>
      </c>
      <c r="J17" s="126">
        <v>33.9</v>
      </c>
      <c r="K17" s="200">
        <f>SUM(J17)+1.6</f>
        <v>35.5</v>
      </c>
      <c r="L17" s="200">
        <f>SUM(K17)+1.6</f>
        <v>37.1</v>
      </c>
      <c r="M17" s="200">
        <f>SUM(L17)+1.6</f>
        <v>38.700000000000003</v>
      </c>
      <c r="N17" s="396">
        <f>SUM(M17)+1.6</f>
        <v>40.300000000000004</v>
      </c>
    </row>
    <row r="18" spans="1:14" s="1" customFormat="1" ht="14.1" customHeight="1" x14ac:dyDescent="0.3">
      <c r="A18" s="155"/>
      <c r="B18" s="194" t="s">
        <v>38</v>
      </c>
      <c r="C18" s="194"/>
      <c r="D18" s="195" t="s">
        <v>114</v>
      </c>
      <c r="E18" s="196"/>
      <c r="F18" s="196"/>
      <c r="G18" s="197"/>
      <c r="H18" s="82"/>
      <c r="I18" s="82"/>
      <c r="J18" s="126"/>
      <c r="K18" s="200"/>
      <c r="L18" s="200"/>
      <c r="M18" s="200"/>
      <c r="N18" s="396"/>
    </row>
    <row r="19" spans="1:14" s="1" customFormat="1" ht="14.1" customHeight="1" x14ac:dyDescent="0.3">
      <c r="A19" s="155">
        <v>9</v>
      </c>
      <c r="B19" s="198" t="s">
        <v>90</v>
      </c>
      <c r="C19" s="199"/>
      <c r="D19" s="239"/>
      <c r="E19" s="239"/>
      <c r="F19" s="239"/>
      <c r="G19" s="239"/>
      <c r="H19" s="67">
        <f>SUM(I19)-0.2</f>
        <v>5.6</v>
      </c>
      <c r="I19" s="67">
        <f>SUM(J19)-0.2</f>
        <v>5.8</v>
      </c>
      <c r="J19" s="126">
        <v>6</v>
      </c>
      <c r="K19" s="200">
        <f>SUM(J19)+0.2</f>
        <v>6.2</v>
      </c>
      <c r="L19" s="200">
        <f>SUM(K19)+0.2</f>
        <v>6.4</v>
      </c>
      <c r="M19" s="200">
        <f>SUM(L19)+0.2</f>
        <v>6.6000000000000005</v>
      </c>
      <c r="N19" s="396">
        <f>SUM(M19)+0.2</f>
        <v>6.8000000000000007</v>
      </c>
    </row>
    <row r="20" spans="1:14" s="1" customFormat="1" ht="14.1" customHeight="1" x14ac:dyDescent="0.3">
      <c r="A20" s="155"/>
      <c r="B20" s="194" t="s">
        <v>191</v>
      </c>
      <c r="C20" s="194"/>
      <c r="D20" s="195" t="s">
        <v>349</v>
      </c>
      <c r="E20" s="196"/>
      <c r="F20" s="196"/>
      <c r="G20" s="197"/>
      <c r="H20" s="82"/>
      <c r="I20" s="82"/>
      <c r="J20" s="126"/>
      <c r="K20" s="200"/>
      <c r="L20" s="200"/>
      <c r="M20" s="200"/>
      <c r="N20" s="396"/>
    </row>
    <row r="21" spans="1:14" s="1" customFormat="1" ht="13.5" customHeight="1" x14ac:dyDescent="0.3">
      <c r="A21" s="155">
        <v>10</v>
      </c>
      <c r="B21" s="198" t="s">
        <v>350</v>
      </c>
      <c r="C21" s="199"/>
      <c r="D21" s="239"/>
      <c r="E21" s="239"/>
      <c r="F21" s="239"/>
      <c r="G21" s="239"/>
      <c r="H21" s="67">
        <f>SUM(I21)-0.2</f>
        <v>5.6</v>
      </c>
      <c r="I21" s="67">
        <f>SUM(J21)-0.2</f>
        <v>5.8</v>
      </c>
      <c r="J21" s="126">
        <v>6</v>
      </c>
      <c r="K21" s="200">
        <f>SUM(J21)+0.2</f>
        <v>6.2</v>
      </c>
      <c r="L21" s="200">
        <f>SUM(K21)+0.2</f>
        <v>6.4</v>
      </c>
      <c r="M21" s="200">
        <f>SUM(L21)+0.2</f>
        <v>6.6000000000000005</v>
      </c>
      <c r="N21" s="396">
        <f>SUM(M21)+0.2</f>
        <v>6.8000000000000007</v>
      </c>
    </row>
    <row r="22" spans="1:14" s="1" customFormat="1" ht="14.1" customHeight="1" x14ac:dyDescent="0.3">
      <c r="A22" s="155"/>
      <c r="B22" s="194" t="s">
        <v>351</v>
      </c>
      <c r="C22" s="194"/>
      <c r="D22" s="195"/>
      <c r="E22" s="196"/>
      <c r="F22" s="196"/>
      <c r="G22" s="197"/>
      <c r="H22" s="82"/>
      <c r="I22" s="82"/>
      <c r="J22" s="126"/>
      <c r="K22" s="200"/>
      <c r="L22" s="200"/>
      <c r="M22" s="200"/>
      <c r="N22" s="396"/>
    </row>
    <row r="23" spans="1:14" s="1" customFormat="1" ht="14.1" customHeight="1" x14ac:dyDescent="0.3">
      <c r="A23" s="155">
        <v>11</v>
      </c>
      <c r="B23" s="198" t="s">
        <v>186</v>
      </c>
      <c r="C23" s="199"/>
      <c r="D23" s="239"/>
      <c r="E23" s="239"/>
      <c r="F23" s="239"/>
      <c r="G23" s="239"/>
      <c r="H23" s="67">
        <f>SUM(I23)</f>
        <v>11</v>
      </c>
      <c r="I23" s="67">
        <f>SUM(J23)</f>
        <v>11</v>
      </c>
      <c r="J23" s="126">
        <v>11</v>
      </c>
      <c r="K23" s="200">
        <f>SUM(J23)+0.2</f>
        <v>11.2</v>
      </c>
      <c r="L23" s="200">
        <f>SUM(K23)+0.2</f>
        <v>11.399999999999999</v>
      </c>
      <c r="M23" s="200">
        <f>SUM(L23)+0.2</f>
        <v>11.599999999999998</v>
      </c>
      <c r="N23" s="396">
        <f>SUM(M23)+0.2</f>
        <v>11.799999999999997</v>
      </c>
    </row>
    <row r="24" spans="1:14" s="1" customFormat="1" ht="14.1" customHeight="1" x14ac:dyDescent="0.3">
      <c r="A24" s="155"/>
      <c r="B24" s="194" t="s">
        <v>234</v>
      </c>
      <c r="C24" s="194"/>
      <c r="D24" s="195"/>
      <c r="E24" s="196"/>
      <c r="F24" s="196"/>
      <c r="G24" s="197"/>
      <c r="H24" s="82"/>
      <c r="I24" s="82"/>
      <c r="J24" s="126"/>
      <c r="K24" s="200"/>
      <c r="L24" s="200"/>
      <c r="M24" s="200"/>
      <c r="N24" s="396"/>
    </row>
    <row r="25" spans="1:14" s="1" customFormat="1" ht="14.1" customHeight="1" x14ac:dyDescent="0.3">
      <c r="A25" s="155">
        <v>12</v>
      </c>
      <c r="B25" s="198" t="s">
        <v>5</v>
      </c>
      <c r="C25" s="199"/>
      <c r="D25" s="218" t="s">
        <v>6</v>
      </c>
      <c r="E25" s="218"/>
      <c r="F25" s="218"/>
      <c r="G25" s="218"/>
      <c r="H25" s="67">
        <f>SUM(I25)-3.4</f>
        <v>26.700000000000003</v>
      </c>
      <c r="I25" s="67">
        <f>SUM(J25)-3.4</f>
        <v>30.1</v>
      </c>
      <c r="J25" s="126">
        <v>33.5</v>
      </c>
      <c r="K25" s="200">
        <f>SUM(J25)+3.5</f>
        <v>37</v>
      </c>
      <c r="L25" s="200">
        <f>SUM(K25)+3.5</f>
        <v>40.5</v>
      </c>
      <c r="M25" s="200">
        <f>SUM(L25)+3.5</f>
        <v>44</v>
      </c>
      <c r="N25" s="396">
        <f>SUM(M25)+3.5</f>
        <v>47.5</v>
      </c>
    </row>
    <row r="26" spans="1:14" s="1" customFormat="1" ht="14.1" customHeight="1" x14ac:dyDescent="0.3">
      <c r="A26" s="155"/>
      <c r="B26" s="194" t="s">
        <v>32</v>
      </c>
      <c r="C26" s="194"/>
      <c r="D26" s="195" t="s">
        <v>55</v>
      </c>
      <c r="E26" s="196"/>
      <c r="F26" s="196"/>
      <c r="G26" s="197"/>
      <c r="H26" s="82"/>
      <c r="I26" s="82"/>
      <c r="J26" s="126"/>
      <c r="K26" s="200"/>
      <c r="L26" s="200"/>
      <c r="M26" s="200"/>
      <c r="N26" s="396"/>
    </row>
    <row r="27" spans="1:14" s="1" customFormat="1" ht="14.1" customHeight="1" x14ac:dyDescent="0.3">
      <c r="A27" s="155">
        <v>13</v>
      </c>
      <c r="B27" s="198" t="s">
        <v>7</v>
      </c>
      <c r="C27" s="199"/>
      <c r="D27" s="215" t="s">
        <v>8</v>
      </c>
      <c r="E27" s="216"/>
      <c r="F27" s="216"/>
      <c r="G27" s="217"/>
      <c r="H27" s="67">
        <f>SUM(I27)-1.6</f>
        <v>26.199999999999996</v>
      </c>
      <c r="I27" s="67">
        <f>SUM(J27)-1.6</f>
        <v>27.799999999999997</v>
      </c>
      <c r="J27" s="126">
        <v>29.4</v>
      </c>
      <c r="K27" s="200">
        <f>SUM(J27)+1.6</f>
        <v>31</v>
      </c>
      <c r="L27" s="200">
        <f>SUM(K27)+1.6</f>
        <v>32.6</v>
      </c>
      <c r="M27" s="200">
        <f>SUM(L27)+1.6</f>
        <v>34.200000000000003</v>
      </c>
      <c r="N27" s="396">
        <f>SUM(M27)+1.6</f>
        <v>35.800000000000004</v>
      </c>
    </row>
    <row r="28" spans="1:14" s="1" customFormat="1" ht="14.1" customHeight="1" x14ac:dyDescent="0.3">
      <c r="A28" s="155"/>
      <c r="B28" s="194" t="s">
        <v>33</v>
      </c>
      <c r="C28" s="194"/>
      <c r="D28" s="195" t="s">
        <v>77</v>
      </c>
      <c r="E28" s="196"/>
      <c r="F28" s="196"/>
      <c r="G28" s="197"/>
      <c r="H28" s="82"/>
      <c r="I28" s="82"/>
      <c r="J28" s="126"/>
      <c r="K28" s="200"/>
      <c r="L28" s="200"/>
      <c r="M28" s="200"/>
      <c r="N28" s="396"/>
    </row>
    <row r="29" spans="1:14" s="1" customFormat="1" ht="14.1" customHeight="1" x14ac:dyDescent="0.3">
      <c r="A29" s="155">
        <v>14</v>
      </c>
      <c r="B29" s="85" t="s">
        <v>133</v>
      </c>
      <c r="C29" s="86"/>
      <c r="D29" s="161" t="s">
        <v>79</v>
      </c>
      <c r="E29" s="161"/>
      <c r="F29" s="161"/>
      <c r="G29" s="161"/>
      <c r="H29" s="67">
        <f>SUM(I29)-0.6</f>
        <v>14</v>
      </c>
      <c r="I29" s="67">
        <f>SUM(J29)-0.6</f>
        <v>14.6</v>
      </c>
      <c r="J29" s="126">
        <v>15.2</v>
      </c>
      <c r="K29" s="200">
        <f>SUM(J29)+0.6</f>
        <v>15.799999999999999</v>
      </c>
      <c r="L29" s="200">
        <f>SUM(K29)+0.6</f>
        <v>16.399999999999999</v>
      </c>
      <c r="M29" s="200">
        <f>SUM(L29)+0.6</f>
        <v>17</v>
      </c>
      <c r="N29" s="396">
        <f>SUM(M29)+0.6</f>
        <v>17.600000000000001</v>
      </c>
    </row>
    <row r="30" spans="1:14" s="1" customFormat="1" ht="14.1" customHeight="1" x14ac:dyDescent="0.3">
      <c r="A30" s="155"/>
      <c r="B30" s="107" t="s">
        <v>34</v>
      </c>
      <c r="C30" s="107"/>
      <c r="D30" s="129" t="s">
        <v>80</v>
      </c>
      <c r="E30" s="130"/>
      <c r="F30" s="130"/>
      <c r="G30" s="131"/>
      <c r="H30" s="82"/>
      <c r="I30" s="82"/>
      <c r="J30" s="126"/>
      <c r="K30" s="200"/>
      <c r="L30" s="200"/>
      <c r="M30" s="200"/>
      <c r="N30" s="396"/>
    </row>
    <row r="31" spans="1:14" s="1" customFormat="1" ht="14.1" customHeight="1" x14ac:dyDescent="0.3">
      <c r="A31" s="156">
        <v>15</v>
      </c>
      <c r="B31" s="85" t="s">
        <v>81</v>
      </c>
      <c r="C31" s="86"/>
      <c r="D31" s="123"/>
      <c r="E31" s="124"/>
      <c r="F31" s="124"/>
      <c r="G31" s="125"/>
      <c r="H31" s="67">
        <f>SUM(I31)-0.7</f>
        <v>8.1000000000000014</v>
      </c>
      <c r="I31" s="67">
        <f>SUM(J31)-0.7</f>
        <v>8.8000000000000007</v>
      </c>
      <c r="J31" s="126">
        <v>9.5</v>
      </c>
      <c r="K31" s="200">
        <f>SUM(J31)+0.7</f>
        <v>10.199999999999999</v>
      </c>
      <c r="L31" s="200">
        <f>SUM(K31)+0.7</f>
        <v>10.899999999999999</v>
      </c>
      <c r="M31" s="200">
        <f>SUM(L31)+0.7</f>
        <v>11.599999999999998</v>
      </c>
      <c r="N31" s="396">
        <f>SUM(M31)+0.7</f>
        <v>12.299999999999997</v>
      </c>
    </row>
    <row r="32" spans="1:14" s="1" customFormat="1" ht="14.1" customHeight="1" x14ac:dyDescent="0.3">
      <c r="A32" s="157"/>
      <c r="B32" s="108" t="s">
        <v>82</v>
      </c>
      <c r="C32" s="109"/>
      <c r="D32" s="195"/>
      <c r="E32" s="196"/>
      <c r="F32" s="196"/>
      <c r="G32" s="197"/>
      <c r="H32" s="82"/>
      <c r="I32" s="82"/>
      <c r="J32" s="126"/>
      <c r="K32" s="200"/>
      <c r="L32" s="200"/>
      <c r="M32" s="200"/>
      <c r="N32" s="396"/>
    </row>
    <row r="33" spans="1:14" s="1" customFormat="1" ht="14.1" customHeight="1" x14ac:dyDescent="0.3">
      <c r="A33" s="155">
        <v>16</v>
      </c>
      <c r="B33" s="85" t="s">
        <v>110</v>
      </c>
      <c r="C33" s="86"/>
      <c r="D33" s="206"/>
      <c r="E33" s="207"/>
      <c r="F33" s="207"/>
      <c r="G33" s="208"/>
      <c r="H33" s="67">
        <f>SUM(I33)-0.4</f>
        <v>3</v>
      </c>
      <c r="I33" s="67">
        <f>SUM(J33)-0.4</f>
        <v>3.4</v>
      </c>
      <c r="J33" s="126">
        <v>3.8</v>
      </c>
      <c r="K33" s="200">
        <f>SUM(J33)+0.4</f>
        <v>4.2</v>
      </c>
      <c r="L33" s="200">
        <f>SUM(K33)+0.4</f>
        <v>4.6000000000000005</v>
      </c>
      <c r="M33" s="200">
        <f>SUM(L33)+0.4</f>
        <v>5.0000000000000009</v>
      </c>
      <c r="N33" s="396">
        <f>SUM(M33)+0.4</f>
        <v>5.4000000000000012</v>
      </c>
    </row>
    <row r="34" spans="1:14" s="1" customFormat="1" ht="14.1" customHeight="1" x14ac:dyDescent="0.3">
      <c r="A34" s="156"/>
      <c r="B34" s="108" t="s">
        <v>111</v>
      </c>
      <c r="C34" s="109"/>
      <c r="D34" s="299"/>
      <c r="E34" s="300"/>
      <c r="F34" s="300"/>
      <c r="G34" s="301"/>
      <c r="H34" s="82"/>
      <c r="I34" s="82"/>
      <c r="J34" s="126"/>
      <c r="K34" s="200"/>
      <c r="L34" s="200"/>
      <c r="M34" s="200"/>
      <c r="N34" s="396"/>
    </row>
    <row r="35" spans="1:14" ht="14.1" customHeight="1" x14ac:dyDescent="0.3">
      <c r="A35" s="155">
        <v>17</v>
      </c>
      <c r="B35" s="198"/>
      <c r="C35" s="199"/>
      <c r="D35" s="206"/>
      <c r="E35" s="207"/>
      <c r="F35" s="207"/>
      <c r="G35" s="208"/>
      <c r="H35" s="67"/>
      <c r="I35" s="67"/>
      <c r="J35" s="126"/>
      <c r="K35" s="200"/>
      <c r="L35" s="200"/>
      <c r="M35" s="200"/>
      <c r="N35" s="396"/>
    </row>
    <row r="36" spans="1:14" ht="14.1" customHeight="1" x14ac:dyDescent="0.3">
      <c r="A36" s="156"/>
      <c r="B36" s="209"/>
      <c r="C36" s="210"/>
      <c r="D36" s="299"/>
      <c r="E36" s="300"/>
      <c r="F36" s="300"/>
      <c r="G36" s="301"/>
      <c r="H36" s="98"/>
      <c r="I36" s="98"/>
      <c r="J36" s="90"/>
      <c r="K36" s="220"/>
      <c r="L36" s="220"/>
      <c r="M36" s="220"/>
      <c r="N36" s="281"/>
    </row>
    <row r="37" spans="1:14" ht="14.1" customHeight="1" x14ac:dyDescent="0.3">
      <c r="A37" s="155">
        <v>18</v>
      </c>
      <c r="B37" s="198"/>
      <c r="C37" s="199"/>
      <c r="D37" s="206"/>
      <c r="E37" s="207"/>
      <c r="F37" s="207"/>
      <c r="G37" s="208"/>
      <c r="H37" s="67"/>
      <c r="I37" s="67"/>
      <c r="J37" s="126"/>
      <c r="K37" s="200"/>
      <c r="L37" s="200"/>
      <c r="M37" s="200"/>
      <c r="N37" s="396"/>
    </row>
    <row r="38" spans="1:14" ht="14.1" customHeight="1" x14ac:dyDescent="0.3">
      <c r="A38" s="156"/>
      <c r="B38" s="209"/>
      <c r="C38" s="210"/>
      <c r="D38" s="299"/>
      <c r="E38" s="300"/>
      <c r="F38" s="300"/>
      <c r="G38" s="301"/>
      <c r="H38" s="98"/>
      <c r="I38" s="98"/>
      <c r="J38" s="90"/>
      <c r="K38" s="220"/>
      <c r="L38" s="220"/>
      <c r="M38" s="220"/>
      <c r="N38" s="281"/>
    </row>
    <row r="39" spans="1:14" ht="14.1" customHeight="1" x14ac:dyDescent="0.3">
      <c r="A39" s="155">
        <v>19</v>
      </c>
      <c r="B39" s="227"/>
      <c r="C39" s="228"/>
      <c r="D39" s="206"/>
      <c r="E39" s="207"/>
      <c r="F39" s="207"/>
      <c r="G39" s="208"/>
      <c r="H39" s="67"/>
      <c r="I39" s="67"/>
      <c r="J39" s="126"/>
      <c r="K39" s="200"/>
      <c r="L39" s="200"/>
      <c r="M39" s="200"/>
      <c r="N39" s="396"/>
    </row>
    <row r="40" spans="1:14" ht="14.1" customHeight="1" x14ac:dyDescent="0.3">
      <c r="A40" s="156"/>
      <c r="B40" s="227"/>
      <c r="C40" s="228"/>
      <c r="D40" s="299"/>
      <c r="E40" s="300"/>
      <c r="F40" s="300"/>
      <c r="G40" s="301"/>
      <c r="H40" s="98"/>
      <c r="I40" s="98"/>
      <c r="J40" s="90"/>
      <c r="K40" s="220"/>
      <c r="L40" s="220"/>
      <c r="M40" s="220"/>
      <c r="N40" s="281"/>
    </row>
    <row r="41" spans="1:14" ht="14.1" customHeight="1" x14ac:dyDescent="0.3">
      <c r="A41" s="156">
        <v>20</v>
      </c>
      <c r="B41" s="198"/>
      <c r="C41" s="199"/>
      <c r="D41" s="123"/>
      <c r="E41" s="124"/>
      <c r="F41" s="124"/>
      <c r="G41" s="125"/>
      <c r="H41" s="67"/>
      <c r="I41" s="67"/>
      <c r="J41" s="90"/>
      <c r="K41" s="67"/>
      <c r="L41" s="67"/>
      <c r="M41" s="67"/>
      <c r="N41" s="185"/>
    </row>
    <row r="42" spans="1:14" ht="14.1" customHeight="1" thickBot="1" x14ac:dyDescent="0.35">
      <c r="A42" s="389"/>
      <c r="B42" s="390"/>
      <c r="C42" s="391"/>
      <c r="D42" s="201"/>
      <c r="E42" s="202"/>
      <c r="F42" s="202"/>
      <c r="G42" s="203"/>
      <c r="H42" s="68"/>
      <c r="I42" s="68"/>
      <c r="J42" s="91"/>
      <c r="K42" s="68"/>
      <c r="L42" s="68"/>
      <c r="M42" s="68"/>
      <c r="N42" s="262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43">
    <mergeCell ref="N35:N36"/>
    <mergeCell ref="N37:N38"/>
    <mergeCell ref="N39:N40"/>
    <mergeCell ref="N41:N42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K21:K22"/>
    <mergeCell ref="L21:L22"/>
    <mergeCell ref="M21:M22"/>
    <mergeCell ref="B22:C22"/>
    <mergeCell ref="D22:G22"/>
    <mergeCell ref="A1:N1"/>
    <mergeCell ref="N3:N4"/>
    <mergeCell ref="N5:N6"/>
    <mergeCell ref="N7:N8"/>
    <mergeCell ref="N9:N10"/>
    <mergeCell ref="A21:A22"/>
    <mergeCell ref="B21:C21"/>
    <mergeCell ref="D21:G21"/>
    <mergeCell ref="H21:H22"/>
    <mergeCell ref="I21:I22"/>
    <mergeCell ref="J21:J22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3751-D9BE-447C-B0B2-F4340822D36E}">
  <sheetPr codeName="Sheet189">
    <tabColor theme="5"/>
    <pageSetUpPr fitToPage="1"/>
  </sheetPr>
  <dimension ref="A1:M27"/>
  <sheetViews>
    <sheetView zoomScale="110" zoomScaleNormal="110" workbookViewId="0">
      <selection activeCell="R8" sqref="R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723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38" t="s">
        <v>72</v>
      </c>
      <c r="I2" s="38" t="s">
        <v>73</v>
      </c>
      <c r="J2" s="8" t="s">
        <v>74</v>
      </c>
      <c r="K2" s="38" t="s">
        <v>75</v>
      </c>
      <c r="L2" s="38" t="s">
        <v>183</v>
      </c>
      <c r="M2" s="38" t="s">
        <v>184</v>
      </c>
    </row>
    <row r="3" spans="1:13" s="1" customFormat="1" ht="14.1" customHeight="1" x14ac:dyDescent="0.3">
      <c r="A3" s="180">
        <v>1</v>
      </c>
      <c r="B3" s="140" t="s">
        <v>146</v>
      </c>
      <c r="C3" s="141"/>
      <c r="D3" s="142" t="s">
        <v>145</v>
      </c>
      <c r="E3" s="143"/>
      <c r="F3" s="143"/>
      <c r="G3" s="144"/>
      <c r="H3" s="135">
        <f>SUM(I3)-2</f>
        <v>16</v>
      </c>
      <c r="I3" s="135">
        <f>SUM(J3)-2</f>
        <v>18</v>
      </c>
      <c r="J3" s="137">
        <v>20</v>
      </c>
      <c r="K3" s="135">
        <f>SUM(J3)+2</f>
        <v>22</v>
      </c>
      <c r="L3" s="135">
        <f>SUM(K3)+2</f>
        <v>24</v>
      </c>
      <c r="M3" s="242">
        <f>SUM(L3)+2</f>
        <v>26</v>
      </c>
    </row>
    <row r="4" spans="1:13" s="1" customFormat="1" ht="14.1" customHeight="1" x14ac:dyDescent="0.3">
      <c r="A4" s="181"/>
      <c r="B4" s="107" t="s">
        <v>37</v>
      </c>
      <c r="C4" s="107"/>
      <c r="D4" s="129" t="s">
        <v>144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SUM(I5)-1.4</f>
        <v>18.800000000000004</v>
      </c>
      <c r="I5" s="67">
        <f>SUM(J5)-1.4</f>
        <v>20.200000000000003</v>
      </c>
      <c r="J5" s="90">
        <v>21.6</v>
      </c>
      <c r="K5" s="67">
        <f>SUM(J5)+1.2</f>
        <v>22.8</v>
      </c>
      <c r="L5" s="67">
        <f>SUM(K5)+1.2</f>
        <v>24</v>
      </c>
      <c r="M5" s="234">
        <f>SUM(L5)+1.2</f>
        <v>25.2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31.5</v>
      </c>
      <c r="I7" s="67">
        <f>SUM(J7)-2.25</f>
        <v>33.75</v>
      </c>
      <c r="J7" s="90">
        <v>36</v>
      </c>
      <c r="K7" s="67">
        <f>SUM(J7)+2</f>
        <v>38</v>
      </c>
      <c r="L7" s="67">
        <f>SUM(K7)+2</f>
        <v>40</v>
      </c>
      <c r="M7" s="234">
        <f>SUM(L7)+2</f>
        <v>42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SUM(I9)-2.25</f>
        <v>33.5</v>
      </c>
      <c r="I9" s="67">
        <f>SUM(J9)-2.25</f>
        <v>35.75</v>
      </c>
      <c r="J9" s="90">
        <v>38</v>
      </c>
      <c r="K9" s="67">
        <f>SUM(J9)+2</f>
        <v>40</v>
      </c>
      <c r="L9" s="67">
        <f>SUM(K9)+2</f>
        <v>42</v>
      </c>
      <c r="M9" s="234">
        <f>SUM(L9)+2</f>
        <v>44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SUM(I11)-0.9</f>
        <v>16.300000000000004</v>
      </c>
      <c r="I11" s="67">
        <f>SUM(J11)-0.9</f>
        <v>17.200000000000003</v>
      </c>
      <c r="J11" s="126">
        <v>18.100000000000001</v>
      </c>
      <c r="K11" s="127">
        <f>SUM(J11)+0.9</f>
        <v>19</v>
      </c>
      <c r="L11" s="127">
        <f>SUM(K11)+0.9</f>
        <v>19.899999999999999</v>
      </c>
      <c r="M11" s="232">
        <f>SUM(L11)+0.9</f>
        <v>20.799999999999997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385</v>
      </c>
      <c r="E13" s="161"/>
      <c r="F13" s="161"/>
      <c r="G13" s="161"/>
      <c r="H13" s="67">
        <f>SUM(I13)-0.6</f>
        <v>14.8</v>
      </c>
      <c r="I13" s="67">
        <f>SUM(J13)-0.6</f>
        <v>15.4</v>
      </c>
      <c r="J13" s="126">
        <v>16</v>
      </c>
      <c r="K13" s="127">
        <f>SUM(J13)+0.6</f>
        <v>16.600000000000001</v>
      </c>
      <c r="L13" s="127">
        <f>SUM(K13)+0.6</f>
        <v>17.200000000000003</v>
      </c>
      <c r="M13" s="232">
        <f>SUM(L13)+0.6</f>
        <v>17.800000000000004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53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SUM(I15)-0.6</f>
        <v>9.3000000000000007</v>
      </c>
      <c r="I15" s="67">
        <f>SUM(J15)-0.6</f>
        <v>9.9</v>
      </c>
      <c r="J15" s="126">
        <v>10.5</v>
      </c>
      <c r="K15" s="127">
        <f>SUM(J15)+0.6</f>
        <v>11.1</v>
      </c>
      <c r="L15" s="127">
        <f>SUM(K15)+0.6</f>
        <v>11.7</v>
      </c>
      <c r="M15" s="232">
        <f>SUM(L15)+0.6</f>
        <v>12.299999999999999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54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106" t="s">
        <v>390</v>
      </c>
      <c r="C17" s="106"/>
      <c r="D17" s="161" t="s">
        <v>389</v>
      </c>
      <c r="E17" s="161"/>
      <c r="F17" s="161"/>
      <c r="G17" s="161"/>
      <c r="H17" s="67">
        <f>SUM(I17)-0.5</f>
        <v>8</v>
      </c>
      <c r="I17" s="67">
        <f>SUM(J17)-0.5</f>
        <v>8.5</v>
      </c>
      <c r="J17" s="126">
        <v>9</v>
      </c>
      <c r="K17" s="127">
        <f>SUM(J17)+0.5</f>
        <v>9.5</v>
      </c>
      <c r="L17" s="127">
        <f>SUM(K17)+0.5</f>
        <v>10</v>
      </c>
      <c r="M17" s="232">
        <f>SUM(L17)+0.5</f>
        <v>10.5</v>
      </c>
    </row>
    <row r="18" spans="1:13" s="1" customFormat="1" ht="14.1" customHeight="1" thickBot="1" x14ac:dyDescent="0.35">
      <c r="A18" s="174"/>
      <c r="B18" s="182" t="s">
        <v>388</v>
      </c>
      <c r="C18" s="182"/>
      <c r="D18" s="171" t="s">
        <v>387</v>
      </c>
      <c r="E18" s="172"/>
      <c r="F18" s="172"/>
      <c r="G18" s="173"/>
      <c r="H18" s="68"/>
      <c r="I18" s="68"/>
      <c r="J18" s="166"/>
      <c r="K18" s="167"/>
      <c r="L18" s="167"/>
      <c r="M18" s="233"/>
    </row>
    <row r="19" spans="1:13" ht="14.1" customHeight="1" x14ac:dyDescent="0.3"/>
    <row r="20" spans="1:13" ht="14.1" customHeight="1" x14ac:dyDescent="0.3"/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</sheetData>
  <mergeCells count="9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I17:I18"/>
    <mergeCell ref="B18:C18"/>
    <mergeCell ref="D18:G18"/>
    <mergeCell ref="A17:A18"/>
    <mergeCell ref="B17:C17"/>
    <mergeCell ref="D17:G17"/>
    <mergeCell ref="H17:H18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7541-240A-49F0-B13B-94E83C2E566B}">
  <sheetPr codeName="Sheet200">
    <tabColor theme="5"/>
    <pageSetUpPr fitToPage="1"/>
  </sheetPr>
  <dimension ref="A1:M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4" t="s">
        <v>796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16.5" customHeight="1" thickBot="1" x14ac:dyDescent="0.35">
      <c r="A2" s="7" t="s">
        <v>69</v>
      </c>
      <c r="B2" s="138" t="s">
        <v>70</v>
      </c>
      <c r="C2" s="138"/>
      <c r="D2" s="138" t="s">
        <v>71</v>
      </c>
      <c r="E2" s="138"/>
      <c r="F2" s="138"/>
      <c r="G2" s="138"/>
      <c r="H2" s="55" t="s">
        <v>72</v>
      </c>
      <c r="I2" s="55" t="s">
        <v>73</v>
      </c>
      <c r="J2" s="8" t="s">
        <v>74</v>
      </c>
      <c r="K2" s="55" t="s">
        <v>75</v>
      </c>
      <c r="L2" s="55" t="s">
        <v>183</v>
      </c>
      <c r="M2" s="55" t="s">
        <v>184</v>
      </c>
    </row>
    <row r="3" spans="1:13" s="1" customFormat="1" ht="14.1" customHeight="1" x14ac:dyDescent="0.3">
      <c r="A3" s="180">
        <v>1</v>
      </c>
      <c r="B3" s="263" t="s">
        <v>46</v>
      </c>
      <c r="C3" s="263"/>
      <c r="D3" s="264" t="s">
        <v>76</v>
      </c>
      <c r="E3" s="264"/>
      <c r="F3" s="264"/>
      <c r="G3" s="142"/>
      <c r="H3" s="67">
        <f>SUM(I3)-3</f>
        <v>35</v>
      </c>
      <c r="I3" s="67">
        <f>SUM(J3)-3</f>
        <v>38</v>
      </c>
      <c r="J3" s="90">
        <v>41</v>
      </c>
      <c r="K3" s="67">
        <f>SUM(J3)+2.5</f>
        <v>43.5</v>
      </c>
      <c r="L3" s="67">
        <f>SUM(K3)+2.5</f>
        <v>46</v>
      </c>
      <c r="M3" s="242">
        <f>SUM(L3)+2.5</f>
        <v>48.5</v>
      </c>
    </row>
    <row r="4" spans="1:13" s="1" customFormat="1" ht="14.1" customHeight="1" x14ac:dyDescent="0.3">
      <c r="A4" s="181"/>
      <c r="B4" s="107" t="s">
        <v>43</v>
      </c>
      <c r="C4" s="107"/>
      <c r="D4" s="129" t="s">
        <v>135</v>
      </c>
      <c r="E4" s="130"/>
      <c r="F4" s="130"/>
      <c r="G4" s="130"/>
      <c r="H4" s="82"/>
      <c r="I4" s="82"/>
      <c r="J4" s="93"/>
      <c r="K4" s="82"/>
      <c r="L4" s="82"/>
      <c r="M4" s="235"/>
    </row>
    <row r="5" spans="1:13" s="1" customFormat="1" ht="14.1" customHeight="1" x14ac:dyDescent="0.3">
      <c r="A5" s="160">
        <v>2</v>
      </c>
      <c r="B5" s="106" t="s">
        <v>44</v>
      </c>
      <c r="C5" s="106"/>
      <c r="D5" s="161" t="s">
        <v>45</v>
      </c>
      <c r="E5" s="161"/>
      <c r="F5" s="161"/>
      <c r="G5" s="161"/>
      <c r="H5" s="67">
        <f>SUM(I5)-2</f>
        <v>26.6</v>
      </c>
      <c r="I5" s="67">
        <f>SUM(J5)-2</f>
        <v>28.6</v>
      </c>
      <c r="J5" s="90">
        <v>30.6</v>
      </c>
      <c r="K5" s="67">
        <f>SUM(J5)+1.8</f>
        <v>32.4</v>
      </c>
      <c r="L5" s="67">
        <f>SUM(K5)+1.8</f>
        <v>34.199999999999996</v>
      </c>
      <c r="M5" s="234">
        <f>SUM(L5)+1.8</f>
        <v>35.999999999999993</v>
      </c>
    </row>
    <row r="6" spans="1:13" s="1" customFormat="1" ht="14.1" customHeight="1" x14ac:dyDescent="0.3">
      <c r="A6" s="160"/>
      <c r="B6" s="107" t="s">
        <v>27</v>
      </c>
      <c r="C6" s="107"/>
      <c r="D6" s="129" t="s">
        <v>49</v>
      </c>
      <c r="E6" s="130"/>
      <c r="F6" s="130"/>
      <c r="G6" s="131"/>
      <c r="H6" s="82"/>
      <c r="I6" s="82"/>
      <c r="J6" s="93"/>
      <c r="K6" s="82"/>
      <c r="L6" s="82"/>
      <c r="M6" s="235"/>
    </row>
    <row r="7" spans="1:13" s="1" customFormat="1" ht="14.1" customHeight="1" x14ac:dyDescent="0.3">
      <c r="A7" s="160">
        <v>3</v>
      </c>
      <c r="B7" s="106" t="s">
        <v>42</v>
      </c>
      <c r="C7" s="106"/>
      <c r="D7" s="161" t="s">
        <v>85</v>
      </c>
      <c r="E7" s="161"/>
      <c r="F7" s="161"/>
      <c r="G7" s="161"/>
      <c r="H7" s="67">
        <f>SUM(I7)-2.25</f>
        <v>30.5</v>
      </c>
      <c r="I7" s="67">
        <f>SUM(J7)-2.25</f>
        <v>32.75</v>
      </c>
      <c r="J7" s="90">
        <v>35</v>
      </c>
      <c r="K7" s="67">
        <f>SUM(J7)+2</f>
        <v>37</v>
      </c>
      <c r="L7" s="67">
        <f>SUM(K7)+2</f>
        <v>39</v>
      </c>
      <c r="M7" s="234">
        <f>SUM(L7)+2</f>
        <v>41</v>
      </c>
    </row>
    <row r="8" spans="1:13" s="1" customFormat="1" ht="14.1" customHeight="1" x14ac:dyDescent="0.3">
      <c r="A8" s="160"/>
      <c r="B8" s="107" t="s">
        <v>47</v>
      </c>
      <c r="C8" s="107"/>
      <c r="D8" s="129" t="s">
        <v>50</v>
      </c>
      <c r="E8" s="130"/>
      <c r="F8" s="130"/>
      <c r="G8" s="131"/>
      <c r="H8" s="82"/>
      <c r="I8" s="82"/>
      <c r="J8" s="93"/>
      <c r="K8" s="82"/>
      <c r="L8" s="82"/>
      <c r="M8" s="235"/>
    </row>
    <row r="9" spans="1:13" s="1" customFormat="1" ht="14.1" customHeight="1" x14ac:dyDescent="0.3">
      <c r="A9" s="160">
        <v>4</v>
      </c>
      <c r="B9" s="106" t="s">
        <v>48</v>
      </c>
      <c r="C9" s="106"/>
      <c r="D9" s="161" t="s">
        <v>9</v>
      </c>
      <c r="E9" s="161"/>
      <c r="F9" s="161"/>
      <c r="G9" s="161"/>
      <c r="H9" s="67">
        <f>SUM(I9)-2.3</f>
        <v>32.400000000000006</v>
      </c>
      <c r="I9" s="67">
        <f>SUM(J9)-2.3</f>
        <v>34.700000000000003</v>
      </c>
      <c r="J9" s="90">
        <v>37</v>
      </c>
      <c r="K9" s="67">
        <f>SUM(J9)+2.1</f>
        <v>39.1</v>
      </c>
      <c r="L9" s="67">
        <f>SUM(K9)+2.1</f>
        <v>41.2</v>
      </c>
      <c r="M9" s="234">
        <f>SUM(L9)+2.1</f>
        <v>43.300000000000004</v>
      </c>
    </row>
    <row r="10" spans="1:13" s="1" customFormat="1" ht="14.1" customHeight="1" x14ac:dyDescent="0.3">
      <c r="A10" s="160"/>
      <c r="B10" s="107" t="s">
        <v>28</v>
      </c>
      <c r="C10" s="107"/>
      <c r="D10" s="129" t="s">
        <v>51</v>
      </c>
      <c r="E10" s="130"/>
      <c r="F10" s="130"/>
      <c r="G10" s="131"/>
      <c r="H10" s="82"/>
      <c r="I10" s="82"/>
      <c r="J10" s="93"/>
      <c r="K10" s="82"/>
      <c r="L10" s="82"/>
      <c r="M10" s="235"/>
    </row>
    <row r="11" spans="1:13" s="1" customFormat="1" ht="14.1" customHeight="1" x14ac:dyDescent="0.3">
      <c r="A11" s="160">
        <v>5</v>
      </c>
      <c r="B11" s="106" t="s">
        <v>11</v>
      </c>
      <c r="C11" s="106"/>
      <c r="D11" s="161" t="s">
        <v>0</v>
      </c>
      <c r="E11" s="161"/>
      <c r="F11" s="161"/>
      <c r="G11" s="161"/>
      <c r="H11" s="67">
        <f>SUM(I11)-0.8</f>
        <v>13.899999999999999</v>
      </c>
      <c r="I11" s="67">
        <f>SUM(J11)-0.8</f>
        <v>14.7</v>
      </c>
      <c r="J11" s="126">
        <v>15.5</v>
      </c>
      <c r="K11" s="127">
        <f>SUM(J11)+0.8</f>
        <v>16.3</v>
      </c>
      <c r="L11" s="127">
        <f>SUM(K11)+0.8</f>
        <v>17.100000000000001</v>
      </c>
      <c r="M11" s="232">
        <f>SUM(L11)+0.8</f>
        <v>17.900000000000002</v>
      </c>
    </row>
    <row r="12" spans="1:13" s="1" customFormat="1" ht="14.1" customHeight="1" x14ac:dyDescent="0.3">
      <c r="A12" s="160"/>
      <c r="B12" s="107" t="s">
        <v>29</v>
      </c>
      <c r="C12" s="107"/>
      <c r="D12" s="129" t="s">
        <v>52</v>
      </c>
      <c r="E12" s="130"/>
      <c r="F12" s="130"/>
      <c r="G12" s="131"/>
      <c r="H12" s="82"/>
      <c r="I12" s="82"/>
      <c r="J12" s="126"/>
      <c r="K12" s="127"/>
      <c r="L12" s="127"/>
      <c r="M12" s="232"/>
    </row>
    <row r="13" spans="1:13" s="1" customFormat="1" ht="14.1" customHeight="1" x14ac:dyDescent="0.3">
      <c r="A13" s="160">
        <v>6</v>
      </c>
      <c r="B13" s="106" t="s">
        <v>1</v>
      </c>
      <c r="C13" s="106"/>
      <c r="D13" s="161" t="s">
        <v>2</v>
      </c>
      <c r="E13" s="161"/>
      <c r="F13" s="161"/>
      <c r="G13" s="161"/>
      <c r="H13" s="67">
        <f>SUM(I13)-0.6</f>
        <v>14.600000000000001</v>
      </c>
      <c r="I13" s="67">
        <f>SUM(J13)-0.6</f>
        <v>15.200000000000001</v>
      </c>
      <c r="J13" s="126">
        <v>15.8</v>
      </c>
      <c r="K13" s="127">
        <f>SUM(J13)+0.6</f>
        <v>16.400000000000002</v>
      </c>
      <c r="L13" s="127">
        <f>SUM(K13)+0.6</f>
        <v>17.000000000000004</v>
      </c>
      <c r="M13" s="232">
        <f>SUM(L13)+0.6</f>
        <v>17.600000000000005</v>
      </c>
    </row>
    <row r="14" spans="1:13" s="1" customFormat="1" ht="14.1" customHeight="1" x14ac:dyDescent="0.3">
      <c r="A14" s="160"/>
      <c r="B14" s="107" t="s">
        <v>30</v>
      </c>
      <c r="C14" s="107"/>
      <c r="D14" s="129" t="s">
        <v>167</v>
      </c>
      <c r="E14" s="130"/>
      <c r="F14" s="130"/>
      <c r="G14" s="131"/>
      <c r="H14" s="82"/>
      <c r="I14" s="82"/>
      <c r="J14" s="126"/>
      <c r="K14" s="127"/>
      <c r="L14" s="127"/>
      <c r="M14" s="232"/>
    </row>
    <row r="15" spans="1:13" s="1" customFormat="1" ht="14.1" customHeight="1" x14ac:dyDescent="0.3">
      <c r="A15" s="160">
        <v>7</v>
      </c>
      <c r="B15" s="106" t="s">
        <v>3</v>
      </c>
      <c r="C15" s="106"/>
      <c r="D15" s="161" t="s">
        <v>4</v>
      </c>
      <c r="E15" s="161"/>
      <c r="F15" s="161"/>
      <c r="G15" s="161"/>
      <c r="H15" s="67">
        <f>SUM(I15)-0.3</f>
        <v>6.4</v>
      </c>
      <c r="I15" s="67">
        <f>SUM(J15)-0.3</f>
        <v>6.7</v>
      </c>
      <c r="J15" s="126">
        <v>7</v>
      </c>
      <c r="K15" s="127">
        <f>SUM(J15)+0.3</f>
        <v>7.3</v>
      </c>
      <c r="L15" s="127">
        <f>SUM(K15)+0.3</f>
        <v>7.6</v>
      </c>
      <c r="M15" s="232">
        <f>SUM(L15)+0.3</f>
        <v>7.8999999999999995</v>
      </c>
    </row>
    <row r="16" spans="1:13" s="1" customFormat="1" ht="14.1" customHeight="1" x14ac:dyDescent="0.3">
      <c r="A16" s="160"/>
      <c r="B16" s="107" t="s">
        <v>31</v>
      </c>
      <c r="C16" s="107"/>
      <c r="D16" s="129" t="s">
        <v>168</v>
      </c>
      <c r="E16" s="130"/>
      <c r="F16" s="130"/>
      <c r="G16" s="131"/>
      <c r="H16" s="82"/>
      <c r="I16" s="82"/>
      <c r="J16" s="126"/>
      <c r="K16" s="127"/>
      <c r="L16" s="127"/>
      <c r="M16" s="232"/>
    </row>
    <row r="17" spans="1:13" s="1" customFormat="1" ht="14.1" customHeight="1" x14ac:dyDescent="0.3">
      <c r="A17" s="160">
        <v>8</v>
      </c>
      <c r="B17" s="85" t="s">
        <v>86</v>
      </c>
      <c r="C17" s="86"/>
      <c r="D17" s="123" t="s">
        <v>87</v>
      </c>
      <c r="E17" s="124"/>
      <c r="F17" s="124"/>
      <c r="G17" s="125"/>
      <c r="H17" s="67">
        <f>SUM(I17)-1.6</f>
        <v>37.799999999999997</v>
      </c>
      <c r="I17" s="67">
        <f>SUM(J17)-1.6</f>
        <v>39.4</v>
      </c>
      <c r="J17" s="126">
        <v>41</v>
      </c>
      <c r="K17" s="127">
        <f>SUM(J17)+1.6</f>
        <v>42.6</v>
      </c>
      <c r="L17" s="127">
        <f>SUM(K17)+1.6</f>
        <v>44.2</v>
      </c>
      <c r="M17" s="232">
        <f>SUM(L17)+1.6</f>
        <v>45.800000000000004</v>
      </c>
    </row>
    <row r="18" spans="1:13" s="1" customFormat="1" ht="14.1" customHeight="1" x14ac:dyDescent="0.3">
      <c r="A18" s="160"/>
      <c r="B18" s="107" t="s">
        <v>38</v>
      </c>
      <c r="C18" s="107"/>
      <c r="D18" s="129" t="s">
        <v>169</v>
      </c>
      <c r="E18" s="130"/>
      <c r="F18" s="130"/>
      <c r="G18" s="131"/>
      <c r="H18" s="82"/>
      <c r="I18" s="82"/>
      <c r="J18" s="126"/>
      <c r="K18" s="127"/>
      <c r="L18" s="127"/>
      <c r="M18" s="232"/>
    </row>
    <row r="19" spans="1:13" s="1" customFormat="1" ht="14.1" customHeight="1" x14ac:dyDescent="0.3">
      <c r="A19" s="160">
        <v>9</v>
      </c>
      <c r="B19" s="106" t="s">
        <v>5</v>
      </c>
      <c r="C19" s="106"/>
      <c r="D19" s="161" t="s">
        <v>6</v>
      </c>
      <c r="E19" s="161"/>
      <c r="F19" s="161"/>
      <c r="G19" s="161"/>
      <c r="H19" s="67">
        <f>SUM(I19)-3.5</f>
        <v>30.700000000000003</v>
      </c>
      <c r="I19" s="67">
        <f>SUM(J19)-3.5</f>
        <v>34.200000000000003</v>
      </c>
      <c r="J19" s="90">
        <v>37.700000000000003</v>
      </c>
      <c r="K19" s="67">
        <f>SUM(J19)+3.6</f>
        <v>41.300000000000004</v>
      </c>
      <c r="L19" s="67">
        <f>SUM(K19)+3.6</f>
        <v>44.900000000000006</v>
      </c>
      <c r="M19" s="234">
        <f>SUM(L19)+3.6</f>
        <v>48.500000000000007</v>
      </c>
    </row>
    <row r="20" spans="1:13" s="1" customFormat="1" ht="14.1" customHeight="1" x14ac:dyDescent="0.3">
      <c r="A20" s="160"/>
      <c r="B20" s="107" t="s">
        <v>32</v>
      </c>
      <c r="C20" s="107"/>
      <c r="D20" s="129" t="s">
        <v>55</v>
      </c>
      <c r="E20" s="130"/>
      <c r="F20" s="130"/>
      <c r="G20" s="131"/>
      <c r="H20" s="82"/>
      <c r="I20" s="82"/>
      <c r="J20" s="93"/>
      <c r="K20" s="82"/>
      <c r="L20" s="82"/>
      <c r="M20" s="235"/>
    </row>
    <row r="21" spans="1:13" s="1" customFormat="1" ht="14.1" customHeight="1" x14ac:dyDescent="0.3">
      <c r="A21" s="160">
        <v>10</v>
      </c>
      <c r="B21" s="106" t="s">
        <v>7</v>
      </c>
      <c r="C21" s="106"/>
      <c r="D21" s="123" t="s">
        <v>8</v>
      </c>
      <c r="E21" s="124"/>
      <c r="F21" s="124"/>
      <c r="G21" s="125"/>
      <c r="H21" s="67">
        <f>SUM(I21)-1.5</f>
        <v>26</v>
      </c>
      <c r="I21" s="67">
        <f>SUM(J21)-1.5</f>
        <v>27.5</v>
      </c>
      <c r="J21" s="126">
        <v>29</v>
      </c>
      <c r="K21" s="127">
        <f>SUM(J21)+1.5</f>
        <v>30.5</v>
      </c>
      <c r="L21" s="127">
        <f>SUM(K21)+1.5</f>
        <v>32</v>
      </c>
      <c r="M21" s="232">
        <f>SUM(L21)+1.5</f>
        <v>33.5</v>
      </c>
    </row>
    <row r="22" spans="1:13" s="1" customFormat="1" ht="14.1" customHeight="1" x14ac:dyDescent="0.3">
      <c r="A22" s="160"/>
      <c r="B22" s="107" t="s">
        <v>33</v>
      </c>
      <c r="C22" s="107"/>
      <c r="D22" s="129" t="s">
        <v>77</v>
      </c>
      <c r="E22" s="130"/>
      <c r="F22" s="130"/>
      <c r="G22" s="131"/>
      <c r="H22" s="82"/>
      <c r="I22" s="82"/>
      <c r="J22" s="126"/>
      <c r="K22" s="127"/>
      <c r="L22" s="127"/>
      <c r="M22" s="232"/>
    </row>
    <row r="23" spans="1:13" s="1" customFormat="1" ht="14.1" customHeight="1" x14ac:dyDescent="0.3">
      <c r="A23" s="160">
        <v>11</v>
      </c>
      <c r="B23" s="85" t="s">
        <v>133</v>
      </c>
      <c r="C23" s="86"/>
      <c r="D23" s="161" t="s">
        <v>79</v>
      </c>
      <c r="E23" s="161"/>
      <c r="F23" s="161"/>
      <c r="G23" s="161"/>
      <c r="H23" s="67">
        <f>SUM(I23)-0.7</f>
        <v>16</v>
      </c>
      <c r="I23" s="67">
        <f>SUM(J23)-0.7</f>
        <v>16.7</v>
      </c>
      <c r="J23" s="126">
        <v>17.399999999999999</v>
      </c>
      <c r="K23" s="127">
        <f>SUM(J23)+0.7</f>
        <v>18.099999999999998</v>
      </c>
      <c r="L23" s="127">
        <f>SUM(K23)+0.7</f>
        <v>18.799999999999997</v>
      </c>
      <c r="M23" s="232">
        <f>SUM(L23)+0.7</f>
        <v>19.499999999999996</v>
      </c>
    </row>
    <row r="24" spans="1:13" s="1" customFormat="1" ht="14.1" customHeight="1" x14ac:dyDescent="0.3">
      <c r="A24" s="160"/>
      <c r="B24" s="107" t="s">
        <v>34</v>
      </c>
      <c r="C24" s="107"/>
      <c r="D24" s="129" t="s">
        <v>80</v>
      </c>
      <c r="E24" s="130"/>
      <c r="F24" s="130"/>
      <c r="G24" s="131"/>
      <c r="H24" s="82"/>
      <c r="I24" s="82"/>
      <c r="J24" s="126"/>
      <c r="K24" s="127"/>
      <c r="L24" s="127"/>
      <c r="M24" s="232"/>
    </row>
    <row r="25" spans="1:13" s="1" customFormat="1" ht="14.1" customHeight="1" x14ac:dyDescent="0.3">
      <c r="A25" s="160">
        <v>12</v>
      </c>
      <c r="B25" s="85" t="s">
        <v>81</v>
      </c>
      <c r="C25" s="86"/>
      <c r="D25" s="177" t="s">
        <v>108</v>
      </c>
      <c r="E25" s="178"/>
      <c r="F25" s="178"/>
      <c r="G25" s="179"/>
      <c r="H25" s="67">
        <f>SUM(I25)-0.2</f>
        <v>3.0999999999999996</v>
      </c>
      <c r="I25" s="67">
        <f>SUM(J25)-0.2</f>
        <v>3.3</v>
      </c>
      <c r="J25" s="126">
        <v>3.5</v>
      </c>
      <c r="K25" s="127">
        <f>SUM(J25)+0.2</f>
        <v>3.7</v>
      </c>
      <c r="L25" s="127">
        <f>SUM(K25)+0.2</f>
        <v>3.9000000000000004</v>
      </c>
      <c r="M25" s="232">
        <f>SUM(L25)+0.2</f>
        <v>4.1000000000000005</v>
      </c>
    </row>
    <row r="26" spans="1:13" s="1" customFormat="1" ht="14.1" customHeight="1" x14ac:dyDescent="0.3">
      <c r="A26" s="256"/>
      <c r="B26" s="108" t="s">
        <v>82</v>
      </c>
      <c r="C26" s="109"/>
      <c r="D26" s="103" t="s">
        <v>109</v>
      </c>
      <c r="E26" s="239"/>
      <c r="F26" s="239"/>
      <c r="G26" s="105"/>
      <c r="H26" s="98"/>
      <c r="I26" s="98"/>
      <c r="J26" s="90"/>
      <c r="K26" s="67"/>
      <c r="L26" s="67"/>
      <c r="M26" s="234"/>
    </row>
    <row r="27" spans="1:13" ht="14.1" customHeight="1" x14ac:dyDescent="0.3">
      <c r="A27" s="160">
        <v>13</v>
      </c>
      <c r="B27" s="85"/>
      <c r="C27" s="86"/>
      <c r="D27" s="177"/>
      <c r="E27" s="178"/>
      <c r="F27" s="178"/>
      <c r="G27" s="179"/>
      <c r="H27" s="67"/>
      <c r="I27" s="67"/>
      <c r="J27" s="126"/>
      <c r="K27" s="127"/>
      <c r="L27" s="127"/>
      <c r="M27" s="232"/>
    </row>
    <row r="28" spans="1:13" ht="14.1" customHeight="1" thickBot="1" x14ac:dyDescent="0.35">
      <c r="A28" s="174"/>
      <c r="B28" s="169"/>
      <c r="C28" s="170"/>
      <c r="D28" s="171"/>
      <c r="E28" s="172"/>
      <c r="F28" s="172"/>
      <c r="G28" s="173"/>
      <c r="H28" s="68"/>
      <c r="I28" s="68"/>
      <c r="J28" s="166"/>
      <c r="K28" s="167"/>
      <c r="L28" s="167"/>
      <c r="M28" s="233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121</vt:i4>
      </vt:variant>
      <vt:variant>
        <vt:lpstr>이름 지정된 범위</vt:lpstr>
      </vt:variant>
      <vt:variant>
        <vt:i4>119</vt:i4>
      </vt:variant>
    </vt:vector>
  </HeadingPairs>
  <TitlesOfParts>
    <vt:vector size="240" baseType="lpstr">
      <vt:lpstr>LE01</vt:lpstr>
      <vt:lpstr>LE02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OP14(완사입)</vt:lpstr>
      <vt:lpstr>OP15</vt:lpstr>
      <vt:lpstr>OP16</vt:lpstr>
      <vt:lpstr>OU01</vt:lpstr>
      <vt:lpstr>OU02</vt:lpstr>
      <vt:lpstr>OU03</vt:lpstr>
      <vt:lpstr>OU04(완사입)</vt:lpstr>
      <vt:lpstr>OU05</vt:lpstr>
      <vt:lpstr>OU06(니트)</vt:lpstr>
      <vt:lpstr>OU07</vt:lpstr>
      <vt:lpstr>OU08(패턴)</vt:lpstr>
      <vt:lpstr>OU08(제품)</vt:lpstr>
      <vt:lpstr>OU09(니트)</vt:lpstr>
      <vt:lpstr>OU10(니트)</vt:lpstr>
      <vt:lpstr>OU11(니트)</vt:lpstr>
      <vt:lpstr>OU12(패턴)</vt:lpstr>
      <vt:lpstr>OU12(제품)</vt:lpstr>
      <vt:lpstr>OU14</vt:lpstr>
      <vt:lpstr>PT01</vt:lpstr>
      <vt:lpstr>PT02</vt:lpstr>
      <vt:lpstr>PT03</vt:lpstr>
      <vt:lpstr>PT04완사입)</vt:lpstr>
      <vt:lpstr>PT05</vt:lpstr>
      <vt:lpstr>PT06(완사입)</vt:lpstr>
      <vt:lpstr>PT07</vt:lpstr>
      <vt:lpstr>PT08(완사입)</vt:lpstr>
      <vt:lpstr>PT09</vt:lpstr>
      <vt:lpstr>PT10</vt:lpstr>
      <vt:lpstr>PT11</vt:lpstr>
      <vt:lpstr>PT12</vt:lpstr>
      <vt:lpstr>PT13</vt:lpstr>
      <vt:lpstr>PT14(완사입)</vt:lpstr>
      <vt:lpstr>PT15(완사입)</vt:lpstr>
      <vt:lpstr>PT16</vt:lpstr>
      <vt:lpstr>PT17</vt:lpstr>
      <vt:lpstr>PT18((완사입)</vt:lpstr>
      <vt:lpstr>PT19((완사입)</vt:lpstr>
      <vt:lpstr>SE01</vt:lpstr>
      <vt:lpstr>SE02</vt:lpstr>
      <vt:lpstr>SE03</vt:lpstr>
      <vt:lpstr>SE04</vt:lpstr>
      <vt:lpstr>SE05</vt:lpstr>
      <vt:lpstr>SE06</vt:lpstr>
      <vt:lpstr>SE07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SK09(완사입)</vt:lpstr>
      <vt:lpstr>SK10</vt:lpstr>
      <vt:lpstr>SK11</vt:lpstr>
      <vt:lpstr>SK12</vt:lpstr>
      <vt:lpstr>SK13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</vt:lpstr>
      <vt:lpstr>TO21</vt:lpstr>
      <vt:lpstr>TO22</vt:lpstr>
      <vt:lpstr>TO23(니트)</vt:lpstr>
      <vt:lpstr>TO24</vt:lpstr>
      <vt:lpstr>TO25</vt:lpstr>
      <vt:lpstr>TO26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</vt:lpstr>
      <vt:lpstr>TO38</vt:lpstr>
      <vt:lpstr>TO39</vt:lpstr>
      <vt:lpstr>TO40</vt:lpstr>
      <vt:lpstr>TO41</vt:lpstr>
      <vt:lpstr>TO42</vt:lpstr>
      <vt:lpstr>TO43</vt:lpstr>
      <vt:lpstr>TO44</vt:lpstr>
      <vt:lpstr>TO45</vt:lpstr>
      <vt:lpstr>TO46</vt:lpstr>
      <vt:lpstr>TO47</vt:lpstr>
      <vt:lpstr>TO48</vt:lpstr>
      <vt:lpstr>TO49</vt:lpstr>
      <vt:lpstr>LE01!Print_Area</vt:lpstr>
      <vt:lpstr>LE02!Print_Area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'OP14(완사입)'!Print_Area</vt:lpstr>
      <vt:lpstr>OP15!Print_Area</vt:lpstr>
      <vt:lpstr>OP16!Print_Area</vt:lpstr>
      <vt:lpstr>OU01!Print_Area</vt:lpstr>
      <vt:lpstr>OU02!Print_Area</vt:lpstr>
      <vt:lpstr>OU03!Print_Area</vt:lpstr>
      <vt:lpstr>'OU04(완사입)'!Print_Area</vt:lpstr>
      <vt:lpstr>OU05!Print_Area</vt:lpstr>
      <vt:lpstr>'OU06(니트)'!Print_Area</vt:lpstr>
      <vt:lpstr>OU07!Print_Area</vt:lpstr>
      <vt:lpstr>'OU08(제품)'!Print_Area</vt:lpstr>
      <vt:lpstr>'OU08(패턴)'!Print_Area</vt:lpstr>
      <vt:lpstr>'OU09(니트)'!Print_Area</vt:lpstr>
      <vt:lpstr>'OU10(니트)'!Print_Area</vt:lpstr>
      <vt:lpstr>'OU11(니트)'!Print_Area</vt:lpstr>
      <vt:lpstr>'OU12(제품)'!Print_Area</vt:lpstr>
      <vt:lpstr>'OU12(패턴)'!Print_Area</vt:lpstr>
      <vt:lpstr>OU14!Print_Area</vt:lpstr>
      <vt:lpstr>PT01!Print_Area</vt:lpstr>
      <vt:lpstr>PT02!Print_Area</vt:lpstr>
      <vt:lpstr>PT03!Print_Area</vt:lpstr>
      <vt:lpstr>'PT04완사입)'!Print_Area</vt:lpstr>
      <vt:lpstr>PT05!Print_Area</vt:lpstr>
      <vt:lpstr>'PT06(완사입)'!Print_Area</vt:lpstr>
      <vt:lpstr>PT07!Print_Area</vt:lpstr>
      <vt:lpstr>'PT08(완사입)'!Print_Area</vt:lpstr>
      <vt:lpstr>PT09!Print_Area</vt:lpstr>
      <vt:lpstr>PT10!Print_Area</vt:lpstr>
      <vt:lpstr>PT11!Print_Area</vt:lpstr>
      <vt:lpstr>PT12!Print_Area</vt:lpstr>
      <vt:lpstr>PT13!Print_Area</vt:lpstr>
      <vt:lpstr>'PT14(완사입)'!Print_Area</vt:lpstr>
      <vt:lpstr>'PT15(완사입)'!Print_Area</vt:lpstr>
      <vt:lpstr>PT16!Print_Area</vt:lpstr>
      <vt:lpstr>PT17!Print_Area</vt:lpstr>
      <vt:lpstr>'PT18((완사입)'!Print_Area</vt:lpstr>
      <vt:lpstr>'PT19((완사입)'!Print_Area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SK01!Print_Area</vt:lpstr>
      <vt:lpstr>SK02!Print_Area</vt:lpstr>
      <vt:lpstr>SK03!Print_Area</vt:lpstr>
      <vt:lpstr>SK04!Print_Area</vt:lpstr>
      <vt:lpstr>SK05!Print_Area</vt:lpstr>
      <vt:lpstr>SK06!Print_Area</vt:lpstr>
      <vt:lpstr>SK07!Print_Area</vt:lpstr>
      <vt:lpstr>SK08!Print_Area</vt:lpstr>
      <vt:lpstr>'SK09(완사입)'!Print_Area</vt:lpstr>
      <vt:lpstr>SK10!Print_Area</vt:lpstr>
      <vt:lpstr>SK11!Print_Area</vt:lpstr>
      <vt:lpstr>SK12!Print_Area</vt:lpstr>
      <vt:lpstr>SK13!Print_Area</vt:lpstr>
      <vt:lpstr>TO01!Print_Area</vt:lpstr>
      <vt:lpstr>TO02!Print_Area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TO19!Print_Area</vt:lpstr>
      <vt:lpstr>TO20!Print_Area</vt:lpstr>
      <vt:lpstr>TO21!Print_Area</vt:lpstr>
      <vt:lpstr>TO22!Print_Area</vt:lpstr>
      <vt:lpstr>'TO23(니트)'!Print_Area</vt:lpstr>
      <vt:lpstr>TO24!Print_Area</vt:lpstr>
      <vt:lpstr>TO25!Print_Area</vt:lpstr>
      <vt:lpstr>TO26!Print_Area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TO37!Print_Area</vt:lpstr>
      <vt:lpstr>TO38!Print_Area</vt:lpstr>
      <vt:lpstr>TO39!Print_Area</vt:lpstr>
      <vt:lpstr>TO40!Print_Area</vt:lpstr>
      <vt:lpstr>TO41!Print_Area</vt:lpstr>
      <vt:lpstr>TO42!Print_Area</vt:lpstr>
      <vt:lpstr>TO43!Print_Area</vt:lpstr>
      <vt:lpstr>TO44!Print_Area</vt:lpstr>
      <vt:lpstr>TO45!Print_Area</vt:lpstr>
      <vt:lpstr>TO46!Print_Area</vt:lpstr>
      <vt:lpstr>TO47!Print_Area</vt:lpstr>
      <vt:lpstr>TO48!Print_Area</vt:lpstr>
      <vt:lpstr>TO49!Print_Area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2025-06-11T05:46:07Z</cp:lastPrinted>
  <dcterms:created xsi:type="dcterms:W3CDTF">2018-05-14T06:17:18Z</dcterms:created>
  <dcterms:modified xsi:type="dcterms:W3CDTF">2025-06-11T09:35:46Z</dcterms:modified>
</cp:coreProperties>
</file>