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221212\Documents\EZMessenger 받은 파일\"/>
    </mc:Choice>
  </mc:AlternateContent>
  <xr:revisionPtr revIDLastSave="0" documentId="8_{39C54238-AA0F-4C2E-9525-7B596A3A009B}" xr6:coauthVersionLast="47" xr6:coauthVersionMax="47" xr10:uidLastSave="{00000000-0000-0000-0000-000000000000}"/>
  <bookViews>
    <workbookView xWindow="-120" yWindow="-120" windowWidth="29040" windowHeight="15720" tabRatio="776" xr2:uid="{D55D6BFC-AEE7-4B42-913E-64040BD71F46}"/>
  </bookViews>
  <sheets>
    <sheet name="JXWOP06" sheetId="2412" r:id="rId1"/>
    <sheet name="GWPT01" sheetId="2414" r:id="rId2"/>
    <sheet name="MWSE02" sheetId="2415" r:id="rId3"/>
  </sheets>
  <definedNames>
    <definedName name="_xlnm.Print_Area" localSheetId="1">GWPT01!$A$1:$M$44</definedName>
    <definedName name="_xlnm.Print_Area" localSheetId="0">JXWOP06!$A$1:$M$44</definedName>
    <definedName name="_xlnm.Print_Area" localSheetId="2">MWSE02!$A$1:$M$44</definedName>
  </definedNames>
  <calcPr calcId="191029"/>
</workbook>
</file>

<file path=xl/calcChain.xml><?xml version="1.0" encoding="utf-8"?>
<calcChain xmlns="http://schemas.openxmlformats.org/spreadsheetml/2006/main">
  <c r="I65" i="2415" l="1"/>
  <c r="J65" i="2415"/>
  <c r="K65" i="2415"/>
  <c r="L65" i="2415"/>
  <c r="J63" i="2415"/>
  <c r="K63" i="2415"/>
  <c r="L63" i="2415"/>
  <c r="I63" i="2415"/>
  <c r="I61" i="2415"/>
  <c r="J61" i="2415"/>
  <c r="K61" i="2415"/>
  <c r="L61" i="2415"/>
  <c r="I59" i="2415"/>
  <c r="J59" i="2415"/>
  <c r="K59" i="2415"/>
  <c r="L59" i="2415"/>
  <c r="I57" i="2415"/>
  <c r="J57" i="2415"/>
  <c r="K57" i="2415"/>
  <c r="L57" i="2415"/>
  <c r="J55" i="2415"/>
  <c r="K55" i="2415"/>
  <c r="L55" i="2415"/>
  <c r="I55" i="2415"/>
  <c r="I53" i="2415"/>
  <c r="J53" i="2415"/>
  <c r="K53" i="2415"/>
  <c r="L53" i="2415"/>
  <c r="I51" i="2415"/>
  <c r="J51" i="2415"/>
  <c r="K51" i="2415"/>
  <c r="L51" i="2415"/>
  <c r="I49" i="2415"/>
  <c r="J49" i="2415"/>
  <c r="K49" i="2415"/>
  <c r="L49" i="2415"/>
  <c r="J47" i="2415"/>
  <c r="K47" i="2415"/>
  <c r="L47" i="2415"/>
  <c r="I47" i="2415"/>
  <c r="M45" i="2415"/>
  <c r="M43" i="2415"/>
  <c r="I41" i="2415"/>
  <c r="J41" i="2415"/>
  <c r="K41" i="2415"/>
  <c r="L41" i="2415"/>
  <c r="M41" i="2415"/>
  <c r="I39" i="2415"/>
  <c r="J39" i="2415"/>
  <c r="K39" i="2415"/>
  <c r="L39" i="2415"/>
  <c r="M39" i="2415"/>
  <c r="I37" i="2415"/>
  <c r="J37" i="2415"/>
  <c r="K37" i="2415"/>
  <c r="L37" i="2415"/>
  <c r="M37" i="2415"/>
  <c r="I29" i="2415"/>
  <c r="J29" i="2415"/>
  <c r="K29" i="2415"/>
  <c r="L29" i="2415"/>
  <c r="M29" i="2415"/>
  <c r="I27" i="2415"/>
  <c r="J27" i="2415"/>
  <c r="K27" i="2415"/>
  <c r="L27" i="2415"/>
  <c r="I25" i="2415"/>
  <c r="J25" i="2415"/>
  <c r="K25" i="2415"/>
  <c r="L25" i="2415"/>
  <c r="I23" i="2415"/>
  <c r="J23" i="2415"/>
  <c r="K23" i="2415"/>
  <c r="L23" i="2415"/>
  <c r="I21" i="2415"/>
  <c r="J21" i="2415"/>
  <c r="K21" i="2415"/>
  <c r="L21" i="2415"/>
  <c r="I19" i="2415"/>
  <c r="J19" i="2415"/>
  <c r="K19" i="2415"/>
  <c r="L19" i="2415"/>
  <c r="I17" i="2415"/>
  <c r="J17" i="2415"/>
  <c r="K17" i="2415"/>
  <c r="L17" i="2415"/>
  <c r="I15" i="2415"/>
  <c r="J15" i="2415"/>
  <c r="K15" i="2415"/>
  <c r="L15" i="2415"/>
  <c r="I13" i="2415"/>
  <c r="J13" i="2415"/>
  <c r="K13" i="2415"/>
  <c r="L13" i="2415"/>
  <c r="I11" i="2415"/>
  <c r="J11" i="2415"/>
  <c r="K11" i="2415"/>
  <c r="L11" i="2415"/>
  <c r="I9" i="2415"/>
  <c r="J9" i="2415"/>
  <c r="K9" i="2415"/>
  <c r="L9" i="2415"/>
  <c r="I7" i="2415"/>
  <c r="J7" i="2415"/>
  <c r="K7" i="2415"/>
  <c r="L7" i="2415"/>
  <c r="I5" i="2415"/>
  <c r="J5" i="2415"/>
  <c r="K5" i="2415"/>
  <c r="L5" i="2415"/>
  <c r="I3" i="2415"/>
  <c r="J3" i="2415"/>
  <c r="K3" i="2415"/>
  <c r="L3" i="2415"/>
  <c r="I43" i="2414"/>
  <c r="J43" i="2414"/>
  <c r="I39" i="2414"/>
  <c r="J39" i="2414"/>
  <c r="I37" i="2414"/>
  <c r="J37" i="2414"/>
  <c r="J35" i="2414"/>
  <c r="I35" i="2414"/>
  <c r="I33" i="2414"/>
  <c r="J33" i="2414"/>
  <c r="I31" i="2414"/>
  <c r="J31" i="2414"/>
  <c r="I29" i="2414"/>
  <c r="J29" i="2414"/>
  <c r="I27" i="2414"/>
  <c r="J27" i="2414"/>
  <c r="I25" i="2414"/>
  <c r="J25" i="2414"/>
  <c r="I23" i="2414"/>
  <c r="J23" i="2414"/>
  <c r="I21" i="2414"/>
  <c r="J21" i="2414"/>
  <c r="J19" i="2414"/>
  <c r="I19" i="2414"/>
  <c r="I15" i="2414"/>
  <c r="J15" i="2414"/>
  <c r="I13" i="2414"/>
  <c r="J13" i="2414"/>
  <c r="I11" i="2414"/>
  <c r="J11" i="2414"/>
  <c r="I3" i="2414"/>
  <c r="J3" i="2414"/>
  <c r="K37" i="2412"/>
  <c r="L37" i="2412"/>
  <c r="M37" i="2412"/>
  <c r="I37" i="2412"/>
  <c r="H37" i="2412"/>
  <c r="M35" i="2412"/>
  <c r="L35" i="2412"/>
  <c r="K35" i="2412"/>
  <c r="H35" i="2412"/>
  <c r="I35" i="2412"/>
  <c r="H33" i="2412"/>
  <c r="I33" i="2412"/>
  <c r="M33" i="2412"/>
  <c r="L33" i="2412"/>
  <c r="K33" i="2412"/>
  <c r="K31" i="2412"/>
  <c r="L31" i="2412"/>
  <c r="M31" i="2412"/>
  <c r="I31" i="2412"/>
  <c r="H31" i="2412"/>
  <c r="K29" i="2412"/>
  <c r="L29" i="2412"/>
  <c r="M29" i="2412"/>
  <c r="I29" i="2412"/>
  <c r="H29" i="2412"/>
  <c r="K25" i="2412"/>
  <c r="I25" i="2412"/>
  <c r="H25" i="2412"/>
  <c r="I27" i="2412"/>
  <c r="H27" i="2412"/>
  <c r="K27" i="2412"/>
  <c r="L27" i="2412"/>
  <c r="M27" i="2412"/>
  <c r="K23" i="2412"/>
  <c r="L23" i="2412"/>
  <c r="M23" i="2412"/>
  <c r="I23" i="2412"/>
  <c r="H23" i="2412"/>
  <c r="M9" i="2412"/>
  <c r="L9" i="2412"/>
  <c r="K9" i="2412"/>
  <c r="H9" i="2412"/>
  <c r="I9" i="2412"/>
  <c r="I7" i="2412"/>
  <c r="H7" i="2412"/>
  <c r="K7" i="2412"/>
  <c r="L7" i="2412"/>
  <c r="M7" i="2412"/>
  <c r="L25" i="2412"/>
  <c r="M25" i="2412"/>
  <c r="K19" i="2412"/>
  <c r="L19" i="2412"/>
  <c r="M19" i="2412"/>
  <c r="I19" i="2412"/>
  <c r="H19" i="2412"/>
  <c r="K17" i="2412"/>
  <c r="L17" i="2412"/>
  <c r="M17" i="2412"/>
  <c r="I17" i="2412"/>
  <c r="H17" i="2412"/>
  <c r="K15" i="2412"/>
  <c r="L15" i="2412"/>
  <c r="M15" i="2412"/>
  <c r="I15" i="2412"/>
  <c r="H15" i="2412"/>
  <c r="K13" i="2412"/>
  <c r="L13" i="2412"/>
  <c r="M13" i="2412"/>
  <c r="I13" i="2412"/>
  <c r="H13" i="2412"/>
  <c r="K11" i="2412"/>
  <c r="L11" i="2412"/>
  <c r="M11" i="2412"/>
  <c r="I11" i="2412"/>
  <c r="H11" i="2412"/>
  <c r="L5" i="2412"/>
  <c r="M5" i="2412"/>
  <c r="K5" i="2412"/>
  <c r="I5" i="2412"/>
  <c r="H5" i="2412"/>
  <c r="K3" i="2412"/>
  <c r="L3" i="2412"/>
  <c r="M3" i="2412"/>
  <c r="I3" i="2412"/>
  <c r="H3" i="2412"/>
</calcChain>
</file>

<file path=xl/sharedStrings.xml><?xml version="1.0" encoding="utf-8"?>
<sst xmlns="http://schemas.openxmlformats.org/spreadsheetml/2006/main" count="264" uniqueCount="159">
  <si>
    <t xml:space="preserve">STRIGHT </t>
    <phoneticPr fontId="2" type="noConversion"/>
  </si>
  <si>
    <t>NECK WIDTH</t>
    <phoneticPr fontId="2" type="noConversion"/>
  </si>
  <si>
    <t>WITHOUT NECK BAND (INSIDE)</t>
    <phoneticPr fontId="2" type="noConversion"/>
  </si>
  <si>
    <t xml:space="preserve">FRONT NECK DROP </t>
    <phoneticPr fontId="2" type="noConversion"/>
  </si>
  <si>
    <t xml:space="preserve">MAKE IMAGE LINE TO CENTER NECK FRONT </t>
    <phoneticPr fontId="2" type="noConversion"/>
  </si>
  <si>
    <t>SLEEVE LENGTH</t>
    <phoneticPr fontId="2" type="noConversion"/>
  </si>
  <si>
    <t xml:space="preserve">FROM SHOULDER POINT TO EDGE </t>
    <phoneticPr fontId="2" type="noConversion"/>
  </si>
  <si>
    <t>BICEP</t>
    <phoneticPr fontId="2" type="noConversion"/>
  </si>
  <si>
    <t>FROM ARMHOLE JOINING POINT ,CIRCLE ROUND</t>
    <phoneticPr fontId="2" type="noConversion"/>
  </si>
  <si>
    <t>STRIGHT (1/2)</t>
    <phoneticPr fontId="2" type="noConversion"/>
  </si>
  <si>
    <t xml:space="preserve">ARMHOLE </t>
  </si>
  <si>
    <t>어깨너비</t>
  </si>
  <si>
    <t>밑단둘레(반품)</t>
  </si>
  <si>
    <t>암홀길이(직선)</t>
  </si>
  <si>
    <t>옆목너비</t>
  </si>
  <si>
    <t>앞목깊이</t>
  </si>
  <si>
    <t>소매기장</t>
  </si>
  <si>
    <t>소매통</t>
  </si>
  <si>
    <t>소매부리</t>
  </si>
  <si>
    <t>총기장(뒷목)</t>
  </si>
  <si>
    <t>목둘레</t>
  </si>
  <si>
    <t>CHEST (1/2)</t>
    <phoneticPr fontId="2" type="noConversion"/>
  </si>
  <si>
    <t xml:space="preserve">ACROSS SHOULDER </t>
    <phoneticPr fontId="2" type="noConversion"/>
  </si>
  <si>
    <t xml:space="preserve">POINT TO POINT </t>
    <phoneticPr fontId="2" type="noConversion"/>
  </si>
  <si>
    <t>가슴(상동)</t>
    <phoneticPr fontId="1" type="noConversion"/>
  </si>
  <si>
    <t>BOTTOM SWEEP (1/2)</t>
    <phoneticPr fontId="2" type="noConversion"/>
  </si>
  <si>
    <t>어깨 양끝점을 수평으로 잰 길이</t>
    <phoneticPr fontId="1" type="noConversion"/>
  </si>
  <si>
    <t>암홀 겨드랑이 지점에서 수평으로 잰 길이</t>
    <phoneticPr fontId="1" type="noConversion"/>
  </si>
  <si>
    <t>와끼선의 밑단 양끝점을 수평으로 잰 길이</t>
    <phoneticPr fontId="1" type="noConversion"/>
  </si>
  <si>
    <t>어깨끝점과 겨드랑이 점을 직선으로 잰 길이</t>
    <phoneticPr fontId="1" type="noConversion"/>
  </si>
  <si>
    <t>옆목점을 수평으로 잰 길이</t>
    <phoneticPr fontId="1" type="noConversion"/>
  </si>
  <si>
    <t>옆목점에서 앞목중심의 수직 길이</t>
    <phoneticPr fontId="1" type="noConversion"/>
  </si>
  <si>
    <t>어깨 끝점에서 소매 부리(밑단) 끝까지의 직선 길이</t>
    <phoneticPr fontId="1" type="noConversion"/>
  </si>
  <si>
    <t>NO.</t>
    <phoneticPr fontId="1" type="noConversion"/>
  </si>
  <si>
    <t xml:space="preserve">LIST </t>
    <phoneticPr fontId="2" type="noConversion"/>
  </si>
  <si>
    <t xml:space="preserve">MEASURMENT METHOD </t>
    <phoneticPr fontId="2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</si>
  <si>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</si>
  <si>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</si>
  <si>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</si>
  <si>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</si>
  <si>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암홀 겨드랑이 지점에서 소매중심의 수직 길이(둘레)</t>
    <phoneticPr fontId="1" type="noConversion"/>
  </si>
  <si>
    <t xml:space="preserve">CIRCLE ROUND </t>
    <phoneticPr fontId="2" type="noConversion"/>
  </si>
  <si>
    <t>소매 밑단(시보리 밑단)의 둘레 길이</t>
    <phoneticPr fontId="1" type="noConversion"/>
  </si>
  <si>
    <t xml:space="preserve">INCLUDE WAIST BAND TO EDGE </t>
    <phoneticPr fontId="1" type="noConversion"/>
  </si>
  <si>
    <t>TOTAL LENGTH (C/B)</t>
    <phoneticPr fontId="2" type="noConversion"/>
  </si>
  <si>
    <t>FROM CENTER BACK TO BOTTOM STRIGHT</t>
    <phoneticPr fontId="2" type="noConversion"/>
  </si>
  <si>
    <t>뒷목 중심에서 밑단끝까지 직선길이</t>
    <phoneticPr fontId="1" type="noConversion"/>
  </si>
  <si>
    <t>NECK</t>
    <phoneticPr fontId="2" type="noConversion"/>
  </si>
  <si>
    <t xml:space="preserve">ROUND ,@ NECK SEWING  LINE </t>
    <phoneticPr fontId="1" type="noConversion"/>
  </si>
  <si>
    <t xml:space="preserve">CUFFS OPENING </t>
    <phoneticPr fontId="2" type="noConversion"/>
  </si>
  <si>
    <t>목라인(NECK LINE)을 따라 잰 곡선의 둘레길이</t>
    <phoneticPr fontId="1" type="noConversion"/>
  </si>
  <si>
    <t>2XL</t>
    <phoneticPr fontId="1" type="noConversion"/>
  </si>
  <si>
    <t>3XL</t>
    <phoneticPr fontId="1" type="noConversion"/>
  </si>
  <si>
    <t>FRONT TOP LENGTH</t>
    <phoneticPr fontId="1" type="noConversion"/>
  </si>
  <si>
    <t>BACK TOP LENGTH</t>
    <phoneticPr fontId="1" type="noConversion"/>
  </si>
  <si>
    <t>BACK ZIPPER LENGTH</t>
    <phoneticPr fontId="1" type="noConversion"/>
  </si>
  <si>
    <t>뒤지퍼길이</t>
    <phoneticPr fontId="1" type="noConversion"/>
  </si>
  <si>
    <t>중심</t>
    <phoneticPr fontId="5" type="noConversion"/>
  </si>
  <si>
    <t>SHORT SLEEVE LENGTH</t>
    <phoneticPr fontId="2" type="noConversion"/>
  </si>
  <si>
    <t>짧은소매기장</t>
    <phoneticPr fontId="5" type="noConversion"/>
  </si>
  <si>
    <t>STYLE NO: JXWOP06-W#Y12</t>
    <phoneticPr fontId="1" type="noConversion"/>
  </si>
  <si>
    <t>SHORT SLEEVE OPENING</t>
    <phoneticPr fontId="2" type="noConversion"/>
  </si>
  <si>
    <t>짧은소매부리</t>
    <phoneticPr fontId="5" type="noConversion"/>
  </si>
  <si>
    <t>뒤상의 기장</t>
    <phoneticPr fontId="1" type="noConversion"/>
  </si>
  <si>
    <t>앞상의 기장</t>
    <phoneticPr fontId="1" type="noConversion"/>
  </si>
  <si>
    <t>앞중심,앞목</t>
    <phoneticPr fontId="4" type="noConversion"/>
  </si>
  <si>
    <t>뒤중심,뒷목</t>
    <phoneticPr fontId="4" type="noConversion"/>
  </si>
  <si>
    <t xml:space="preserve">와끼 </t>
    <phoneticPr fontId="5" type="noConversion"/>
  </si>
  <si>
    <t xml:space="preserve"> FRONT SKIRT LENGTH</t>
    <phoneticPr fontId="1" type="noConversion"/>
  </si>
  <si>
    <t>앞스커트기장(중심)</t>
    <phoneticPr fontId="1" type="noConversion"/>
  </si>
  <si>
    <t>앞스커트기장(와끼)</t>
    <phoneticPr fontId="1" type="noConversion"/>
  </si>
  <si>
    <t>FRONT SKIRT LENGTH</t>
    <phoneticPr fontId="1" type="noConversion"/>
  </si>
  <si>
    <t>STYLE NO: GXWPT01-K#Y01</t>
    <phoneticPr fontId="1" type="noConversion"/>
  </si>
  <si>
    <t>TOTAL WAIST</t>
    <phoneticPr fontId="1" type="noConversion"/>
  </si>
  <si>
    <t xml:space="preserve">FLAT,FRONT AND BACK WAIST LINE MATCH STRIGHT </t>
    <phoneticPr fontId="1" type="noConversion"/>
  </si>
  <si>
    <t>허리완성사이즈</t>
    <phoneticPr fontId="1" type="noConversion"/>
  </si>
  <si>
    <t>오비를 일자 상태로 만든 후 수평으로 잰 길이</t>
    <phoneticPr fontId="1" type="noConversion"/>
  </si>
  <si>
    <t>FRONT WAIST</t>
    <phoneticPr fontId="1" type="noConversion"/>
  </si>
  <si>
    <t>앞허리완성</t>
    <phoneticPr fontId="1" type="noConversion"/>
  </si>
  <si>
    <t>BACK WAIST E-BAND</t>
    <phoneticPr fontId="1" type="noConversion"/>
  </si>
  <si>
    <t>뒤 허리 고무줄 완성</t>
    <phoneticPr fontId="1" type="noConversion"/>
  </si>
  <si>
    <t>ADIJUSTABLE BAND</t>
    <phoneticPr fontId="1" type="noConversion"/>
  </si>
  <si>
    <t>나나밴드</t>
    <phoneticPr fontId="1" type="noConversion"/>
  </si>
  <si>
    <t>WAIST SIZE</t>
    <phoneticPr fontId="1" type="noConversion"/>
  </si>
  <si>
    <t>몸판 허리 둘레</t>
    <phoneticPr fontId="1" type="noConversion"/>
  </si>
  <si>
    <t xml:space="preserve">HIP </t>
  </si>
  <si>
    <t>BASED ON ZIPPER FLY OUT LINE ,STRIGHT</t>
    <phoneticPr fontId="1" type="noConversion"/>
  </si>
  <si>
    <t>엉덩이둘레</t>
  </si>
  <si>
    <t>앞 댕고 스테치를 기준점으로 하여 양쪽 수평선의 길이</t>
    <phoneticPr fontId="1" type="noConversion"/>
  </si>
  <si>
    <t>HIP POINT</t>
    <phoneticPr fontId="1" type="noConversion"/>
  </si>
  <si>
    <t>엉덩이 위치</t>
    <phoneticPr fontId="1" type="noConversion"/>
  </si>
  <si>
    <t>오비포함 와끼기준</t>
    <phoneticPr fontId="1" type="noConversion"/>
  </si>
  <si>
    <t>J STITCH LENGTH</t>
    <phoneticPr fontId="1" type="noConversion"/>
  </si>
  <si>
    <t>뎅고스티치길이</t>
    <phoneticPr fontId="1" type="noConversion"/>
  </si>
  <si>
    <t>오비제외</t>
    <phoneticPr fontId="1" type="noConversion"/>
  </si>
  <si>
    <t xml:space="preserve">TOTAL LENGTH </t>
  </si>
  <si>
    <t>바지기장</t>
  </si>
  <si>
    <t>와끼선을 기준으로 오비끝에서 바지 밑단 끝까지의 길이</t>
    <phoneticPr fontId="1" type="noConversion"/>
  </si>
  <si>
    <t>BOTTOM OPENING E-BAND</t>
    <phoneticPr fontId="1" type="noConversion"/>
  </si>
  <si>
    <t>바지부리 고무줄 완성</t>
    <phoneticPr fontId="1" type="noConversion"/>
  </si>
  <si>
    <t xml:space="preserve">FRONT RISE </t>
  </si>
  <si>
    <t xml:space="preserve">INCLUDE WAIST BAND TO EDGE </t>
  </si>
  <si>
    <t>앞밑위</t>
  </si>
  <si>
    <t>오비끝에서 인심 시작점까지의 길이(오비 포함)</t>
    <phoneticPr fontId="1" type="noConversion"/>
  </si>
  <si>
    <t>BACK RISE</t>
  </si>
  <si>
    <t>뒤밑위</t>
  </si>
  <si>
    <t xml:space="preserve">TIGHT </t>
  </si>
  <si>
    <t xml:space="preserve">FROM CROCH  3cm BELOW . WIDE STRIGHT </t>
  </si>
  <si>
    <t>허벅지둘레</t>
  </si>
  <si>
    <t>인심 시작점에서 3cm 밑을 기준점으로 양쪽 수평 길이</t>
    <phoneticPr fontId="1" type="noConversion"/>
  </si>
  <si>
    <t>INSEAM</t>
  </si>
  <si>
    <t xml:space="preserve">CROCH TO EDGE </t>
  </si>
  <si>
    <t>인심길이</t>
  </si>
  <si>
    <t>바지 안 쪽에서 봉제선을 따라 바지밑단 끝까지의 길이</t>
    <phoneticPr fontId="1" type="noConversion"/>
  </si>
  <si>
    <t>KNEE</t>
    <phoneticPr fontId="1" type="noConversion"/>
  </si>
  <si>
    <t xml:space="preserve"> </t>
    <phoneticPr fontId="1" type="noConversion"/>
  </si>
  <si>
    <t>무릎둘레</t>
    <phoneticPr fontId="1" type="noConversion"/>
  </si>
  <si>
    <t>KNEE POINT</t>
    <phoneticPr fontId="1" type="noConversion"/>
  </si>
  <si>
    <t>VERTICALLY AT THE WAIST</t>
    <phoneticPr fontId="1" type="noConversion"/>
  </si>
  <si>
    <t>무릎위치</t>
    <phoneticPr fontId="1" type="noConversion"/>
  </si>
  <si>
    <t>허리에서 수직으로 (오비포함)</t>
    <phoneticPr fontId="1" type="noConversion"/>
  </si>
  <si>
    <t>FRONT POCKET OPENING</t>
    <phoneticPr fontId="1" type="noConversion"/>
  </si>
  <si>
    <t>앞주머니 입구</t>
    <phoneticPr fontId="1" type="noConversion"/>
  </si>
  <si>
    <t>BACK POCKET WIDTH</t>
    <phoneticPr fontId="2" type="noConversion"/>
  </si>
  <si>
    <t>뒤주머니너비</t>
    <phoneticPr fontId="1" type="noConversion"/>
  </si>
  <si>
    <t>BACK POCKET HEIGHT</t>
    <phoneticPr fontId="2" type="noConversion"/>
  </si>
  <si>
    <t>뒤주머니높이</t>
    <phoneticPr fontId="1" type="noConversion"/>
  </si>
  <si>
    <t>POINT A</t>
    <phoneticPr fontId="1" type="noConversion"/>
  </si>
  <si>
    <t>포인트 A</t>
    <phoneticPr fontId="1" type="noConversion"/>
  </si>
  <si>
    <t>주머니입구에서 자수까지 수직</t>
    <phoneticPr fontId="1" type="noConversion"/>
  </si>
  <si>
    <t>WAIST STRING</t>
    <phoneticPr fontId="1" type="noConversion"/>
  </si>
  <si>
    <t>허리스트링</t>
    <phoneticPr fontId="1" type="noConversion"/>
  </si>
  <si>
    <t>STYLE NO: MXWSE02-K#A17</t>
    <phoneticPr fontId="1" type="noConversion"/>
  </si>
  <si>
    <t>XS</t>
    <phoneticPr fontId="1" type="noConversion"/>
  </si>
  <si>
    <t>TOTAL LENGTH</t>
    <phoneticPr fontId="2" type="noConversion"/>
  </si>
  <si>
    <t xml:space="preserve">HPS TO BOTTOM EDGE </t>
    <phoneticPr fontId="2" type="noConversion"/>
  </si>
  <si>
    <t>총기장(옆목)</t>
    <phoneticPr fontId="2" type="noConversion"/>
  </si>
  <si>
    <t>옆목점에서 밑단까지의 직선길이</t>
    <phoneticPr fontId="1" type="noConversion"/>
  </si>
  <si>
    <t xml:space="preserve">WITHOUT NECK BAND </t>
    <phoneticPr fontId="2" type="noConversion"/>
  </si>
  <si>
    <r>
      <t xml:space="preserve">옆목점을 수평으로 잰 길이 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</si>
  <si>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r>
      <t xml:space="preserve">옆목점에서 앞목중심의 수직 길이 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</si>
  <si>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t xml:space="preserve">ROUND ,@ NECK SEWING  LINE </t>
    <phoneticPr fontId="1" type="noConversion"/>
  </si>
  <si>
    <r>
      <t>목라인(NECK LINE)을 따라 잰 곡선의 둘레길이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</si>
  <si>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t>SLEEVE 4G E-BAND</t>
    <phoneticPr fontId="2" type="noConversion"/>
  </si>
  <si>
    <t>소매4골밴드</t>
    <phoneticPr fontId="1" type="noConversion"/>
  </si>
  <si>
    <t>위치 A</t>
    <phoneticPr fontId="1" type="noConversion"/>
  </si>
  <si>
    <t>앞옆목에서 수직으로</t>
    <phoneticPr fontId="1" type="noConversion"/>
  </si>
  <si>
    <t xml:space="preserve">BASED ON ZIPPER FLY OUT LINE ,STRIGHT </t>
    <phoneticPr fontId="1" type="noConversion"/>
  </si>
  <si>
    <t>오비포함 와끼 기준</t>
    <phoneticPr fontId="1" type="noConversion"/>
  </si>
  <si>
    <t>J STITCH WIDTH</t>
    <phoneticPr fontId="1" type="noConversion"/>
  </si>
  <si>
    <t>뎅고스티치 폭</t>
    <phoneticPr fontId="1" type="noConversion"/>
  </si>
  <si>
    <t xml:space="preserve">BOTTOM OPENING </t>
  </si>
  <si>
    <t xml:space="preserve">CIRCLE ROUND </t>
  </si>
  <si>
    <t>바지부리</t>
  </si>
  <si>
    <t>바지 밑단의 둘레길이</t>
    <phoneticPr fontId="2" type="noConversion"/>
  </si>
  <si>
    <t xml:space="preserve">SKIRT LENGTH </t>
    <phoneticPr fontId="1" type="noConversion"/>
  </si>
  <si>
    <t>치마기장</t>
    <phoneticPr fontId="1" type="noConversion"/>
  </si>
  <si>
    <t>와끼선을 기준으로 오비끝에서 밑단 끝까지의 길이</t>
    <phoneticPr fontId="1" type="noConversion"/>
  </si>
  <si>
    <t>밑단을 따라 잰 길이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</si>
</sst>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7.5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b/>
      <sz val="8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7.5"/>
      <name val="맑은 고딕"/>
      <family val="3"/>
      <charset val="129"/>
      <scheme val="minor"/>
    </font>
    <font>
      <sz val="7.5"/>
      <color theme="0"/>
      <name val="맑은 고딕"/>
      <family val="3"/>
      <charset val="129"/>
      <scheme val="minor"/>
    </font>
    <font>
      <sz val="7.5"/>
      <color rgb="FFFF0000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ajor"/>
    </font>
    <font>
      <sz val="7"/>
      <name val="맑은 고딕"/>
      <family val="3"/>
      <charset val="129"/>
      <scheme val="major"/>
    </font>
    <font>
      <sz val="7.5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0" fillId="0" borderId="0">
      <alignment vertical="center"/>
    </xf>
  </cellStyleXfs>
  <cellXfs count="162">
    <xf numFmtId="0" fontId="0" fillId="0" borderId="0" xfId="0">
      <alignment vertical="center"/>
    </xf>
    <xf numFmtId="0" fontId="11" fillId="0" borderId="0" xfId="0" applyFont="1">
      <alignment vertical="center"/>
    </xf>
    <xf numFmtId="0" fontId="0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25" xfId="0" applyFont="1" applyFill="1" applyBorder="1" applyAlignment="1">
      <alignment horizontal="center" vertical="center"/>
    </xf>
    <xf numFmtId="0" fontId="15" fillId="0" borderId="26" xfId="0" applyFont="1" applyFill="1" applyBorder="1" applyAlignment="1">
      <alignment horizontal="center" vertical="center"/>
    </xf>
    <xf numFmtId="0" fontId="15" fillId="0" borderId="27" xfId="0" applyFont="1" applyFill="1" applyBorder="1" applyAlignment="1">
      <alignment horizontal="center" vertical="center"/>
    </xf>
    <xf numFmtId="0" fontId="15" fillId="0" borderId="26" xfId="0" applyFont="1" applyFill="1" applyBorder="1" applyAlignment="1">
      <alignment horizontal="left" vertical="center"/>
    </xf>
    <xf numFmtId="0" fontId="15" fillId="0" borderId="28" xfId="0" applyFont="1" applyFill="1" applyBorder="1" applyAlignment="1">
      <alignment horizontal="left" vertical="center"/>
    </xf>
    <xf numFmtId="0" fontId="15" fillId="0" borderId="27" xfId="0" applyFont="1" applyFill="1" applyBorder="1" applyAlignment="1">
      <alignment horizontal="left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/>
    </xf>
    <xf numFmtId="0" fontId="15" fillId="0" borderId="15" xfId="0" applyFont="1" applyFill="1" applyBorder="1" applyAlignment="1">
      <alignment horizontal="left" vertical="center"/>
    </xf>
    <xf numFmtId="0" fontId="15" fillId="0" borderId="19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6" fillId="3" borderId="17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left" vertical="center"/>
    </xf>
    <xf numFmtId="0" fontId="15" fillId="0" borderId="22" xfId="0" applyFont="1" applyFill="1" applyBorder="1" applyAlignment="1">
      <alignment horizontal="left" vertical="center"/>
    </xf>
    <xf numFmtId="0" fontId="15" fillId="0" borderId="21" xfId="0" applyFont="1" applyFill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1" fillId="0" borderId="9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1" fillId="2" borderId="9" xfId="0" applyFont="1" applyFill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35" xfId="0" applyFont="1" applyBorder="1" applyAlignment="1">
      <alignment horizontal="left" vertical="center"/>
    </xf>
    <xf numFmtId="0" fontId="15" fillId="0" borderId="37" xfId="0" applyFont="1" applyBorder="1" applyAlignment="1">
      <alignment horizontal="left" vertical="center"/>
    </xf>
    <xf numFmtId="0" fontId="15" fillId="0" borderId="36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2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9" fillId="0" borderId="20" xfId="0" applyFont="1" applyBorder="1" applyAlignment="1">
      <alignment horizontal="left" vertical="center"/>
    </xf>
    <xf numFmtId="0" fontId="19" fillId="0" borderId="22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7" fillId="0" borderId="14" xfId="0" applyFont="1" applyBorder="1" applyAlignment="1">
      <alignment horizontal="left" vertical="center"/>
    </xf>
    <xf numFmtId="0" fontId="17" fillId="0" borderId="15" xfId="0" applyFont="1" applyBorder="1" applyAlignment="1">
      <alignment horizontal="left" vertical="center"/>
    </xf>
    <xf numFmtId="0" fontId="17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1" fillId="2" borderId="33" xfId="0" applyFont="1" applyFill="1" applyBorder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left" vertical="center"/>
    </xf>
    <xf numFmtId="0" fontId="15" fillId="0" borderId="14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  <xf numFmtId="0" fontId="11" fillId="0" borderId="30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1" fillId="2" borderId="31" xfId="0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6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1" fillId="0" borderId="33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8" fillId="0" borderId="26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/>
    </xf>
    <xf numFmtId="0" fontId="18" fillId="0" borderId="27" xfId="0" applyFont="1" applyBorder="1" applyAlignment="1">
      <alignment horizontal="left" vertical="center"/>
    </xf>
    <xf numFmtId="0" fontId="11" fillId="0" borderId="6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20" fillId="0" borderId="7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20" fillId="0" borderId="20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0" fillId="0" borderId="21" xfId="0" applyFont="1" applyBorder="1" applyAlignment="1">
      <alignment horizontal="left" vertical="center"/>
    </xf>
    <xf numFmtId="0" fontId="15" fillId="0" borderId="3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42" xfId="0" applyFont="1" applyBorder="1" applyAlignment="1">
      <alignment horizontal="left" vertical="center"/>
    </xf>
    <xf numFmtId="0" fontId="15" fillId="0" borderId="44" xfId="0" applyFont="1" applyBorder="1" applyAlignment="1">
      <alignment horizontal="left" vertical="center"/>
    </xf>
    <xf numFmtId="0" fontId="15" fillId="0" borderId="43" xfId="0" applyFont="1" applyBorder="1" applyAlignment="1">
      <alignment horizontal="left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11" fillId="2" borderId="39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</cellXfs>
  <cellStyles count="3">
    <cellStyle name="표준" xfId="0" builtinId="0"/>
    <cellStyle name="표준 2" xfId="1" xr:uid="{99C288FA-0AB3-4E22-87C1-1E0D6CAC9E7B}"/>
    <cellStyle name="표준 2 2" xfId="2" xr:uid="{571E12CD-A921-40F4-991B-8D87F1DE12B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79EF-A796-4DE4-90F8-EDECA2F06FFD}">
  <sheetPr codeName="Sheet169">
    <tabColor theme="7"/>
    <pageSetUpPr fitToPage="1"/>
  </sheetPr>
  <dimension ref="A1:M49"/>
  <sheetViews>
    <sheetView tabSelected="1" zoomScale="110" zoomScaleNormal="110" workbookViewId="0">
      <selection activeCell="D22" sqref="D22:G22"/>
    </sheetView>
  </sheetViews>
  <sheetFormatPr defaultColWidth="8.75" defaultRowHeight="16.5" x14ac:dyDescent="0.3"/>
  <cols>
    <col min="1" max="1" width="3.25" style="2" bestFit="1" customWidth="1"/>
    <col min="2" max="3" width="8.75" style="2" customWidth="1"/>
    <col min="4" max="7" width="8.125" style="2" customWidth="1"/>
    <col min="8" max="14" width="5.5" style="2" customWidth="1"/>
    <col min="15" max="16384" width="8.75" style="2"/>
  </cols>
  <sheetData>
    <row r="1" spans="1:13" ht="16.5" customHeight="1" thickBot="1" x14ac:dyDescent="0.35">
      <c r="A1" s="58" t="s">
        <v>60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</row>
    <row r="2" spans="1:13" ht="16.5" customHeight="1" thickBot="1" x14ac:dyDescent="0.35">
      <c r="A2" s="3" t="s">
        <v>33</v>
      </c>
      <c r="B2" s="61" t="s">
        <v>34</v>
      </c>
      <c r="C2" s="61"/>
      <c r="D2" s="61" t="s">
        <v>35</v>
      </c>
      <c r="E2" s="61"/>
      <c r="F2" s="61"/>
      <c r="G2" s="61"/>
      <c r="H2" s="5" t="s">
        <v>36</v>
      </c>
      <c r="I2" s="5" t="s">
        <v>37</v>
      </c>
      <c r="J2" s="4" t="s">
        <v>38</v>
      </c>
      <c r="K2" s="5" t="s">
        <v>39</v>
      </c>
      <c r="L2" s="5" t="s">
        <v>51</v>
      </c>
      <c r="M2" s="5" t="s">
        <v>52</v>
      </c>
    </row>
    <row r="3" spans="1:13" s="1" customFormat="1" ht="14.1" customHeight="1" x14ac:dyDescent="0.3">
      <c r="A3" s="30">
        <v>1</v>
      </c>
      <c r="B3" s="62" t="s">
        <v>44</v>
      </c>
      <c r="C3" s="63"/>
      <c r="D3" s="64" t="s">
        <v>45</v>
      </c>
      <c r="E3" s="65"/>
      <c r="F3" s="65"/>
      <c r="G3" s="66"/>
      <c r="H3" s="53">
        <f>SUM(I3)-4.9</f>
        <v>55.400000000000006</v>
      </c>
      <c r="I3" s="53">
        <f>SUM(J3)-4.9</f>
        <v>60.300000000000004</v>
      </c>
      <c r="J3" s="67">
        <v>65.2</v>
      </c>
      <c r="K3" s="53">
        <f>SUM(J3)+4.9</f>
        <v>70.100000000000009</v>
      </c>
      <c r="L3" s="53">
        <f>SUM(K3)+4.9</f>
        <v>75.000000000000014</v>
      </c>
      <c r="M3" s="54">
        <f>SUM(L3)+4.9</f>
        <v>79.90000000000002</v>
      </c>
    </row>
    <row r="4" spans="1:13" s="1" customFormat="1" ht="14.1" customHeight="1" x14ac:dyDescent="0.3">
      <c r="A4" s="37"/>
      <c r="B4" s="55" t="s">
        <v>19</v>
      </c>
      <c r="C4" s="55"/>
      <c r="D4" s="56" t="s">
        <v>46</v>
      </c>
      <c r="E4" s="57"/>
      <c r="F4" s="57"/>
      <c r="G4" s="57"/>
      <c r="H4" s="12"/>
      <c r="I4" s="12"/>
      <c r="J4" s="10"/>
      <c r="K4" s="12"/>
      <c r="L4" s="12"/>
      <c r="M4" s="14"/>
    </row>
    <row r="5" spans="1:13" s="1" customFormat="1" ht="14.1" customHeight="1" x14ac:dyDescent="0.3">
      <c r="A5" s="37">
        <v>2</v>
      </c>
      <c r="B5" s="44" t="s">
        <v>22</v>
      </c>
      <c r="C5" s="44"/>
      <c r="D5" s="38" t="s">
        <v>23</v>
      </c>
      <c r="E5" s="38"/>
      <c r="F5" s="38"/>
      <c r="G5" s="38"/>
      <c r="H5" s="21">
        <f>SUM(I5)-1.6</f>
        <v>21.799999999999997</v>
      </c>
      <c r="I5" s="21">
        <f>SUM(J5)-1.6</f>
        <v>23.4</v>
      </c>
      <c r="J5" s="39">
        <v>25</v>
      </c>
      <c r="K5" s="21">
        <f>SUM(J5)+1.4</f>
        <v>26.4</v>
      </c>
      <c r="L5" s="21">
        <f>SUM(K5)+1.4</f>
        <v>27.799999999999997</v>
      </c>
      <c r="M5" s="45">
        <f>SUM(L5)+1.4</f>
        <v>29.199999999999996</v>
      </c>
    </row>
    <row r="6" spans="1:13" s="1" customFormat="1" ht="14.1" customHeight="1" x14ac:dyDescent="0.3">
      <c r="A6" s="37"/>
      <c r="B6" s="41" t="s">
        <v>11</v>
      </c>
      <c r="C6" s="41"/>
      <c r="D6" s="27" t="s">
        <v>26</v>
      </c>
      <c r="E6" s="28"/>
      <c r="F6" s="28"/>
      <c r="G6" s="29"/>
      <c r="H6" s="22"/>
      <c r="I6" s="22"/>
      <c r="J6" s="40"/>
      <c r="K6" s="22"/>
      <c r="L6" s="22"/>
      <c r="M6" s="46"/>
    </row>
    <row r="7" spans="1:13" s="1" customFormat="1" ht="14.1" customHeight="1" x14ac:dyDescent="0.3">
      <c r="A7" s="37">
        <v>3</v>
      </c>
      <c r="B7" s="44" t="s">
        <v>21</v>
      </c>
      <c r="C7" s="44"/>
      <c r="D7" s="38" t="s">
        <v>43</v>
      </c>
      <c r="E7" s="38"/>
      <c r="F7" s="38"/>
      <c r="G7" s="38"/>
      <c r="H7" s="21">
        <f>SUM(I7)-2.25</f>
        <v>29.5</v>
      </c>
      <c r="I7" s="21">
        <f>SUM(J7)-2.25</f>
        <v>31.75</v>
      </c>
      <c r="J7" s="39">
        <v>34</v>
      </c>
      <c r="K7" s="21">
        <f>SUM(J7)+2</f>
        <v>36</v>
      </c>
      <c r="L7" s="21">
        <f>SUM(K7)+2</f>
        <v>38</v>
      </c>
      <c r="M7" s="45">
        <f>SUM(L7)+2</f>
        <v>40</v>
      </c>
    </row>
    <row r="8" spans="1:13" s="1" customFormat="1" ht="14.1" customHeight="1" x14ac:dyDescent="0.3">
      <c r="A8" s="37"/>
      <c r="B8" s="41" t="s">
        <v>24</v>
      </c>
      <c r="C8" s="41"/>
      <c r="D8" s="27" t="s">
        <v>27</v>
      </c>
      <c r="E8" s="28"/>
      <c r="F8" s="28"/>
      <c r="G8" s="29"/>
      <c r="H8" s="22"/>
      <c r="I8" s="22"/>
      <c r="J8" s="40"/>
      <c r="K8" s="22"/>
      <c r="L8" s="22"/>
      <c r="M8" s="46"/>
    </row>
    <row r="9" spans="1:13" s="1" customFormat="1" ht="14.1" customHeight="1" x14ac:dyDescent="0.3">
      <c r="A9" s="37">
        <v>4</v>
      </c>
      <c r="B9" s="44" t="s">
        <v>25</v>
      </c>
      <c r="C9" s="44"/>
      <c r="D9" s="38" t="s">
        <v>9</v>
      </c>
      <c r="E9" s="38"/>
      <c r="F9" s="38"/>
      <c r="G9" s="38"/>
      <c r="H9" s="21">
        <f>SUM(I9)-2.1</f>
        <v>27.799999999999997</v>
      </c>
      <c r="I9" s="21">
        <f>SUM(J9)-2.1</f>
        <v>29.9</v>
      </c>
      <c r="J9" s="39">
        <v>32</v>
      </c>
      <c r="K9" s="21">
        <f>SUM(J9)+1.9</f>
        <v>33.9</v>
      </c>
      <c r="L9" s="21">
        <f>SUM(K9)+1.9</f>
        <v>35.799999999999997</v>
      </c>
      <c r="M9" s="45">
        <f>SUM(L9)+1.9</f>
        <v>37.699999999999996</v>
      </c>
    </row>
    <row r="10" spans="1:13" s="1" customFormat="1" ht="14.1" customHeight="1" x14ac:dyDescent="0.3">
      <c r="A10" s="37"/>
      <c r="B10" s="41" t="s">
        <v>12</v>
      </c>
      <c r="C10" s="41"/>
      <c r="D10" s="27" t="s">
        <v>28</v>
      </c>
      <c r="E10" s="28"/>
      <c r="F10" s="28"/>
      <c r="G10" s="29"/>
      <c r="H10" s="22"/>
      <c r="I10" s="22"/>
      <c r="J10" s="40"/>
      <c r="K10" s="22"/>
      <c r="L10" s="22"/>
      <c r="M10" s="46"/>
    </row>
    <row r="11" spans="1:13" s="1" customFormat="1" ht="14.1" customHeight="1" x14ac:dyDescent="0.3">
      <c r="A11" s="37">
        <v>5</v>
      </c>
      <c r="B11" s="44" t="s">
        <v>10</v>
      </c>
      <c r="C11" s="44"/>
      <c r="D11" s="38" t="s">
        <v>0</v>
      </c>
      <c r="E11" s="38"/>
      <c r="F11" s="38"/>
      <c r="G11" s="38"/>
      <c r="H11" s="21">
        <f>SUM(I11)-0.9</f>
        <v>14.2</v>
      </c>
      <c r="I11" s="21">
        <f>SUM(J11)-0.9</f>
        <v>15.1</v>
      </c>
      <c r="J11" s="39">
        <v>16</v>
      </c>
      <c r="K11" s="21">
        <f>SUM(J11)+0.9</f>
        <v>16.899999999999999</v>
      </c>
      <c r="L11" s="21">
        <f>SUM(K11)+0.9</f>
        <v>17.799999999999997</v>
      </c>
      <c r="M11" s="45">
        <f>SUM(L11)+0.9</f>
        <v>18.699999999999996</v>
      </c>
    </row>
    <row r="12" spans="1:13" s="1" customFormat="1" ht="14.1" customHeight="1" x14ac:dyDescent="0.3">
      <c r="A12" s="37"/>
      <c r="B12" s="41" t="s">
        <v>13</v>
      </c>
      <c r="C12" s="41"/>
      <c r="D12" s="27" t="s">
        <v>29</v>
      </c>
      <c r="E12" s="28"/>
      <c r="F12" s="28"/>
      <c r="G12" s="29"/>
      <c r="H12" s="22"/>
      <c r="I12" s="22"/>
      <c r="J12" s="40"/>
      <c r="K12" s="22"/>
      <c r="L12" s="22"/>
      <c r="M12" s="46"/>
    </row>
    <row r="13" spans="1:13" s="1" customFormat="1" ht="14.1" customHeight="1" x14ac:dyDescent="0.3">
      <c r="A13" s="37">
        <v>6</v>
      </c>
      <c r="B13" s="42" t="s">
        <v>47</v>
      </c>
      <c r="C13" s="43"/>
      <c r="D13" s="50" t="s">
        <v>48</v>
      </c>
      <c r="E13" s="51"/>
      <c r="F13" s="51"/>
      <c r="G13" s="52"/>
      <c r="H13" s="21">
        <f>SUM(I13)-1.6</f>
        <v>32.599999999999994</v>
      </c>
      <c r="I13" s="21">
        <f>SUM(J13)-1.6</f>
        <v>34.199999999999996</v>
      </c>
      <c r="J13" s="39">
        <v>35.799999999999997</v>
      </c>
      <c r="K13" s="21">
        <f>SUM(J13)+1.6</f>
        <v>37.4</v>
      </c>
      <c r="L13" s="21">
        <f>SUM(K13)+1.6</f>
        <v>39</v>
      </c>
      <c r="M13" s="45">
        <f>SUM(L13)+1.6</f>
        <v>40.6</v>
      </c>
    </row>
    <row r="14" spans="1:13" s="1" customFormat="1" ht="14.1" customHeight="1" x14ac:dyDescent="0.3">
      <c r="A14" s="37"/>
      <c r="B14" s="41" t="s">
        <v>20</v>
      </c>
      <c r="C14" s="41"/>
      <c r="D14" s="27" t="s">
        <v>50</v>
      </c>
      <c r="E14" s="28"/>
      <c r="F14" s="28"/>
      <c r="G14" s="29"/>
      <c r="H14" s="22"/>
      <c r="I14" s="22"/>
      <c r="J14" s="40"/>
      <c r="K14" s="22"/>
      <c r="L14" s="22"/>
      <c r="M14" s="46"/>
    </row>
    <row r="15" spans="1:13" s="1" customFormat="1" ht="14.1" customHeight="1" x14ac:dyDescent="0.3">
      <c r="A15" s="37">
        <v>7</v>
      </c>
      <c r="B15" s="44" t="s">
        <v>1</v>
      </c>
      <c r="C15" s="44"/>
      <c r="D15" s="38" t="s">
        <v>2</v>
      </c>
      <c r="E15" s="38"/>
      <c r="F15" s="38"/>
      <c r="G15" s="38"/>
      <c r="H15" s="21">
        <f>SUM(I15)-0.6</f>
        <v>12.600000000000001</v>
      </c>
      <c r="I15" s="21">
        <f>SUM(J15)-0.6</f>
        <v>13.200000000000001</v>
      </c>
      <c r="J15" s="39">
        <v>13.8</v>
      </c>
      <c r="K15" s="21">
        <f>SUM(J15)+0.6</f>
        <v>14.4</v>
      </c>
      <c r="L15" s="21">
        <f>SUM(K15)+0.6</f>
        <v>15</v>
      </c>
      <c r="M15" s="45">
        <f>SUM(L15)+0.6</f>
        <v>15.6</v>
      </c>
    </row>
    <row r="16" spans="1:13" s="1" customFormat="1" ht="14.1" customHeight="1" x14ac:dyDescent="0.3">
      <c r="A16" s="37"/>
      <c r="B16" s="41" t="s">
        <v>14</v>
      </c>
      <c r="C16" s="41"/>
      <c r="D16" s="27" t="s">
        <v>30</v>
      </c>
      <c r="E16" s="28"/>
      <c r="F16" s="28"/>
      <c r="G16" s="29"/>
      <c r="H16" s="22"/>
      <c r="I16" s="22"/>
      <c r="J16" s="40"/>
      <c r="K16" s="22"/>
      <c r="L16" s="22"/>
      <c r="M16" s="46"/>
    </row>
    <row r="17" spans="1:13" s="1" customFormat="1" ht="14.1" customHeight="1" x14ac:dyDescent="0.3">
      <c r="A17" s="37">
        <v>8</v>
      </c>
      <c r="B17" s="44" t="s">
        <v>3</v>
      </c>
      <c r="C17" s="44"/>
      <c r="D17" s="38" t="s">
        <v>4</v>
      </c>
      <c r="E17" s="38"/>
      <c r="F17" s="38"/>
      <c r="G17" s="38"/>
      <c r="H17" s="21">
        <f>SUM(I17)-0.3</f>
        <v>5.7</v>
      </c>
      <c r="I17" s="21">
        <f>SUM(J17)-0.3</f>
        <v>6</v>
      </c>
      <c r="J17" s="39">
        <v>6.3</v>
      </c>
      <c r="K17" s="21">
        <f>SUM(J17)+0.3</f>
        <v>6.6</v>
      </c>
      <c r="L17" s="21">
        <f>SUM(K17)+0.3</f>
        <v>6.8999999999999995</v>
      </c>
      <c r="M17" s="45">
        <f>SUM(L17)+0.3</f>
        <v>7.1999999999999993</v>
      </c>
    </row>
    <row r="18" spans="1:13" s="1" customFormat="1" ht="14.1" customHeight="1" x14ac:dyDescent="0.3">
      <c r="A18" s="37"/>
      <c r="B18" s="41" t="s">
        <v>15</v>
      </c>
      <c r="C18" s="41"/>
      <c r="D18" s="27" t="s">
        <v>31</v>
      </c>
      <c r="E18" s="28"/>
      <c r="F18" s="28"/>
      <c r="G18" s="29"/>
      <c r="H18" s="22"/>
      <c r="I18" s="22"/>
      <c r="J18" s="40"/>
      <c r="K18" s="22"/>
      <c r="L18" s="22"/>
      <c r="M18" s="46"/>
    </row>
    <row r="19" spans="1:13" s="1" customFormat="1" ht="14.1" customHeight="1" x14ac:dyDescent="0.3">
      <c r="A19" s="37">
        <v>9</v>
      </c>
      <c r="B19" s="44" t="s">
        <v>5</v>
      </c>
      <c r="C19" s="44"/>
      <c r="D19" s="38" t="s">
        <v>6</v>
      </c>
      <c r="E19" s="38"/>
      <c r="F19" s="38"/>
      <c r="G19" s="38"/>
      <c r="H19" s="21">
        <f>SUM(I19)-3.7</f>
        <v>34.099999999999994</v>
      </c>
      <c r="I19" s="21">
        <f>SUM(J19)-3.7</f>
        <v>37.799999999999997</v>
      </c>
      <c r="J19" s="39">
        <v>41.5</v>
      </c>
      <c r="K19" s="21">
        <f>SUM(J19)+3.8</f>
        <v>45.3</v>
      </c>
      <c r="L19" s="21">
        <f>SUM(K19)+3.8</f>
        <v>49.099999999999994</v>
      </c>
      <c r="M19" s="23">
        <f>SUM(L19)+3.8</f>
        <v>52.899999999999991</v>
      </c>
    </row>
    <row r="20" spans="1:13" s="1" customFormat="1" ht="14.1" customHeight="1" x14ac:dyDescent="0.3">
      <c r="A20" s="37"/>
      <c r="B20" s="41" t="s">
        <v>16</v>
      </c>
      <c r="C20" s="41"/>
      <c r="D20" s="27" t="s">
        <v>32</v>
      </c>
      <c r="E20" s="28"/>
      <c r="F20" s="28"/>
      <c r="G20" s="29"/>
      <c r="H20" s="22"/>
      <c r="I20" s="22"/>
      <c r="J20" s="40"/>
      <c r="K20" s="22"/>
      <c r="L20" s="22"/>
      <c r="M20" s="24"/>
    </row>
    <row r="21" spans="1:13" s="1" customFormat="1" ht="14.1" customHeight="1" x14ac:dyDescent="0.3">
      <c r="A21" s="37">
        <v>10</v>
      </c>
      <c r="B21" s="44" t="s">
        <v>7</v>
      </c>
      <c r="C21" s="44"/>
      <c r="D21" s="47" t="s">
        <v>8</v>
      </c>
      <c r="E21" s="48"/>
      <c r="F21" s="48"/>
      <c r="G21" s="49"/>
      <c r="H21" s="21"/>
      <c r="I21" s="21"/>
      <c r="J21" s="39"/>
      <c r="K21" s="21"/>
      <c r="L21" s="21"/>
      <c r="M21" s="45"/>
    </row>
    <row r="22" spans="1:13" s="1" customFormat="1" ht="14.1" customHeight="1" x14ac:dyDescent="0.3">
      <c r="A22" s="37"/>
      <c r="B22" s="41" t="s">
        <v>17</v>
      </c>
      <c r="C22" s="41"/>
      <c r="D22" s="27" t="s">
        <v>40</v>
      </c>
      <c r="E22" s="28"/>
      <c r="F22" s="28"/>
      <c r="G22" s="29"/>
      <c r="H22" s="22"/>
      <c r="I22" s="22"/>
      <c r="J22" s="40"/>
      <c r="K22" s="22"/>
      <c r="L22" s="22"/>
      <c r="M22" s="46"/>
    </row>
    <row r="23" spans="1:13" s="1" customFormat="1" ht="14.1" customHeight="1" x14ac:dyDescent="0.3">
      <c r="A23" s="37">
        <v>11</v>
      </c>
      <c r="B23" s="42" t="s">
        <v>49</v>
      </c>
      <c r="C23" s="43"/>
      <c r="D23" s="38" t="s">
        <v>41</v>
      </c>
      <c r="E23" s="38"/>
      <c r="F23" s="38"/>
      <c r="G23" s="38"/>
      <c r="H23" s="21">
        <f>SUM(I23)-0.7</f>
        <v>16.600000000000001</v>
      </c>
      <c r="I23" s="21">
        <f>SUM(J23)-0.7</f>
        <v>17.3</v>
      </c>
      <c r="J23" s="39">
        <v>18</v>
      </c>
      <c r="K23" s="21">
        <f>SUM(J23)+0.7</f>
        <v>18.7</v>
      </c>
      <c r="L23" s="21">
        <f>SUM(K23)+0.7</f>
        <v>19.399999999999999</v>
      </c>
      <c r="M23" s="23">
        <f>SUM(L23)+0.7</f>
        <v>20.099999999999998</v>
      </c>
    </row>
    <row r="24" spans="1:13" s="1" customFormat="1" ht="14.1" customHeight="1" x14ac:dyDescent="0.3">
      <c r="A24" s="37"/>
      <c r="B24" s="41" t="s">
        <v>18</v>
      </c>
      <c r="C24" s="41"/>
      <c r="D24" s="27" t="s">
        <v>42</v>
      </c>
      <c r="E24" s="28"/>
      <c r="F24" s="28"/>
      <c r="G24" s="29"/>
      <c r="H24" s="22"/>
      <c r="I24" s="22"/>
      <c r="J24" s="40"/>
      <c r="K24" s="22"/>
      <c r="L24" s="22"/>
      <c r="M24" s="24"/>
    </row>
    <row r="25" spans="1:13" s="1" customFormat="1" ht="13.5" customHeight="1" x14ac:dyDescent="0.3">
      <c r="A25" s="37">
        <v>12</v>
      </c>
      <c r="B25" s="44" t="s">
        <v>58</v>
      </c>
      <c r="C25" s="44"/>
      <c r="D25" s="38"/>
      <c r="E25" s="38"/>
      <c r="F25" s="38"/>
      <c r="G25" s="38"/>
      <c r="H25" s="21">
        <f>SUM(I25)-1.3</f>
        <v>16.899999999999999</v>
      </c>
      <c r="I25" s="21">
        <f>SUM(J25)-1.3</f>
        <v>18.2</v>
      </c>
      <c r="J25" s="39">
        <v>19.5</v>
      </c>
      <c r="K25" s="21">
        <f>SUM(J25)+1.3</f>
        <v>20.8</v>
      </c>
      <c r="L25" s="21">
        <f>SUM(K25)+1.3</f>
        <v>22.1</v>
      </c>
      <c r="M25" s="23">
        <f>SUM(L25)+1.3</f>
        <v>23.400000000000002</v>
      </c>
    </row>
    <row r="26" spans="1:13" s="1" customFormat="1" ht="13.5" customHeight="1" x14ac:dyDescent="0.3">
      <c r="A26" s="37"/>
      <c r="B26" s="41" t="s">
        <v>59</v>
      </c>
      <c r="C26" s="41"/>
      <c r="D26" s="27"/>
      <c r="E26" s="28"/>
      <c r="F26" s="28"/>
      <c r="G26" s="29"/>
      <c r="H26" s="22"/>
      <c r="I26" s="22"/>
      <c r="J26" s="40"/>
      <c r="K26" s="22"/>
      <c r="L26" s="22"/>
      <c r="M26" s="24"/>
    </row>
    <row r="27" spans="1:13" ht="14.1" customHeight="1" x14ac:dyDescent="0.3">
      <c r="A27" s="37">
        <v>13</v>
      </c>
      <c r="B27" s="42" t="s">
        <v>61</v>
      </c>
      <c r="C27" s="43"/>
      <c r="D27" s="38"/>
      <c r="E27" s="38"/>
      <c r="F27" s="38"/>
      <c r="G27" s="38"/>
      <c r="H27" s="21">
        <f>SUM(I27)-1.2</f>
        <v>20.6</v>
      </c>
      <c r="I27" s="21">
        <f>SUM(J27)-1.2</f>
        <v>21.8</v>
      </c>
      <c r="J27" s="39">
        <v>23</v>
      </c>
      <c r="K27" s="21">
        <f>SUM(J27)+1.2</f>
        <v>24.2</v>
      </c>
      <c r="L27" s="21">
        <f>SUM(K27)+1.2</f>
        <v>25.4</v>
      </c>
      <c r="M27" s="23">
        <f>SUM(L27)+1.2</f>
        <v>26.599999999999998</v>
      </c>
    </row>
    <row r="28" spans="1:13" ht="14.1" customHeight="1" x14ac:dyDescent="0.3">
      <c r="A28" s="37"/>
      <c r="B28" s="41" t="s">
        <v>62</v>
      </c>
      <c r="C28" s="41"/>
      <c r="D28" s="27"/>
      <c r="E28" s="28"/>
      <c r="F28" s="28"/>
      <c r="G28" s="29"/>
      <c r="H28" s="22"/>
      <c r="I28" s="22"/>
      <c r="J28" s="40"/>
      <c r="K28" s="22"/>
      <c r="L28" s="22"/>
      <c r="M28" s="24"/>
    </row>
    <row r="29" spans="1:13" ht="14.1" customHeight="1" x14ac:dyDescent="0.3">
      <c r="A29" s="37">
        <v>14</v>
      </c>
      <c r="B29" s="32" t="s">
        <v>53</v>
      </c>
      <c r="C29" s="33"/>
      <c r="D29" s="38"/>
      <c r="E29" s="38"/>
      <c r="F29" s="38"/>
      <c r="G29" s="38"/>
      <c r="H29" s="21">
        <f>SUM(I29)-1.7</f>
        <v>17.900000000000002</v>
      </c>
      <c r="I29" s="21">
        <f>SUM(J29)-1.7</f>
        <v>19.600000000000001</v>
      </c>
      <c r="J29" s="39">
        <v>21.3</v>
      </c>
      <c r="K29" s="21">
        <f>SUM(J29)+1.7</f>
        <v>23</v>
      </c>
      <c r="L29" s="21">
        <f>SUM(K29)+1.7</f>
        <v>24.7</v>
      </c>
      <c r="M29" s="23">
        <f>SUM(L29)+1.7</f>
        <v>26.4</v>
      </c>
    </row>
    <row r="30" spans="1:13" ht="14.1" customHeight="1" x14ac:dyDescent="0.3">
      <c r="A30" s="37"/>
      <c r="B30" s="25" t="s">
        <v>64</v>
      </c>
      <c r="C30" s="26"/>
      <c r="D30" s="27" t="s">
        <v>65</v>
      </c>
      <c r="E30" s="28"/>
      <c r="F30" s="28"/>
      <c r="G30" s="29"/>
      <c r="H30" s="22"/>
      <c r="I30" s="22"/>
      <c r="J30" s="40"/>
      <c r="K30" s="22"/>
      <c r="L30" s="22"/>
      <c r="M30" s="24"/>
    </row>
    <row r="31" spans="1:13" ht="14.1" customHeight="1" x14ac:dyDescent="0.3">
      <c r="A31" s="37">
        <v>15</v>
      </c>
      <c r="B31" s="32" t="s">
        <v>54</v>
      </c>
      <c r="C31" s="33"/>
      <c r="D31" s="38"/>
      <c r="E31" s="38"/>
      <c r="F31" s="38"/>
      <c r="G31" s="38"/>
      <c r="H31" s="21">
        <f>SUM(I31)-1.7</f>
        <v>18.8</v>
      </c>
      <c r="I31" s="21">
        <f>SUM(J31)-1.7</f>
        <v>20.5</v>
      </c>
      <c r="J31" s="39">
        <v>22.2</v>
      </c>
      <c r="K31" s="21">
        <f>SUM(J31)+1.7</f>
        <v>23.9</v>
      </c>
      <c r="L31" s="21">
        <f>SUM(K31)+1.7</f>
        <v>25.599999999999998</v>
      </c>
      <c r="M31" s="23">
        <f>SUM(L31)+1.7</f>
        <v>27.299999999999997</v>
      </c>
    </row>
    <row r="32" spans="1:13" ht="14.1" customHeight="1" x14ac:dyDescent="0.3">
      <c r="A32" s="37"/>
      <c r="B32" s="25" t="s">
        <v>63</v>
      </c>
      <c r="C32" s="26"/>
      <c r="D32" s="27" t="s">
        <v>66</v>
      </c>
      <c r="E32" s="28"/>
      <c r="F32" s="28"/>
      <c r="G32" s="29"/>
      <c r="H32" s="22"/>
      <c r="I32" s="22"/>
      <c r="J32" s="40"/>
      <c r="K32" s="22"/>
      <c r="L32" s="22"/>
      <c r="M32" s="24"/>
    </row>
    <row r="33" spans="1:13" ht="14.1" customHeight="1" x14ac:dyDescent="0.3">
      <c r="A33" s="37">
        <v>16</v>
      </c>
      <c r="B33" s="32" t="s">
        <v>68</v>
      </c>
      <c r="C33" s="33"/>
      <c r="D33" s="38"/>
      <c r="E33" s="38"/>
      <c r="F33" s="38"/>
      <c r="G33" s="38"/>
      <c r="H33" s="21">
        <f>SUM(I33)-3</f>
        <v>34</v>
      </c>
      <c r="I33" s="21">
        <f>SUM(J33)-3</f>
        <v>37</v>
      </c>
      <c r="J33" s="39">
        <v>40</v>
      </c>
      <c r="K33" s="21">
        <f>SUM(J33)+3</f>
        <v>43</v>
      </c>
      <c r="L33" s="21">
        <f>SUM(K33)+3</f>
        <v>46</v>
      </c>
      <c r="M33" s="23">
        <f>SUM(L33)+3</f>
        <v>49</v>
      </c>
    </row>
    <row r="34" spans="1:13" ht="14.1" customHeight="1" x14ac:dyDescent="0.3">
      <c r="A34" s="37"/>
      <c r="B34" s="25" t="s">
        <v>69</v>
      </c>
      <c r="C34" s="26"/>
      <c r="D34" s="27" t="s">
        <v>57</v>
      </c>
      <c r="E34" s="28"/>
      <c r="F34" s="28"/>
      <c r="G34" s="29"/>
      <c r="H34" s="22"/>
      <c r="I34" s="22"/>
      <c r="J34" s="40"/>
      <c r="K34" s="22"/>
      <c r="L34" s="22"/>
      <c r="M34" s="24"/>
    </row>
    <row r="35" spans="1:13" ht="13.5" customHeight="1" x14ac:dyDescent="0.3">
      <c r="A35" s="37">
        <v>17</v>
      </c>
      <c r="B35" s="32" t="s">
        <v>71</v>
      </c>
      <c r="C35" s="33"/>
      <c r="D35" s="38"/>
      <c r="E35" s="38"/>
      <c r="F35" s="38"/>
      <c r="G35" s="38"/>
      <c r="H35" s="21">
        <f>SUM(I35)-3.2</f>
        <v>36.599999999999994</v>
      </c>
      <c r="I35" s="21">
        <f>SUM(J35)-3.2</f>
        <v>39.799999999999997</v>
      </c>
      <c r="J35" s="39">
        <v>43</v>
      </c>
      <c r="K35" s="21">
        <f>SUM(J35)+3.2</f>
        <v>46.2</v>
      </c>
      <c r="L35" s="21">
        <f>SUM(K35)+3.2</f>
        <v>49.400000000000006</v>
      </c>
      <c r="M35" s="23">
        <f>SUM(L35)+3.2</f>
        <v>52.600000000000009</v>
      </c>
    </row>
    <row r="36" spans="1:13" ht="13.5" customHeight="1" x14ac:dyDescent="0.3">
      <c r="A36" s="37"/>
      <c r="B36" s="25" t="s">
        <v>70</v>
      </c>
      <c r="C36" s="26"/>
      <c r="D36" s="27" t="s">
        <v>67</v>
      </c>
      <c r="E36" s="28"/>
      <c r="F36" s="28"/>
      <c r="G36" s="29"/>
      <c r="H36" s="22"/>
      <c r="I36" s="22"/>
      <c r="J36" s="40"/>
      <c r="K36" s="22"/>
      <c r="L36" s="22"/>
      <c r="M36" s="24"/>
    </row>
    <row r="37" spans="1:13" ht="13.5" customHeight="1" x14ac:dyDescent="0.3">
      <c r="A37" s="37">
        <v>18</v>
      </c>
      <c r="B37" s="32" t="s">
        <v>55</v>
      </c>
      <c r="C37" s="33"/>
      <c r="D37" s="38"/>
      <c r="E37" s="38"/>
      <c r="F37" s="38"/>
      <c r="G37" s="38"/>
      <c r="H37" s="21">
        <f>SUM(I37)-2.4</f>
        <v>27.200000000000003</v>
      </c>
      <c r="I37" s="21">
        <f>SUM(J37)-2.4</f>
        <v>29.6</v>
      </c>
      <c r="J37" s="39">
        <v>32</v>
      </c>
      <c r="K37" s="21">
        <f>SUM(J37)+2.4</f>
        <v>34.4</v>
      </c>
      <c r="L37" s="21">
        <f>SUM(K37)+2.4</f>
        <v>36.799999999999997</v>
      </c>
      <c r="M37" s="23">
        <f>SUM(L37)+2.4</f>
        <v>39.199999999999996</v>
      </c>
    </row>
    <row r="38" spans="1:13" ht="13.5" customHeight="1" x14ac:dyDescent="0.3">
      <c r="A38" s="37"/>
      <c r="B38" s="25" t="s">
        <v>56</v>
      </c>
      <c r="C38" s="26"/>
      <c r="D38" s="27"/>
      <c r="E38" s="28"/>
      <c r="F38" s="28"/>
      <c r="G38" s="29"/>
      <c r="H38" s="22"/>
      <c r="I38" s="22"/>
      <c r="J38" s="40"/>
      <c r="K38" s="22"/>
      <c r="L38" s="22"/>
      <c r="M38" s="24"/>
    </row>
    <row r="39" spans="1:13" ht="13.5" customHeight="1" x14ac:dyDescent="0.3">
      <c r="A39" s="37">
        <v>19</v>
      </c>
      <c r="B39" s="32"/>
      <c r="C39" s="33"/>
      <c r="D39" s="38"/>
      <c r="E39" s="38"/>
      <c r="F39" s="38"/>
      <c r="G39" s="38"/>
      <c r="H39" s="21"/>
      <c r="I39" s="21"/>
      <c r="J39" s="39"/>
      <c r="K39" s="21"/>
      <c r="L39" s="21"/>
      <c r="M39" s="23"/>
    </row>
    <row r="40" spans="1:13" ht="13.5" customHeight="1" x14ac:dyDescent="0.3">
      <c r="A40" s="37"/>
      <c r="B40" s="25"/>
      <c r="C40" s="26"/>
      <c r="D40" s="27"/>
      <c r="E40" s="28"/>
      <c r="F40" s="28"/>
      <c r="G40" s="29"/>
      <c r="H40" s="22"/>
      <c r="I40" s="22"/>
      <c r="J40" s="40"/>
      <c r="K40" s="22"/>
      <c r="L40" s="22"/>
      <c r="M40" s="24"/>
    </row>
    <row r="41" spans="1:13" ht="13.5" customHeight="1" x14ac:dyDescent="0.3">
      <c r="A41" s="37">
        <v>20</v>
      </c>
      <c r="B41" s="32"/>
      <c r="C41" s="33"/>
      <c r="D41" s="38"/>
      <c r="E41" s="38"/>
      <c r="F41" s="38"/>
      <c r="G41" s="38"/>
      <c r="H41" s="21"/>
      <c r="I41" s="21"/>
      <c r="J41" s="39"/>
      <c r="K41" s="21"/>
      <c r="L41" s="21"/>
      <c r="M41" s="23"/>
    </row>
    <row r="42" spans="1:13" ht="13.5" customHeight="1" x14ac:dyDescent="0.3">
      <c r="A42" s="37"/>
      <c r="B42" s="25"/>
      <c r="C42" s="26"/>
      <c r="D42" s="27"/>
      <c r="E42" s="28"/>
      <c r="F42" s="28"/>
      <c r="G42" s="29"/>
      <c r="H42" s="22"/>
      <c r="I42" s="22"/>
      <c r="J42" s="40"/>
      <c r="K42" s="22"/>
      <c r="L42" s="22"/>
      <c r="M42" s="24"/>
    </row>
    <row r="43" spans="1:13" ht="13.5" customHeight="1" x14ac:dyDescent="0.3">
      <c r="A43" s="30">
        <v>21</v>
      </c>
      <c r="B43" s="32"/>
      <c r="C43" s="33"/>
      <c r="D43" s="34"/>
      <c r="E43" s="35"/>
      <c r="F43" s="35"/>
      <c r="G43" s="36"/>
      <c r="H43" s="12"/>
      <c r="I43" s="12"/>
      <c r="J43" s="10"/>
      <c r="K43" s="12"/>
      <c r="L43" s="12"/>
      <c r="M43" s="14"/>
    </row>
    <row r="44" spans="1:13" ht="13.5" customHeight="1" thickBot="1" x14ac:dyDescent="0.35">
      <c r="A44" s="31"/>
      <c r="B44" s="16"/>
      <c r="C44" s="17"/>
      <c r="D44" s="18"/>
      <c r="E44" s="19"/>
      <c r="F44" s="19"/>
      <c r="G44" s="20"/>
      <c r="H44" s="13"/>
      <c r="I44" s="13"/>
      <c r="J44" s="11"/>
      <c r="K44" s="13"/>
      <c r="L44" s="13"/>
      <c r="M44" s="15"/>
    </row>
    <row r="45" spans="1:13" ht="13.5" customHeight="1" x14ac:dyDescent="0.3"/>
    <row r="46" spans="1:13" ht="13.5" customHeight="1" x14ac:dyDescent="0.3"/>
    <row r="47" spans="1:13" ht="13.5" customHeight="1" x14ac:dyDescent="0.3"/>
    <row r="48" spans="1:13" ht="13.5" customHeight="1" x14ac:dyDescent="0.3"/>
    <row r="49" ht="13.5" customHeight="1" x14ac:dyDescent="0.3"/>
  </sheetData>
  <mergeCells count="234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K5:K6"/>
    <mergeCell ref="L5:L6"/>
    <mergeCell ref="M5:M6"/>
    <mergeCell ref="B6:C6"/>
    <mergeCell ref="D6:G6"/>
    <mergeCell ref="A7:A8"/>
    <mergeCell ref="B7:C7"/>
    <mergeCell ref="D7:G7"/>
    <mergeCell ref="H7:H8"/>
    <mergeCell ref="I7:I8"/>
    <mergeCell ref="J7:J8"/>
    <mergeCell ref="K7:K8"/>
    <mergeCell ref="L7:L8"/>
    <mergeCell ref="M7:M8"/>
    <mergeCell ref="B8:C8"/>
    <mergeCell ref="D8:G8"/>
    <mergeCell ref="A9:A10"/>
    <mergeCell ref="B9:C9"/>
    <mergeCell ref="D9:G9"/>
    <mergeCell ref="H9:H10"/>
    <mergeCell ref="I9:I10"/>
    <mergeCell ref="J9:J10"/>
    <mergeCell ref="K9:K10"/>
    <mergeCell ref="L9:L10"/>
    <mergeCell ref="M9:M10"/>
    <mergeCell ref="B10:C10"/>
    <mergeCell ref="D10:G10"/>
    <mergeCell ref="A11:A12"/>
    <mergeCell ref="B11:C11"/>
    <mergeCell ref="D11:G11"/>
    <mergeCell ref="H11:H12"/>
    <mergeCell ref="I11:I12"/>
    <mergeCell ref="J11:J12"/>
    <mergeCell ref="K11:K12"/>
    <mergeCell ref="L11:L12"/>
    <mergeCell ref="M11:M12"/>
    <mergeCell ref="B12:C12"/>
    <mergeCell ref="D12:G12"/>
    <mergeCell ref="A13:A14"/>
    <mergeCell ref="B13:C13"/>
    <mergeCell ref="D13:G13"/>
    <mergeCell ref="H13:H14"/>
    <mergeCell ref="I13:I14"/>
    <mergeCell ref="J13:J14"/>
    <mergeCell ref="K13:K14"/>
    <mergeCell ref="L13:L14"/>
    <mergeCell ref="M13:M14"/>
    <mergeCell ref="B14:C14"/>
    <mergeCell ref="D14:G14"/>
    <mergeCell ref="A15:A16"/>
    <mergeCell ref="B15:C15"/>
    <mergeCell ref="D15:G15"/>
    <mergeCell ref="H15:H16"/>
    <mergeCell ref="I15:I16"/>
    <mergeCell ref="J15:J16"/>
    <mergeCell ref="K15:K16"/>
    <mergeCell ref="L15:L16"/>
    <mergeCell ref="M15:M16"/>
    <mergeCell ref="B16:C16"/>
    <mergeCell ref="D16:G16"/>
    <mergeCell ref="A17:A18"/>
    <mergeCell ref="B17:C17"/>
    <mergeCell ref="D17:G17"/>
    <mergeCell ref="H17:H18"/>
    <mergeCell ref="I17:I18"/>
    <mergeCell ref="J17:J18"/>
    <mergeCell ref="K17:K18"/>
    <mergeCell ref="L17:L18"/>
    <mergeCell ref="M17:M18"/>
    <mergeCell ref="B18:C18"/>
    <mergeCell ref="D18:G18"/>
    <mergeCell ref="A19:A20"/>
    <mergeCell ref="B19:C19"/>
    <mergeCell ref="D19:G19"/>
    <mergeCell ref="H19:H20"/>
    <mergeCell ref="I19:I20"/>
    <mergeCell ref="J19:J20"/>
    <mergeCell ref="K19:K20"/>
    <mergeCell ref="L19:L20"/>
    <mergeCell ref="M19:M20"/>
    <mergeCell ref="B20:C20"/>
    <mergeCell ref="D20:G20"/>
    <mergeCell ref="A21:A22"/>
    <mergeCell ref="B21:C21"/>
    <mergeCell ref="D21:G21"/>
    <mergeCell ref="H21:H22"/>
    <mergeCell ref="I21:I22"/>
    <mergeCell ref="J21:J22"/>
    <mergeCell ref="K21:K22"/>
    <mergeCell ref="L21:L22"/>
    <mergeCell ref="M21:M22"/>
    <mergeCell ref="B22:C22"/>
    <mergeCell ref="D22:G22"/>
    <mergeCell ref="A23:A24"/>
    <mergeCell ref="B23:C23"/>
    <mergeCell ref="D23:G23"/>
    <mergeCell ref="H23:H24"/>
    <mergeCell ref="I23:I24"/>
    <mergeCell ref="J23:J24"/>
    <mergeCell ref="K23:K24"/>
    <mergeCell ref="L23:L24"/>
    <mergeCell ref="M23:M24"/>
    <mergeCell ref="B24:C24"/>
    <mergeCell ref="D24:G24"/>
    <mergeCell ref="A25:A26"/>
    <mergeCell ref="B25:C25"/>
    <mergeCell ref="D25:G25"/>
    <mergeCell ref="H25:H26"/>
    <mergeCell ref="I25:I26"/>
    <mergeCell ref="J25:J26"/>
    <mergeCell ref="K25:K26"/>
    <mergeCell ref="L25:L26"/>
    <mergeCell ref="M25:M26"/>
    <mergeCell ref="B26:C26"/>
    <mergeCell ref="D26:G26"/>
    <mergeCell ref="A27:A28"/>
    <mergeCell ref="B27:C27"/>
    <mergeCell ref="D27:G27"/>
    <mergeCell ref="H27:H28"/>
    <mergeCell ref="I27:I28"/>
    <mergeCell ref="J27:J28"/>
    <mergeCell ref="K27:K28"/>
    <mergeCell ref="L27:L28"/>
    <mergeCell ref="M27:M28"/>
    <mergeCell ref="B28:C28"/>
    <mergeCell ref="D28:G28"/>
    <mergeCell ref="A29:A30"/>
    <mergeCell ref="B29:C29"/>
    <mergeCell ref="D29:G29"/>
    <mergeCell ref="H29:H30"/>
    <mergeCell ref="I29:I30"/>
    <mergeCell ref="J29:J30"/>
    <mergeCell ref="K29:K30"/>
    <mergeCell ref="L29:L30"/>
    <mergeCell ref="M29:M30"/>
    <mergeCell ref="B30:C30"/>
    <mergeCell ref="D30:G30"/>
    <mergeCell ref="A31:A32"/>
    <mergeCell ref="B31:C31"/>
    <mergeCell ref="D31:G31"/>
    <mergeCell ref="H31:H32"/>
    <mergeCell ref="I31:I32"/>
    <mergeCell ref="J31:J32"/>
    <mergeCell ref="K31:K32"/>
    <mergeCell ref="L31:L32"/>
    <mergeCell ref="M31:M32"/>
    <mergeCell ref="B32:C32"/>
    <mergeCell ref="D32:G32"/>
    <mergeCell ref="A33:A34"/>
    <mergeCell ref="B33:C33"/>
    <mergeCell ref="D33:G33"/>
    <mergeCell ref="H33:H34"/>
    <mergeCell ref="I33:I34"/>
    <mergeCell ref="J33:J34"/>
    <mergeCell ref="K33:K34"/>
    <mergeCell ref="L33:L34"/>
    <mergeCell ref="M33:M34"/>
    <mergeCell ref="B34:C34"/>
    <mergeCell ref="D34:G34"/>
    <mergeCell ref="A35:A36"/>
    <mergeCell ref="B35:C35"/>
    <mergeCell ref="D35:G35"/>
    <mergeCell ref="H35:H36"/>
    <mergeCell ref="I35:I36"/>
    <mergeCell ref="J35:J36"/>
    <mergeCell ref="K35:K36"/>
    <mergeCell ref="L35:L36"/>
    <mergeCell ref="M35:M36"/>
    <mergeCell ref="B36:C36"/>
    <mergeCell ref="D36:G36"/>
    <mergeCell ref="A37:A38"/>
    <mergeCell ref="B37:C37"/>
    <mergeCell ref="D37:G37"/>
    <mergeCell ref="H37:H38"/>
    <mergeCell ref="I37:I38"/>
    <mergeCell ref="J37:J38"/>
    <mergeCell ref="K37:K38"/>
    <mergeCell ref="L37:L38"/>
    <mergeCell ref="M37:M38"/>
    <mergeCell ref="B38:C38"/>
    <mergeCell ref="D38:G38"/>
    <mergeCell ref="A39:A40"/>
    <mergeCell ref="B39:C39"/>
    <mergeCell ref="D39:G39"/>
    <mergeCell ref="H39:H40"/>
    <mergeCell ref="I39:I40"/>
    <mergeCell ref="J39:J40"/>
    <mergeCell ref="K39:K40"/>
    <mergeCell ref="L39:L40"/>
    <mergeCell ref="M39:M40"/>
    <mergeCell ref="B40:C40"/>
    <mergeCell ref="D40:G40"/>
    <mergeCell ref="A41:A42"/>
    <mergeCell ref="B41:C41"/>
    <mergeCell ref="D41:G41"/>
    <mergeCell ref="H41:H42"/>
    <mergeCell ref="I41:I42"/>
    <mergeCell ref="J41:J42"/>
    <mergeCell ref="K41:K42"/>
    <mergeCell ref="L41:L42"/>
    <mergeCell ref="M41:M42"/>
    <mergeCell ref="B42:C42"/>
    <mergeCell ref="D42:G42"/>
    <mergeCell ref="A43:A44"/>
    <mergeCell ref="B43:C43"/>
    <mergeCell ref="D43:G43"/>
    <mergeCell ref="H43:H44"/>
    <mergeCell ref="I43:I44"/>
    <mergeCell ref="J43:J44"/>
    <mergeCell ref="K43:K44"/>
    <mergeCell ref="L43:L44"/>
    <mergeCell ref="M43:M44"/>
    <mergeCell ref="B44:C44"/>
    <mergeCell ref="D44:G4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A37E-C625-4E68-B42A-C9CAEE74B624}">
  <sheetPr codeName="Sheet170">
    <tabColor theme="7"/>
    <pageSetUpPr fitToPage="1"/>
  </sheetPr>
  <dimension ref="A1:M49"/>
  <sheetViews>
    <sheetView zoomScale="110" zoomScaleNormal="110" workbookViewId="0">
      <selection activeCell="D29" sqref="D29:G29"/>
    </sheetView>
  </sheetViews>
  <sheetFormatPr defaultColWidth="8.75" defaultRowHeight="16.5" x14ac:dyDescent="0.3"/>
  <cols>
    <col min="1" max="1" width="3.25" style="2" bestFit="1" customWidth="1"/>
    <col min="2" max="3" width="8.75" style="2" customWidth="1"/>
    <col min="4" max="7" width="8.125" style="2" customWidth="1"/>
    <col min="8" max="14" width="5.5" style="2" customWidth="1"/>
    <col min="15" max="16384" width="8.75" style="2"/>
  </cols>
  <sheetData>
    <row r="1" spans="1:13" ht="16.5" customHeight="1" thickBot="1" x14ac:dyDescent="0.35">
      <c r="A1" s="58" t="s">
        <v>72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</row>
    <row r="2" spans="1:13" ht="16.5" customHeight="1" thickBot="1" x14ac:dyDescent="0.35">
      <c r="A2" s="8" t="s">
        <v>33</v>
      </c>
      <c r="B2" s="61" t="s">
        <v>34</v>
      </c>
      <c r="C2" s="61"/>
      <c r="D2" s="61" t="s">
        <v>35</v>
      </c>
      <c r="E2" s="61"/>
      <c r="F2" s="61"/>
      <c r="G2" s="61"/>
      <c r="H2" s="4" t="s">
        <v>36</v>
      </c>
      <c r="I2" s="6" t="s">
        <v>37</v>
      </c>
      <c r="J2" s="6" t="s">
        <v>38</v>
      </c>
      <c r="K2" s="6"/>
      <c r="L2" s="6"/>
      <c r="M2" s="6"/>
    </row>
    <row r="3" spans="1:13" s="1" customFormat="1" ht="14.1" customHeight="1" x14ac:dyDescent="0.3">
      <c r="A3" s="68">
        <v>1</v>
      </c>
      <c r="B3" s="70" t="s">
        <v>73</v>
      </c>
      <c r="C3" s="71"/>
      <c r="D3" s="72" t="s">
        <v>74</v>
      </c>
      <c r="E3" s="73"/>
      <c r="F3" s="73"/>
      <c r="G3" s="74"/>
      <c r="H3" s="67">
        <v>64</v>
      </c>
      <c r="I3" s="75">
        <f>SUM(H3)+2.5</f>
        <v>66.5</v>
      </c>
      <c r="J3" s="75">
        <f>SUM(I3)+2.5</f>
        <v>69</v>
      </c>
      <c r="K3" s="75"/>
      <c r="L3" s="75"/>
      <c r="M3" s="77"/>
    </row>
    <row r="4" spans="1:13" s="1" customFormat="1" ht="14.1" customHeight="1" x14ac:dyDescent="0.3">
      <c r="A4" s="69"/>
      <c r="B4" s="79" t="s">
        <v>75</v>
      </c>
      <c r="C4" s="80"/>
      <c r="D4" s="81" t="s">
        <v>76</v>
      </c>
      <c r="E4" s="82"/>
      <c r="F4" s="82"/>
      <c r="G4" s="83"/>
      <c r="H4" s="40"/>
      <c r="I4" s="76"/>
      <c r="J4" s="76"/>
      <c r="K4" s="76"/>
      <c r="L4" s="76"/>
      <c r="M4" s="78"/>
    </row>
    <row r="5" spans="1:13" s="1" customFormat="1" ht="14.1" customHeight="1" x14ac:dyDescent="0.3">
      <c r="A5" s="84">
        <v>2</v>
      </c>
      <c r="B5" s="62" t="s">
        <v>77</v>
      </c>
      <c r="C5" s="63"/>
      <c r="D5" s="64"/>
      <c r="E5" s="65"/>
      <c r="F5" s="65"/>
      <c r="G5" s="66"/>
      <c r="H5" s="10"/>
      <c r="I5" s="85"/>
      <c r="J5" s="85"/>
      <c r="K5" s="85"/>
      <c r="L5" s="85"/>
      <c r="M5" s="86"/>
    </row>
    <row r="6" spans="1:13" s="1" customFormat="1" ht="14.1" customHeight="1" x14ac:dyDescent="0.3">
      <c r="A6" s="69"/>
      <c r="B6" s="79" t="s">
        <v>78</v>
      </c>
      <c r="C6" s="80"/>
      <c r="D6" s="81"/>
      <c r="E6" s="82"/>
      <c r="F6" s="82"/>
      <c r="G6" s="83"/>
      <c r="H6" s="40"/>
      <c r="I6" s="76"/>
      <c r="J6" s="76"/>
      <c r="K6" s="76"/>
      <c r="L6" s="76"/>
      <c r="M6" s="78"/>
    </row>
    <row r="7" spans="1:13" s="1" customFormat="1" ht="14.1" customHeight="1" x14ac:dyDescent="0.3">
      <c r="A7" s="84">
        <v>3</v>
      </c>
      <c r="B7" s="62" t="s">
        <v>79</v>
      </c>
      <c r="C7" s="63"/>
      <c r="D7" s="64"/>
      <c r="E7" s="65"/>
      <c r="F7" s="65"/>
      <c r="G7" s="66"/>
      <c r="H7" s="10"/>
      <c r="I7" s="85"/>
      <c r="J7" s="85"/>
      <c r="K7" s="85"/>
      <c r="L7" s="85"/>
      <c r="M7" s="86"/>
    </row>
    <row r="8" spans="1:13" s="1" customFormat="1" ht="14.1" customHeight="1" x14ac:dyDescent="0.3">
      <c r="A8" s="69"/>
      <c r="B8" s="79" t="s">
        <v>80</v>
      </c>
      <c r="C8" s="80"/>
      <c r="D8" s="81"/>
      <c r="E8" s="82"/>
      <c r="F8" s="82"/>
      <c r="G8" s="83"/>
      <c r="H8" s="40"/>
      <c r="I8" s="76"/>
      <c r="J8" s="76"/>
      <c r="K8" s="76"/>
      <c r="L8" s="76"/>
      <c r="M8" s="78"/>
    </row>
    <row r="9" spans="1:13" s="1" customFormat="1" ht="14.1" customHeight="1" x14ac:dyDescent="0.3">
      <c r="A9" s="84">
        <v>4</v>
      </c>
      <c r="B9" s="87" t="s">
        <v>81</v>
      </c>
      <c r="C9" s="88"/>
      <c r="D9" s="89"/>
      <c r="E9" s="90"/>
      <c r="F9" s="90"/>
      <c r="G9" s="91"/>
      <c r="H9" s="10"/>
      <c r="I9" s="85"/>
      <c r="J9" s="85"/>
      <c r="K9" s="85"/>
      <c r="L9" s="85"/>
      <c r="M9" s="86"/>
    </row>
    <row r="10" spans="1:13" s="1" customFormat="1" ht="14.1" customHeight="1" x14ac:dyDescent="0.3">
      <c r="A10" s="69"/>
      <c r="B10" s="79" t="s">
        <v>82</v>
      </c>
      <c r="C10" s="80"/>
      <c r="D10" s="92"/>
      <c r="E10" s="93"/>
      <c r="F10" s="93"/>
      <c r="G10" s="94"/>
      <c r="H10" s="40"/>
      <c r="I10" s="76"/>
      <c r="J10" s="76"/>
      <c r="K10" s="76"/>
      <c r="L10" s="76"/>
      <c r="M10" s="78"/>
    </row>
    <row r="11" spans="1:13" s="1" customFormat="1" ht="14.1" customHeight="1" x14ac:dyDescent="0.3">
      <c r="A11" s="84">
        <v>5</v>
      </c>
      <c r="B11" s="87" t="s">
        <v>83</v>
      </c>
      <c r="C11" s="88"/>
      <c r="D11" s="64"/>
      <c r="E11" s="65"/>
      <c r="F11" s="65"/>
      <c r="G11" s="66"/>
      <c r="H11" s="10">
        <v>87</v>
      </c>
      <c r="I11" s="85">
        <f>SUM(H11)+4.5</f>
        <v>91.5</v>
      </c>
      <c r="J11" s="85">
        <f>SUM(I11)+4.5</f>
        <v>96</v>
      </c>
      <c r="K11" s="85"/>
      <c r="L11" s="85"/>
      <c r="M11" s="86"/>
    </row>
    <row r="12" spans="1:13" s="1" customFormat="1" ht="14.1" customHeight="1" x14ac:dyDescent="0.3">
      <c r="A12" s="69"/>
      <c r="B12" s="79" t="s">
        <v>84</v>
      </c>
      <c r="C12" s="80"/>
      <c r="D12" s="81"/>
      <c r="E12" s="82"/>
      <c r="F12" s="82"/>
      <c r="G12" s="83"/>
      <c r="H12" s="40"/>
      <c r="I12" s="76"/>
      <c r="J12" s="76"/>
      <c r="K12" s="76"/>
      <c r="L12" s="76"/>
      <c r="M12" s="78"/>
    </row>
    <row r="13" spans="1:13" s="1" customFormat="1" ht="14.1" customHeight="1" x14ac:dyDescent="0.3">
      <c r="A13" s="84">
        <v>6</v>
      </c>
      <c r="B13" s="87" t="s">
        <v>85</v>
      </c>
      <c r="C13" s="88"/>
      <c r="D13" s="50" t="s">
        <v>86</v>
      </c>
      <c r="E13" s="51"/>
      <c r="F13" s="51"/>
      <c r="G13" s="52"/>
      <c r="H13" s="39">
        <v>91.4</v>
      </c>
      <c r="I13" s="95">
        <f>SUM(H13)+5</f>
        <v>96.4</v>
      </c>
      <c r="J13" s="95">
        <f>SUM(I13)+5</f>
        <v>101.4</v>
      </c>
      <c r="K13" s="95"/>
      <c r="L13" s="95"/>
      <c r="M13" s="96"/>
    </row>
    <row r="14" spans="1:13" s="1" customFormat="1" ht="14.1" customHeight="1" x14ac:dyDescent="0.3">
      <c r="A14" s="69"/>
      <c r="B14" s="79" t="s">
        <v>87</v>
      </c>
      <c r="C14" s="80"/>
      <c r="D14" s="81" t="s">
        <v>88</v>
      </c>
      <c r="E14" s="82"/>
      <c r="F14" s="82"/>
      <c r="G14" s="83"/>
      <c r="H14" s="40"/>
      <c r="I14" s="76"/>
      <c r="J14" s="76"/>
      <c r="K14" s="76"/>
      <c r="L14" s="76"/>
      <c r="M14" s="78"/>
    </row>
    <row r="15" spans="1:13" s="1" customFormat="1" ht="14.1" customHeight="1" x14ac:dyDescent="0.3">
      <c r="A15" s="84">
        <v>7</v>
      </c>
      <c r="B15" s="87" t="s">
        <v>89</v>
      </c>
      <c r="C15" s="88"/>
      <c r="D15" s="50"/>
      <c r="E15" s="51"/>
      <c r="F15" s="51"/>
      <c r="G15" s="52"/>
      <c r="H15" s="39">
        <v>19</v>
      </c>
      <c r="I15" s="95">
        <f>SUM(H15)+0.7</f>
        <v>19.7</v>
      </c>
      <c r="J15" s="95">
        <f>SUM(I15)+0.7</f>
        <v>20.399999999999999</v>
      </c>
      <c r="K15" s="95"/>
      <c r="L15" s="97"/>
      <c r="M15" s="98"/>
    </row>
    <row r="16" spans="1:13" s="1" customFormat="1" ht="14.1" customHeight="1" x14ac:dyDescent="0.3">
      <c r="A16" s="69"/>
      <c r="B16" s="79" t="s">
        <v>90</v>
      </c>
      <c r="C16" s="80"/>
      <c r="D16" s="100" t="s">
        <v>91</v>
      </c>
      <c r="E16" s="101"/>
      <c r="F16" s="101"/>
      <c r="G16" s="102"/>
      <c r="H16" s="40"/>
      <c r="I16" s="76"/>
      <c r="J16" s="76"/>
      <c r="K16" s="76"/>
      <c r="L16" s="55"/>
      <c r="M16" s="99"/>
    </row>
    <row r="17" spans="1:13" s="1" customFormat="1" ht="14.1" customHeight="1" x14ac:dyDescent="0.3">
      <c r="A17" s="84">
        <v>8</v>
      </c>
      <c r="B17" s="87" t="s">
        <v>92</v>
      </c>
      <c r="C17" s="88"/>
      <c r="D17" s="50"/>
      <c r="E17" s="51"/>
      <c r="F17" s="51"/>
      <c r="G17" s="52"/>
      <c r="H17" s="39"/>
      <c r="I17" s="95"/>
      <c r="J17" s="95"/>
      <c r="K17" s="95"/>
      <c r="L17" s="97"/>
      <c r="M17" s="98"/>
    </row>
    <row r="18" spans="1:13" s="1" customFormat="1" ht="14.1" customHeight="1" x14ac:dyDescent="0.3">
      <c r="A18" s="69"/>
      <c r="B18" s="79" t="s">
        <v>93</v>
      </c>
      <c r="C18" s="80"/>
      <c r="D18" s="100" t="s">
        <v>94</v>
      </c>
      <c r="E18" s="101"/>
      <c r="F18" s="101"/>
      <c r="G18" s="102"/>
      <c r="H18" s="40"/>
      <c r="I18" s="76"/>
      <c r="J18" s="76"/>
      <c r="K18" s="76"/>
      <c r="L18" s="55"/>
      <c r="M18" s="99"/>
    </row>
    <row r="19" spans="1:13" s="1" customFormat="1" ht="14.1" customHeight="1" x14ac:dyDescent="0.3">
      <c r="A19" s="84">
        <v>9</v>
      </c>
      <c r="B19" s="87" t="s">
        <v>95</v>
      </c>
      <c r="C19" s="88"/>
      <c r="D19" s="50" t="s">
        <v>43</v>
      </c>
      <c r="E19" s="51"/>
      <c r="F19" s="51"/>
      <c r="G19" s="52"/>
      <c r="H19" s="39">
        <v>93.5</v>
      </c>
      <c r="I19" s="95">
        <f>SUM(H19)+4</f>
        <v>97.5</v>
      </c>
      <c r="J19" s="95">
        <f>SUM(I19)+4</f>
        <v>101.5</v>
      </c>
      <c r="K19" s="95"/>
      <c r="L19" s="95"/>
      <c r="M19" s="96"/>
    </row>
    <row r="20" spans="1:13" s="1" customFormat="1" ht="14.1" customHeight="1" x14ac:dyDescent="0.3">
      <c r="A20" s="69"/>
      <c r="B20" s="79" t="s">
        <v>96</v>
      </c>
      <c r="C20" s="80"/>
      <c r="D20" s="81" t="s">
        <v>97</v>
      </c>
      <c r="E20" s="82"/>
      <c r="F20" s="82"/>
      <c r="G20" s="83"/>
      <c r="H20" s="40"/>
      <c r="I20" s="76"/>
      <c r="J20" s="76"/>
      <c r="K20" s="76"/>
      <c r="L20" s="76"/>
      <c r="M20" s="78"/>
    </row>
    <row r="21" spans="1:13" s="1" customFormat="1" ht="14.1" customHeight="1" x14ac:dyDescent="0.3">
      <c r="A21" s="84">
        <v>10</v>
      </c>
      <c r="B21" s="87" t="s">
        <v>98</v>
      </c>
      <c r="C21" s="88"/>
      <c r="D21" s="50"/>
      <c r="E21" s="51"/>
      <c r="F21" s="51"/>
      <c r="G21" s="52"/>
      <c r="H21" s="39">
        <v>25</v>
      </c>
      <c r="I21" s="95">
        <f>SUM(H21)+1</f>
        <v>26</v>
      </c>
      <c r="J21" s="95">
        <f>SUM(I21)+1</f>
        <v>27</v>
      </c>
      <c r="K21" s="95"/>
      <c r="L21" s="95"/>
      <c r="M21" s="96"/>
    </row>
    <row r="22" spans="1:13" s="1" customFormat="1" ht="14.1" customHeight="1" x14ac:dyDescent="0.3">
      <c r="A22" s="69"/>
      <c r="B22" s="79" t="s">
        <v>99</v>
      </c>
      <c r="C22" s="80"/>
      <c r="D22" s="56"/>
      <c r="E22" s="57"/>
      <c r="F22" s="57"/>
      <c r="G22" s="103"/>
      <c r="H22" s="40"/>
      <c r="I22" s="76"/>
      <c r="J22" s="76"/>
      <c r="K22" s="76"/>
      <c r="L22" s="76"/>
      <c r="M22" s="78"/>
    </row>
    <row r="23" spans="1:13" s="1" customFormat="1" ht="14.1" customHeight="1" x14ac:dyDescent="0.3">
      <c r="A23" s="84">
        <v>11</v>
      </c>
      <c r="B23" s="87" t="s">
        <v>100</v>
      </c>
      <c r="C23" s="88"/>
      <c r="D23" s="50" t="s">
        <v>101</v>
      </c>
      <c r="E23" s="51"/>
      <c r="F23" s="51"/>
      <c r="G23" s="52"/>
      <c r="H23" s="39">
        <v>29.3</v>
      </c>
      <c r="I23" s="95">
        <f>SUM(H23)+1.1</f>
        <v>30.400000000000002</v>
      </c>
      <c r="J23" s="95">
        <f>SUM(I23)+1.1</f>
        <v>31.500000000000004</v>
      </c>
      <c r="K23" s="95"/>
      <c r="L23" s="97"/>
      <c r="M23" s="98"/>
    </row>
    <row r="24" spans="1:13" s="1" customFormat="1" ht="14.1" customHeight="1" x14ac:dyDescent="0.3">
      <c r="A24" s="69"/>
      <c r="B24" s="79" t="s">
        <v>102</v>
      </c>
      <c r="C24" s="80"/>
      <c r="D24" s="81" t="s">
        <v>103</v>
      </c>
      <c r="E24" s="82"/>
      <c r="F24" s="82"/>
      <c r="G24" s="83"/>
      <c r="H24" s="40"/>
      <c r="I24" s="76"/>
      <c r="J24" s="76"/>
      <c r="K24" s="76"/>
      <c r="L24" s="55"/>
      <c r="M24" s="99"/>
    </row>
    <row r="25" spans="1:13" s="1" customFormat="1" ht="13.5" customHeight="1" x14ac:dyDescent="0.3">
      <c r="A25" s="84">
        <v>12</v>
      </c>
      <c r="B25" s="87" t="s">
        <v>104</v>
      </c>
      <c r="C25" s="88"/>
      <c r="D25" s="50" t="s">
        <v>101</v>
      </c>
      <c r="E25" s="51"/>
      <c r="F25" s="51"/>
      <c r="G25" s="52"/>
      <c r="H25" s="39">
        <v>38.700000000000003</v>
      </c>
      <c r="I25" s="95">
        <f>SUM(H25)+1.3</f>
        <v>40</v>
      </c>
      <c r="J25" s="95">
        <f>SUM(I25)+1.3</f>
        <v>41.3</v>
      </c>
      <c r="K25" s="95"/>
      <c r="L25" s="97"/>
      <c r="M25" s="98"/>
    </row>
    <row r="26" spans="1:13" s="1" customFormat="1" ht="13.5" customHeight="1" x14ac:dyDescent="0.3">
      <c r="A26" s="69"/>
      <c r="B26" s="79" t="s">
        <v>105</v>
      </c>
      <c r="C26" s="80"/>
      <c r="D26" s="81" t="s">
        <v>103</v>
      </c>
      <c r="E26" s="82"/>
      <c r="F26" s="82"/>
      <c r="G26" s="83"/>
      <c r="H26" s="40"/>
      <c r="I26" s="76"/>
      <c r="J26" s="76"/>
      <c r="K26" s="76"/>
      <c r="L26" s="55"/>
      <c r="M26" s="99"/>
    </row>
    <row r="27" spans="1:13" ht="14.1" customHeight="1" x14ac:dyDescent="0.3">
      <c r="A27" s="84">
        <v>13</v>
      </c>
      <c r="B27" s="87" t="s">
        <v>106</v>
      </c>
      <c r="C27" s="88"/>
      <c r="D27" s="50" t="s">
        <v>107</v>
      </c>
      <c r="E27" s="51"/>
      <c r="F27" s="51"/>
      <c r="G27" s="52"/>
      <c r="H27" s="39">
        <v>58.7</v>
      </c>
      <c r="I27" s="95">
        <f>SUM(H27)+3</f>
        <v>61.7</v>
      </c>
      <c r="J27" s="95">
        <f>SUM(I27)+3</f>
        <v>64.7</v>
      </c>
      <c r="K27" s="95"/>
      <c r="L27" s="95"/>
      <c r="M27" s="96"/>
    </row>
    <row r="28" spans="1:13" ht="14.1" customHeight="1" x14ac:dyDescent="0.3">
      <c r="A28" s="69"/>
      <c r="B28" s="79" t="s">
        <v>108</v>
      </c>
      <c r="C28" s="80"/>
      <c r="D28" s="81" t="s">
        <v>109</v>
      </c>
      <c r="E28" s="82"/>
      <c r="F28" s="82"/>
      <c r="G28" s="83"/>
      <c r="H28" s="40"/>
      <c r="I28" s="76"/>
      <c r="J28" s="76"/>
      <c r="K28" s="76"/>
      <c r="L28" s="76"/>
      <c r="M28" s="78"/>
    </row>
    <row r="29" spans="1:13" ht="14.1" customHeight="1" x14ac:dyDescent="0.3">
      <c r="A29" s="84">
        <v>14</v>
      </c>
      <c r="B29" s="87" t="s">
        <v>110</v>
      </c>
      <c r="C29" s="88"/>
      <c r="D29" s="50" t="s">
        <v>111</v>
      </c>
      <c r="E29" s="51"/>
      <c r="F29" s="51"/>
      <c r="G29" s="52"/>
      <c r="H29" s="39">
        <v>64.599999999999994</v>
      </c>
      <c r="I29" s="95">
        <f>SUM(H29)+3</f>
        <v>67.599999999999994</v>
      </c>
      <c r="J29" s="95">
        <f>SUM(I29)+3</f>
        <v>70.599999999999994</v>
      </c>
      <c r="K29" s="95"/>
      <c r="L29" s="95"/>
      <c r="M29" s="96"/>
    </row>
    <row r="30" spans="1:13" ht="14.1" customHeight="1" x14ac:dyDescent="0.3">
      <c r="A30" s="69"/>
      <c r="B30" s="79" t="s">
        <v>112</v>
      </c>
      <c r="C30" s="80"/>
      <c r="D30" s="81" t="s">
        <v>113</v>
      </c>
      <c r="E30" s="82"/>
      <c r="F30" s="82"/>
      <c r="G30" s="83"/>
      <c r="H30" s="40"/>
      <c r="I30" s="76"/>
      <c r="J30" s="76"/>
      <c r="K30" s="76"/>
      <c r="L30" s="76"/>
      <c r="M30" s="78"/>
    </row>
    <row r="31" spans="1:13" ht="14.1" customHeight="1" x14ac:dyDescent="0.3">
      <c r="A31" s="84">
        <v>15</v>
      </c>
      <c r="B31" s="87" t="s">
        <v>114</v>
      </c>
      <c r="C31" s="88"/>
      <c r="D31" s="50" t="s">
        <v>115</v>
      </c>
      <c r="E31" s="51"/>
      <c r="F31" s="51"/>
      <c r="G31" s="52"/>
      <c r="H31" s="39">
        <v>49.9</v>
      </c>
      <c r="I31" s="95">
        <f>SUM(H31)+2.2</f>
        <v>52.1</v>
      </c>
      <c r="J31" s="95">
        <f>SUM(I31)+2.2</f>
        <v>54.300000000000004</v>
      </c>
      <c r="K31" s="95"/>
      <c r="L31" s="95"/>
      <c r="M31" s="96"/>
    </row>
    <row r="32" spans="1:13" ht="14.1" customHeight="1" x14ac:dyDescent="0.3">
      <c r="A32" s="69"/>
      <c r="B32" s="79" t="s">
        <v>116</v>
      </c>
      <c r="C32" s="80"/>
      <c r="D32" s="81" t="s">
        <v>115</v>
      </c>
      <c r="E32" s="82"/>
      <c r="F32" s="82"/>
      <c r="G32" s="83"/>
      <c r="H32" s="40"/>
      <c r="I32" s="76"/>
      <c r="J32" s="76"/>
      <c r="K32" s="76"/>
      <c r="L32" s="76"/>
      <c r="M32" s="78"/>
    </row>
    <row r="33" spans="1:13" ht="14.1" customHeight="1" x14ac:dyDescent="0.3">
      <c r="A33" s="84">
        <v>16</v>
      </c>
      <c r="B33" s="87" t="s">
        <v>117</v>
      </c>
      <c r="C33" s="88"/>
      <c r="D33" s="50" t="s">
        <v>118</v>
      </c>
      <c r="E33" s="51"/>
      <c r="F33" s="51"/>
      <c r="G33" s="52"/>
      <c r="H33" s="39">
        <v>50.9</v>
      </c>
      <c r="I33" s="95">
        <f>SUM(H33)+2.1</f>
        <v>53</v>
      </c>
      <c r="J33" s="95">
        <f>SUM(I33)+2.1</f>
        <v>55.1</v>
      </c>
      <c r="K33" s="95"/>
      <c r="L33" s="95"/>
      <c r="M33" s="96"/>
    </row>
    <row r="34" spans="1:13" ht="14.1" customHeight="1" x14ac:dyDescent="0.3">
      <c r="A34" s="69"/>
      <c r="B34" s="79" t="s">
        <v>119</v>
      </c>
      <c r="C34" s="80"/>
      <c r="D34" s="81" t="s">
        <v>120</v>
      </c>
      <c r="E34" s="82"/>
      <c r="F34" s="82"/>
      <c r="G34" s="83"/>
      <c r="H34" s="40"/>
      <c r="I34" s="76"/>
      <c r="J34" s="76"/>
      <c r="K34" s="76"/>
      <c r="L34" s="76"/>
      <c r="M34" s="78"/>
    </row>
    <row r="35" spans="1:13" ht="13.5" customHeight="1" x14ac:dyDescent="0.3">
      <c r="A35" s="84">
        <v>17</v>
      </c>
      <c r="B35" s="62" t="s">
        <v>121</v>
      </c>
      <c r="C35" s="63"/>
      <c r="D35" s="64"/>
      <c r="E35" s="65"/>
      <c r="F35" s="65"/>
      <c r="G35" s="66"/>
      <c r="H35" s="104">
        <v>13</v>
      </c>
      <c r="I35" s="105">
        <f>SUM(H35)+0.5</f>
        <v>13.5</v>
      </c>
      <c r="J35" s="105">
        <f>SUM(I35)+0.5</f>
        <v>14</v>
      </c>
      <c r="K35" s="95"/>
      <c r="L35" s="95"/>
      <c r="M35" s="96"/>
    </row>
    <row r="36" spans="1:13" ht="13.5" customHeight="1" x14ac:dyDescent="0.3">
      <c r="A36" s="69"/>
      <c r="B36" s="79" t="s">
        <v>122</v>
      </c>
      <c r="C36" s="80"/>
      <c r="D36" s="81"/>
      <c r="E36" s="82"/>
      <c r="F36" s="82"/>
      <c r="G36" s="83"/>
      <c r="H36" s="104"/>
      <c r="I36" s="105"/>
      <c r="J36" s="105"/>
      <c r="K36" s="76"/>
      <c r="L36" s="76"/>
      <c r="M36" s="78"/>
    </row>
    <row r="37" spans="1:13" ht="13.5" customHeight="1" x14ac:dyDescent="0.3">
      <c r="A37" s="84">
        <v>18</v>
      </c>
      <c r="B37" s="87" t="s">
        <v>123</v>
      </c>
      <c r="C37" s="88"/>
      <c r="D37" s="106"/>
      <c r="E37" s="106"/>
      <c r="F37" s="106"/>
      <c r="G37" s="106"/>
      <c r="H37" s="39">
        <v>14</v>
      </c>
      <c r="I37" s="95">
        <f>SUM(H37)+0.5</f>
        <v>14.5</v>
      </c>
      <c r="J37" s="95">
        <f>SUM(I37)+0.5</f>
        <v>15</v>
      </c>
      <c r="K37" s="95"/>
      <c r="L37" s="95"/>
      <c r="M37" s="96"/>
    </row>
    <row r="38" spans="1:13" ht="13.5" customHeight="1" x14ac:dyDescent="0.3">
      <c r="A38" s="69"/>
      <c r="B38" s="107" t="s">
        <v>124</v>
      </c>
      <c r="C38" s="108"/>
      <c r="D38" s="56"/>
      <c r="E38" s="57"/>
      <c r="F38" s="57"/>
      <c r="G38" s="103"/>
      <c r="H38" s="40"/>
      <c r="I38" s="76"/>
      <c r="J38" s="76"/>
      <c r="K38" s="76"/>
      <c r="L38" s="76"/>
      <c r="M38" s="78"/>
    </row>
    <row r="39" spans="1:13" ht="13.5" customHeight="1" x14ac:dyDescent="0.3">
      <c r="A39" s="84">
        <v>19</v>
      </c>
      <c r="B39" s="87" t="s">
        <v>125</v>
      </c>
      <c r="C39" s="88"/>
      <c r="D39" s="106"/>
      <c r="E39" s="106"/>
      <c r="F39" s="106"/>
      <c r="G39" s="106"/>
      <c r="H39" s="39">
        <v>14.5</v>
      </c>
      <c r="I39" s="95">
        <f>SUM(H39)+0.5</f>
        <v>15</v>
      </c>
      <c r="J39" s="95">
        <f>SUM(I39)+0.5</f>
        <v>15.5</v>
      </c>
      <c r="K39" s="95"/>
      <c r="L39" s="95"/>
      <c r="M39" s="96"/>
    </row>
    <row r="40" spans="1:13" ht="13.5" customHeight="1" x14ac:dyDescent="0.3">
      <c r="A40" s="69"/>
      <c r="B40" s="55" t="s">
        <v>126</v>
      </c>
      <c r="C40" s="55"/>
      <c r="D40" s="56"/>
      <c r="E40" s="57"/>
      <c r="F40" s="57"/>
      <c r="G40" s="103"/>
      <c r="H40" s="40"/>
      <c r="I40" s="76"/>
      <c r="J40" s="76"/>
      <c r="K40" s="76"/>
      <c r="L40" s="76"/>
      <c r="M40" s="78"/>
    </row>
    <row r="41" spans="1:13" ht="13.5" customHeight="1" x14ac:dyDescent="0.3">
      <c r="A41" s="84">
        <v>20</v>
      </c>
      <c r="B41" s="87" t="s">
        <v>127</v>
      </c>
      <c r="C41" s="88"/>
      <c r="D41" s="109"/>
      <c r="E41" s="110"/>
      <c r="F41" s="110"/>
      <c r="G41" s="111"/>
      <c r="H41" s="39">
        <v>1</v>
      </c>
      <c r="I41" s="95">
        <v>1</v>
      </c>
      <c r="J41" s="95">
        <v>1</v>
      </c>
      <c r="K41" s="95"/>
      <c r="L41" s="95"/>
      <c r="M41" s="96"/>
    </row>
    <row r="42" spans="1:13" ht="13.5" customHeight="1" x14ac:dyDescent="0.3">
      <c r="A42" s="69"/>
      <c r="B42" s="107" t="s">
        <v>128</v>
      </c>
      <c r="C42" s="108"/>
      <c r="D42" s="56" t="s">
        <v>129</v>
      </c>
      <c r="E42" s="57"/>
      <c r="F42" s="57"/>
      <c r="G42" s="103"/>
      <c r="H42" s="40"/>
      <c r="I42" s="76"/>
      <c r="J42" s="76"/>
      <c r="K42" s="76"/>
      <c r="L42" s="76"/>
      <c r="M42" s="78"/>
    </row>
    <row r="43" spans="1:13" ht="13.5" customHeight="1" x14ac:dyDescent="0.3">
      <c r="A43" s="84">
        <v>21</v>
      </c>
      <c r="B43" s="62" t="s">
        <v>130</v>
      </c>
      <c r="C43" s="63"/>
      <c r="D43" s="113"/>
      <c r="E43" s="114"/>
      <c r="F43" s="114"/>
      <c r="G43" s="115"/>
      <c r="H43" s="40">
        <v>100</v>
      </c>
      <c r="I43" s="85">
        <f>SUM(H43)+2.5</f>
        <v>102.5</v>
      </c>
      <c r="J43" s="85">
        <f>SUM(I43)+2.5</f>
        <v>105</v>
      </c>
      <c r="K43" s="85"/>
      <c r="L43" s="85"/>
      <c r="M43" s="86"/>
    </row>
    <row r="44" spans="1:13" ht="13.5" customHeight="1" thickBot="1" x14ac:dyDescent="0.35">
      <c r="A44" s="112"/>
      <c r="B44" s="119" t="s">
        <v>131</v>
      </c>
      <c r="C44" s="120"/>
      <c r="D44" s="121"/>
      <c r="E44" s="122"/>
      <c r="F44" s="122"/>
      <c r="G44" s="123"/>
      <c r="H44" s="116"/>
      <c r="I44" s="117"/>
      <c r="J44" s="117"/>
      <c r="K44" s="117"/>
      <c r="L44" s="117"/>
      <c r="M44" s="118"/>
    </row>
    <row r="45" spans="1:13" ht="13.5" customHeight="1" x14ac:dyDescent="0.3"/>
    <row r="46" spans="1:13" ht="13.5" customHeight="1" x14ac:dyDescent="0.3"/>
    <row r="47" spans="1:13" ht="13.5" customHeight="1" x14ac:dyDescent="0.3"/>
    <row r="48" spans="1:13" ht="13.5" customHeight="1" x14ac:dyDescent="0.3"/>
    <row r="49" ht="13.5" customHeight="1" x14ac:dyDescent="0.3"/>
  </sheetData>
  <mergeCells count="234">
    <mergeCell ref="J43:J44"/>
    <mergeCell ref="K43:K44"/>
    <mergeCell ref="L43:L44"/>
    <mergeCell ref="M43:M44"/>
    <mergeCell ref="B44:C44"/>
    <mergeCell ref="D44:G44"/>
    <mergeCell ref="K41:K42"/>
    <mergeCell ref="L41:L42"/>
    <mergeCell ref="M41:M42"/>
    <mergeCell ref="B42:C42"/>
    <mergeCell ref="D42:G42"/>
    <mergeCell ref="A43:A44"/>
    <mergeCell ref="B43:C43"/>
    <mergeCell ref="D43:G43"/>
    <mergeCell ref="H43:H44"/>
    <mergeCell ref="I43:I44"/>
    <mergeCell ref="A41:A42"/>
    <mergeCell ref="B41:C41"/>
    <mergeCell ref="D41:G41"/>
    <mergeCell ref="H41:H42"/>
    <mergeCell ref="I41:I42"/>
    <mergeCell ref="J41:J42"/>
    <mergeCell ref="J39:J40"/>
    <mergeCell ref="K39:K40"/>
    <mergeCell ref="L39:L40"/>
    <mergeCell ref="M39:M40"/>
    <mergeCell ref="B40:C40"/>
    <mergeCell ref="D40:G40"/>
    <mergeCell ref="K37:K38"/>
    <mergeCell ref="L37:L38"/>
    <mergeCell ref="M37:M38"/>
    <mergeCell ref="B38:C38"/>
    <mergeCell ref="D38:G38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J37:J38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3:J34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29:J30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5:J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1:J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7:J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3:J14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J9:J10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B6:C6"/>
    <mergeCell ref="D6:G6"/>
    <mergeCell ref="A7:A8"/>
    <mergeCell ref="B7:C7"/>
    <mergeCell ref="D7:G7"/>
    <mergeCell ref="H7:H8"/>
    <mergeCell ref="I7:I8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</mergeCells>
  <phoneticPr fontId="7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2345-7A3A-48EC-9AA7-5562C34179E6}">
  <sheetPr codeName="Sheet171">
    <tabColor theme="7"/>
    <pageSetUpPr fitToPage="1"/>
  </sheetPr>
  <dimension ref="A1:M66"/>
  <sheetViews>
    <sheetView zoomScale="110" zoomScaleNormal="110" workbookViewId="0">
      <selection activeCell="D31" sqref="D31:G31"/>
    </sheetView>
  </sheetViews>
  <sheetFormatPr defaultColWidth="8.75" defaultRowHeight="16.5" x14ac:dyDescent="0.3"/>
  <cols>
    <col min="1" max="1" width="3.25" style="2" bestFit="1" customWidth="1"/>
    <col min="2" max="3" width="8.75" style="2" customWidth="1"/>
    <col min="4" max="7" width="8.125" style="2" customWidth="1"/>
    <col min="8" max="14" width="5.5" style="2" customWidth="1"/>
    <col min="15" max="16384" width="8.75" style="2"/>
  </cols>
  <sheetData>
    <row r="1" spans="1:13" ht="16.5" customHeight="1" thickBot="1" x14ac:dyDescent="0.35">
      <c r="A1" s="58" t="s">
        <v>132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</row>
    <row r="2" spans="1:13" ht="16.5" customHeight="1" thickBot="1" x14ac:dyDescent="0.35">
      <c r="A2" s="8" t="s">
        <v>33</v>
      </c>
      <c r="B2" s="61" t="s">
        <v>34</v>
      </c>
      <c r="C2" s="61"/>
      <c r="D2" s="61" t="s">
        <v>35</v>
      </c>
      <c r="E2" s="61"/>
      <c r="F2" s="61"/>
      <c r="G2" s="61"/>
      <c r="H2" s="4" t="s">
        <v>133</v>
      </c>
      <c r="I2" s="7" t="s">
        <v>36</v>
      </c>
      <c r="J2" s="7" t="s">
        <v>37</v>
      </c>
      <c r="K2" s="9" t="s">
        <v>38</v>
      </c>
      <c r="L2" s="9" t="s">
        <v>39</v>
      </c>
      <c r="M2" s="7" t="s">
        <v>51</v>
      </c>
    </row>
    <row r="3" spans="1:13" s="1" customFormat="1" ht="14.1" customHeight="1" x14ac:dyDescent="0.3">
      <c r="A3" s="145">
        <v>1</v>
      </c>
      <c r="B3" s="158" t="s">
        <v>134</v>
      </c>
      <c r="C3" s="158"/>
      <c r="D3" s="159" t="s">
        <v>135</v>
      </c>
      <c r="E3" s="159"/>
      <c r="F3" s="159"/>
      <c r="G3" s="72"/>
      <c r="H3" s="160">
        <v>34</v>
      </c>
      <c r="I3" s="161">
        <f>SUM(H3)+3.5</f>
        <v>37.5</v>
      </c>
      <c r="J3" s="161">
        <f>SUM(I3)+3.5</f>
        <v>41</v>
      </c>
      <c r="K3" s="161">
        <f>SUM(J3)+3.5</f>
        <v>44.5</v>
      </c>
      <c r="L3" s="157">
        <f>SUM(K3)+3</f>
        <v>47.5</v>
      </c>
      <c r="M3" s="77"/>
    </row>
    <row r="4" spans="1:13" s="1" customFormat="1" ht="14.1" customHeight="1" x14ac:dyDescent="0.3">
      <c r="A4" s="132"/>
      <c r="B4" s="55" t="s">
        <v>136</v>
      </c>
      <c r="C4" s="55"/>
      <c r="D4" s="56" t="s">
        <v>137</v>
      </c>
      <c r="E4" s="57"/>
      <c r="F4" s="57"/>
      <c r="G4" s="57"/>
      <c r="H4" s="104"/>
      <c r="I4" s="95"/>
      <c r="J4" s="95"/>
      <c r="K4" s="95"/>
      <c r="L4" s="97"/>
      <c r="M4" s="78"/>
    </row>
    <row r="5" spans="1:13" s="1" customFormat="1" ht="14.1" customHeight="1" x14ac:dyDescent="0.3">
      <c r="A5" s="132">
        <v>2</v>
      </c>
      <c r="B5" s="97" t="s">
        <v>22</v>
      </c>
      <c r="C5" s="97"/>
      <c r="D5" s="106" t="s">
        <v>23</v>
      </c>
      <c r="E5" s="106"/>
      <c r="F5" s="106"/>
      <c r="G5" s="106"/>
      <c r="H5" s="39">
        <v>22</v>
      </c>
      <c r="I5" s="95">
        <f>SUM(H5)+1.8</f>
        <v>23.8</v>
      </c>
      <c r="J5" s="95">
        <f>SUM(I5)+1.8</f>
        <v>25.6</v>
      </c>
      <c r="K5" s="95">
        <f>SUM(J5)+1.8</f>
        <v>27.400000000000002</v>
      </c>
      <c r="L5" s="95">
        <f>SUM(K5)+1.6</f>
        <v>29.000000000000004</v>
      </c>
      <c r="M5" s="96"/>
    </row>
    <row r="6" spans="1:13" s="1" customFormat="1" ht="14.1" customHeight="1" x14ac:dyDescent="0.3">
      <c r="A6" s="132"/>
      <c r="B6" s="55" t="s">
        <v>11</v>
      </c>
      <c r="C6" s="55"/>
      <c r="D6" s="56" t="s">
        <v>26</v>
      </c>
      <c r="E6" s="57"/>
      <c r="F6" s="57"/>
      <c r="G6" s="103"/>
      <c r="H6" s="40"/>
      <c r="I6" s="76"/>
      <c r="J6" s="76"/>
      <c r="K6" s="76"/>
      <c r="L6" s="76"/>
      <c r="M6" s="78"/>
    </row>
    <row r="7" spans="1:13" s="1" customFormat="1" ht="14.1" customHeight="1" x14ac:dyDescent="0.3">
      <c r="A7" s="132">
        <v>3</v>
      </c>
      <c r="B7" s="97" t="s">
        <v>21</v>
      </c>
      <c r="C7" s="97"/>
      <c r="D7" s="106" t="s">
        <v>43</v>
      </c>
      <c r="E7" s="106"/>
      <c r="F7" s="106"/>
      <c r="G7" s="106"/>
      <c r="H7" s="39">
        <v>27</v>
      </c>
      <c r="I7" s="95">
        <f>SUM(H7)+2.25</f>
        <v>29.25</v>
      </c>
      <c r="J7" s="95">
        <f>SUM(I7)+2.25</f>
        <v>31.5</v>
      </c>
      <c r="K7" s="95">
        <f>SUM(J7)+2.25</f>
        <v>33.75</v>
      </c>
      <c r="L7" s="95">
        <f>SUM(K7)+2</f>
        <v>35.75</v>
      </c>
      <c r="M7" s="154"/>
    </row>
    <row r="8" spans="1:13" s="1" customFormat="1" ht="14.1" customHeight="1" x14ac:dyDescent="0.3">
      <c r="A8" s="132"/>
      <c r="B8" s="55" t="s">
        <v>24</v>
      </c>
      <c r="C8" s="55"/>
      <c r="D8" s="56" t="s">
        <v>27</v>
      </c>
      <c r="E8" s="57"/>
      <c r="F8" s="57"/>
      <c r="G8" s="103"/>
      <c r="H8" s="40"/>
      <c r="I8" s="76"/>
      <c r="J8" s="76"/>
      <c r="K8" s="76"/>
      <c r="L8" s="76"/>
      <c r="M8" s="154"/>
    </row>
    <row r="9" spans="1:13" s="1" customFormat="1" ht="14.1" customHeight="1" x14ac:dyDescent="0.3">
      <c r="A9" s="132">
        <v>4</v>
      </c>
      <c r="B9" s="97" t="s">
        <v>25</v>
      </c>
      <c r="C9" s="97"/>
      <c r="D9" s="106" t="s">
        <v>9</v>
      </c>
      <c r="E9" s="106"/>
      <c r="F9" s="106"/>
      <c r="G9" s="106"/>
      <c r="H9" s="39">
        <v>27</v>
      </c>
      <c r="I9" s="95">
        <f>SUM(H9)+2.25</f>
        <v>29.25</v>
      </c>
      <c r="J9" s="95">
        <f>SUM(I9)+2.25</f>
        <v>31.5</v>
      </c>
      <c r="K9" s="95">
        <f>SUM(J9)+2.25</f>
        <v>33.75</v>
      </c>
      <c r="L9" s="95">
        <f>SUM(K9)+2</f>
        <v>35.75</v>
      </c>
      <c r="M9" s="154"/>
    </row>
    <row r="10" spans="1:13" s="1" customFormat="1" ht="14.1" customHeight="1" x14ac:dyDescent="0.3">
      <c r="A10" s="132"/>
      <c r="B10" s="55" t="s">
        <v>12</v>
      </c>
      <c r="C10" s="55"/>
      <c r="D10" s="56" t="s">
        <v>28</v>
      </c>
      <c r="E10" s="57"/>
      <c r="F10" s="57"/>
      <c r="G10" s="103"/>
      <c r="H10" s="40"/>
      <c r="I10" s="76"/>
      <c r="J10" s="76"/>
      <c r="K10" s="76"/>
      <c r="L10" s="76"/>
      <c r="M10" s="154"/>
    </row>
    <row r="11" spans="1:13" s="1" customFormat="1" ht="14.1" customHeight="1" x14ac:dyDescent="0.3">
      <c r="A11" s="132">
        <v>5</v>
      </c>
      <c r="B11" s="97" t="s">
        <v>10</v>
      </c>
      <c r="C11" s="97"/>
      <c r="D11" s="106" t="s">
        <v>0</v>
      </c>
      <c r="E11" s="106"/>
      <c r="F11" s="106"/>
      <c r="G11" s="106"/>
      <c r="H11" s="104">
        <v>13.3</v>
      </c>
      <c r="I11" s="124">
        <f>SUM(H11)+0.8</f>
        <v>14.100000000000001</v>
      </c>
      <c r="J11" s="124">
        <f>SUM(I11)+0.8</f>
        <v>14.900000000000002</v>
      </c>
      <c r="K11" s="124">
        <f>SUM(J11)+0.8</f>
        <v>15.700000000000003</v>
      </c>
      <c r="L11" s="124">
        <f>SUM(K11)+0.8</f>
        <v>16.500000000000004</v>
      </c>
      <c r="M11" s="154"/>
    </row>
    <row r="12" spans="1:13" s="1" customFormat="1" ht="14.1" customHeight="1" x14ac:dyDescent="0.3">
      <c r="A12" s="132"/>
      <c r="B12" s="55" t="s">
        <v>13</v>
      </c>
      <c r="C12" s="55"/>
      <c r="D12" s="56" t="s">
        <v>29</v>
      </c>
      <c r="E12" s="57"/>
      <c r="F12" s="57"/>
      <c r="G12" s="103"/>
      <c r="H12" s="104"/>
      <c r="I12" s="124"/>
      <c r="J12" s="124"/>
      <c r="K12" s="124"/>
      <c r="L12" s="124"/>
      <c r="M12" s="154"/>
    </row>
    <row r="13" spans="1:13" s="1" customFormat="1" ht="14.1" customHeight="1" x14ac:dyDescent="0.3">
      <c r="A13" s="132">
        <v>6</v>
      </c>
      <c r="B13" s="97" t="s">
        <v>1</v>
      </c>
      <c r="C13" s="97"/>
      <c r="D13" s="106" t="s">
        <v>138</v>
      </c>
      <c r="E13" s="106"/>
      <c r="F13" s="106"/>
      <c r="G13" s="106"/>
      <c r="H13" s="104">
        <v>14</v>
      </c>
      <c r="I13" s="124">
        <f>SUM(H13)+0.6</f>
        <v>14.6</v>
      </c>
      <c r="J13" s="124">
        <f>SUM(I13)+0.6</f>
        <v>15.2</v>
      </c>
      <c r="K13" s="124">
        <f>SUM(J13)+0.6</f>
        <v>15.799999999999999</v>
      </c>
      <c r="L13" s="143">
        <f>SUM(K13)+0.6</f>
        <v>16.399999999999999</v>
      </c>
      <c r="M13" s="154"/>
    </row>
    <row r="14" spans="1:13" s="1" customFormat="1" ht="14.1" customHeight="1" x14ac:dyDescent="0.3">
      <c r="A14" s="132"/>
      <c r="B14" s="55" t="s">
        <v>14</v>
      </c>
      <c r="C14" s="55"/>
      <c r="D14" s="56" t="s">
        <v>139</v>
      </c>
      <c r="E14" s="57"/>
      <c r="F14" s="57"/>
      <c r="G14" s="103"/>
      <c r="H14" s="104"/>
      <c r="I14" s="124"/>
      <c r="J14" s="124"/>
      <c r="K14" s="124"/>
      <c r="L14" s="143"/>
      <c r="M14" s="154"/>
    </row>
    <row r="15" spans="1:13" s="1" customFormat="1" ht="14.1" customHeight="1" x14ac:dyDescent="0.3">
      <c r="A15" s="132">
        <v>7</v>
      </c>
      <c r="B15" s="97" t="s">
        <v>3</v>
      </c>
      <c r="C15" s="97"/>
      <c r="D15" s="106" t="s">
        <v>4</v>
      </c>
      <c r="E15" s="106"/>
      <c r="F15" s="106"/>
      <c r="G15" s="106"/>
      <c r="H15" s="104">
        <v>6.1</v>
      </c>
      <c r="I15" s="124">
        <f>SUM(H15)+0.3</f>
        <v>6.3999999999999995</v>
      </c>
      <c r="J15" s="124">
        <f>SUM(I15)+0.3</f>
        <v>6.6999999999999993</v>
      </c>
      <c r="K15" s="124">
        <f>SUM(J15)+0.3</f>
        <v>6.9999999999999991</v>
      </c>
      <c r="L15" s="143">
        <f>SUM(K15)+0.3</f>
        <v>7.2999999999999989</v>
      </c>
      <c r="M15" s="154"/>
    </row>
    <row r="16" spans="1:13" s="1" customFormat="1" ht="14.1" customHeight="1" x14ac:dyDescent="0.3">
      <c r="A16" s="132"/>
      <c r="B16" s="55" t="s">
        <v>15</v>
      </c>
      <c r="C16" s="55"/>
      <c r="D16" s="56" t="s">
        <v>140</v>
      </c>
      <c r="E16" s="57"/>
      <c r="F16" s="57"/>
      <c r="G16" s="103"/>
      <c r="H16" s="104"/>
      <c r="I16" s="124"/>
      <c r="J16" s="124"/>
      <c r="K16" s="124"/>
      <c r="L16" s="143"/>
      <c r="M16" s="154"/>
    </row>
    <row r="17" spans="1:13" s="1" customFormat="1" ht="14.1" customHeight="1" x14ac:dyDescent="0.3">
      <c r="A17" s="132">
        <v>8</v>
      </c>
      <c r="B17" s="87" t="s">
        <v>47</v>
      </c>
      <c r="C17" s="88"/>
      <c r="D17" s="50" t="s">
        <v>141</v>
      </c>
      <c r="E17" s="51"/>
      <c r="F17" s="51"/>
      <c r="G17" s="52"/>
      <c r="H17" s="104">
        <v>37</v>
      </c>
      <c r="I17" s="124">
        <f>SUM(H17)+1.6</f>
        <v>38.6</v>
      </c>
      <c r="J17" s="124">
        <f>SUM(I17)+1.6</f>
        <v>40.200000000000003</v>
      </c>
      <c r="K17" s="124">
        <f>SUM(J17)+1.6</f>
        <v>41.800000000000004</v>
      </c>
      <c r="L17" s="143">
        <f>SUM(K17)+1.6</f>
        <v>43.400000000000006</v>
      </c>
      <c r="M17" s="154"/>
    </row>
    <row r="18" spans="1:13" s="1" customFormat="1" ht="14.1" customHeight="1" x14ac:dyDescent="0.3">
      <c r="A18" s="132"/>
      <c r="B18" s="55" t="s">
        <v>20</v>
      </c>
      <c r="C18" s="55"/>
      <c r="D18" s="56" t="s">
        <v>142</v>
      </c>
      <c r="E18" s="57"/>
      <c r="F18" s="57"/>
      <c r="G18" s="103"/>
      <c r="H18" s="104"/>
      <c r="I18" s="124"/>
      <c r="J18" s="124"/>
      <c r="K18" s="124"/>
      <c r="L18" s="143"/>
      <c r="M18" s="154"/>
    </row>
    <row r="19" spans="1:13" s="1" customFormat="1" ht="14.1" customHeight="1" x14ac:dyDescent="0.3">
      <c r="A19" s="132">
        <v>9</v>
      </c>
      <c r="B19" s="97" t="s">
        <v>5</v>
      </c>
      <c r="C19" s="97"/>
      <c r="D19" s="106" t="s">
        <v>6</v>
      </c>
      <c r="E19" s="106"/>
      <c r="F19" s="106"/>
      <c r="G19" s="106"/>
      <c r="H19" s="104">
        <v>29.4</v>
      </c>
      <c r="I19" s="124">
        <f>SUM(H19)+3.6</f>
        <v>33</v>
      </c>
      <c r="J19" s="124">
        <f>SUM(I19)+3.6</f>
        <v>36.6</v>
      </c>
      <c r="K19" s="124">
        <f>SUM(J19)+3.6</f>
        <v>40.200000000000003</v>
      </c>
      <c r="L19" s="124">
        <f>SUM(K19)+3.7</f>
        <v>43.900000000000006</v>
      </c>
      <c r="M19" s="154"/>
    </row>
    <row r="20" spans="1:13" s="1" customFormat="1" ht="14.1" customHeight="1" x14ac:dyDescent="0.3">
      <c r="A20" s="132"/>
      <c r="B20" s="55" t="s">
        <v>16</v>
      </c>
      <c r="C20" s="55"/>
      <c r="D20" s="56" t="s">
        <v>32</v>
      </c>
      <c r="E20" s="57"/>
      <c r="F20" s="57"/>
      <c r="G20" s="103"/>
      <c r="H20" s="104"/>
      <c r="I20" s="124"/>
      <c r="J20" s="124"/>
      <c r="K20" s="124"/>
      <c r="L20" s="124"/>
      <c r="M20" s="154"/>
    </row>
    <row r="21" spans="1:13" s="1" customFormat="1" ht="14.1" customHeight="1" x14ac:dyDescent="0.3">
      <c r="A21" s="132">
        <v>10</v>
      </c>
      <c r="B21" s="97" t="s">
        <v>7</v>
      </c>
      <c r="C21" s="97"/>
      <c r="D21" s="50" t="s">
        <v>8</v>
      </c>
      <c r="E21" s="51"/>
      <c r="F21" s="51"/>
      <c r="G21" s="52"/>
      <c r="H21" s="104">
        <v>24.9</v>
      </c>
      <c r="I21" s="124">
        <f>SUM(H21)+1.5</f>
        <v>26.4</v>
      </c>
      <c r="J21" s="124">
        <f>SUM(I21)+1.5</f>
        <v>27.9</v>
      </c>
      <c r="K21" s="124">
        <f>SUM(J21)+1.5</f>
        <v>29.4</v>
      </c>
      <c r="L21" s="124">
        <f>SUM(K21)+1.5</f>
        <v>30.9</v>
      </c>
      <c r="M21" s="154"/>
    </row>
    <row r="22" spans="1:13" s="1" customFormat="1" ht="14.1" customHeight="1" x14ac:dyDescent="0.3">
      <c r="A22" s="132"/>
      <c r="B22" s="55" t="s">
        <v>17</v>
      </c>
      <c r="C22" s="55"/>
      <c r="D22" s="56" t="s">
        <v>40</v>
      </c>
      <c r="E22" s="57"/>
      <c r="F22" s="57"/>
      <c r="G22" s="103"/>
      <c r="H22" s="104"/>
      <c r="I22" s="124"/>
      <c r="J22" s="124"/>
      <c r="K22" s="124"/>
      <c r="L22" s="124"/>
      <c r="M22" s="154"/>
    </row>
    <row r="23" spans="1:13" s="1" customFormat="1" ht="14.1" customHeight="1" x14ac:dyDescent="0.3">
      <c r="A23" s="132">
        <v>11</v>
      </c>
      <c r="B23" s="87" t="s">
        <v>49</v>
      </c>
      <c r="C23" s="88"/>
      <c r="D23" s="106" t="s">
        <v>41</v>
      </c>
      <c r="E23" s="106"/>
      <c r="F23" s="106"/>
      <c r="G23" s="106"/>
      <c r="H23" s="104">
        <v>13</v>
      </c>
      <c r="I23" s="124">
        <f>SUM(H23)+0.6</f>
        <v>13.6</v>
      </c>
      <c r="J23" s="124">
        <f>SUM(I23)+0.6</f>
        <v>14.2</v>
      </c>
      <c r="K23" s="124">
        <f>SUM(J23)+0.6</f>
        <v>14.799999999999999</v>
      </c>
      <c r="L23" s="143">
        <f>SUM(K23)+0.6</f>
        <v>15.399999999999999</v>
      </c>
      <c r="M23" s="154"/>
    </row>
    <row r="24" spans="1:13" s="1" customFormat="1" ht="14.1" customHeight="1" x14ac:dyDescent="0.3">
      <c r="A24" s="132"/>
      <c r="B24" s="55" t="s">
        <v>18</v>
      </c>
      <c r="C24" s="55"/>
      <c r="D24" s="56" t="s">
        <v>42</v>
      </c>
      <c r="E24" s="57"/>
      <c r="F24" s="57"/>
      <c r="G24" s="103"/>
      <c r="H24" s="104"/>
      <c r="I24" s="124"/>
      <c r="J24" s="124"/>
      <c r="K24" s="124"/>
      <c r="L24" s="143"/>
      <c r="M24" s="154"/>
    </row>
    <row r="25" spans="1:13" s="1" customFormat="1" ht="13.5" customHeight="1" x14ac:dyDescent="0.3">
      <c r="A25" s="132">
        <v>12</v>
      </c>
      <c r="B25" s="87" t="s">
        <v>143</v>
      </c>
      <c r="C25" s="88"/>
      <c r="D25" s="106"/>
      <c r="E25" s="106"/>
      <c r="F25" s="106"/>
      <c r="G25" s="106"/>
      <c r="H25" s="104">
        <v>6</v>
      </c>
      <c r="I25" s="124">
        <f>SUM(H25)+0.4</f>
        <v>6.4</v>
      </c>
      <c r="J25" s="124">
        <f>SUM(I25)+0.4</f>
        <v>6.8000000000000007</v>
      </c>
      <c r="K25" s="124">
        <f>SUM(J25)+0.4</f>
        <v>7.2000000000000011</v>
      </c>
      <c r="L25" s="124">
        <f>SUM(K25)+0.4</f>
        <v>7.6000000000000014</v>
      </c>
      <c r="M25" s="154"/>
    </row>
    <row r="26" spans="1:13" s="1" customFormat="1" ht="13.5" customHeight="1" x14ac:dyDescent="0.3">
      <c r="A26" s="132"/>
      <c r="B26" s="55" t="s">
        <v>144</v>
      </c>
      <c r="C26" s="55"/>
      <c r="D26" s="56"/>
      <c r="E26" s="57"/>
      <c r="F26" s="57"/>
      <c r="G26" s="103"/>
      <c r="H26" s="104"/>
      <c r="I26" s="124"/>
      <c r="J26" s="124"/>
      <c r="K26" s="124"/>
      <c r="L26" s="124"/>
      <c r="M26" s="154"/>
    </row>
    <row r="27" spans="1:13" ht="14.1" customHeight="1" x14ac:dyDescent="0.3">
      <c r="A27" s="132">
        <v>13</v>
      </c>
      <c r="B27" s="87" t="s">
        <v>127</v>
      </c>
      <c r="C27" s="88"/>
      <c r="D27" s="109"/>
      <c r="E27" s="110"/>
      <c r="F27" s="110"/>
      <c r="G27" s="111"/>
      <c r="H27" s="104">
        <v>3</v>
      </c>
      <c r="I27" s="124">
        <f>SUM(H27)+0.3</f>
        <v>3.3</v>
      </c>
      <c r="J27" s="124">
        <f>SUM(I27)+0.3</f>
        <v>3.5999999999999996</v>
      </c>
      <c r="K27" s="124">
        <f>SUM(J27)+0.3</f>
        <v>3.8999999999999995</v>
      </c>
      <c r="L27" s="143">
        <f>SUM(K27)+0.3</f>
        <v>4.1999999999999993</v>
      </c>
      <c r="M27" s="96"/>
    </row>
    <row r="28" spans="1:13" ht="14.1" customHeight="1" thickBot="1" x14ac:dyDescent="0.35">
      <c r="A28" s="155"/>
      <c r="B28" s="149" t="s">
        <v>145</v>
      </c>
      <c r="C28" s="150"/>
      <c r="D28" s="151" t="s">
        <v>146</v>
      </c>
      <c r="E28" s="152"/>
      <c r="F28" s="152"/>
      <c r="G28" s="153"/>
      <c r="H28" s="156"/>
      <c r="I28" s="146"/>
      <c r="J28" s="146"/>
      <c r="K28" s="146"/>
      <c r="L28" s="147"/>
      <c r="M28" s="148"/>
    </row>
    <row r="29" spans="1:13" ht="14.1" customHeight="1" thickTop="1" x14ac:dyDescent="0.3">
      <c r="A29" s="145">
        <v>14</v>
      </c>
      <c r="B29" s="62" t="s">
        <v>73</v>
      </c>
      <c r="C29" s="63"/>
      <c r="D29" s="64" t="s">
        <v>74</v>
      </c>
      <c r="E29" s="65"/>
      <c r="F29" s="65"/>
      <c r="G29" s="66"/>
      <c r="H29" s="10">
        <v>43</v>
      </c>
      <c r="I29" s="85">
        <f>SUM(H29)+2</f>
        <v>45</v>
      </c>
      <c r="J29" s="85">
        <f>SUM(I29)+3</f>
        <v>48</v>
      </c>
      <c r="K29" s="85">
        <f>SUM(J29)+3</f>
        <v>51</v>
      </c>
      <c r="L29" s="85">
        <f>SUM(K29)+3</f>
        <v>54</v>
      </c>
      <c r="M29" s="144">
        <f>SUM(L29)+3</f>
        <v>57</v>
      </c>
    </row>
    <row r="30" spans="1:13" ht="14.1" customHeight="1" x14ac:dyDescent="0.3">
      <c r="A30" s="132"/>
      <c r="B30" s="79" t="s">
        <v>75</v>
      </c>
      <c r="C30" s="80"/>
      <c r="D30" s="81" t="s">
        <v>76</v>
      </c>
      <c r="E30" s="82"/>
      <c r="F30" s="82"/>
      <c r="G30" s="83"/>
      <c r="H30" s="40"/>
      <c r="I30" s="76"/>
      <c r="J30" s="76"/>
      <c r="K30" s="76"/>
      <c r="L30" s="76"/>
      <c r="M30" s="139"/>
    </row>
    <row r="31" spans="1:13" ht="14.1" customHeight="1" x14ac:dyDescent="0.3">
      <c r="A31" s="132">
        <v>15</v>
      </c>
      <c r="B31" s="62" t="s">
        <v>77</v>
      </c>
      <c r="C31" s="63"/>
      <c r="D31" s="64"/>
      <c r="E31" s="65"/>
      <c r="F31" s="65"/>
      <c r="G31" s="66"/>
      <c r="H31" s="10"/>
      <c r="I31" s="85"/>
      <c r="J31" s="85"/>
      <c r="K31" s="85"/>
      <c r="L31" s="85"/>
      <c r="M31" s="144"/>
    </row>
    <row r="32" spans="1:13" ht="14.1" customHeight="1" x14ac:dyDescent="0.3">
      <c r="A32" s="132"/>
      <c r="B32" s="79" t="s">
        <v>78</v>
      </c>
      <c r="C32" s="80"/>
      <c r="D32" s="81"/>
      <c r="E32" s="82"/>
      <c r="F32" s="82"/>
      <c r="G32" s="83"/>
      <c r="H32" s="40"/>
      <c r="I32" s="76"/>
      <c r="J32" s="76"/>
      <c r="K32" s="76"/>
      <c r="L32" s="76"/>
      <c r="M32" s="139"/>
    </row>
    <row r="33" spans="1:13" ht="14.1" customHeight="1" x14ac:dyDescent="0.3">
      <c r="A33" s="132">
        <v>16</v>
      </c>
      <c r="B33" s="62" t="s">
        <v>79</v>
      </c>
      <c r="C33" s="63"/>
      <c r="D33" s="64"/>
      <c r="E33" s="65"/>
      <c r="F33" s="65"/>
      <c r="G33" s="66"/>
      <c r="H33" s="10"/>
      <c r="I33" s="85"/>
      <c r="J33" s="85"/>
      <c r="K33" s="85"/>
      <c r="L33" s="85"/>
      <c r="M33" s="144"/>
    </row>
    <row r="34" spans="1:13" ht="14.1" customHeight="1" x14ac:dyDescent="0.3">
      <c r="A34" s="132"/>
      <c r="B34" s="79" t="s">
        <v>80</v>
      </c>
      <c r="C34" s="80"/>
      <c r="D34" s="81"/>
      <c r="E34" s="82"/>
      <c r="F34" s="82"/>
      <c r="G34" s="83"/>
      <c r="H34" s="40"/>
      <c r="I34" s="76"/>
      <c r="J34" s="76"/>
      <c r="K34" s="76"/>
      <c r="L34" s="76"/>
      <c r="M34" s="139"/>
    </row>
    <row r="35" spans="1:13" ht="13.5" customHeight="1" x14ac:dyDescent="0.3">
      <c r="A35" s="132">
        <v>17</v>
      </c>
      <c r="B35" s="87" t="s">
        <v>81</v>
      </c>
      <c r="C35" s="88"/>
      <c r="D35" s="89"/>
      <c r="E35" s="90"/>
      <c r="F35" s="90"/>
      <c r="G35" s="91"/>
      <c r="H35" s="10"/>
      <c r="I35" s="85"/>
      <c r="J35" s="85"/>
      <c r="K35" s="85"/>
      <c r="L35" s="85"/>
      <c r="M35" s="144"/>
    </row>
    <row r="36" spans="1:13" ht="13.5" customHeight="1" x14ac:dyDescent="0.3">
      <c r="A36" s="132"/>
      <c r="B36" s="79" t="s">
        <v>82</v>
      </c>
      <c r="C36" s="80"/>
      <c r="D36" s="92"/>
      <c r="E36" s="93"/>
      <c r="F36" s="93"/>
      <c r="G36" s="94"/>
      <c r="H36" s="40"/>
      <c r="I36" s="76"/>
      <c r="J36" s="76"/>
      <c r="K36" s="76"/>
      <c r="L36" s="76"/>
      <c r="M36" s="139"/>
    </row>
    <row r="37" spans="1:13" ht="13.5" customHeight="1" x14ac:dyDescent="0.3">
      <c r="A37" s="132">
        <v>18</v>
      </c>
      <c r="B37" s="87" t="s">
        <v>83</v>
      </c>
      <c r="C37" s="88"/>
      <c r="D37" s="64"/>
      <c r="E37" s="65"/>
      <c r="F37" s="65"/>
      <c r="G37" s="66"/>
      <c r="H37" s="10">
        <v>52.4</v>
      </c>
      <c r="I37" s="85">
        <f>SUM(H37)+3.5</f>
        <v>55.9</v>
      </c>
      <c r="J37" s="85">
        <f>SUM(I37)+3.5</f>
        <v>59.4</v>
      </c>
      <c r="K37" s="85">
        <f>SUM(J37)+3.5</f>
        <v>62.9</v>
      </c>
      <c r="L37" s="85">
        <f>SUM(K37)+3.5</f>
        <v>66.400000000000006</v>
      </c>
      <c r="M37" s="144">
        <f>SUM(L37)+3.5</f>
        <v>69.900000000000006</v>
      </c>
    </row>
    <row r="38" spans="1:13" ht="13.5" customHeight="1" x14ac:dyDescent="0.3">
      <c r="A38" s="132"/>
      <c r="B38" s="79" t="s">
        <v>84</v>
      </c>
      <c r="C38" s="80"/>
      <c r="D38" s="81"/>
      <c r="E38" s="82"/>
      <c r="F38" s="82"/>
      <c r="G38" s="83"/>
      <c r="H38" s="40"/>
      <c r="I38" s="76"/>
      <c r="J38" s="76"/>
      <c r="K38" s="76"/>
      <c r="L38" s="76"/>
      <c r="M38" s="139"/>
    </row>
    <row r="39" spans="1:13" ht="13.5" customHeight="1" x14ac:dyDescent="0.3">
      <c r="A39" s="132">
        <v>19</v>
      </c>
      <c r="B39" s="87" t="s">
        <v>85</v>
      </c>
      <c r="C39" s="88"/>
      <c r="D39" s="50" t="s">
        <v>147</v>
      </c>
      <c r="E39" s="51"/>
      <c r="F39" s="51"/>
      <c r="G39" s="52"/>
      <c r="H39" s="39">
        <v>54</v>
      </c>
      <c r="I39" s="95">
        <f>SUM(H39)+4</f>
        <v>58</v>
      </c>
      <c r="J39" s="95">
        <f>SUM(I39)+4</f>
        <v>62</v>
      </c>
      <c r="K39" s="95">
        <f>SUM(J39)+4</f>
        <v>66</v>
      </c>
      <c r="L39" s="95">
        <f>SUM(K39)+4</f>
        <v>70</v>
      </c>
      <c r="M39" s="138">
        <f>SUM(L39)+4</f>
        <v>74</v>
      </c>
    </row>
    <row r="40" spans="1:13" ht="13.5" customHeight="1" x14ac:dyDescent="0.3">
      <c r="A40" s="132"/>
      <c r="B40" s="79" t="s">
        <v>87</v>
      </c>
      <c r="C40" s="80"/>
      <c r="D40" s="81" t="s">
        <v>88</v>
      </c>
      <c r="E40" s="82"/>
      <c r="F40" s="82"/>
      <c r="G40" s="83"/>
      <c r="H40" s="40"/>
      <c r="I40" s="76"/>
      <c r="J40" s="76"/>
      <c r="K40" s="76"/>
      <c r="L40" s="76"/>
      <c r="M40" s="139"/>
    </row>
    <row r="41" spans="1:13" ht="13.5" customHeight="1" x14ac:dyDescent="0.3">
      <c r="A41" s="132">
        <v>20</v>
      </c>
      <c r="B41" s="87" t="s">
        <v>89</v>
      </c>
      <c r="C41" s="88"/>
      <c r="D41" s="50"/>
      <c r="E41" s="51"/>
      <c r="F41" s="51"/>
      <c r="G41" s="52"/>
      <c r="H41" s="39">
        <v>11.6</v>
      </c>
      <c r="I41" s="95">
        <f>SUM(H41)+0.7</f>
        <v>12.299999999999999</v>
      </c>
      <c r="J41" s="95">
        <f>SUM(I41)+0.7</f>
        <v>12.999999999999998</v>
      </c>
      <c r="K41" s="95">
        <f>SUM(J41)+0.7</f>
        <v>13.699999999999998</v>
      </c>
      <c r="L41" s="97">
        <f>SUM(K41)+1.2</f>
        <v>14.899999999999997</v>
      </c>
      <c r="M41" s="138">
        <f>SUM(L41)+0.7</f>
        <v>15.599999999999996</v>
      </c>
    </row>
    <row r="42" spans="1:13" ht="13.5" customHeight="1" x14ac:dyDescent="0.3">
      <c r="A42" s="132"/>
      <c r="B42" s="79" t="s">
        <v>90</v>
      </c>
      <c r="C42" s="80"/>
      <c r="D42" s="100" t="s">
        <v>148</v>
      </c>
      <c r="E42" s="101"/>
      <c r="F42" s="101"/>
      <c r="G42" s="102"/>
      <c r="H42" s="40"/>
      <c r="I42" s="76"/>
      <c r="J42" s="76"/>
      <c r="K42" s="76"/>
      <c r="L42" s="55"/>
      <c r="M42" s="139"/>
    </row>
    <row r="43" spans="1:13" ht="13.5" customHeight="1" x14ac:dyDescent="0.3">
      <c r="A43" s="132">
        <v>21</v>
      </c>
      <c r="B43" s="87" t="s">
        <v>92</v>
      </c>
      <c r="C43" s="88"/>
      <c r="D43" s="50"/>
      <c r="E43" s="51"/>
      <c r="F43" s="51"/>
      <c r="G43" s="52"/>
      <c r="H43" s="39"/>
      <c r="I43" s="95"/>
      <c r="J43" s="95"/>
      <c r="K43" s="95"/>
      <c r="L43" s="97"/>
      <c r="M43" s="138">
        <f>SUM(L43)+0.7</f>
        <v>0.7</v>
      </c>
    </row>
    <row r="44" spans="1:13" ht="13.5" customHeight="1" x14ac:dyDescent="0.3">
      <c r="A44" s="132"/>
      <c r="B44" s="79" t="s">
        <v>93</v>
      </c>
      <c r="C44" s="80"/>
      <c r="D44" s="100" t="s">
        <v>94</v>
      </c>
      <c r="E44" s="101"/>
      <c r="F44" s="101"/>
      <c r="G44" s="102"/>
      <c r="H44" s="40"/>
      <c r="I44" s="76"/>
      <c r="J44" s="76"/>
      <c r="K44" s="76"/>
      <c r="L44" s="55"/>
      <c r="M44" s="139"/>
    </row>
    <row r="45" spans="1:13" ht="13.5" customHeight="1" x14ac:dyDescent="0.3">
      <c r="A45" s="132">
        <v>22</v>
      </c>
      <c r="B45" s="87" t="s">
        <v>149</v>
      </c>
      <c r="C45" s="88"/>
      <c r="D45" s="50"/>
      <c r="E45" s="51"/>
      <c r="F45" s="51"/>
      <c r="G45" s="52"/>
      <c r="H45" s="39"/>
      <c r="I45" s="95"/>
      <c r="J45" s="95"/>
      <c r="K45" s="95"/>
      <c r="L45" s="95"/>
      <c r="M45" s="138">
        <f>SUM(L45)+0</f>
        <v>0</v>
      </c>
    </row>
    <row r="46" spans="1:13" ht="13.5" customHeight="1" x14ac:dyDescent="0.3">
      <c r="A46" s="132"/>
      <c r="B46" s="79" t="s">
        <v>150</v>
      </c>
      <c r="C46" s="80"/>
      <c r="D46" s="100"/>
      <c r="E46" s="101"/>
      <c r="F46" s="101"/>
      <c r="G46" s="102"/>
      <c r="H46" s="40"/>
      <c r="I46" s="76"/>
      <c r="J46" s="76"/>
      <c r="K46" s="76"/>
      <c r="L46" s="76"/>
      <c r="M46" s="139"/>
    </row>
    <row r="47" spans="1:13" ht="13.5" customHeight="1" x14ac:dyDescent="0.3">
      <c r="A47" s="132">
        <v>23</v>
      </c>
      <c r="B47" s="87" t="s">
        <v>95</v>
      </c>
      <c r="C47" s="88"/>
      <c r="D47" s="50" t="s">
        <v>43</v>
      </c>
      <c r="E47" s="51"/>
      <c r="F47" s="51"/>
      <c r="G47" s="52"/>
      <c r="H47" s="39">
        <v>43</v>
      </c>
      <c r="I47" s="95">
        <f>SUM(H47)+7</f>
        <v>50</v>
      </c>
      <c r="J47" s="95">
        <f>SUM(I47)+7</f>
        <v>57</v>
      </c>
      <c r="K47" s="95">
        <f>SUM(J47)+7</f>
        <v>64</v>
      </c>
      <c r="L47" s="95">
        <f>SUM(K47)+6</f>
        <v>70</v>
      </c>
      <c r="M47" s="138"/>
    </row>
    <row r="48" spans="1:13" ht="13.5" customHeight="1" x14ac:dyDescent="0.3">
      <c r="A48" s="132"/>
      <c r="B48" s="79" t="s">
        <v>96</v>
      </c>
      <c r="C48" s="80"/>
      <c r="D48" s="81" t="s">
        <v>97</v>
      </c>
      <c r="E48" s="82"/>
      <c r="F48" s="82"/>
      <c r="G48" s="83"/>
      <c r="H48" s="40"/>
      <c r="I48" s="76"/>
      <c r="J48" s="76"/>
      <c r="K48" s="76"/>
      <c r="L48" s="76"/>
      <c r="M48" s="139"/>
    </row>
    <row r="49" spans="1:13" ht="13.5" customHeight="1" x14ac:dyDescent="0.3">
      <c r="A49" s="132">
        <v>24</v>
      </c>
      <c r="B49" s="87" t="s">
        <v>151</v>
      </c>
      <c r="C49" s="88"/>
      <c r="D49" s="50" t="s">
        <v>152</v>
      </c>
      <c r="E49" s="51"/>
      <c r="F49" s="51"/>
      <c r="G49" s="52"/>
      <c r="H49" s="39">
        <v>30.5</v>
      </c>
      <c r="I49" s="124">
        <f>SUM(H49)+1.6</f>
        <v>32.1</v>
      </c>
      <c r="J49" s="124">
        <f>SUM(I49)+1.6</f>
        <v>33.700000000000003</v>
      </c>
      <c r="K49" s="124">
        <f>SUM(J49)+1.6</f>
        <v>35.300000000000004</v>
      </c>
      <c r="L49" s="143">
        <f>SUM(K49)+1.6</f>
        <v>36.900000000000006</v>
      </c>
      <c r="M49" s="138"/>
    </row>
    <row r="50" spans="1:13" x14ac:dyDescent="0.3">
      <c r="A50" s="132"/>
      <c r="B50" s="79" t="s">
        <v>153</v>
      </c>
      <c r="C50" s="80"/>
      <c r="D50" s="56" t="s">
        <v>154</v>
      </c>
      <c r="E50" s="57"/>
      <c r="F50" s="57"/>
      <c r="G50" s="103"/>
      <c r="H50" s="40"/>
      <c r="I50" s="124"/>
      <c r="J50" s="124"/>
      <c r="K50" s="124"/>
      <c r="L50" s="143"/>
      <c r="M50" s="139"/>
    </row>
    <row r="51" spans="1:13" x14ac:dyDescent="0.3">
      <c r="A51" s="132">
        <v>25</v>
      </c>
      <c r="B51" s="87" t="s">
        <v>100</v>
      </c>
      <c r="C51" s="88"/>
      <c r="D51" s="50" t="s">
        <v>101</v>
      </c>
      <c r="E51" s="51"/>
      <c r="F51" s="51"/>
      <c r="G51" s="52"/>
      <c r="H51" s="39">
        <v>19.399999999999999</v>
      </c>
      <c r="I51" s="95">
        <f>SUM(H51)+1.1</f>
        <v>20.5</v>
      </c>
      <c r="J51" s="95">
        <f>SUM(I51)+1.1</f>
        <v>21.6</v>
      </c>
      <c r="K51" s="97">
        <f>SUM(J51)+1.1</f>
        <v>22.700000000000003</v>
      </c>
      <c r="L51" s="95">
        <f>SUM(K51)+1.6</f>
        <v>24.300000000000004</v>
      </c>
      <c r="M51" s="138"/>
    </row>
    <row r="52" spans="1:13" x14ac:dyDescent="0.3">
      <c r="A52" s="132"/>
      <c r="B52" s="79" t="s">
        <v>102</v>
      </c>
      <c r="C52" s="80"/>
      <c r="D52" s="81" t="s">
        <v>103</v>
      </c>
      <c r="E52" s="82"/>
      <c r="F52" s="82"/>
      <c r="G52" s="83"/>
      <c r="H52" s="40"/>
      <c r="I52" s="76"/>
      <c r="J52" s="76"/>
      <c r="K52" s="55"/>
      <c r="L52" s="76"/>
      <c r="M52" s="139"/>
    </row>
    <row r="53" spans="1:13" x14ac:dyDescent="0.3">
      <c r="A53" s="132">
        <v>26</v>
      </c>
      <c r="B53" s="87" t="s">
        <v>104</v>
      </c>
      <c r="C53" s="88"/>
      <c r="D53" s="50" t="s">
        <v>101</v>
      </c>
      <c r="E53" s="51"/>
      <c r="F53" s="51"/>
      <c r="G53" s="52"/>
      <c r="H53" s="39">
        <v>25.7</v>
      </c>
      <c r="I53" s="95">
        <f>SUM(H53)+1.3</f>
        <v>27</v>
      </c>
      <c r="J53" s="95">
        <f>SUM(I53)+1.3</f>
        <v>28.3</v>
      </c>
      <c r="K53" s="97">
        <f>SUM(J53)+1.3</f>
        <v>29.6</v>
      </c>
      <c r="L53" s="95">
        <f>SUM(K53)+1.8</f>
        <v>31.400000000000002</v>
      </c>
      <c r="M53" s="138"/>
    </row>
    <row r="54" spans="1:13" x14ac:dyDescent="0.3">
      <c r="A54" s="132"/>
      <c r="B54" s="79" t="s">
        <v>105</v>
      </c>
      <c r="C54" s="80"/>
      <c r="D54" s="81" t="s">
        <v>103</v>
      </c>
      <c r="E54" s="82"/>
      <c r="F54" s="82"/>
      <c r="G54" s="83"/>
      <c r="H54" s="40"/>
      <c r="I54" s="76"/>
      <c r="J54" s="76"/>
      <c r="K54" s="55"/>
      <c r="L54" s="76"/>
      <c r="M54" s="139"/>
    </row>
    <row r="55" spans="1:13" x14ac:dyDescent="0.3">
      <c r="A55" s="132">
        <v>27</v>
      </c>
      <c r="B55" s="87" t="s">
        <v>106</v>
      </c>
      <c r="C55" s="88"/>
      <c r="D55" s="50" t="s">
        <v>107</v>
      </c>
      <c r="E55" s="51"/>
      <c r="F55" s="51"/>
      <c r="G55" s="52"/>
      <c r="H55" s="39">
        <v>31.4</v>
      </c>
      <c r="I55" s="95">
        <f>SUM(H55)+2.8</f>
        <v>34.199999999999996</v>
      </c>
      <c r="J55" s="95">
        <f>SUM(I55)+2.8</f>
        <v>36.999999999999993</v>
      </c>
      <c r="K55" s="95">
        <f>SUM(J55)+2.7</f>
        <v>39.699999999999996</v>
      </c>
      <c r="L55" s="95">
        <f>SUM(K55)+2.6</f>
        <v>42.3</v>
      </c>
      <c r="M55" s="138"/>
    </row>
    <row r="56" spans="1:13" x14ac:dyDescent="0.3">
      <c r="A56" s="132"/>
      <c r="B56" s="79" t="s">
        <v>108</v>
      </c>
      <c r="C56" s="80"/>
      <c r="D56" s="81" t="s">
        <v>109</v>
      </c>
      <c r="E56" s="82"/>
      <c r="F56" s="82"/>
      <c r="G56" s="83"/>
      <c r="H56" s="40"/>
      <c r="I56" s="76"/>
      <c r="J56" s="76"/>
      <c r="K56" s="76"/>
      <c r="L56" s="76"/>
      <c r="M56" s="139"/>
    </row>
    <row r="57" spans="1:13" x14ac:dyDescent="0.3">
      <c r="A57" s="132">
        <v>28</v>
      </c>
      <c r="B57" s="87" t="s">
        <v>110</v>
      </c>
      <c r="C57" s="88"/>
      <c r="D57" s="50" t="s">
        <v>111</v>
      </c>
      <c r="E57" s="51"/>
      <c r="F57" s="51"/>
      <c r="G57" s="52"/>
      <c r="H57" s="39">
        <v>24</v>
      </c>
      <c r="I57" s="95">
        <f>SUM(H57)+6</f>
        <v>30</v>
      </c>
      <c r="J57" s="95">
        <f>SUM(I57)+6</f>
        <v>36</v>
      </c>
      <c r="K57" s="95">
        <f>SUM(J57)+6</f>
        <v>42</v>
      </c>
      <c r="L57" s="95">
        <f>SUM(K57)+4.5</f>
        <v>46.5</v>
      </c>
      <c r="M57" s="138"/>
    </row>
    <row r="58" spans="1:13" x14ac:dyDescent="0.3">
      <c r="A58" s="132"/>
      <c r="B58" s="79" t="s">
        <v>112</v>
      </c>
      <c r="C58" s="80"/>
      <c r="D58" s="81" t="s">
        <v>113</v>
      </c>
      <c r="E58" s="82"/>
      <c r="F58" s="82"/>
      <c r="G58" s="83"/>
      <c r="H58" s="40"/>
      <c r="I58" s="76"/>
      <c r="J58" s="76"/>
      <c r="K58" s="76"/>
      <c r="L58" s="76"/>
      <c r="M58" s="139"/>
    </row>
    <row r="59" spans="1:13" x14ac:dyDescent="0.3">
      <c r="A59" s="132">
        <v>29</v>
      </c>
      <c r="B59" s="87" t="s">
        <v>114</v>
      </c>
      <c r="C59" s="88"/>
      <c r="D59" s="50" t="s">
        <v>115</v>
      </c>
      <c r="E59" s="51"/>
      <c r="F59" s="51"/>
      <c r="G59" s="52"/>
      <c r="H59" s="39">
        <v>28.3</v>
      </c>
      <c r="I59" s="95">
        <f>SUM(H59)+1.4</f>
        <v>29.7</v>
      </c>
      <c r="J59" s="95">
        <f>SUM(I59)+1.4</f>
        <v>31.099999999999998</v>
      </c>
      <c r="K59" s="95">
        <f>SUM(J59)+1.4</f>
        <v>32.5</v>
      </c>
      <c r="L59" s="95">
        <f>SUM(K59)+1.4</f>
        <v>33.9</v>
      </c>
      <c r="M59" s="138"/>
    </row>
    <row r="60" spans="1:13" x14ac:dyDescent="0.3">
      <c r="A60" s="132"/>
      <c r="B60" s="79" t="s">
        <v>116</v>
      </c>
      <c r="C60" s="80"/>
      <c r="D60" s="81" t="s">
        <v>115</v>
      </c>
      <c r="E60" s="82"/>
      <c r="F60" s="82"/>
      <c r="G60" s="83"/>
      <c r="H60" s="40"/>
      <c r="I60" s="76"/>
      <c r="J60" s="76"/>
      <c r="K60" s="76"/>
      <c r="L60" s="76"/>
      <c r="M60" s="139"/>
    </row>
    <row r="61" spans="1:13" x14ac:dyDescent="0.3">
      <c r="A61" s="132">
        <v>30</v>
      </c>
      <c r="B61" s="87" t="s">
        <v>117</v>
      </c>
      <c r="C61" s="88"/>
      <c r="D61" s="50" t="s">
        <v>118</v>
      </c>
      <c r="E61" s="51"/>
      <c r="F61" s="51"/>
      <c r="G61" s="52"/>
      <c r="H61" s="39">
        <v>29</v>
      </c>
      <c r="I61" s="95">
        <f>SUM(H61)+3.5</f>
        <v>32.5</v>
      </c>
      <c r="J61" s="95">
        <f>SUM(I61)+3.5</f>
        <v>36</v>
      </c>
      <c r="K61" s="95">
        <f>SUM(J61)+3.5</f>
        <v>39.5</v>
      </c>
      <c r="L61" s="95">
        <f>SUM(K61)+3.4</f>
        <v>42.9</v>
      </c>
      <c r="M61" s="138"/>
    </row>
    <row r="62" spans="1:13" x14ac:dyDescent="0.3">
      <c r="A62" s="132"/>
      <c r="B62" s="79" t="s">
        <v>119</v>
      </c>
      <c r="C62" s="80"/>
      <c r="D62" s="81" t="s">
        <v>120</v>
      </c>
      <c r="E62" s="82"/>
      <c r="F62" s="82"/>
      <c r="G62" s="83"/>
      <c r="H62" s="40"/>
      <c r="I62" s="76"/>
      <c r="J62" s="76"/>
      <c r="K62" s="76"/>
      <c r="L62" s="76"/>
      <c r="M62" s="139"/>
    </row>
    <row r="63" spans="1:13" x14ac:dyDescent="0.3">
      <c r="A63" s="132">
        <v>31</v>
      </c>
      <c r="B63" s="87" t="s">
        <v>155</v>
      </c>
      <c r="C63" s="88"/>
      <c r="D63" s="140" t="s">
        <v>43</v>
      </c>
      <c r="E63" s="141"/>
      <c r="F63" s="141"/>
      <c r="G63" s="142"/>
      <c r="H63" s="104">
        <v>14.3</v>
      </c>
      <c r="I63" s="124">
        <f>SUM(H63)+1</f>
        <v>15.3</v>
      </c>
      <c r="J63" s="124">
        <f>SUM(I63)+1</f>
        <v>16.3</v>
      </c>
      <c r="K63" s="124">
        <f>SUM(J63)+1</f>
        <v>17.3</v>
      </c>
      <c r="L63" s="124">
        <f>SUM(K63)+1</f>
        <v>18.3</v>
      </c>
      <c r="M63" s="126"/>
    </row>
    <row r="64" spans="1:13" x14ac:dyDescent="0.3">
      <c r="A64" s="132"/>
      <c r="B64" s="76" t="s">
        <v>156</v>
      </c>
      <c r="C64" s="76"/>
      <c r="D64" s="92" t="s">
        <v>157</v>
      </c>
      <c r="E64" s="93"/>
      <c r="F64" s="93"/>
      <c r="G64" s="94"/>
      <c r="H64" s="104"/>
      <c r="I64" s="124"/>
      <c r="J64" s="124"/>
      <c r="K64" s="124"/>
      <c r="L64" s="124"/>
      <c r="M64" s="126"/>
    </row>
    <row r="65" spans="1:13" x14ac:dyDescent="0.3">
      <c r="A65" s="132">
        <v>32</v>
      </c>
      <c r="B65" s="134" t="s">
        <v>25</v>
      </c>
      <c r="C65" s="134"/>
      <c r="D65" s="135"/>
      <c r="E65" s="136"/>
      <c r="F65" s="136"/>
      <c r="G65" s="137"/>
      <c r="H65" s="104">
        <v>51</v>
      </c>
      <c r="I65" s="124">
        <f>SUM(H65)+2.9</f>
        <v>53.9</v>
      </c>
      <c r="J65" s="124">
        <f>SUM(I65)+4</f>
        <v>57.9</v>
      </c>
      <c r="K65" s="124">
        <f>SUM(J65)+4</f>
        <v>61.9</v>
      </c>
      <c r="L65" s="124">
        <f>SUM(K65)+4</f>
        <v>65.900000000000006</v>
      </c>
      <c r="M65" s="126"/>
    </row>
    <row r="66" spans="1:13" ht="17.25" thickBot="1" x14ac:dyDescent="0.35">
      <c r="A66" s="133"/>
      <c r="B66" s="128" t="s">
        <v>12</v>
      </c>
      <c r="C66" s="128"/>
      <c r="D66" s="129" t="s">
        <v>158</v>
      </c>
      <c r="E66" s="130"/>
      <c r="F66" s="130"/>
      <c r="G66" s="131"/>
      <c r="H66" s="116"/>
      <c r="I66" s="125"/>
      <c r="J66" s="125"/>
      <c r="K66" s="125"/>
      <c r="L66" s="125"/>
      <c r="M66" s="127"/>
    </row>
  </sheetData>
  <mergeCells count="355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K5:K6"/>
    <mergeCell ref="L5:L6"/>
    <mergeCell ref="M5:M6"/>
    <mergeCell ref="B6:C6"/>
    <mergeCell ref="D6:G6"/>
    <mergeCell ref="A7:A8"/>
    <mergeCell ref="B7:C7"/>
    <mergeCell ref="D7:G7"/>
    <mergeCell ref="H7:H8"/>
    <mergeCell ref="I7:I8"/>
    <mergeCell ref="J7:J8"/>
    <mergeCell ref="K7:K8"/>
    <mergeCell ref="L7:L8"/>
    <mergeCell ref="M7:M8"/>
    <mergeCell ref="B8:C8"/>
    <mergeCell ref="D8:G8"/>
    <mergeCell ref="A9:A10"/>
    <mergeCell ref="B9:C9"/>
    <mergeCell ref="D9:G9"/>
    <mergeCell ref="H9:H10"/>
    <mergeCell ref="I9:I10"/>
    <mergeCell ref="J9:J10"/>
    <mergeCell ref="K9:K10"/>
    <mergeCell ref="L9:L10"/>
    <mergeCell ref="M9:M10"/>
    <mergeCell ref="B10:C10"/>
    <mergeCell ref="D10:G10"/>
    <mergeCell ref="A11:A12"/>
    <mergeCell ref="B11:C11"/>
    <mergeCell ref="D11:G11"/>
    <mergeCell ref="H11:H12"/>
    <mergeCell ref="I11:I12"/>
    <mergeCell ref="J11:J12"/>
    <mergeCell ref="K11:K12"/>
    <mergeCell ref="L11:L12"/>
    <mergeCell ref="M11:M12"/>
    <mergeCell ref="B12:C12"/>
    <mergeCell ref="D12:G12"/>
    <mergeCell ref="A13:A14"/>
    <mergeCell ref="B13:C13"/>
    <mergeCell ref="D13:G13"/>
    <mergeCell ref="H13:H14"/>
    <mergeCell ref="I13:I14"/>
    <mergeCell ref="J13:J14"/>
    <mergeCell ref="K13:K14"/>
    <mergeCell ref="L13:L14"/>
    <mergeCell ref="M13:M14"/>
    <mergeCell ref="B14:C14"/>
    <mergeCell ref="D14:G14"/>
    <mergeCell ref="A15:A16"/>
    <mergeCell ref="B15:C15"/>
    <mergeCell ref="D15:G15"/>
    <mergeCell ref="H15:H16"/>
    <mergeCell ref="I15:I16"/>
    <mergeCell ref="J15:J16"/>
    <mergeCell ref="K15:K16"/>
    <mergeCell ref="L15:L16"/>
    <mergeCell ref="M15:M16"/>
    <mergeCell ref="B16:C16"/>
    <mergeCell ref="D16:G16"/>
    <mergeCell ref="A17:A18"/>
    <mergeCell ref="B17:C17"/>
    <mergeCell ref="D17:G17"/>
    <mergeCell ref="H17:H18"/>
    <mergeCell ref="I17:I18"/>
    <mergeCell ref="J17:J18"/>
    <mergeCell ref="K17:K18"/>
    <mergeCell ref="L17:L18"/>
    <mergeCell ref="M17:M18"/>
    <mergeCell ref="B18:C18"/>
    <mergeCell ref="D18:G18"/>
    <mergeCell ref="A19:A20"/>
    <mergeCell ref="B19:C19"/>
    <mergeCell ref="D19:G19"/>
    <mergeCell ref="H19:H20"/>
    <mergeCell ref="I19:I20"/>
    <mergeCell ref="J19:J20"/>
    <mergeCell ref="K19:K20"/>
    <mergeCell ref="L19:L20"/>
    <mergeCell ref="M19:M20"/>
    <mergeCell ref="B20:C20"/>
    <mergeCell ref="D20:G20"/>
    <mergeCell ref="A21:A22"/>
    <mergeCell ref="B21:C21"/>
    <mergeCell ref="D21:G21"/>
    <mergeCell ref="H21:H22"/>
    <mergeCell ref="I21:I22"/>
    <mergeCell ref="J21:J22"/>
    <mergeCell ref="K21:K22"/>
    <mergeCell ref="L21:L22"/>
    <mergeCell ref="M21:M22"/>
    <mergeCell ref="B22:C22"/>
    <mergeCell ref="D22:G22"/>
    <mergeCell ref="A23:A24"/>
    <mergeCell ref="B23:C23"/>
    <mergeCell ref="D23:G23"/>
    <mergeCell ref="H23:H24"/>
    <mergeCell ref="I23:I24"/>
    <mergeCell ref="J23:J24"/>
    <mergeCell ref="K23:K24"/>
    <mergeCell ref="L23:L24"/>
    <mergeCell ref="M23:M24"/>
    <mergeCell ref="B24:C24"/>
    <mergeCell ref="D24:G24"/>
    <mergeCell ref="A25:A26"/>
    <mergeCell ref="B25:C25"/>
    <mergeCell ref="D25:G25"/>
    <mergeCell ref="H25:H26"/>
    <mergeCell ref="I25:I26"/>
    <mergeCell ref="J25:J26"/>
    <mergeCell ref="K25:K26"/>
    <mergeCell ref="L25:L26"/>
    <mergeCell ref="M25:M26"/>
    <mergeCell ref="B26:C26"/>
    <mergeCell ref="D26:G26"/>
    <mergeCell ref="A27:A28"/>
    <mergeCell ref="B27:C27"/>
    <mergeCell ref="D27:G27"/>
    <mergeCell ref="H27:H28"/>
    <mergeCell ref="I27:I28"/>
    <mergeCell ref="J27:J28"/>
    <mergeCell ref="K27:K28"/>
    <mergeCell ref="L27:L28"/>
    <mergeCell ref="M27:M28"/>
    <mergeCell ref="B28:C28"/>
    <mergeCell ref="D28:G28"/>
    <mergeCell ref="A29:A30"/>
    <mergeCell ref="B29:C29"/>
    <mergeCell ref="D29:G29"/>
    <mergeCell ref="H29:H30"/>
    <mergeCell ref="I29:I30"/>
    <mergeCell ref="J29:J30"/>
    <mergeCell ref="K29:K30"/>
    <mergeCell ref="L29:L30"/>
    <mergeCell ref="M29:M30"/>
    <mergeCell ref="B30:C30"/>
    <mergeCell ref="D30:G30"/>
    <mergeCell ref="A31:A32"/>
    <mergeCell ref="B31:C31"/>
    <mergeCell ref="D31:G31"/>
    <mergeCell ref="H31:H32"/>
    <mergeCell ref="I31:I32"/>
    <mergeCell ref="J31:J32"/>
    <mergeCell ref="K31:K32"/>
    <mergeCell ref="L31:L32"/>
    <mergeCell ref="M31:M32"/>
    <mergeCell ref="B32:C32"/>
    <mergeCell ref="D32:G32"/>
    <mergeCell ref="A33:A34"/>
    <mergeCell ref="B33:C33"/>
    <mergeCell ref="D33:G33"/>
    <mergeCell ref="H33:H34"/>
    <mergeCell ref="I33:I34"/>
    <mergeCell ref="J33:J34"/>
    <mergeCell ref="K33:K34"/>
    <mergeCell ref="L33:L34"/>
    <mergeCell ref="M33:M34"/>
    <mergeCell ref="B34:C34"/>
    <mergeCell ref="D34:G34"/>
    <mergeCell ref="A35:A36"/>
    <mergeCell ref="B35:C35"/>
    <mergeCell ref="D35:G35"/>
    <mergeCell ref="H35:H36"/>
    <mergeCell ref="I35:I36"/>
    <mergeCell ref="J35:J36"/>
    <mergeCell ref="K35:K36"/>
    <mergeCell ref="L35:L36"/>
    <mergeCell ref="M35:M36"/>
    <mergeCell ref="B36:C36"/>
    <mergeCell ref="D36:G36"/>
    <mergeCell ref="A37:A38"/>
    <mergeCell ref="B37:C37"/>
    <mergeCell ref="D37:G37"/>
    <mergeCell ref="H37:H38"/>
    <mergeCell ref="I37:I38"/>
    <mergeCell ref="J37:J38"/>
    <mergeCell ref="K37:K38"/>
    <mergeCell ref="L37:L38"/>
    <mergeCell ref="M37:M38"/>
    <mergeCell ref="B38:C38"/>
    <mergeCell ref="D38:G38"/>
    <mergeCell ref="A39:A40"/>
    <mergeCell ref="B39:C39"/>
    <mergeCell ref="D39:G39"/>
    <mergeCell ref="H39:H40"/>
    <mergeCell ref="I39:I40"/>
    <mergeCell ref="J39:J40"/>
    <mergeCell ref="K39:K40"/>
    <mergeCell ref="L39:L40"/>
    <mergeCell ref="M39:M40"/>
    <mergeCell ref="B40:C40"/>
    <mergeCell ref="D40:G40"/>
    <mergeCell ref="A41:A42"/>
    <mergeCell ref="B41:C41"/>
    <mergeCell ref="D41:G41"/>
    <mergeCell ref="H41:H42"/>
    <mergeCell ref="I41:I42"/>
    <mergeCell ref="J41:J42"/>
    <mergeCell ref="K41:K42"/>
    <mergeCell ref="L41:L42"/>
    <mergeCell ref="M41:M42"/>
    <mergeCell ref="B42:C42"/>
    <mergeCell ref="D42:G42"/>
    <mergeCell ref="A43:A44"/>
    <mergeCell ref="B43:C43"/>
    <mergeCell ref="D43:G43"/>
    <mergeCell ref="H43:H44"/>
    <mergeCell ref="I43:I44"/>
    <mergeCell ref="J43:J44"/>
    <mergeCell ref="K43:K44"/>
    <mergeCell ref="L43:L44"/>
    <mergeCell ref="M43:M44"/>
    <mergeCell ref="B44:C44"/>
    <mergeCell ref="D44:G44"/>
    <mergeCell ref="A45:A46"/>
    <mergeCell ref="B45:C45"/>
    <mergeCell ref="D45:G45"/>
    <mergeCell ref="H45:H46"/>
    <mergeCell ref="I45:I46"/>
    <mergeCell ref="J45:J46"/>
    <mergeCell ref="K45:K46"/>
    <mergeCell ref="L45:L46"/>
    <mergeCell ref="M45:M46"/>
    <mergeCell ref="B46:C46"/>
    <mergeCell ref="D46:G46"/>
    <mergeCell ref="A47:A48"/>
    <mergeCell ref="B47:C47"/>
    <mergeCell ref="D47:G47"/>
    <mergeCell ref="H47:H48"/>
    <mergeCell ref="I47:I48"/>
    <mergeCell ref="J47:J48"/>
    <mergeCell ref="K47:K48"/>
    <mergeCell ref="L47:L48"/>
    <mergeCell ref="M47:M48"/>
    <mergeCell ref="B48:C48"/>
    <mergeCell ref="D48:G48"/>
    <mergeCell ref="A49:A50"/>
    <mergeCell ref="B49:C49"/>
    <mergeCell ref="D49:G49"/>
    <mergeCell ref="H49:H50"/>
    <mergeCell ref="I49:I50"/>
    <mergeCell ref="J49:J50"/>
    <mergeCell ref="K49:K50"/>
    <mergeCell ref="L49:L50"/>
    <mergeCell ref="M49:M50"/>
    <mergeCell ref="B50:C50"/>
    <mergeCell ref="D50:G50"/>
    <mergeCell ref="A51:A52"/>
    <mergeCell ref="B51:C51"/>
    <mergeCell ref="D51:G51"/>
    <mergeCell ref="H51:H52"/>
    <mergeCell ref="I51:I52"/>
    <mergeCell ref="J51:J52"/>
    <mergeCell ref="K51:K52"/>
    <mergeCell ref="L51:L52"/>
    <mergeCell ref="M51:M52"/>
    <mergeCell ref="B52:C52"/>
    <mergeCell ref="D52:G52"/>
    <mergeCell ref="A53:A54"/>
    <mergeCell ref="B53:C53"/>
    <mergeCell ref="D53:G53"/>
    <mergeCell ref="H53:H54"/>
    <mergeCell ref="I53:I54"/>
    <mergeCell ref="J53:J54"/>
    <mergeCell ref="K53:K54"/>
    <mergeCell ref="L53:L54"/>
    <mergeCell ref="M53:M54"/>
    <mergeCell ref="B54:C54"/>
    <mergeCell ref="D54:G54"/>
    <mergeCell ref="A55:A56"/>
    <mergeCell ref="B55:C55"/>
    <mergeCell ref="D55:G55"/>
    <mergeCell ref="H55:H56"/>
    <mergeCell ref="I55:I56"/>
    <mergeCell ref="J55:J56"/>
    <mergeCell ref="K55:K56"/>
    <mergeCell ref="L55:L56"/>
    <mergeCell ref="M55:M56"/>
    <mergeCell ref="B56:C56"/>
    <mergeCell ref="D56:G56"/>
    <mergeCell ref="A57:A58"/>
    <mergeCell ref="B57:C57"/>
    <mergeCell ref="D57:G57"/>
    <mergeCell ref="H57:H58"/>
    <mergeCell ref="I57:I58"/>
    <mergeCell ref="J57:J58"/>
    <mergeCell ref="K57:K58"/>
    <mergeCell ref="L57:L58"/>
    <mergeCell ref="M57:M58"/>
    <mergeCell ref="B58:C58"/>
    <mergeCell ref="D58:G58"/>
    <mergeCell ref="A59:A60"/>
    <mergeCell ref="B59:C59"/>
    <mergeCell ref="D59:G59"/>
    <mergeCell ref="H59:H60"/>
    <mergeCell ref="I59:I60"/>
    <mergeCell ref="J59:J60"/>
    <mergeCell ref="K59:K60"/>
    <mergeCell ref="L59:L60"/>
    <mergeCell ref="M59:M60"/>
    <mergeCell ref="B60:C60"/>
    <mergeCell ref="D60:G60"/>
    <mergeCell ref="A61:A62"/>
    <mergeCell ref="B61:C61"/>
    <mergeCell ref="D61:G61"/>
    <mergeCell ref="H61:H62"/>
    <mergeCell ref="I61:I62"/>
    <mergeCell ref="J61:J62"/>
    <mergeCell ref="K61:K62"/>
    <mergeCell ref="L61:L62"/>
    <mergeCell ref="M61:M62"/>
    <mergeCell ref="B62:C62"/>
    <mergeCell ref="D62:G62"/>
    <mergeCell ref="A63:A64"/>
    <mergeCell ref="B63:C63"/>
    <mergeCell ref="D63:G63"/>
    <mergeCell ref="H63:H64"/>
    <mergeCell ref="I63:I64"/>
    <mergeCell ref="J65:J66"/>
    <mergeCell ref="J63:J64"/>
    <mergeCell ref="K63:K64"/>
    <mergeCell ref="L63:L64"/>
    <mergeCell ref="M63:M64"/>
    <mergeCell ref="B64:C64"/>
    <mergeCell ref="D64:G64"/>
    <mergeCell ref="K65:K66"/>
    <mergeCell ref="L65:L66"/>
    <mergeCell ref="M65:M66"/>
    <mergeCell ref="B66:C66"/>
    <mergeCell ref="D66:G66"/>
    <mergeCell ref="A65:A66"/>
    <mergeCell ref="B65:C65"/>
    <mergeCell ref="D65:G65"/>
    <mergeCell ref="H65:H66"/>
    <mergeCell ref="I65:I66"/>
  </mergeCells>
  <phoneticPr fontId="9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JXWOP06</vt:lpstr>
      <vt:lpstr>GWPT01</vt:lpstr>
      <vt:lpstr>MWSE02</vt:lpstr>
      <vt:lpstr>GWPT01!Print_Area</vt:lpstr>
      <vt:lpstr>JXWOP06!Print_Area</vt:lpstr>
      <vt:lpstr>MWSE02!Print_Area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지동호</dc:creator>
  <cp:lastModifiedBy>DAHEE KIM</cp:lastModifiedBy>
  <cp:lastPrinted>2025-07-29T07:52:53Z</cp:lastPrinted>
  <dcterms:created xsi:type="dcterms:W3CDTF">2018-05-14T06:17:18Z</dcterms:created>
  <dcterms:modified xsi:type="dcterms:W3CDTF">2025-07-30T02:14:18Z</dcterms:modified>
</cp:coreProperties>
</file>