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d_carvalho_iaea_org/Documents/Desktop/"/>
    </mc:Choice>
  </mc:AlternateContent>
  <xr:revisionPtr revIDLastSave="452" documentId="8_{9A242868-50E2-4C84-ACDE-BAB9DD941DC6}" xr6:coauthVersionLast="45" xr6:coauthVersionMax="45" xr10:uidLastSave="{A11A2938-A6E0-4C9A-9320-893E3FDE28FB}"/>
  <bookViews>
    <workbookView xWindow="-28920" yWindow="-120" windowWidth="29040" windowHeight="17640" xr2:uid="{6E33F946-DC3B-4BE6-AA9A-98EB5032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7" i="1" l="1"/>
  <c r="O98" i="1"/>
  <c r="O99" i="1"/>
  <c r="O100" i="1"/>
  <c r="O101" i="1"/>
  <c r="O102" i="1"/>
  <c r="O103" i="1"/>
  <c r="O104" i="1"/>
  <c r="O105" i="1"/>
  <c r="O106" i="1"/>
  <c r="O97" i="1"/>
  <c r="O87" i="1"/>
  <c r="O88" i="1"/>
  <c r="O89" i="1"/>
  <c r="O86" i="1"/>
  <c r="O71" i="1"/>
  <c r="O72" i="1"/>
  <c r="O73" i="1"/>
  <c r="O74" i="1"/>
  <c r="O75" i="1"/>
  <c r="O76" i="1"/>
  <c r="O77" i="1"/>
  <c r="O78" i="1"/>
  <c r="O70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49" i="1"/>
  <c r="O32" i="1"/>
  <c r="O33" i="1"/>
  <c r="O34" i="1"/>
  <c r="O35" i="1"/>
  <c r="O36" i="1"/>
  <c r="O37" i="1"/>
  <c r="O38" i="1"/>
  <c r="O39" i="1"/>
  <c r="O40" i="1"/>
  <c r="O41" i="1"/>
  <c r="O31" i="1"/>
  <c r="O17" i="1"/>
  <c r="O18" i="1"/>
  <c r="O19" i="1"/>
  <c r="O20" i="1"/>
  <c r="O21" i="1"/>
  <c r="O22" i="1"/>
  <c r="O23" i="1"/>
  <c r="O24" i="1"/>
  <c r="O16" i="1"/>
  <c r="O5" i="1"/>
  <c r="O6" i="1"/>
  <c r="O7" i="1"/>
  <c r="O8" i="1"/>
  <c r="O9" i="1"/>
  <c r="O4" i="1"/>
  <c r="G107" i="1" l="1"/>
  <c r="H107" i="1" s="1"/>
  <c r="J107" i="1" s="1"/>
  <c r="G106" i="1"/>
  <c r="H106" i="1" s="1"/>
  <c r="J106" i="1" s="1"/>
  <c r="G105" i="1"/>
  <c r="H105" i="1" s="1"/>
  <c r="J105" i="1" s="1"/>
  <c r="G104" i="1"/>
  <c r="G103" i="1"/>
  <c r="H103" i="1" s="1"/>
  <c r="J103" i="1" s="1"/>
  <c r="G102" i="1"/>
  <c r="H102" i="1" s="1"/>
  <c r="J102" i="1" s="1"/>
  <c r="G101" i="1"/>
  <c r="H101" i="1" s="1"/>
  <c r="J101" i="1" s="1"/>
  <c r="G100" i="1"/>
  <c r="H100" i="1" s="1"/>
  <c r="J100" i="1" s="1"/>
  <c r="G99" i="1"/>
  <c r="H99" i="1" s="1"/>
  <c r="J99" i="1" s="1"/>
  <c r="G98" i="1"/>
  <c r="H98" i="1" s="1"/>
  <c r="J98" i="1" s="1"/>
  <c r="G97" i="1"/>
  <c r="H97" i="1" s="1"/>
  <c r="J97" i="1" s="1"/>
  <c r="G89" i="1"/>
  <c r="H89" i="1" s="1"/>
  <c r="J89" i="1" s="1"/>
  <c r="G88" i="1"/>
  <c r="H88" i="1" s="1"/>
  <c r="J88" i="1" s="1"/>
  <c r="G87" i="1"/>
  <c r="H87" i="1" s="1"/>
  <c r="J87" i="1" s="1"/>
  <c r="G86" i="1"/>
  <c r="G78" i="1"/>
  <c r="H78" i="1" s="1"/>
  <c r="J78" i="1" s="1"/>
  <c r="G77" i="1"/>
  <c r="H77" i="1" s="1"/>
  <c r="J77" i="1" s="1"/>
  <c r="G76" i="1"/>
  <c r="H76" i="1" s="1"/>
  <c r="J76" i="1" s="1"/>
  <c r="G75" i="1"/>
  <c r="H75" i="1" s="1"/>
  <c r="J75" i="1" s="1"/>
  <c r="G74" i="1"/>
  <c r="H74" i="1" s="1"/>
  <c r="J74" i="1" s="1"/>
  <c r="G73" i="1"/>
  <c r="H73" i="1" s="1"/>
  <c r="J73" i="1" s="1"/>
  <c r="G72" i="1"/>
  <c r="H72" i="1" s="1"/>
  <c r="J72" i="1" s="1"/>
  <c r="G71" i="1"/>
  <c r="H71" i="1" s="1"/>
  <c r="J71" i="1" s="1"/>
  <c r="G70" i="1"/>
  <c r="H70" i="1" s="1"/>
  <c r="J70" i="1" s="1"/>
  <c r="G62" i="1"/>
  <c r="H62" i="1" s="1"/>
  <c r="J62" i="1" s="1"/>
  <c r="G61" i="1"/>
  <c r="H61" i="1" s="1"/>
  <c r="J61" i="1" s="1"/>
  <c r="G60" i="1"/>
  <c r="H60" i="1" s="1"/>
  <c r="J60" i="1" s="1"/>
  <c r="G59" i="1"/>
  <c r="H59" i="1" s="1"/>
  <c r="J59" i="1" s="1"/>
  <c r="G58" i="1"/>
  <c r="H58" i="1" s="1"/>
  <c r="J58" i="1" s="1"/>
  <c r="G57" i="1"/>
  <c r="H57" i="1" s="1"/>
  <c r="J57" i="1" s="1"/>
  <c r="G56" i="1"/>
  <c r="H56" i="1" s="1"/>
  <c r="J56" i="1" s="1"/>
  <c r="G55" i="1"/>
  <c r="H55" i="1" s="1"/>
  <c r="J55" i="1" s="1"/>
  <c r="G54" i="1"/>
  <c r="H54" i="1" s="1"/>
  <c r="J54" i="1" s="1"/>
  <c r="G53" i="1"/>
  <c r="H53" i="1" s="1"/>
  <c r="J53" i="1" s="1"/>
  <c r="G52" i="1"/>
  <c r="H52" i="1" s="1"/>
  <c r="J52" i="1" s="1"/>
  <c r="G51" i="1"/>
  <c r="H51" i="1" s="1"/>
  <c r="J51" i="1" s="1"/>
  <c r="G50" i="1"/>
  <c r="H50" i="1" s="1"/>
  <c r="J50" i="1" s="1"/>
  <c r="G49" i="1"/>
  <c r="H49" i="1" s="1"/>
  <c r="J49" i="1" s="1"/>
  <c r="G41" i="1"/>
  <c r="H41" i="1" s="1"/>
  <c r="J41" i="1" s="1"/>
  <c r="G40" i="1"/>
  <c r="H40" i="1" s="1"/>
  <c r="J40" i="1" s="1"/>
  <c r="G39" i="1"/>
  <c r="H39" i="1" s="1"/>
  <c r="J39" i="1" s="1"/>
  <c r="G38" i="1"/>
  <c r="H38" i="1" s="1"/>
  <c r="J38" i="1" s="1"/>
  <c r="G37" i="1"/>
  <c r="H37" i="1" s="1"/>
  <c r="J37" i="1" s="1"/>
  <c r="G36" i="1"/>
  <c r="H36" i="1" s="1"/>
  <c r="J36" i="1" s="1"/>
  <c r="G35" i="1"/>
  <c r="H35" i="1" s="1"/>
  <c r="J35" i="1" s="1"/>
  <c r="G34" i="1"/>
  <c r="H34" i="1" s="1"/>
  <c r="J34" i="1" s="1"/>
  <c r="G33" i="1"/>
  <c r="G32" i="1"/>
  <c r="H32" i="1" s="1"/>
  <c r="J32" i="1" s="1"/>
  <c r="G31" i="1"/>
  <c r="H31" i="1" s="1"/>
  <c r="J31" i="1" s="1"/>
  <c r="G24" i="1"/>
  <c r="H24" i="1" s="1"/>
  <c r="J24" i="1" s="1"/>
  <c r="G23" i="1"/>
  <c r="H23" i="1" s="1"/>
  <c r="J23" i="1" s="1"/>
  <c r="G22" i="1"/>
  <c r="H22" i="1" s="1"/>
  <c r="J22" i="1" s="1"/>
  <c r="G21" i="1"/>
  <c r="G20" i="1"/>
  <c r="H20" i="1" s="1"/>
  <c r="J20" i="1" s="1"/>
  <c r="G19" i="1"/>
  <c r="H19" i="1" s="1"/>
  <c r="J19" i="1" s="1"/>
  <c r="G18" i="1"/>
  <c r="H18" i="1" s="1"/>
  <c r="J18" i="1" s="1"/>
  <c r="G17" i="1"/>
  <c r="H17" i="1" s="1"/>
  <c r="J17" i="1" s="1"/>
  <c r="G16" i="1"/>
  <c r="H16" i="1" s="1"/>
  <c r="J16" i="1" s="1"/>
  <c r="G5" i="1"/>
  <c r="G6" i="1"/>
  <c r="G7" i="1"/>
  <c r="G8" i="1"/>
  <c r="G9" i="1"/>
  <c r="G4" i="1"/>
  <c r="K107" i="1"/>
  <c r="D107" i="1"/>
  <c r="F107" i="1" s="1"/>
  <c r="K106" i="1"/>
  <c r="D106" i="1"/>
  <c r="E106" i="1" s="1"/>
  <c r="K105" i="1"/>
  <c r="D105" i="1"/>
  <c r="F105" i="1" s="1"/>
  <c r="K104" i="1"/>
  <c r="H104" i="1"/>
  <c r="J104" i="1" s="1"/>
  <c r="D104" i="1"/>
  <c r="E104" i="1" s="1"/>
  <c r="K103" i="1"/>
  <c r="D103" i="1"/>
  <c r="F103" i="1" s="1"/>
  <c r="K102" i="1"/>
  <c r="D102" i="1"/>
  <c r="E102" i="1" s="1"/>
  <c r="K101" i="1"/>
  <c r="D101" i="1"/>
  <c r="F101" i="1" s="1"/>
  <c r="K100" i="1"/>
  <c r="D100" i="1"/>
  <c r="F100" i="1" s="1"/>
  <c r="K99" i="1"/>
  <c r="D99" i="1"/>
  <c r="F99" i="1" s="1"/>
  <c r="K98" i="1"/>
  <c r="D98" i="1"/>
  <c r="E98" i="1" s="1"/>
  <c r="K97" i="1"/>
  <c r="D97" i="1"/>
  <c r="F97" i="1" s="1"/>
  <c r="K89" i="1"/>
  <c r="D89" i="1"/>
  <c r="E89" i="1" s="1"/>
  <c r="K88" i="1"/>
  <c r="D88" i="1"/>
  <c r="F88" i="1" s="1"/>
  <c r="K87" i="1"/>
  <c r="D87" i="1"/>
  <c r="E87" i="1" s="1"/>
  <c r="K86" i="1"/>
  <c r="H86" i="1"/>
  <c r="J86" i="1" s="1"/>
  <c r="D86" i="1"/>
  <c r="E86" i="1" s="1"/>
  <c r="K78" i="1"/>
  <c r="D78" i="1"/>
  <c r="E78" i="1" s="1"/>
  <c r="K77" i="1"/>
  <c r="D77" i="1"/>
  <c r="F77" i="1" s="1"/>
  <c r="K76" i="1"/>
  <c r="D76" i="1"/>
  <c r="E76" i="1" s="1"/>
  <c r="K75" i="1"/>
  <c r="D75" i="1"/>
  <c r="F75" i="1" s="1"/>
  <c r="K74" i="1"/>
  <c r="D74" i="1"/>
  <c r="F74" i="1" s="1"/>
  <c r="K73" i="1"/>
  <c r="D73" i="1"/>
  <c r="F73" i="1" s="1"/>
  <c r="K72" i="1"/>
  <c r="D72" i="1"/>
  <c r="F72" i="1" s="1"/>
  <c r="K71" i="1"/>
  <c r="D71" i="1"/>
  <c r="E71" i="1" s="1"/>
  <c r="K70" i="1"/>
  <c r="D70" i="1"/>
  <c r="E70" i="1" s="1"/>
  <c r="K60" i="1"/>
  <c r="K61" i="1"/>
  <c r="K62" i="1"/>
  <c r="D62" i="1"/>
  <c r="E62" i="1" s="1"/>
  <c r="D61" i="1"/>
  <c r="F61" i="1" s="1"/>
  <c r="D60" i="1"/>
  <c r="E60" i="1" s="1"/>
  <c r="K59" i="1"/>
  <c r="D59" i="1"/>
  <c r="E59" i="1" s="1"/>
  <c r="K58" i="1"/>
  <c r="D58" i="1"/>
  <c r="E58" i="1" s="1"/>
  <c r="K57" i="1"/>
  <c r="D57" i="1"/>
  <c r="F57" i="1" s="1"/>
  <c r="K56" i="1"/>
  <c r="D56" i="1"/>
  <c r="E56" i="1" s="1"/>
  <c r="K55" i="1"/>
  <c r="D55" i="1"/>
  <c r="F55" i="1" s="1"/>
  <c r="K54" i="1"/>
  <c r="D54" i="1"/>
  <c r="E54" i="1" s="1"/>
  <c r="K53" i="1"/>
  <c r="D53" i="1"/>
  <c r="E53" i="1" s="1"/>
  <c r="K52" i="1"/>
  <c r="D52" i="1"/>
  <c r="F52" i="1" s="1"/>
  <c r="K51" i="1"/>
  <c r="D51" i="1"/>
  <c r="F51" i="1" s="1"/>
  <c r="K50" i="1"/>
  <c r="D50" i="1"/>
  <c r="F50" i="1" s="1"/>
  <c r="K49" i="1"/>
  <c r="D49" i="1"/>
  <c r="F49" i="1" s="1"/>
  <c r="K40" i="1"/>
  <c r="K41" i="1"/>
  <c r="D41" i="1"/>
  <c r="E41" i="1" s="1"/>
  <c r="D40" i="1"/>
  <c r="E40" i="1" s="1"/>
  <c r="K39" i="1"/>
  <c r="D39" i="1"/>
  <c r="F39" i="1" s="1"/>
  <c r="K38" i="1"/>
  <c r="D38" i="1"/>
  <c r="F38" i="1" s="1"/>
  <c r="K37" i="1"/>
  <c r="D37" i="1"/>
  <c r="F37" i="1" s="1"/>
  <c r="K36" i="1"/>
  <c r="D36" i="1"/>
  <c r="F36" i="1" s="1"/>
  <c r="K35" i="1"/>
  <c r="D35" i="1"/>
  <c r="E35" i="1" s="1"/>
  <c r="K34" i="1"/>
  <c r="D34" i="1"/>
  <c r="F34" i="1" s="1"/>
  <c r="K33" i="1"/>
  <c r="H33" i="1"/>
  <c r="J33" i="1" s="1"/>
  <c r="D33" i="1"/>
  <c r="E33" i="1" s="1"/>
  <c r="K32" i="1"/>
  <c r="D32" i="1"/>
  <c r="F32" i="1" s="1"/>
  <c r="K31" i="1"/>
  <c r="D31" i="1"/>
  <c r="E31" i="1" s="1"/>
  <c r="K22" i="1"/>
  <c r="K23" i="1"/>
  <c r="K24" i="1"/>
  <c r="D24" i="1"/>
  <c r="E24" i="1" s="1"/>
  <c r="D23" i="1"/>
  <c r="E23" i="1" s="1"/>
  <c r="D22" i="1"/>
  <c r="E22" i="1" s="1"/>
  <c r="K21" i="1"/>
  <c r="H21" i="1"/>
  <c r="J21" i="1" s="1"/>
  <c r="D21" i="1"/>
  <c r="F21" i="1" s="1"/>
  <c r="K20" i="1"/>
  <c r="D20" i="1"/>
  <c r="E20" i="1" s="1"/>
  <c r="K19" i="1"/>
  <c r="D19" i="1"/>
  <c r="F19" i="1" s="1"/>
  <c r="K18" i="1"/>
  <c r="D18" i="1"/>
  <c r="E18" i="1" s="1"/>
  <c r="K17" i="1"/>
  <c r="D17" i="1"/>
  <c r="F17" i="1" s="1"/>
  <c r="K16" i="1"/>
  <c r="D16" i="1"/>
  <c r="F16" i="1" s="1"/>
  <c r="F62" i="1" l="1"/>
  <c r="I62" i="1" s="1"/>
  <c r="L62" i="1" s="1"/>
  <c r="M62" i="1" s="1"/>
  <c r="F86" i="1"/>
  <c r="I86" i="1" s="1"/>
  <c r="L86" i="1" s="1"/>
  <c r="M86" i="1" s="1"/>
  <c r="F59" i="1"/>
  <c r="I59" i="1" s="1"/>
  <c r="L59" i="1" s="1"/>
  <c r="M59" i="1" s="1"/>
  <c r="E61" i="1"/>
  <c r="I61" i="1" s="1"/>
  <c r="L61" i="1" s="1"/>
  <c r="M61" i="1" s="1"/>
  <c r="Z8" i="1" a="1"/>
  <c r="Z8" i="1" s="1"/>
  <c r="Z9" i="1" a="1"/>
  <c r="Z9" i="1" s="1"/>
  <c r="O92" i="1"/>
  <c r="Y10" i="1" s="1"/>
  <c r="Z6" i="1" a="1"/>
  <c r="Z6" i="1" s="1"/>
  <c r="Z11" i="1" a="1"/>
  <c r="Z11" i="1" s="1"/>
  <c r="Z10" i="1" a="1"/>
  <c r="Z10" i="1" s="1"/>
  <c r="O90" i="1"/>
  <c r="W10" i="1" s="1"/>
  <c r="O91" i="1"/>
  <c r="X10" i="1" s="1"/>
  <c r="Z7" i="1" a="1"/>
  <c r="Z7" i="1" s="1"/>
  <c r="Z5" i="1" a="1"/>
  <c r="Z5" i="1" s="1"/>
  <c r="F98" i="1"/>
  <c r="I98" i="1" s="1"/>
  <c r="L98" i="1" s="1"/>
  <c r="M98" i="1" s="1"/>
  <c r="E100" i="1"/>
  <c r="I100" i="1" s="1"/>
  <c r="L100" i="1" s="1"/>
  <c r="M100" i="1" s="1"/>
  <c r="F106" i="1"/>
  <c r="I106" i="1" s="1"/>
  <c r="L106" i="1" s="1"/>
  <c r="M106" i="1" s="1"/>
  <c r="E107" i="1"/>
  <c r="I107" i="1" s="1"/>
  <c r="L107" i="1" s="1"/>
  <c r="M107" i="1" s="1"/>
  <c r="F104" i="1"/>
  <c r="I104" i="1" s="1"/>
  <c r="L104" i="1" s="1"/>
  <c r="M104" i="1" s="1"/>
  <c r="E101" i="1"/>
  <c r="I101" i="1" s="1"/>
  <c r="L101" i="1" s="1"/>
  <c r="M101" i="1" s="1"/>
  <c r="E99" i="1"/>
  <c r="I99" i="1" s="1"/>
  <c r="L99" i="1" s="1"/>
  <c r="M99" i="1" s="1"/>
  <c r="O110" i="1"/>
  <c r="Y11" i="1" s="1"/>
  <c r="E97" i="1"/>
  <c r="I97" i="1" s="1"/>
  <c r="L97" i="1" s="1"/>
  <c r="M97" i="1" s="1"/>
  <c r="F102" i="1"/>
  <c r="I102" i="1" s="1"/>
  <c r="L102" i="1" s="1"/>
  <c r="M102" i="1" s="1"/>
  <c r="E105" i="1"/>
  <c r="I105" i="1" s="1"/>
  <c r="L105" i="1" s="1"/>
  <c r="M105" i="1" s="1"/>
  <c r="O108" i="1"/>
  <c r="W11" i="1" s="1"/>
  <c r="E103" i="1"/>
  <c r="I103" i="1" s="1"/>
  <c r="L103" i="1" s="1"/>
  <c r="M103" i="1" s="1"/>
  <c r="O109" i="1"/>
  <c r="X11" i="1" s="1"/>
  <c r="E88" i="1"/>
  <c r="I88" i="1" s="1"/>
  <c r="L88" i="1" s="1"/>
  <c r="M88" i="1" s="1"/>
  <c r="F87" i="1"/>
  <c r="I87" i="1" s="1"/>
  <c r="L87" i="1" s="1"/>
  <c r="M87" i="1" s="1"/>
  <c r="F89" i="1"/>
  <c r="I89" i="1" s="1"/>
  <c r="L89" i="1" s="1"/>
  <c r="M89" i="1" s="1"/>
  <c r="O81" i="1"/>
  <c r="Y9" i="1" s="1"/>
  <c r="E72" i="1"/>
  <c r="I72" i="1" s="1"/>
  <c r="L72" i="1" s="1"/>
  <c r="M72" i="1" s="1"/>
  <c r="E75" i="1"/>
  <c r="I75" i="1" s="1"/>
  <c r="L75" i="1" s="1"/>
  <c r="M75" i="1" s="1"/>
  <c r="E77" i="1"/>
  <c r="I77" i="1" s="1"/>
  <c r="L77" i="1" s="1"/>
  <c r="M77" i="1" s="1"/>
  <c r="F70" i="1"/>
  <c r="I70" i="1" s="1"/>
  <c r="L70" i="1" s="1"/>
  <c r="M70" i="1" s="1"/>
  <c r="F78" i="1"/>
  <c r="I78" i="1" s="1"/>
  <c r="L78" i="1" s="1"/>
  <c r="M78" i="1" s="1"/>
  <c r="E73" i="1"/>
  <c r="I73" i="1" s="1"/>
  <c r="L73" i="1" s="1"/>
  <c r="M73" i="1" s="1"/>
  <c r="F76" i="1"/>
  <c r="I76" i="1" s="1"/>
  <c r="L76" i="1" s="1"/>
  <c r="M76" i="1" s="1"/>
  <c r="F71" i="1"/>
  <c r="I71" i="1" s="1"/>
  <c r="L71" i="1" s="1"/>
  <c r="M71" i="1" s="1"/>
  <c r="E74" i="1"/>
  <c r="I74" i="1" s="1"/>
  <c r="L74" i="1" s="1"/>
  <c r="M74" i="1" s="1"/>
  <c r="O80" i="1"/>
  <c r="X9" i="1" s="1"/>
  <c r="O79" i="1"/>
  <c r="W9" i="1" s="1"/>
  <c r="F60" i="1"/>
  <c r="I60" i="1" s="1"/>
  <c r="L60" i="1" s="1"/>
  <c r="M60" i="1" s="1"/>
  <c r="O65" i="1"/>
  <c r="Y8" i="1" s="1"/>
  <c r="F53" i="1"/>
  <c r="I53" i="1" s="1"/>
  <c r="L53" i="1" s="1"/>
  <c r="M53" i="1" s="1"/>
  <c r="F56" i="1"/>
  <c r="I56" i="1" s="1"/>
  <c r="L56" i="1" s="1"/>
  <c r="M56" i="1" s="1"/>
  <c r="E50" i="1"/>
  <c r="I50" i="1" s="1"/>
  <c r="L50" i="1" s="1"/>
  <c r="M50" i="1" s="1"/>
  <c r="E51" i="1"/>
  <c r="I51" i="1" s="1"/>
  <c r="L51" i="1" s="1"/>
  <c r="M51" i="1" s="1"/>
  <c r="F58" i="1"/>
  <c r="I58" i="1" s="1"/>
  <c r="L58" i="1" s="1"/>
  <c r="M58" i="1" s="1"/>
  <c r="E49" i="1"/>
  <c r="I49" i="1" s="1"/>
  <c r="L49" i="1" s="1"/>
  <c r="M49" i="1" s="1"/>
  <c r="F54" i="1"/>
  <c r="I54" i="1" s="1"/>
  <c r="L54" i="1" s="1"/>
  <c r="M54" i="1" s="1"/>
  <c r="E57" i="1"/>
  <c r="I57" i="1" s="1"/>
  <c r="L57" i="1" s="1"/>
  <c r="M57" i="1" s="1"/>
  <c r="E52" i="1"/>
  <c r="I52" i="1" s="1"/>
  <c r="L52" i="1" s="1"/>
  <c r="M52" i="1" s="1"/>
  <c r="O63" i="1"/>
  <c r="W8" i="1" s="1"/>
  <c r="E55" i="1"/>
  <c r="I55" i="1" s="1"/>
  <c r="L55" i="1" s="1"/>
  <c r="M55" i="1" s="1"/>
  <c r="O64" i="1"/>
  <c r="X8" i="1" s="1"/>
  <c r="F41" i="1"/>
  <c r="I41" i="1" s="1"/>
  <c r="L41" i="1" s="1"/>
  <c r="M41" i="1" s="1"/>
  <c r="F40" i="1"/>
  <c r="I40" i="1" s="1"/>
  <c r="L40" i="1" s="1"/>
  <c r="M40" i="1" s="1"/>
  <c r="O44" i="1"/>
  <c r="Y7" i="1" s="1"/>
  <c r="E36" i="1"/>
  <c r="I36" i="1" s="1"/>
  <c r="L36" i="1" s="1"/>
  <c r="M36" i="1" s="1"/>
  <c r="F35" i="1"/>
  <c r="I35" i="1" s="1"/>
  <c r="L35" i="1" s="1"/>
  <c r="M35" i="1" s="1"/>
  <c r="E38" i="1"/>
  <c r="I38" i="1" s="1"/>
  <c r="L38" i="1" s="1"/>
  <c r="M38" i="1" s="1"/>
  <c r="E39" i="1"/>
  <c r="I39" i="1" s="1"/>
  <c r="L39" i="1" s="1"/>
  <c r="M39" i="1" s="1"/>
  <c r="F33" i="1"/>
  <c r="I33" i="1" s="1"/>
  <c r="L33" i="1" s="1"/>
  <c r="M33" i="1" s="1"/>
  <c r="E37" i="1"/>
  <c r="I37" i="1" s="1"/>
  <c r="L37" i="1" s="1"/>
  <c r="M37" i="1" s="1"/>
  <c r="F31" i="1"/>
  <c r="I31" i="1" s="1"/>
  <c r="L31" i="1" s="1"/>
  <c r="M31" i="1" s="1"/>
  <c r="E34" i="1"/>
  <c r="I34" i="1" s="1"/>
  <c r="L34" i="1" s="1"/>
  <c r="M34" i="1" s="1"/>
  <c r="E32" i="1"/>
  <c r="I32" i="1" s="1"/>
  <c r="L32" i="1" s="1"/>
  <c r="M32" i="1" s="1"/>
  <c r="O42" i="1"/>
  <c r="W7" i="1" s="1"/>
  <c r="O43" i="1"/>
  <c r="X7" i="1" s="1"/>
  <c r="F22" i="1"/>
  <c r="I22" i="1" s="1"/>
  <c r="L22" i="1" s="1"/>
  <c r="M22" i="1" s="1"/>
  <c r="F24" i="1"/>
  <c r="I24" i="1" s="1"/>
  <c r="L24" i="1" s="1"/>
  <c r="M24" i="1" s="1"/>
  <c r="F23" i="1"/>
  <c r="I23" i="1" s="1"/>
  <c r="L23" i="1" s="1"/>
  <c r="M23" i="1" s="1"/>
  <c r="O27" i="1"/>
  <c r="Y6" i="1" s="1"/>
  <c r="O25" i="1"/>
  <c r="W6" i="1" s="1"/>
  <c r="O26" i="1"/>
  <c r="X6" i="1" s="1"/>
  <c r="E21" i="1"/>
  <c r="I21" i="1" s="1"/>
  <c r="L21" i="1" s="1"/>
  <c r="M21" i="1" s="1"/>
  <c r="F18" i="1"/>
  <c r="I18" i="1" s="1"/>
  <c r="L18" i="1" s="1"/>
  <c r="M18" i="1" s="1"/>
  <c r="F20" i="1"/>
  <c r="I20" i="1" s="1"/>
  <c r="L20" i="1" s="1"/>
  <c r="M20" i="1" s="1"/>
  <c r="E16" i="1"/>
  <c r="I16" i="1" s="1"/>
  <c r="L16" i="1" s="1"/>
  <c r="M16" i="1" s="1"/>
  <c r="E19" i="1"/>
  <c r="I19" i="1" s="1"/>
  <c r="L19" i="1" s="1"/>
  <c r="M19" i="1" s="1"/>
  <c r="E17" i="1"/>
  <c r="I17" i="1" s="1"/>
  <c r="L17" i="1" s="1"/>
  <c r="M17" i="1" s="1"/>
  <c r="V9" i="1" l="1"/>
  <c r="V7" i="1"/>
  <c r="V11" i="1"/>
  <c r="V6" i="1"/>
  <c r="M90" i="1"/>
  <c r="S10" i="1" s="1"/>
  <c r="M91" i="1"/>
  <c r="T10" i="1" s="1"/>
  <c r="V10" i="1"/>
  <c r="M92" i="1"/>
  <c r="U10" i="1" s="1"/>
  <c r="V8" i="1"/>
  <c r="M110" i="1"/>
  <c r="U11" i="1" s="1"/>
  <c r="M109" i="1"/>
  <c r="T11" i="1" s="1"/>
  <c r="M108" i="1"/>
  <c r="S11" i="1" s="1"/>
  <c r="M81" i="1"/>
  <c r="U9" i="1" s="1"/>
  <c r="M80" i="1"/>
  <c r="T9" i="1" s="1"/>
  <c r="M79" i="1"/>
  <c r="S9" i="1" s="1"/>
  <c r="M65" i="1"/>
  <c r="U8" i="1" s="1"/>
  <c r="M64" i="1"/>
  <c r="T8" i="1" s="1"/>
  <c r="M63" i="1"/>
  <c r="S8" i="1" s="1"/>
  <c r="M44" i="1"/>
  <c r="U7" i="1" s="1"/>
  <c r="M43" i="1"/>
  <c r="T7" i="1" s="1"/>
  <c r="M42" i="1"/>
  <c r="S7" i="1" s="1"/>
  <c r="M27" i="1"/>
  <c r="U6" i="1" s="1"/>
  <c r="M26" i="1"/>
  <c r="T6" i="1" s="1"/>
  <c r="M25" i="1"/>
  <c r="S6" i="1" s="1"/>
  <c r="O12" i="1"/>
  <c r="Y5" i="1" s="1"/>
  <c r="O10" i="1" l="1"/>
  <c r="W5" i="1" s="1"/>
  <c r="O11" i="1"/>
  <c r="X5" i="1" s="1"/>
  <c r="H5" i="1"/>
  <c r="J5" i="1" s="1"/>
  <c r="H6" i="1"/>
  <c r="J6" i="1" s="1"/>
  <c r="H7" i="1"/>
  <c r="J7" i="1" s="1"/>
  <c r="H9" i="1"/>
  <c r="J9" i="1" s="1"/>
  <c r="H4" i="1"/>
  <c r="J4" i="1" s="1"/>
  <c r="K5" i="1"/>
  <c r="K6" i="1"/>
  <c r="K7" i="1"/>
  <c r="K8" i="1"/>
  <c r="K9" i="1"/>
  <c r="K4" i="1"/>
  <c r="H8" i="1"/>
  <c r="J8" i="1" s="1"/>
  <c r="D5" i="1"/>
  <c r="E5" i="1" s="1"/>
  <c r="D6" i="1"/>
  <c r="F6" i="1" s="1"/>
  <c r="D7" i="1"/>
  <c r="E7" i="1" s="1"/>
  <c r="D8" i="1"/>
  <c r="F8" i="1" s="1"/>
  <c r="D9" i="1"/>
  <c r="F9" i="1" s="1"/>
  <c r="D4" i="1"/>
  <c r="F4" i="1" l="1"/>
  <c r="E4" i="1"/>
  <c r="F5" i="1"/>
  <c r="I5" i="1" s="1"/>
  <c r="L5" i="1" s="1"/>
  <c r="M5" i="1" s="1"/>
  <c r="E8" i="1"/>
  <c r="I8" i="1" s="1"/>
  <c r="L8" i="1" s="1"/>
  <c r="M8" i="1" s="1"/>
  <c r="E9" i="1"/>
  <c r="I9" i="1" s="1"/>
  <c r="L9" i="1" s="1"/>
  <c r="M9" i="1" s="1"/>
  <c r="F7" i="1"/>
  <c r="I7" i="1" s="1"/>
  <c r="L7" i="1" s="1"/>
  <c r="M7" i="1" s="1"/>
  <c r="E6" i="1"/>
  <c r="I6" i="1" s="1"/>
  <c r="L6" i="1" s="1"/>
  <c r="M6" i="1" s="1"/>
  <c r="I4" i="1" l="1"/>
  <c r="L4" i="1" s="1"/>
  <c r="M4" i="1" s="1"/>
  <c r="V5" i="1" s="1"/>
  <c r="M11" i="1" l="1"/>
  <c r="T5" i="1" s="1"/>
  <c r="M12" i="1"/>
  <c r="U5" i="1" s="1"/>
  <c r="M10" i="1"/>
  <c r="S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<sst xmlns="http://schemas.openxmlformats.org/spreadsheetml/2006/main" count="187" uniqueCount="34">
  <si>
    <t>t</t>
  </si>
  <si>
    <t>Marked</t>
  </si>
  <si>
    <t>Unmarked</t>
  </si>
  <si>
    <t>Sum</t>
  </si>
  <si>
    <t>Pi(t)</t>
  </si>
  <si>
    <t>1-Pi(t)</t>
  </si>
  <si>
    <t>Lambda</t>
  </si>
  <si>
    <t>LOG(Pi/Pi-1)</t>
  </si>
  <si>
    <t>EXP(Bot)</t>
  </si>
  <si>
    <t>LOG(M)</t>
  </si>
  <si>
    <t>LOG(N)</t>
  </si>
  <si>
    <t>N</t>
  </si>
  <si>
    <t>Lamda</t>
  </si>
  <si>
    <t>B</t>
  </si>
  <si>
    <t>Beta Average</t>
  </si>
  <si>
    <t>Min</t>
  </si>
  <si>
    <t>Max</t>
  </si>
  <si>
    <t>Mean</t>
  </si>
  <si>
    <t>release</t>
  </si>
  <si>
    <t>PDS</t>
  </si>
  <si>
    <t>Fisher-Ford</t>
  </si>
  <si>
    <t>A</t>
  </si>
  <si>
    <t>C1</t>
  </si>
  <si>
    <t>C2</t>
  </si>
  <si>
    <t>D</t>
  </si>
  <si>
    <t>E</t>
  </si>
  <si>
    <t>F</t>
  </si>
  <si>
    <t>MEAN</t>
  </si>
  <si>
    <t>MIN</t>
  </si>
  <si>
    <t>MAX</t>
  </si>
  <si>
    <t>SEM</t>
  </si>
  <si>
    <t>CIANCI</t>
  </si>
  <si>
    <t>FISHER-FORD</t>
  </si>
  <si>
    <t>Total+1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</si>
</sst>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CIANCI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Sheet1!$V$5:$V$11</c:f>
                <c:numCache>
                  <c:formatCode>General</c:formatCode>
                  <c:ptCount val="7"/>
                  <c:pt idx="0">
                    <c:v>10869.836223135964</c:v>
                  </c:pt>
                  <c:pt idx="1">
                    <c:v>15776.78950056585</c:v>
                  </c:pt>
                  <c:pt idx="2">
                    <c:v>330132.18907335174</c:v>
                  </c:pt>
                  <c:pt idx="3">
                    <c:v>605297.06241145986</c:v>
                  </c:pt>
                  <c:pt idx="4">
                    <c:v>180946.46809200093</c:v>
                  </c:pt>
                  <c:pt idx="5">
                    <c:v>13385.403563990243</c:v>
                  </c:pt>
                  <c:pt idx="6">
                    <c:v>1895.2173442718406</c:v>
                  </c:pt>
                </c:numCache>
              </c:numRef>
            </c:plus>
            <c:minus>
              <c:numRef>
                <c:f>Sheet1!$V$5:$V$11</c:f>
                <c:numCache>
                  <c:formatCode>General</c:formatCode>
                  <c:ptCount val="7"/>
                  <c:pt idx="0">
                    <c:v>10869.836223135964</c:v>
                  </c:pt>
                  <c:pt idx="1">
                    <c:v>15776.78950056585</c:v>
                  </c:pt>
                  <c:pt idx="2">
                    <c:v>330132.18907335174</c:v>
                  </c:pt>
                  <c:pt idx="3">
                    <c:v>605297.06241145986</c:v>
                  </c:pt>
                  <c:pt idx="4">
                    <c:v>180946.46809200093</c:v>
                  </c:pt>
                  <c:pt idx="5">
                    <c:v>13385.403563990243</c:v>
                  </c:pt>
                  <c:pt idx="6">
                    <c:v>1895.2173442718406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Sheet1!$R$5:$R$11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C1</c:v>
                </c:pt>
                <c:pt idx="3">
                  <c:v>C2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Sheet1!$S$5:$S$11</c:f>
              <c:numCache>
                <c:formatCode>0</c:formatCode>
                <c:ptCount val="7"/>
                <c:pt idx="0">
                  <c:v>27117.057425629246</c:v>
                </c:pt>
                <c:pt idx="1">
                  <c:v>41046.565500392782</c:v>
                </c:pt>
                <c:pt idx="2">
                  <c:v>248758.21859274618</c:v>
                </c:pt>
                <c:pt idx="3">
                  <c:v>446124.82355636708</c:v>
                </c:pt>
                <c:pt idx="4">
                  <c:v>544142.71827774204</c:v>
                </c:pt>
                <c:pt idx="5">
                  <c:v>23461.994368948323</c:v>
                </c:pt>
                <c:pt idx="6">
                  <c:v>2281.9393761292886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4-432F-ADA0-5CCA764C1E18}"/>
            </c:ext>
          </c:extLst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FISHER-FORD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Sheet1!$Z$5:$Z$11</c:f>
                <c:numCache>
                  <c:formatCode>General</c:formatCode>
                  <c:ptCount val="7"/>
                  <c:pt idx="0">
                    <c:v>3615.0099009849873</c:v>
                  </c:pt>
                  <c:pt idx="1">
                    <c:v>3226.7275494360852</c:v>
                  </c:pt>
                  <c:pt idx="2">
                    <c:v>178041.09493949992</c:v>
                  </c:pt>
                  <c:pt idx="3">
                    <c:v>387380.64341219014</c:v>
                  </c:pt>
                  <c:pt idx="4">
                    <c:v>150882.53778940465</c:v>
                  </c:pt>
                  <c:pt idx="5">
                    <c:v>15587.63357465658</c:v>
                  </c:pt>
                  <c:pt idx="6">
                    <c:v>1567.9461536509189</c:v>
                  </c:pt>
                </c:numCache>
              </c:numRef>
            </c:plus>
            <c:minus>
              <c:numRef>
                <c:f>Sheet1!$Z$5:$Z$11</c:f>
                <c:numCache>
                  <c:formatCode>General</c:formatCode>
                  <c:ptCount val="7"/>
                  <c:pt idx="0">
                    <c:v>3615.0099009849873</c:v>
                  </c:pt>
                  <c:pt idx="1">
                    <c:v>3226.7275494360852</c:v>
                  </c:pt>
                  <c:pt idx="2">
                    <c:v>178041.09493949992</c:v>
                  </c:pt>
                  <c:pt idx="3">
                    <c:v>387380.64341219014</c:v>
                  </c:pt>
                  <c:pt idx="4">
                    <c:v>150882.53778940465</c:v>
                  </c:pt>
                  <c:pt idx="5">
                    <c:v>15587.63357465658</c:v>
                  </c:pt>
                  <c:pt idx="6">
                    <c:v>1567.9461536509189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Sheet1!$R$5:$R$11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C1</c:v>
                </c:pt>
                <c:pt idx="3">
                  <c:v>C2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Sheet1!$W$5:$W$11</c:f>
              <c:numCache>
                <c:formatCode>0</c:formatCode>
                <c:ptCount val="7"/>
                <c:pt idx="0">
                  <c:v>14401.774955308822</c:v>
                </c:pt>
                <c:pt idx="1">
                  <c:v>18832.424799672634</c:v>
                </c:pt>
                <c:pt idx="2">
                  <c:v>428725.6945975197</c:v>
                </c:pt>
                <c:pt idx="3">
                  <c:v>1048588.2969135132</c:v>
                </c:pt>
                <c:pt idx="4">
                  <c:v>1358210.1708691223</c:v>
                </c:pt>
                <c:pt idx="5">
                  <c:v>34281.020292319685</c:v>
                </c:pt>
                <c:pt idx="6">
                  <c:v>-22396.266050424718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4-432F-ADA0-5CCA764C1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28520"/>
        <c:axId val="509720976"/>
      </c:barChart>
      <c:catAx>
        <c:axId val="50972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20976"/>
        <c:crosses val="autoZero"/>
        <c:auto val="1"/>
        <c:lblAlgn val="ctr"/>
        <c:lblOffset val="100"/>
        <c:noMultiLvlLbl val="0"/>
      </c:catAx>
      <c:valAx>
        <c:axId val="5097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28520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333374</xdr:colOff>
      <xdr:row>13</xdr:row>
      <xdr:rowOff>61912</xdr:rowOff>
    </xdr:from>
    <xdr:to>
      <xdr:col>26</xdr:col>
      <xdr:colOff>209549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4C51B-774A-4B6E-A3F2-E4F76DBFD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782E-7F57-4F08-8C96-BCC80E3BF034}">
  <dimension ref="A1:Z110"/>
  <sheetViews>
    <sheetView tabSelected="1" topLeftCell="A66" workbookViewId="0">
      <selection activeCell="L86" sqref="L86"/>
    </sheetView>
  </sheetViews>
  <sheetFormatPr defaultRowHeight="15" x14ac:dyDescent="0.25"/>
  <cols>
    <col min="8" max="8" width="19.28515625" customWidth="1"/>
    <col min="13" max="13" width="12.85546875" customWidth="1"/>
    <col min="15" max="15" width="12.7109375" bestFit="1" customWidth="1"/>
  </cols>
  <sheetData>
    <row r="1" spans="1:26" x14ac:dyDescent="0.25">
      <c r="A1" t="s">
        <v>21</v>
      </c>
    </row>
    <row r="2" spans="1:26" x14ac:dyDescent="0.25">
      <c r="A2" t="s">
        <v>12</v>
      </c>
      <c r="B2">
        <v>0.33</v>
      </c>
      <c r="C2">
        <v>0.35299999999999998</v>
      </c>
      <c r="D2">
        <v>0.37990000000000002</v>
      </c>
      <c r="F2" t="s">
        <v>18</v>
      </c>
      <c r="G2">
        <v>10500</v>
      </c>
      <c r="J2" s="9"/>
      <c r="K2" s="9"/>
    </row>
    <row r="3" spans="1:26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4" t="s">
        <v>6</v>
      </c>
      <c r="H3" s="4" t="s">
        <v>14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19</v>
      </c>
      <c r="O3" s="4" t="s">
        <v>20</v>
      </c>
      <c r="S3" s="12" t="s">
        <v>31</v>
      </c>
      <c r="T3" s="12"/>
      <c r="U3" s="12"/>
      <c r="V3" s="12"/>
      <c r="W3" s="12" t="s">
        <v>32</v>
      </c>
      <c r="X3" s="12"/>
      <c r="Y3" s="12"/>
      <c r="Z3" s="12"/>
    </row>
    <row r="4" spans="1:26" x14ac:dyDescent="0.25">
      <c r="A4" s="1">
        <v>1</v>
      </c>
      <c r="B4" s="1">
        <v>123</v>
      </c>
      <c r="C4" s="1">
        <v>38</v>
      </c>
      <c r="D4" s="1">
        <f>SUM(B4:C4)</f>
        <v>161</v>
      </c>
      <c r="E4" s="3">
        <f>B4/D4</f>
        <v>0.7639751552795031</v>
      </c>
      <c r="F4" s="3">
        <f>C4/D4</f>
        <v>0.2360248447204969</v>
      </c>
      <c r="G4" s="1">
        <f>$B$2</f>
        <v>0.33</v>
      </c>
      <c r="H4" s="1">
        <f t="shared" ref="H4:H9" si="0">LN(G4)</f>
        <v>-1.1086626245216111</v>
      </c>
      <c r="I4" s="1">
        <f t="shared" ref="I4:I9" si="1">LOG(E4/F4)</f>
        <v>0.51012151482258783</v>
      </c>
      <c r="J4" s="1">
        <f t="shared" ref="J4:J9" si="2">EXP(H4*A4)</f>
        <v>0.33</v>
      </c>
      <c r="K4" s="1">
        <f>LOG(10500)</f>
        <v>4.0211892990699383</v>
      </c>
      <c r="L4" s="1">
        <f>-I4-J4+K4</f>
        <v>3.1810677842473503</v>
      </c>
      <c r="M4" s="5">
        <f>10^L4</f>
        <v>1517.2871656389614</v>
      </c>
      <c r="N4" s="1">
        <v>0.81625910000000002</v>
      </c>
      <c r="O4" s="1">
        <f>(($G$2*N4*C4)/B4)-(N4*$G$2)</f>
        <v>-5922.8556646341458</v>
      </c>
      <c r="S4" t="s">
        <v>27</v>
      </c>
      <c r="T4" t="s">
        <v>28</v>
      </c>
      <c r="U4" t="s">
        <v>29</v>
      </c>
      <c r="V4" t="s">
        <v>30</v>
      </c>
      <c r="W4" t="s">
        <v>27</v>
      </c>
      <c r="X4" t="s">
        <v>28</v>
      </c>
      <c r="Y4" t="s">
        <v>29</v>
      </c>
      <c r="Z4" t="s">
        <v>30</v>
      </c>
    </row>
    <row r="5" spans="1:26" x14ac:dyDescent="0.25">
      <c r="A5" s="1">
        <v>2</v>
      </c>
      <c r="B5" s="1">
        <v>87</v>
      </c>
      <c r="C5" s="1">
        <v>35</v>
      </c>
      <c r="D5" s="1">
        <f t="shared" ref="D5:D9" si="3">SUM(B5:C5)</f>
        <v>122</v>
      </c>
      <c r="E5" s="3">
        <f t="shared" ref="E5:E9" si="4">B5/D5</f>
        <v>0.71311475409836067</v>
      </c>
      <c r="F5" s="3">
        <f t="shared" ref="F5:F9" si="5">C5/D5</f>
        <v>0.28688524590163933</v>
      </c>
      <c r="G5" s="1">
        <f t="shared" ref="G5:G9" si="6">$B$2</f>
        <v>0.33</v>
      </c>
      <c r="H5" s="1">
        <f t="shared" si="0"/>
        <v>-1.1086626245216111</v>
      </c>
      <c r="I5" s="1">
        <f t="shared" si="1"/>
        <v>0.3954512082683429</v>
      </c>
      <c r="J5" s="1">
        <f t="shared" si="2"/>
        <v>0.1089</v>
      </c>
      <c r="K5" s="1">
        <f t="shared" ref="K5:K9" si="7">LOG(10500)</f>
        <v>4.0211892990699383</v>
      </c>
      <c r="L5" s="1">
        <f t="shared" ref="L5:L9" si="8">-I5-J5+K5</f>
        <v>3.5168380908015955</v>
      </c>
      <c r="M5" s="5">
        <f t="shared" ref="M5:M9" si="9">10^L5</f>
        <v>3287.2905464616429</v>
      </c>
      <c r="N5" s="1">
        <v>0.81625910000000002</v>
      </c>
      <c r="O5" s="1">
        <f t="shared" ref="O5:O9" si="10">(($G$2*N5*C5)/B5)-(N5*$G$2)</f>
        <v>-5122.7295241379306</v>
      </c>
      <c r="R5" t="s">
        <v>21</v>
      </c>
      <c r="S5" s="6">
        <f>M10</f>
        <v>27117.057425629246</v>
      </c>
      <c r="T5" s="6">
        <f>M11</f>
        <v>1517.2871656389614</v>
      </c>
      <c r="U5" s="6">
        <f>M12</f>
        <v>61302.945124342492</v>
      </c>
      <c r="V5">
        <f>STDEV(M4:M9)/SQRT(COUNT(M4:M9))</f>
        <v>10869.836223135964</v>
      </c>
      <c r="W5" s="6">
        <f>O10</f>
        <v>14401.774955308822</v>
      </c>
      <c r="X5" s="6">
        <f>O11</f>
        <v>-5922.8556646341458</v>
      </c>
      <c r="Y5" s="6">
        <f>O12</f>
        <v>42853.602750000005</v>
      </c>
      <c r="Z5" cm="1">
        <f t="array" ref="Z5">STDEV(O4:O9)/_xlfn._xlws.SORT(COUNT(O4:O9))</f>
        <v>3615.0099009849873</v>
      </c>
    </row>
    <row r="6" spans="1:26" x14ac:dyDescent="0.25">
      <c r="A6" s="1">
        <v>3</v>
      </c>
      <c r="B6" s="1">
        <v>16</v>
      </c>
      <c r="C6" s="1">
        <v>23</v>
      </c>
      <c r="D6" s="1">
        <f t="shared" si="3"/>
        <v>39</v>
      </c>
      <c r="E6" s="3">
        <f t="shared" si="4"/>
        <v>0.41025641025641024</v>
      </c>
      <c r="F6" s="3">
        <f t="shared" si="5"/>
        <v>0.58974358974358976</v>
      </c>
      <c r="G6" s="1">
        <f t="shared" si="6"/>
        <v>0.33</v>
      </c>
      <c r="H6" s="1">
        <f t="shared" si="0"/>
        <v>-1.1086626245216111</v>
      </c>
      <c r="I6" s="1">
        <f t="shared" si="1"/>
        <v>-0.1576078533616681</v>
      </c>
      <c r="J6" s="1">
        <f t="shared" si="2"/>
        <v>3.5937000000000004E-2</v>
      </c>
      <c r="K6" s="1">
        <f t="shared" si="7"/>
        <v>4.0211892990699383</v>
      </c>
      <c r="L6" s="1">
        <f t="shared" si="8"/>
        <v>4.1428601524316067</v>
      </c>
      <c r="M6" s="5">
        <f t="shared" si="9"/>
        <v>13895.051233341796</v>
      </c>
      <c r="N6" s="1">
        <v>0.81625910000000002</v>
      </c>
      <c r="O6" s="1">
        <f t="shared" si="10"/>
        <v>3749.6902406249992</v>
      </c>
      <c r="R6" t="s">
        <v>13</v>
      </c>
      <c r="S6" s="6">
        <f>M25</f>
        <v>41046.565500392782</v>
      </c>
      <c r="T6" s="6">
        <f>M26</f>
        <v>177.63619723115687</v>
      </c>
      <c r="U6" s="6">
        <f>M27</f>
        <v>115462.6028183882</v>
      </c>
      <c r="V6">
        <f>STDEV(M16:M24)/SQRT(COUNT(M16:M24))</f>
        <v>15776.78950056585</v>
      </c>
      <c r="W6" s="6">
        <f>O25</f>
        <v>18832.424799672634</v>
      </c>
      <c r="X6" s="6">
        <f>O26</f>
        <v>-6307.8050713695648</v>
      </c>
      <c r="Y6" s="6">
        <f>O27</f>
        <v>64479.785174000004</v>
      </c>
      <c r="Z6" cm="1">
        <f t="array" ref="Z6">STDEV(O16:O24)/_xlfn._xlws.SORT(COUNT(O16:O24))</f>
        <v>3226.7275494360852</v>
      </c>
    </row>
    <row r="7" spans="1:26" x14ac:dyDescent="0.25">
      <c r="A7" s="1">
        <v>4</v>
      </c>
      <c r="B7" s="1">
        <v>2</v>
      </c>
      <c r="C7" s="1">
        <v>12</v>
      </c>
      <c r="D7" s="1">
        <f t="shared" si="3"/>
        <v>14</v>
      </c>
      <c r="E7" s="3">
        <f t="shared" si="4"/>
        <v>0.14285714285714285</v>
      </c>
      <c r="F7" s="3">
        <f t="shared" si="5"/>
        <v>0.8571428571428571</v>
      </c>
      <c r="G7" s="1">
        <f t="shared" si="6"/>
        <v>0.33</v>
      </c>
      <c r="H7" s="1">
        <f t="shared" si="0"/>
        <v>-1.1086626245216111</v>
      </c>
      <c r="I7" s="1">
        <f t="shared" si="1"/>
        <v>-0.77815125038364363</v>
      </c>
      <c r="J7" s="1">
        <f t="shared" si="2"/>
        <v>1.185921E-2</v>
      </c>
      <c r="K7" s="1">
        <f t="shared" si="7"/>
        <v>4.0211892990699383</v>
      </c>
      <c r="L7" s="1">
        <f t="shared" si="8"/>
        <v>4.7874813394535822</v>
      </c>
      <c r="M7" s="5">
        <f t="shared" si="9"/>
        <v>61302.945124342492</v>
      </c>
      <c r="N7" s="1">
        <v>0.81625910000000002</v>
      </c>
      <c r="O7" s="1">
        <f t="shared" si="10"/>
        <v>42853.602750000005</v>
      </c>
      <c r="R7" t="s">
        <v>22</v>
      </c>
      <c r="S7" s="6">
        <f>M42</f>
        <v>248758.21859274618</v>
      </c>
      <c r="T7" s="6">
        <f>M43</f>
        <v>4493.2428998121322</v>
      </c>
      <c r="U7" s="6">
        <f>M44</f>
        <v>979395.32996186707</v>
      </c>
      <c r="V7">
        <f>STDEV(M31:M41)/SQRT(COUNT(M31:M41))</f>
        <v>330132.18907335174</v>
      </c>
      <c r="W7" s="6">
        <f>O42</f>
        <v>428725.6945975197</v>
      </c>
      <c r="X7" s="6">
        <f>O43</f>
        <v>-1599.2557446808532</v>
      </c>
      <c r="Y7" s="6">
        <f>O44</f>
        <v>1734164.3900000001</v>
      </c>
      <c r="Z7" cm="1">
        <f t="array" ref="Z7">STDEV(O31:O41)/_xlfn._xlws.SORT(COUNT(O31:O41))</f>
        <v>178041.09493949992</v>
      </c>
    </row>
    <row r="8" spans="1:26" x14ac:dyDescent="0.25">
      <c r="A8" s="1">
        <v>5</v>
      </c>
      <c r="B8" s="1">
        <v>5</v>
      </c>
      <c r="C8" s="1">
        <v>28</v>
      </c>
      <c r="D8" s="1">
        <f t="shared" si="3"/>
        <v>33</v>
      </c>
      <c r="E8" s="3">
        <f t="shared" si="4"/>
        <v>0.15151515151515152</v>
      </c>
      <c r="F8" s="3">
        <f t="shared" si="5"/>
        <v>0.84848484848484851</v>
      </c>
      <c r="G8" s="1">
        <f t="shared" si="6"/>
        <v>0.33</v>
      </c>
      <c r="H8" s="1">
        <f t="shared" si="0"/>
        <v>-1.1086626245216111</v>
      </c>
      <c r="I8" s="1">
        <f t="shared" si="1"/>
        <v>-0.74818802700620035</v>
      </c>
      <c r="J8" s="1">
        <f t="shared" si="2"/>
        <v>3.9135393000000003E-3</v>
      </c>
      <c r="K8" s="1">
        <f t="shared" si="7"/>
        <v>4.0211892990699383</v>
      </c>
      <c r="L8" s="1">
        <f t="shared" si="8"/>
        <v>4.7654637867761389</v>
      </c>
      <c r="M8" s="5">
        <f t="shared" si="9"/>
        <v>58272.518279670563</v>
      </c>
      <c r="N8" s="1">
        <v>0.81625910000000002</v>
      </c>
      <c r="O8" s="1">
        <f t="shared" si="10"/>
        <v>39425.314530000003</v>
      </c>
      <c r="R8" t="s">
        <v>23</v>
      </c>
      <c r="S8" s="6">
        <f>M63</f>
        <v>446124.82355636708</v>
      </c>
      <c r="T8" s="6">
        <f>M64</f>
        <v>3383.8063809868177</v>
      </c>
      <c r="U8" s="6">
        <f>M65</f>
        <v>1555333.7782089713</v>
      </c>
      <c r="V8">
        <f>STDEV(M49:M62)/SQRT(COUNT(M49:M62))</f>
        <v>605297.06241145986</v>
      </c>
      <c r="W8" s="6">
        <f>O63</f>
        <v>1048588.2969135132</v>
      </c>
      <c r="X8" s="6">
        <f>O64</f>
        <v>-7823.1891660000001</v>
      </c>
      <c r="Y8" s="6">
        <f>O65</f>
        <v>3701314.1357468572</v>
      </c>
      <c r="Z8" cm="1">
        <f t="array" ref="Z8">STDEV(O49:O62)/_xlfn._xlws.SORT(COUNT(O49:O62))</f>
        <v>387380.64341219014</v>
      </c>
    </row>
    <row r="9" spans="1:26" x14ac:dyDescent="0.25">
      <c r="A9" s="1">
        <v>6</v>
      </c>
      <c r="B9" s="1">
        <v>6</v>
      </c>
      <c r="C9" s="1">
        <v>14</v>
      </c>
      <c r="D9" s="1">
        <f t="shared" si="3"/>
        <v>20</v>
      </c>
      <c r="E9" s="3">
        <f t="shared" si="4"/>
        <v>0.3</v>
      </c>
      <c r="F9" s="3">
        <f t="shared" si="5"/>
        <v>0.7</v>
      </c>
      <c r="G9" s="1">
        <f t="shared" si="6"/>
        <v>0.33</v>
      </c>
      <c r="H9" s="1">
        <f t="shared" si="0"/>
        <v>-1.1086626245216111</v>
      </c>
      <c r="I9" s="1">
        <f t="shared" si="1"/>
        <v>-0.36797678529459438</v>
      </c>
      <c r="J9" s="1">
        <f t="shared" si="2"/>
        <v>1.291467969E-3</v>
      </c>
      <c r="K9" s="1">
        <f t="shared" si="7"/>
        <v>4.0211892990699383</v>
      </c>
      <c r="L9" s="1">
        <f t="shared" si="8"/>
        <v>4.3878746163955329</v>
      </c>
      <c r="M9" s="5">
        <f t="shared" si="9"/>
        <v>24427.252204320019</v>
      </c>
      <c r="N9" s="1">
        <v>0.81625910000000002</v>
      </c>
      <c r="O9" s="1">
        <f t="shared" si="10"/>
        <v>11427.627399999999</v>
      </c>
      <c r="R9" t="s">
        <v>24</v>
      </c>
      <c r="S9" s="6">
        <f>M79</f>
        <v>544142.71827774204</v>
      </c>
      <c r="T9" s="6">
        <f>M80</f>
        <v>7307.8938474711958</v>
      </c>
      <c r="U9" s="6">
        <f>M81</f>
        <v>1563993.4381763507</v>
      </c>
      <c r="V9">
        <f>STDEV(M70:M78)/SQRT(COUNT(M70:M78))</f>
        <v>180946.46809200093</v>
      </c>
      <c r="W9" s="6">
        <f>O79</f>
        <v>1358210.1708691223</v>
      </c>
      <c r="X9" s="6">
        <f>O80</f>
        <v>12906.697125238399</v>
      </c>
      <c r="Y9" s="6">
        <f>O81</f>
        <v>3914326.1773264003</v>
      </c>
      <c r="Z9" cm="1">
        <f t="array" ref="Z9">STDEV(O70:O78)/_xlfn._xlws.SORT(COUNT(O70:O78))</f>
        <v>150882.53778940465</v>
      </c>
    </row>
    <row r="10" spans="1:26" x14ac:dyDescent="0.25">
      <c r="L10" s="1" t="s">
        <v>17</v>
      </c>
      <c r="M10" s="5">
        <f>AVERAGE(M4:M9)</f>
        <v>27117.057425629246</v>
      </c>
      <c r="N10" s="1" t="s">
        <v>17</v>
      </c>
      <c r="O10" s="5">
        <f>AVERAGE(O4:O9)</f>
        <v>14401.774955308822</v>
      </c>
      <c r="R10" t="s">
        <v>25</v>
      </c>
      <c r="S10" s="6">
        <f>M90</f>
        <v>23461.994368948323</v>
      </c>
      <c r="T10" s="6">
        <f>M91</f>
        <v>798.07308482128235</v>
      </c>
      <c r="U10" s="6">
        <f>M92</f>
        <v>61302.945124342492</v>
      </c>
      <c r="V10">
        <f>STDEV(M86:M89)/SQRT(COUNT(M86:M89))</f>
        <v>13385.403563990243</v>
      </c>
      <c r="W10" s="6">
        <f>O90</f>
        <v>34281.020292319685</v>
      </c>
      <c r="X10" s="6">
        <f>O91</f>
        <v>-20431.38644553375</v>
      </c>
      <c r="Y10" s="6">
        <f>O92</f>
        <v>121978.4265405</v>
      </c>
      <c r="Z10" cm="1">
        <f t="array" ref="Z10">STDEV(O86:O89)/_xlfn._xlws.SORT(COUNT(O86:O89))</f>
        <v>15587.63357465658</v>
      </c>
    </row>
    <row r="11" spans="1:26" x14ac:dyDescent="0.25">
      <c r="L11" s="1" t="s">
        <v>15</v>
      </c>
      <c r="M11" s="5">
        <f>MIN(M4:M9)</f>
        <v>1517.2871656389614</v>
      </c>
      <c r="N11" s="1" t="s">
        <v>15</v>
      </c>
      <c r="O11" s="5">
        <f>MIN(O4:O9)</f>
        <v>-5922.8556646341458</v>
      </c>
      <c r="R11" t="s">
        <v>26</v>
      </c>
      <c r="S11" s="6">
        <f>M108</f>
        <v>2281.9393761292886</v>
      </c>
      <c r="T11" s="6">
        <f>M109</f>
        <v>118.42413148743799</v>
      </c>
      <c r="U11" s="6">
        <f>M110</f>
        <v>6999.2519752251792</v>
      </c>
      <c r="V11">
        <f>STDEV(M97:M107)/SQRT(COUNT(M97:M107))</f>
        <v>1895.2173442718406</v>
      </c>
      <c r="W11" s="6">
        <f>O108</f>
        <v>-22396.266050424718</v>
      </c>
      <c r="X11" s="6">
        <f>O109</f>
        <v>-28479.610796173914</v>
      </c>
      <c r="Y11" s="6">
        <f>O110</f>
        <v>-9632.809534</v>
      </c>
      <c r="Z11" cm="1">
        <f t="array" ref="Z11">STDEV(O97:O107)/_xlfn._xlws.SORT(COUNT(O97:O107))</f>
        <v>1567.9461536509189</v>
      </c>
    </row>
    <row r="12" spans="1:26" x14ac:dyDescent="0.25">
      <c r="L12" s="1" t="s">
        <v>16</v>
      </c>
      <c r="M12" s="5">
        <f>MAX(M4:M9)</f>
        <v>61302.945124342492</v>
      </c>
      <c r="N12" s="1" t="s">
        <v>16</v>
      </c>
      <c r="O12" s="5">
        <f>MAX(O4:O9)</f>
        <v>42853.602750000005</v>
      </c>
    </row>
    <row r="13" spans="1:26" x14ac:dyDescent="0.25">
      <c r="A13" t="s">
        <v>13</v>
      </c>
    </row>
    <row r="14" spans="1:26" x14ac:dyDescent="0.25">
      <c r="A14" t="s">
        <v>12</v>
      </c>
      <c r="B14">
        <v>0.33</v>
      </c>
      <c r="C14">
        <v>0.35299999999999998</v>
      </c>
      <c r="D14">
        <v>0.37990000000000002</v>
      </c>
      <c r="F14" t="s">
        <v>18</v>
      </c>
      <c r="G14">
        <v>7273</v>
      </c>
    </row>
    <row r="15" spans="1:26" x14ac:dyDescent="0.25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2" t="s">
        <v>5</v>
      </c>
      <c r="G15" s="4" t="s">
        <v>6</v>
      </c>
      <c r="H15" s="4" t="s">
        <v>14</v>
      </c>
      <c r="I15" s="4" t="s">
        <v>7</v>
      </c>
      <c r="J15" s="4" t="s">
        <v>8</v>
      </c>
      <c r="K15" s="4" t="s">
        <v>9</v>
      </c>
      <c r="L15" s="4" t="s">
        <v>10</v>
      </c>
      <c r="M15" s="4" t="s">
        <v>11</v>
      </c>
      <c r="N15" s="4" t="s">
        <v>19</v>
      </c>
      <c r="O15" s="4" t="s">
        <v>20</v>
      </c>
    </row>
    <row r="16" spans="1:26" x14ac:dyDescent="0.25">
      <c r="A16" s="1">
        <v>1</v>
      </c>
      <c r="B16" s="1">
        <v>49</v>
      </c>
      <c r="C16" s="1">
        <v>2</v>
      </c>
      <c r="D16" s="1">
        <f>SUM(B16:C16)</f>
        <v>51</v>
      </c>
      <c r="E16" s="3">
        <f>B16/D16</f>
        <v>0.96078431372549022</v>
      </c>
      <c r="F16" s="3">
        <f>C16/D16</f>
        <v>3.9215686274509803E-2</v>
      </c>
      <c r="G16" s="1">
        <f t="shared" ref="G16:G24" si="11">$B$2</f>
        <v>0.33</v>
      </c>
      <c r="H16" s="1">
        <f t="shared" ref="H16:H21" si="12">LN(G16)</f>
        <v>-1.1086626245216111</v>
      </c>
      <c r="I16" s="1">
        <f t="shared" ref="I16:I24" si="13">LOG(E16/F16)</f>
        <v>1.3891660843645324</v>
      </c>
      <c r="J16" s="1">
        <f t="shared" ref="J16:J21" si="14">EXP(H16*A16)</f>
        <v>0.33</v>
      </c>
      <c r="K16" s="1">
        <f>LOG(10500)</f>
        <v>4.0211892990699383</v>
      </c>
      <c r="L16" s="1">
        <f>-I16-J16+K16</f>
        <v>2.3020232147054056</v>
      </c>
      <c r="M16" s="5">
        <f>10^L16</f>
        <v>200.45791769451358</v>
      </c>
      <c r="N16" s="1">
        <v>0.88656380000000001</v>
      </c>
      <c r="O16" s="1">
        <f>(($G$14*N16*C16)/B16)-(N16*$G$14)</f>
        <v>-6184.795720771428</v>
      </c>
    </row>
    <row r="17" spans="1:15" x14ac:dyDescent="0.25">
      <c r="A17" s="1">
        <v>2</v>
      </c>
      <c r="B17" s="1">
        <v>46</v>
      </c>
      <c r="C17" s="1">
        <v>1</v>
      </c>
      <c r="D17" s="1">
        <f t="shared" ref="D17:D24" si="15">SUM(B17:C17)</f>
        <v>47</v>
      </c>
      <c r="E17" s="3">
        <f t="shared" ref="E17:E24" si="16">B17/D17</f>
        <v>0.97872340425531912</v>
      </c>
      <c r="F17" s="3">
        <f t="shared" ref="F17:F24" si="17">C17/D17</f>
        <v>2.1276595744680851E-2</v>
      </c>
      <c r="G17" s="1">
        <f t="shared" si="11"/>
        <v>0.33</v>
      </c>
      <c r="H17" s="1">
        <f t="shared" si="12"/>
        <v>-1.1086626245216111</v>
      </c>
      <c r="I17" s="1">
        <f t="shared" si="13"/>
        <v>1.6627578316815741</v>
      </c>
      <c r="J17" s="1">
        <f t="shared" si="14"/>
        <v>0.1089</v>
      </c>
      <c r="K17" s="1">
        <f t="shared" ref="K17:K24" si="18">LOG(10500)</f>
        <v>4.0211892990699383</v>
      </c>
      <c r="L17" s="1">
        <f t="shared" ref="L17:L21" si="19">-I17-J17+K17</f>
        <v>2.2495314673883642</v>
      </c>
      <c r="M17" s="5">
        <f t="shared" ref="M17:M21" si="20">10^L17</f>
        <v>177.63619723115687</v>
      </c>
      <c r="N17" s="1">
        <v>0.88656380000000001</v>
      </c>
      <c r="O17" s="1">
        <f t="shared" ref="O17:O24" si="21">(($G$14*N17*C17)/B17)-(N17*$G$14)</f>
        <v>-6307.8050713695648</v>
      </c>
    </row>
    <row r="18" spans="1:15" x14ac:dyDescent="0.25">
      <c r="A18" s="1">
        <v>3</v>
      </c>
      <c r="B18" s="1">
        <v>11</v>
      </c>
      <c r="C18" s="1">
        <v>2</v>
      </c>
      <c r="D18" s="1">
        <f t="shared" si="15"/>
        <v>13</v>
      </c>
      <c r="E18" s="3">
        <f t="shared" si="16"/>
        <v>0.84615384615384615</v>
      </c>
      <c r="F18" s="3">
        <f t="shared" si="17"/>
        <v>0.15384615384615385</v>
      </c>
      <c r="G18" s="1">
        <f t="shared" si="11"/>
        <v>0.33</v>
      </c>
      <c r="H18" s="1">
        <f t="shared" si="12"/>
        <v>-1.1086626245216111</v>
      </c>
      <c r="I18" s="1">
        <f t="shared" si="13"/>
        <v>0.74036268949424389</v>
      </c>
      <c r="J18" s="1">
        <f t="shared" si="14"/>
        <v>3.5937000000000004E-2</v>
      </c>
      <c r="K18" s="1">
        <f t="shared" si="18"/>
        <v>4.0211892990699383</v>
      </c>
      <c r="L18" s="1">
        <f t="shared" si="19"/>
        <v>3.2448896095756945</v>
      </c>
      <c r="M18" s="5">
        <f t="shared" si="20"/>
        <v>1757.476835837698</v>
      </c>
      <c r="N18" s="1">
        <v>0.88656380000000001</v>
      </c>
      <c r="O18" s="1">
        <f t="shared" si="21"/>
        <v>-5275.618786963636</v>
      </c>
    </row>
    <row r="19" spans="1:15" x14ac:dyDescent="0.25">
      <c r="A19" s="1">
        <v>4</v>
      </c>
      <c r="B19" s="1">
        <v>8</v>
      </c>
      <c r="C19" s="1">
        <v>3</v>
      </c>
      <c r="D19" s="1">
        <f t="shared" si="15"/>
        <v>11</v>
      </c>
      <c r="E19" s="3">
        <f t="shared" si="16"/>
        <v>0.72727272727272729</v>
      </c>
      <c r="F19" s="3">
        <f t="shared" si="17"/>
        <v>0.27272727272727271</v>
      </c>
      <c r="G19" s="1">
        <f t="shared" si="11"/>
        <v>0.33</v>
      </c>
      <c r="H19" s="1">
        <f t="shared" si="12"/>
        <v>-1.1086626245216111</v>
      </c>
      <c r="I19" s="1">
        <f t="shared" si="13"/>
        <v>0.42596873227228121</v>
      </c>
      <c r="J19" s="1">
        <f t="shared" si="14"/>
        <v>1.185921E-2</v>
      </c>
      <c r="K19" s="1">
        <f t="shared" si="18"/>
        <v>4.0211892990699383</v>
      </c>
      <c r="L19" s="1">
        <f t="shared" si="19"/>
        <v>3.5833613567976572</v>
      </c>
      <c r="M19" s="5">
        <f t="shared" si="20"/>
        <v>3831.4340702713976</v>
      </c>
      <c r="N19" s="1">
        <v>0.88656380000000001</v>
      </c>
      <c r="O19" s="1">
        <f t="shared" si="21"/>
        <v>-4029.9865733749998</v>
      </c>
    </row>
    <row r="20" spans="1:15" x14ac:dyDescent="0.25">
      <c r="A20" s="1">
        <v>5</v>
      </c>
      <c r="B20" s="1">
        <v>3</v>
      </c>
      <c r="C20" s="1">
        <v>11</v>
      </c>
      <c r="D20" s="1">
        <f t="shared" si="15"/>
        <v>14</v>
      </c>
      <c r="E20" s="3">
        <f t="shared" si="16"/>
        <v>0.21428571428571427</v>
      </c>
      <c r="F20" s="3">
        <f t="shared" si="17"/>
        <v>0.7857142857142857</v>
      </c>
      <c r="G20" s="1">
        <f t="shared" si="11"/>
        <v>0.33</v>
      </c>
      <c r="H20" s="1">
        <f t="shared" si="12"/>
        <v>-1.1086626245216111</v>
      </c>
      <c r="I20" s="1">
        <f t="shared" si="13"/>
        <v>-0.56427143043856265</v>
      </c>
      <c r="J20" s="1">
        <f t="shared" si="14"/>
        <v>3.9135393000000003E-3</v>
      </c>
      <c r="K20" s="1">
        <f t="shared" si="18"/>
        <v>4.0211892990699383</v>
      </c>
      <c r="L20" s="1">
        <f t="shared" si="19"/>
        <v>4.581547190208501</v>
      </c>
      <c r="M20" s="5">
        <f t="shared" si="20"/>
        <v>38154.625064069995</v>
      </c>
      <c r="N20" s="1">
        <v>0.88656380000000001</v>
      </c>
      <c r="O20" s="1">
        <f t="shared" si="21"/>
        <v>17194.609379733334</v>
      </c>
    </row>
    <row r="21" spans="1:15" x14ac:dyDescent="0.25">
      <c r="A21" s="1">
        <v>6</v>
      </c>
      <c r="B21" s="1">
        <v>6</v>
      </c>
      <c r="C21" s="1">
        <v>12</v>
      </c>
      <c r="D21" s="1">
        <f t="shared" si="15"/>
        <v>18</v>
      </c>
      <c r="E21" s="3">
        <f t="shared" si="16"/>
        <v>0.33333333333333331</v>
      </c>
      <c r="F21" s="3">
        <f t="shared" si="17"/>
        <v>0.66666666666666663</v>
      </c>
      <c r="G21" s="1">
        <f t="shared" si="11"/>
        <v>0.33</v>
      </c>
      <c r="H21" s="1">
        <f t="shared" si="12"/>
        <v>-1.1086626245216111</v>
      </c>
      <c r="I21" s="1">
        <f t="shared" si="13"/>
        <v>-0.3010299956639812</v>
      </c>
      <c r="J21" s="1">
        <f t="shared" si="14"/>
        <v>1.291467969E-3</v>
      </c>
      <c r="K21" s="1">
        <f t="shared" si="18"/>
        <v>4.0211892990699383</v>
      </c>
      <c r="L21" s="1">
        <f t="shared" si="19"/>
        <v>4.3209278267649198</v>
      </c>
      <c r="M21" s="5">
        <f t="shared" si="20"/>
        <v>20937.644746559999</v>
      </c>
      <c r="N21" s="1">
        <v>0.88656380000000001</v>
      </c>
      <c r="O21" s="1">
        <f t="shared" si="21"/>
        <v>6447.9785173999999</v>
      </c>
    </row>
    <row r="22" spans="1:15" x14ac:dyDescent="0.25">
      <c r="A22" s="1">
        <v>7</v>
      </c>
      <c r="B22" s="4">
        <v>1</v>
      </c>
      <c r="C22" s="4">
        <v>9</v>
      </c>
      <c r="D22" s="4">
        <f t="shared" si="15"/>
        <v>10</v>
      </c>
      <c r="E22" s="13">
        <f t="shared" si="16"/>
        <v>0.1</v>
      </c>
      <c r="F22" s="13">
        <f t="shared" si="17"/>
        <v>0.9</v>
      </c>
      <c r="G22" s="1">
        <f t="shared" si="11"/>
        <v>0.33</v>
      </c>
      <c r="H22" s="1">
        <f t="shared" ref="H22:H24" si="22">LN(G22)</f>
        <v>-1.1086626245216111</v>
      </c>
      <c r="I22" s="4">
        <f t="shared" si="13"/>
        <v>-0.95424250943932487</v>
      </c>
      <c r="J22" s="1">
        <f t="shared" ref="J22:J24" si="23">EXP(H22*A22)</f>
        <v>4.2618442976999999E-4</v>
      </c>
      <c r="K22" s="1">
        <f t="shared" si="18"/>
        <v>4.0211892990699383</v>
      </c>
      <c r="L22" s="1">
        <f t="shared" ref="L22:L24" si="24">-I22-J22+K22</f>
        <v>4.9750056240794933</v>
      </c>
      <c r="M22" s="5">
        <f t="shared" ref="M22:M24" si="25">10^L22</f>
        <v>94407.310187942159</v>
      </c>
      <c r="N22" s="1">
        <v>0.88656380000000001</v>
      </c>
      <c r="O22" s="1">
        <f t="shared" si="21"/>
        <v>51583.828139199999</v>
      </c>
    </row>
    <row r="23" spans="1:15" x14ac:dyDescent="0.25">
      <c r="A23" s="1">
        <v>8</v>
      </c>
      <c r="B23" s="4">
        <v>1</v>
      </c>
      <c r="C23" s="4">
        <v>11</v>
      </c>
      <c r="D23" s="4">
        <f t="shared" si="15"/>
        <v>12</v>
      </c>
      <c r="E23" s="13">
        <f t="shared" si="16"/>
        <v>8.3333333333333329E-2</v>
      </c>
      <c r="F23" s="13">
        <f t="shared" si="17"/>
        <v>0.91666666666666663</v>
      </c>
      <c r="G23" s="1">
        <f t="shared" si="11"/>
        <v>0.33</v>
      </c>
      <c r="H23" s="1">
        <f t="shared" si="22"/>
        <v>-1.1086626245216111</v>
      </c>
      <c r="I23" s="4">
        <f t="shared" si="13"/>
        <v>-1.0413926851582249</v>
      </c>
      <c r="J23" s="1">
        <f t="shared" si="23"/>
        <v>1.4064086182409999E-4</v>
      </c>
      <c r="K23" s="1">
        <f t="shared" si="18"/>
        <v>4.0211892990699383</v>
      </c>
      <c r="L23" s="1">
        <f t="shared" si="24"/>
        <v>5.0624413433663396</v>
      </c>
      <c r="M23" s="5">
        <f t="shared" si="25"/>
        <v>115462.6028183882</v>
      </c>
      <c r="N23" s="1">
        <v>0.88656380000000001</v>
      </c>
      <c r="O23" s="1">
        <f t="shared" si="21"/>
        <v>64479.785174000004</v>
      </c>
    </row>
    <row r="24" spans="1:15" x14ac:dyDescent="0.25">
      <c r="A24" s="1">
        <v>9</v>
      </c>
      <c r="B24" s="4">
        <v>1</v>
      </c>
      <c r="C24" s="4">
        <v>9</v>
      </c>
      <c r="D24" s="4">
        <f t="shared" si="15"/>
        <v>10</v>
      </c>
      <c r="E24" s="13">
        <f t="shared" si="16"/>
        <v>0.1</v>
      </c>
      <c r="F24" s="13">
        <f t="shared" si="17"/>
        <v>0.9</v>
      </c>
      <c r="G24" s="1">
        <f t="shared" si="11"/>
        <v>0.33</v>
      </c>
      <c r="H24" s="1">
        <f t="shared" si="22"/>
        <v>-1.1086626245216111</v>
      </c>
      <c r="I24" s="4">
        <f t="shared" si="13"/>
        <v>-0.95424250943932487</v>
      </c>
      <c r="J24" s="1">
        <f t="shared" si="23"/>
        <v>4.6411484401953045E-5</v>
      </c>
      <c r="K24" s="1">
        <f t="shared" si="18"/>
        <v>4.0211892990699383</v>
      </c>
      <c r="L24" s="1">
        <f t="shared" si="24"/>
        <v>4.9753853970248612</v>
      </c>
      <c r="M24" s="5">
        <f t="shared" si="25"/>
        <v>94489.901665539917</v>
      </c>
      <c r="N24" s="1">
        <v>0.88656380000000001</v>
      </c>
      <c r="O24" s="1">
        <f t="shared" si="21"/>
        <v>51583.828139199999</v>
      </c>
    </row>
    <row r="25" spans="1:15" x14ac:dyDescent="0.25">
      <c r="L25" s="1" t="s">
        <v>17</v>
      </c>
      <c r="M25" s="5">
        <f>AVERAGE(M16:M24)</f>
        <v>41046.565500392782</v>
      </c>
      <c r="N25" s="1" t="s">
        <v>17</v>
      </c>
      <c r="O25" s="5">
        <f>AVERAGE(O16:O24)</f>
        <v>18832.424799672634</v>
      </c>
    </row>
    <row r="26" spans="1:15" x14ac:dyDescent="0.25">
      <c r="L26" s="1" t="s">
        <v>15</v>
      </c>
      <c r="M26" s="5">
        <f>MIN(M16:M24)</f>
        <v>177.63619723115687</v>
      </c>
      <c r="N26" s="1" t="s">
        <v>15</v>
      </c>
      <c r="O26" s="5">
        <f>MIN(O16:O24)</f>
        <v>-6307.8050713695648</v>
      </c>
    </row>
    <row r="27" spans="1:15" x14ac:dyDescent="0.25">
      <c r="L27" s="1" t="s">
        <v>16</v>
      </c>
      <c r="M27" s="5">
        <f>MAX(M16:M24)</f>
        <v>115462.6028183882</v>
      </c>
      <c r="N27" s="1" t="s">
        <v>16</v>
      </c>
      <c r="O27" s="5">
        <f>MAX(O16:O24)</f>
        <v>64479.785174000004</v>
      </c>
    </row>
    <row r="28" spans="1:15" x14ac:dyDescent="0.25">
      <c r="A28" t="s">
        <v>22</v>
      </c>
    </row>
    <row r="29" spans="1:15" x14ac:dyDescent="0.25">
      <c r="A29" t="s">
        <v>12</v>
      </c>
      <c r="B29">
        <v>0.33</v>
      </c>
      <c r="C29">
        <v>0.35299999999999998</v>
      </c>
      <c r="D29">
        <v>0.37990000000000002</v>
      </c>
      <c r="F29" t="s">
        <v>18</v>
      </c>
      <c r="G29">
        <v>21875</v>
      </c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E30" s="2" t="s">
        <v>4</v>
      </c>
      <c r="F30" s="2" t="s">
        <v>5</v>
      </c>
      <c r="G30" s="4" t="s">
        <v>6</v>
      </c>
      <c r="H30" s="4" t="s">
        <v>14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19</v>
      </c>
      <c r="O30" s="4" t="s">
        <v>20</v>
      </c>
    </row>
    <row r="31" spans="1:15" x14ac:dyDescent="0.25">
      <c r="A31" s="1">
        <v>1</v>
      </c>
      <c r="B31" s="1">
        <v>141</v>
      </c>
      <c r="C31" s="1">
        <v>129</v>
      </c>
      <c r="D31" s="1">
        <f>SUM(B31:C31)</f>
        <v>270</v>
      </c>
      <c r="E31" s="3">
        <f>B31/D31</f>
        <v>0.52222222222222225</v>
      </c>
      <c r="F31" s="3">
        <f>C31/D31</f>
        <v>0.4777777777777778</v>
      </c>
      <c r="G31" s="1">
        <f t="shared" ref="G31:G41" si="26">$B$2</f>
        <v>0.33</v>
      </c>
      <c r="H31" s="1">
        <f t="shared" ref="H31:H39" si="27">LN(G31)</f>
        <v>-1.1086626245216111</v>
      </c>
      <c r="I31" s="1">
        <f t="shared" ref="I31:I41" si="28">LOG(E31/F31)</f>
        <v>3.8629402356130917E-2</v>
      </c>
      <c r="J31" s="1">
        <f t="shared" ref="J31:J39" si="29">EXP(H31*A31)</f>
        <v>0.33</v>
      </c>
      <c r="K31" s="1">
        <f>LOG(10500)</f>
        <v>4.0211892990699383</v>
      </c>
      <c r="L31" s="1">
        <f>-I31-J31+K31</f>
        <v>3.6525598967138073</v>
      </c>
      <c r="M31" s="5">
        <f>10^L31</f>
        <v>4493.2428998121322</v>
      </c>
      <c r="N31" s="1">
        <v>0.85902880000000004</v>
      </c>
      <c r="O31" s="1">
        <f>(($G$29*N31*C31)/B31)-(N31*$G$29)</f>
        <v>-1599.2557446808532</v>
      </c>
    </row>
    <row r="32" spans="1:15" x14ac:dyDescent="0.25">
      <c r="A32" s="1">
        <v>2</v>
      </c>
      <c r="B32" s="1">
        <v>317</v>
      </c>
      <c r="C32" s="1">
        <v>317</v>
      </c>
      <c r="D32" s="1">
        <f t="shared" ref="D32:D41" si="30">SUM(B32:C32)</f>
        <v>634</v>
      </c>
      <c r="E32" s="3">
        <f t="shared" ref="E32:E41" si="31">B32/D32</f>
        <v>0.5</v>
      </c>
      <c r="F32" s="3">
        <f t="shared" ref="F32:F41" si="32">C32/D32</f>
        <v>0.5</v>
      </c>
      <c r="G32" s="1">
        <f t="shared" si="26"/>
        <v>0.33</v>
      </c>
      <c r="H32" s="1">
        <f t="shared" si="27"/>
        <v>-1.1086626245216111</v>
      </c>
      <c r="I32" s="1">
        <f t="shared" si="28"/>
        <v>0</v>
      </c>
      <c r="J32" s="1">
        <f t="shared" si="29"/>
        <v>0.1089</v>
      </c>
      <c r="K32" s="1">
        <f t="shared" ref="K32:K41" si="33">LOG(10500)</f>
        <v>4.0211892990699383</v>
      </c>
      <c r="L32" s="1">
        <f t="shared" ref="L32:L39" si="34">-I32-J32+K32</f>
        <v>3.9122892990699381</v>
      </c>
      <c r="M32" s="5">
        <f t="shared" ref="M32:M39" si="35">10^L32</f>
        <v>8171.2650726332167</v>
      </c>
      <c r="N32" s="1">
        <v>0.85902880000000004</v>
      </c>
      <c r="O32" s="1">
        <f t="shared" ref="O32:O41" si="36">(($G$29*N32*C32)/B32)-(N32*$G$29)</f>
        <v>0</v>
      </c>
    </row>
    <row r="33" spans="1:15" x14ac:dyDescent="0.25">
      <c r="A33" s="1">
        <v>3</v>
      </c>
      <c r="B33" s="1">
        <v>142</v>
      </c>
      <c r="C33" s="1">
        <v>201</v>
      </c>
      <c r="D33" s="1">
        <f t="shared" si="30"/>
        <v>343</v>
      </c>
      <c r="E33" s="3">
        <f t="shared" si="31"/>
        <v>0.4139941690962099</v>
      </c>
      <c r="F33" s="3">
        <f t="shared" si="32"/>
        <v>0.5860058309037901</v>
      </c>
      <c r="G33" s="1">
        <f t="shared" si="26"/>
        <v>0.33</v>
      </c>
      <c r="H33" s="1">
        <f t="shared" si="27"/>
        <v>-1.1086626245216111</v>
      </c>
      <c r="I33" s="1">
        <f t="shared" si="28"/>
        <v>-0.15090771303743239</v>
      </c>
      <c r="J33" s="1">
        <f t="shared" si="29"/>
        <v>3.5937000000000004E-2</v>
      </c>
      <c r="K33" s="1">
        <f t="shared" si="33"/>
        <v>4.0211892990699383</v>
      </c>
      <c r="L33" s="1">
        <f t="shared" si="34"/>
        <v>4.1361600121073705</v>
      </c>
      <c r="M33" s="5">
        <f t="shared" si="35"/>
        <v>13682.32846491953</v>
      </c>
      <c r="N33" s="1">
        <v>0.85902880000000004</v>
      </c>
      <c r="O33" s="1">
        <f t="shared" si="36"/>
        <v>7807.6341197183101</v>
      </c>
    </row>
    <row r="34" spans="1:15" x14ac:dyDescent="0.25">
      <c r="A34" s="1">
        <v>4</v>
      </c>
      <c r="B34" s="1">
        <v>208</v>
      </c>
      <c r="C34" s="1">
        <v>792</v>
      </c>
      <c r="D34" s="1">
        <f t="shared" si="30"/>
        <v>1000</v>
      </c>
      <c r="E34" s="3">
        <f t="shared" si="31"/>
        <v>0.20799999999999999</v>
      </c>
      <c r="F34" s="3">
        <f t="shared" si="32"/>
        <v>0.79200000000000004</v>
      </c>
      <c r="G34" s="1">
        <f t="shared" si="26"/>
        <v>0.33</v>
      </c>
      <c r="H34" s="1">
        <f t="shared" si="27"/>
        <v>-1.1086626245216111</v>
      </c>
      <c r="I34" s="1">
        <f t="shared" si="28"/>
        <v>-0.58066184662673204</v>
      </c>
      <c r="J34" s="1">
        <f t="shared" si="29"/>
        <v>1.185921E-2</v>
      </c>
      <c r="K34" s="1">
        <f t="shared" si="33"/>
        <v>4.0211892990699383</v>
      </c>
      <c r="L34" s="1">
        <f t="shared" si="34"/>
        <v>4.5899919356966699</v>
      </c>
      <c r="M34" s="5">
        <f t="shared" si="35"/>
        <v>38903.792098140351</v>
      </c>
      <c r="N34" s="1">
        <v>0.85902880000000004</v>
      </c>
      <c r="O34" s="1">
        <f t="shared" si="36"/>
        <v>52760.062115384615</v>
      </c>
    </row>
    <row r="35" spans="1:15" x14ac:dyDescent="0.25">
      <c r="A35" s="1">
        <v>5</v>
      </c>
      <c r="B35" s="1">
        <v>78</v>
      </c>
      <c r="C35" s="1">
        <v>676</v>
      </c>
      <c r="D35" s="1">
        <f t="shared" si="30"/>
        <v>754</v>
      </c>
      <c r="E35" s="3">
        <f t="shared" si="31"/>
        <v>0.10344827586206896</v>
      </c>
      <c r="F35" s="3">
        <f t="shared" si="32"/>
        <v>0.89655172413793105</v>
      </c>
      <c r="G35" s="1">
        <f t="shared" si="26"/>
        <v>0.33</v>
      </c>
      <c r="H35" s="1">
        <f t="shared" si="27"/>
        <v>-1.1086626245216111</v>
      </c>
      <c r="I35" s="1">
        <f t="shared" si="28"/>
        <v>-0.93785209325115559</v>
      </c>
      <c r="J35" s="1">
        <f t="shared" si="29"/>
        <v>3.9135393000000003E-3</v>
      </c>
      <c r="K35" s="1">
        <f t="shared" si="33"/>
        <v>4.0211892990699383</v>
      </c>
      <c r="L35" s="1">
        <f t="shared" si="34"/>
        <v>4.9551278530210938</v>
      </c>
      <c r="M35" s="5">
        <f t="shared" si="35"/>
        <v>90183.659242347378</v>
      </c>
      <c r="N35" s="1">
        <v>0.85902880000000004</v>
      </c>
      <c r="O35" s="1">
        <f t="shared" si="36"/>
        <v>144066.28833333333</v>
      </c>
    </row>
    <row r="36" spans="1:15" x14ac:dyDescent="0.25">
      <c r="A36" s="1">
        <v>6</v>
      </c>
      <c r="B36" s="1">
        <v>68</v>
      </c>
      <c r="C36" s="1">
        <v>1209</v>
      </c>
      <c r="D36" s="1">
        <f t="shared" si="30"/>
        <v>1277</v>
      </c>
      <c r="E36" s="3">
        <f t="shared" si="31"/>
        <v>5.3249804228660921E-2</v>
      </c>
      <c r="F36" s="3">
        <f t="shared" si="32"/>
        <v>0.94675019577133912</v>
      </c>
      <c r="G36" s="1">
        <f t="shared" si="26"/>
        <v>0.33</v>
      </c>
      <c r="H36" s="1">
        <f t="shared" si="27"/>
        <v>-1.1086626245216111</v>
      </c>
      <c r="I36" s="1">
        <f t="shared" si="28"/>
        <v>-1.2499173881545356</v>
      </c>
      <c r="J36" s="1">
        <f t="shared" si="29"/>
        <v>1.291467969E-3</v>
      </c>
      <c r="K36" s="1">
        <f t="shared" si="33"/>
        <v>4.0211892990699383</v>
      </c>
      <c r="L36" s="1">
        <f t="shared" si="34"/>
        <v>5.2698152192554737</v>
      </c>
      <c r="M36" s="5">
        <f t="shared" si="35"/>
        <v>186129.50366611034</v>
      </c>
      <c r="N36" s="1">
        <v>0.85902880000000004</v>
      </c>
      <c r="O36" s="1">
        <f t="shared" si="36"/>
        <v>315306.20522058825</v>
      </c>
    </row>
    <row r="37" spans="1:15" x14ac:dyDescent="0.25">
      <c r="A37" s="1">
        <v>7</v>
      </c>
      <c r="B37" s="4">
        <v>30</v>
      </c>
      <c r="C37" s="4">
        <v>1034</v>
      </c>
      <c r="D37" s="4">
        <f t="shared" si="30"/>
        <v>1064</v>
      </c>
      <c r="E37" s="13">
        <f t="shared" si="31"/>
        <v>2.819548872180451E-2</v>
      </c>
      <c r="F37" s="13">
        <f t="shared" si="32"/>
        <v>0.97180451127819545</v>
      </c>
      <c r="G37" s="1">
        <f t="shared" si="26"/>
        <v>0.33</v>
      </c>
      <c r="H37" s="1">
        <f t="shared" si="27"/>
        <v>-1.1086626245216111</v>
      </c>
      <c r="I37" s="4">
        <f t="shared" si="28"/>
        <v>-1.5373992840382613</v>
      </c>
      <c r="J37" s="1">
        <f t="shared" si="29"/>
        <v>4.2618442976999999E-4</v>
      </c>
      <c r="K37" s="1">
        <f t="shared" si="33"/>
        <v>4.0211892990699383</v>
      </c>
      <c r="L37" s="1">
        <f t="shared" si="34"/>
        <v>5.5581623986784301</v>
      </c>
      <c r="M37" s="5">
        <f t="shared" si="35"/>
        <v>361545.03234937839</v>
      </c>
      <c r="N37" s="1">
        <v>0.85902880000000004</v>
      </c>
      <c r="O37" s="1">
        <f t="shared" si="36"/>
        <v>628880.6673333334</v>
      </c>
    </row>
    <row r="38" spans="1:15" x14ac:dyDescent="0.25">
      <c r="A38" s="1">
        <v>8</v>
      </c>
      <c r="B38" s="4">
        <v>19</v>
      </c>
      <c r="C38" s="4">
        <v>1007</v>
      </c>
      <c r="D38" s="4">
        <f t="shared" si="30"/>
        <v>1026</v>
      </c>
      <c r="E38" s="13">
        <f t="shared" si="31"/>
        <v>1.8518518518518517E-2</v>
      </c>
      <c r="F38" s="13">
        <f t="shared" si="32"/>
        <v>0.98148148148148151</v>
      </c>
      <c r="G38" s="1">
        <f t="shared" si="26"/>
        <v>0.33</v>
      </c>
      <c r="H38" s="1">
        <f t="shared" si="27"/>
        <v>-1.1086626245216111</v>
      </c>
      <c r="I38" s="4">
        <f t="shared" si="28"/>
        <v>-1.7242758696007892</v>
      </c>
      <c r="J38" s="1">
        <f t="shared" si="29"/>
        <v>1.4064086182409999E-4</v>
      </c>
      <c r="K38" s="1">
        <f t="shared" si="33"/>
        <v>4.0211892990699383</v>
      </c>
      <c r="L38" s="1">
        <f t="shared" si="34"/>
        <v>5.7453245278089033</v>
      </c>
      <c r="M38" s="5">
        <f t="shared" si="35"/>
        <v>556319.81357950706</v>
      </c>
      <c r="N38" s="1">
        <v>0.85902880000000004</v>
      </c>
      <c r="O38" s="1">
        <f t="shared" si="36"/>
        <v>977145.26</v>
      </c>
    </row>
    <row r="39" spans="1:15" x14ac:dyDescent="0.25">
      <c r="A39" s="1">
        <v>9</v>
      </c>
      <c r="B39" s="4">
        <v>7</v>
      </c>
      <c r="C39" s="4">
        <v>653</v>
      </c>
      <c r="D39" s="4">
        <f t="shared" si="30"/>
        <v>660</v>
      </c>
      <c r="E39" s="13">
        <f t="shared" si="31"/>
        <v>1.0606060606060607E-2</v>
      </c>
      <c r="F39" s="13">
        <f t="shared" si="32"/>
        <v>0.98939393939393938</v>
      </c>
      <c r="G39" s="1">
        <f t="shared" si="26"/>
        <v>0.33</v>
      </c>
      <c r="H39" s="1">
        <f t="shared" si="27"/>
        <v>-1.1086626245216111</v>
      </c>
      <c r="I39" s="4">
        <f t="shared" si="28"/>
        <v>-1.9698151412608171</v>
      </c>
      <c r="J39" s="1">
        <f t="shared" si="29"/>
        <v>4.6411484401953045E-5</v>
      </c>
      <c r="K39" s="1">
        <f t="shared" si="33"/>
        <v>4.0211892990699383</v>
      </c>
      <c r="L39" s="1">
        <f t="shared" si="34"/>
        <v>5.9909580288463538</v>
      </c>
      <c r="M39" s="5">
        <f t="shared" si="35"/>
        <v>979395.32996186707</v>
      </c>
      <c r="N39" s="1">
        <v>0.85902880000000004</v>
      </c>
      <c r="O39" s="1">
        <f t="shared" si="36"/>
        <v>1734164.3900000001</v>
      </c>
    </row>
    <row r="40" spans="1:15" x14ac:dyDescent="0.25">
      <c r="A40" s="4">
        <v>10</v>
      </c>
      <c r="B40" s="4">
        <v>6</v>
      </c>
      <c r="C40" s="4">
        <v>510</v>
      </c>
      <c r="D40" s="4">
        <f t="shared" si="30"/>
        <v>516</v>
      </c>
      <c r="E40" s="13">
        <f t="shared" si="31"/>
        <v>1.1627906976744186E-2</v>
      </c>
      <c r="F40" s="13">
        <f t="shared" si="32"/>
        <v>0.98837209302325579</v>
      </c>
      <c r="G40" s="1">
        <f t="shared" si="26"/>
        <v>0.33</v>
      </c>
      <c r="H40" s="1">
        <f t="shared" ref="H40:H41" si="37">LN(G40)</f>
        <v>-1.1086626245216111</v>
      </c>
      <c r="I40" s="4">
        <f t="shared" si="28"/>
        <v>-1.9294189257142926</v>
      </c>
      <c r="J40" s="1">
        <f t="shared" ref="J40:J41" si="38">EXP(H40*A40)</f>
        <v>1.531578985264449E-5</v>
      </c>
      <c r="K40" s="1">
        <f t="shared" si="33"/>
        <v>4.0211892990699383</v>
      </c>
      <c r="L40" s="1">
        <f t="shared" ref="L40:L41" si="39">-I40-J40+K40</f>
        <v>5.9505929089943788</v>
      </c>
      <c r="M40" s="5">
        <f t="shared" ref="M40:M41" si="40">10^L40</f>
        <v>892468.52573084936</v>
      </c>
      <c r="N40" s="1">
        <v>0.85902880000000004</v>
      </c>
      <c r="O40" s="1">
        <f t="shared" si="36"/>
        <v>1578465.4200000002</v>
      </c>
    </row>
    <row r="41" spans="1:15" x14ac:dyDescent="0.25">
      <c r="A41" s="4">
        <v>11</v>
      </c>
      <c r="B41" s="4">
        <v>2</v>
      </c>
      <c r="C41" s="4">
        <v>714</v>
      </c>
      <c r="D41" s="4">
        <f t="shared" si="30"/>
        <v>716</v>
      </c>
      <c r="E41" s="13">
        <f t="shared" si="31"/>
        <v>2.7932960893854749E-3</v>
      </c>
      <c r="F41" s="13">
        <f t="shared" si="32"/>
        <v>0.9972067039106145</v>
      </c>
      <c r="G41" s="1">
        <f t="shared" si="26"/>
        <v>0.33</v>
      </c>
      <c r="H41" s="1">
        <f t="shared" si="37"/>
        <v>-1.1086626245216111</v>
      </c>
      <c r="I41" s="4">
        <f t="shared" si="28"/>
        <v>-2.5526682161121932</v>
      </c>
      <c r="J41" s="1">
        <f t="shared" si="38"/>
        <v>5.0542106513726772E-6</v>
      </c>
      <c r="K41" s="1">
        <f t="shared" si="33"/>
        <v>4.0211892990699383</v>
      </c>
      <c r="L41" s="1">
        <f t="shared" si="39"/>
        <v>6.5738524609714801</v>
      </c>
      <c r="M41" s="5">
        <f t="shared" si="40"/>
        <v>3748456.3761475896</v>
      </c>
      <c r="N41" s="1">
        <v>0.85902880000000004</v>
      </c>
      <c r="O41" s="1">
        <f t="shared" si="36"/>
        <v>6689686.7800000003</v>
      </c>
    </row>
    <row r="42" spans="1:15" x14ac:dyDescent="0.25">
      <c r="L42" s="1" t="s">
        <v>17</v>
      </c>
      <c r="M42" s="5">
        <f>AVERAGE(M31:M39)</f>
        <v>248758.21859274618</v>
      </c>
      <c r="N42" s="1" t="s">
        <v>17</v>
      </c>
      <c r="O42" s="5">
        <f>AVERAGE(O31:O39)</f>
        <v>428725.6945975197</v>
      </c>
    </row>
    <row r="43" spans="1:15" x14ac:dyDescent="0.25">
      <c r="L43" s="1" t="s">
        <v>15</v>
      </c>
      <c r="M43" s="5">
        <f>MIN(M31:M39)</f>
        <v>4493.2428998121322</v>
      </c>
      <c r="N43" s="1" t="s">
        <v>15</v>
      </c>
      <c r="O43" s="5">
        <f>MIN(O31:O39)</f>
        <v>-1599.2557446808532</v>
      </c>
    </row>
    <row r="44" spans="1:15" x14ac:dyDescent="0.25">
      <c r="L44" s="1" t="s">
        <v>16</v>
      </c>
      <c r="M44" s="5">
        <f>MAX(M31:M39)</f>
        <v>979395.32996186707</v>
      </c>
      <c r="N44" s="1" t="s">
        <v>16</v>
      </c>
      <c r="O44" s="5">
        <f>MAX(O31:O39)</f>
        <v>1734164.3900000001</v>
      </c>
    </row>
    <row r="46" spans="1:15" x14ac:dyDescent="0.25">
      <c r="A46" t="s">
        <v>23</v>
      </c>
    </row>
    <row r="47" spans="1:15" x14ac:dyDescent="0.25">
      <c r="A47" t="s">
        <v>12</v>
      </c>
      <c r="B47">
        <v>0.33</v>
      </c>
      <c r="C47">
        <v>0.35299999999999998</v>
      </c>
      <c r="D47">
        <v>0.37990000000000002</v>
      </c>
      <c r="F47" t="s">
        <v>18</v>
      </c>
      <c r="G47">
        <v>26911</v>
      </c>
    </row>
    <row r="48" spans="1:15" x14ac:dyDescent="0.25">
      <c r="A48" s="1" t="s">
        <v>0</v>
      </c>
      <c r="B48" s="1" t="s">
        <v>1</v>
      </c>
      <c r="C48" s="1" t="s">
        <v>2</v>
      </c>
      <c r="D48" s="1" t="s">
        <v>3</v>
      </c>
      <c r="E48" s="2" t="s">
        <v>4</v>
      </c>
      <c r="F48" s="2" t="s">
        <v>5</v>
      </c>
      <c r="G48" s="4" t="s">
        <v>6</v>
      </c>
      <c r="H48" s="4" t="s">
        <v>14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19</v>
      </c>
      <c r="O48" s="4" t="s">
        <v>20</v>
      </c>
    </row>
    <row r="49" spans="1:15" x14ac:dyDescent="0.25">
      <c r="A49" s="1">
        <v>1</v>
      </c>
      <c r="B49" s="1">
        <v>209</v>
      </c>
      <c r="C49" s="1">
        <v>144</v>
      </c>
      <c r="D49" s="1">
        <f>SUM(B49:C49)</f>
        <v>353</v>
      </c>
      <c r="E49" s="3">
        <f>B49/D49</f>
        <v>0.59206798866855526</v>
      </c>
      <c r="F49" s="3">
        <f>C49/D49</f>
        <v>0.40793201133144474</v>
      </c>
      <c r="G49" s="1">
        <f t="shared" ref="G49:G62" si="41">$B$2</f>
        <v>0.33</v>
      </c>
      <c r="H49" s="1">
        <f t="shared" ref="H49:H59" si="42">LN(G49)</f>
        <v>-1.1086626245216111</v>
      </c>
      <c r="I49" s="1">
        <f t="shared" ref="I49:I62" si="43">LOG(E49/F49)</f>
        <v>0.16178379401580439</v>
      </c>
      <c r="J49" s="1">
        <f t="shared" ref="J49:J59" si="44">EXP(H49*A49)</f>
        <v>0.33</v>
      </c>
      <c r="K49" s="1">
        <f>LOG(10500)</f>
        <v>4.0211892990699383</v>
      </c>
      <c r="L49" s="1">
        <f>-I49-J49+K49</f>
        <v>3.5294055050541338</v>
      </c>
      <c r="M49" s="5">
        <f>10^L49</f>
        <v>3383.8063809868177</v>
      </c>
      <c r="N49" s="1">
        <v>0.9347316</v>
      </c>
      <c r="O49" s="1">
        <f>(($G$47*N49*C49)/B49)-(N49*$G$47)</f>
        <v>-7823.1891660000001</v>
      </c>
    </row>
    <row r="50" spans="1:15" x14ac:dyDescent="0.25">
      <c r="A50" s="1">
        <v>2</v>
      </c>
      <c r="B50" s="1">
        <v>117</v>
      </c>
      <c r="C50" s="1">
        <v>184</v>
      </c>
      <c r="D50" s="1">
        <f t="shared" ref="D50:D62" si="45">SUM(B50:C50)</f>
        <v>301</v>
      </c>
      <c r="E50" s="3">
        <f t="shared" ref="E50:E62" si="46">B50/D50</f>
        <v>0.38870431893687707</v>
      </c>
      <c r="F50" s="3">
        <f t="shared" ref="F50:F62" si="47">C50/D50</f>
        <v>0.61129568106312293</v>
      </c>
      <c r="G50" s="1">
        <f t="shared" si="41"/>
        <v>0.33</v>
      </c>
      <c r="H50" s="1">
        <f t="shared" si="42"/>
        <v>-1.1086626245216111</v>
      </c>
      <c r="I50" s="1">
        <f t="shared" si="43"/>
        <v>-0.19663196126337487</v>
      </c>
      <c r="J50" s="1">
        <f t="shared" si="44"/>
        <v>0.1089</v>
      </c>
      <c r="K50" s="1">
        <f t="shared" ref="K50:K62" si="48">LOG(10500)</f>
        <v>4.0211892990699383</v>
      </c>
      <c r="L50" s="1">
        <f t="shared" ref="L50:L59" si="49">-I50-J50+K50</f>
        <v>4.1089212603333127</v>
      </c>
      <c r="M50" s="5">
        <f t="shared" ref="M50:M59" si="50">10^L50</f>
        <v>12850.536524483008</v>
      </c>
      <c r="N50" s="1">
        <v>0.9347316</v>
      </c>
      <c r="O50" s="1">
        <f t="shared" ref="O50:O62" si="51">(($G$47*N50*C50)/B50)-(N50*$G$47)</f>
        <v>14404.749229651283</v>
      </c>
    </row>
    <row r="51" spans="1:15" x14ac:dyDescent="0.25">
      <c r="A51" s="1">
        <v>3</v>
      </c>
      <c r="B51" s="1">
        <v>26</v>
      </c>
      <c r="C51" s="1">
        <v>129</v>
      </c>
      <c r="D51" s="1">
        <f t="shared" si="45"/>
        <v>155</v>
      </c>
      <c r="E51" s="3">
        <f t="shared" si="46"/>
        <v>0.16774193548387098</v>
      </c>
      <c r="F51" s="3">
        <f t="shared" si="47"/>
        <v>0.83225806451612905</v>
      </c>
      <c r="G51" s="1">
        <f t="shared" si="41"/>
        <v>0.33</v>
      </c>
      <c r="H51" s="1">
        <f t="shared" si="42"/>
        <v>-1.1086626245216111</v>
      </c>
      <c r="I51" s="1">
        <f t="shared" si="43"/>
        <v>-0.69561636232843105</v>
      </c>
      <c r="J51" s="1">
        <f t="shared" si="44"/>
        <v>3.5937000000000004E-2</v>
      </c>
      <c r="K51" s="1">
        <f t="shared" si="48"/>
        <v>4.0211892990699383</v>
      </c>
      <c r="L51" s="1">
        <f t="shared" si="49"/>
        <v>4.6808686613983692</v>
      </c>
      <c r="M51" s="5">
        <f t="shared" si="50"/>
        <v>47958.839039494072</v>
      </c>
      <c r="N51" s="1">
        <v>0.9347316</v>
      </c>
      <c r="O51" s="1">
        <f t="shared" si="51"/>
        <v>99650.765193184619</v>
      </c>
    </row>
    <row r="52" spans="1:15" x14ac:dyDescent="0.25">
      <c r="A52" s="1">
        <v>4</v>
      </c>
      <c r="B52" s="1">
        <v>32</v>
      </c>
      <c r="C52" s="1">
        <v>317</v>
      </c>
      <c r="D52" s="1">
        <f t="shared" si="45"/>
        <v>349</v>
      </c>
      <c r="E52" s="3">
        <f t="shared" si="46"/>
        <v>9.1690544412607447E-2</v>
      </c>
      <c r="F52" s="3">
        <f t="shared" si="47"/>
        <v>0.90830945558739251</v>
      </c>
      <c r="G52" s="1">
        <f t="shared" si="41"/>
        <v>0.33</v>
      </c>
      <c r="H52" s="1">
        <f t="shared" si="42"/>
        <v>-1.1086626245216111</v>
      </c>
      <c r="I52" s="1">
        <f t="shared" si="43"/>
        <v>-0.9959092838978455</v>
      </c>
      <c r="J52" s="1">
        <f t="shared" si="44"/>
        <v>1.185921E-2</v>
      </c>
      <c r="K52" s="1">
        <f t="shared" si="48"/>
        <v>4.0211892990699383</v>
      </c>
      <c r="L52" s="1">
        <f t="shared" si="49"/>
        <v>5.0052393729677842</v>
      </c>
      <c r="M52" s="5">
        <f t="shared" si="50"/>
        <v>101213.71668966961</v>
      </c>
      <c r="N52" s="1">
        <v>0.9347316</v>
      </c>
      <c r="O52" s="1">
        <f t="shared" si="51"/>
        <v>224032.81859268749</v>
      </c>
    </row>
    <row r="53" spans="1:15" x14ac:dyDescent="0.25">
      <c r="A53" s="1">
        <v>5</v>
      </c>
      <c r="B53" s="1">
        <v>20</v>
      </c>
      <c r="C53" s="1">
        <v>461</v>
      </c>
      <c r="D53" s="1">
        <f t="shared" si="45"/>
        <v>481</v>
      </c>
      <c r="E53" s="3">
        <f t="shared" si="46"/>
        <v>4.1580041580041582E-2</v>
      </c>
      <c r="F53" s="3">
        <f t="shared" si="47"/>
        <v>0.95841995841995842</v>
      </c>
      <c r="G53" s="1">
        <f t="shared" si="41"/>
        <v>0.33</v>
      </c>
      <c r="H53" s="1">
        <f t="shared" si="42"/>
        <v>-1.1086626245216111</v>
      </c>
      <c r="I53" s="1">
        <f t="shared" si="43"/>
        <v>-1.3626709297256669</v>
      </c>
      <c r="J53" s="1">
        <f t="shared" si="44"/>
        <v>3.9135393000000003E-3</v>
      </c>
      <c r="K53" s="1">
        <f t="shared" si="48"/>
        <v>4.0211892990699383</v>
      </c>
      <c r="L53" s="1">
        <f t="shared" si="49"/>
        <v>5.379946689495605</v>
      </c>
      <c r="M53" s="5">
        <f t="shared" si="50"/>
        <v>239853.84756185798</v>
      </c>
      <c r="N53" s="1">
        <v>0.9347316</v>
      </c>
      <c r="O53" s="1">
        <f t="shared" si="51"/>
        <v>554658.09403158003</v>
      </c>
    </row>
    <row r="54" spans="1:15" x14ac:dyDescent="0.25">
      <c r="A54" s="1">
        <v>6</v>
      </c>
      <c r="B54" s="1">
        <v>30</v>
      </c>
      <c r="C54" s="1">
        <v>825</v>
      </c>
      <c r="D54" s="1">
        <f t="shared" si="45"/>
        <v>855</v>
      </c>
      <c r="E54" s="3">
        <f t="shared" si="46"/>
        <v>3.5087719298245612E-2</v>
      </c>
      <c r="F54" s="3">
        <f t="shared" si="47"/>
        <v>0.96491228070175439</v>
      </c>
      <c r="G54" s="1">
        <f t="shared" si="41"/>
        <v>0.33</v>
      </c>
      <c r="H54" s="1">
        <f t="shared" si="42"/>
        <v>-1.1086626245216111</v>
      </c>
      <c r="I54" s="1">
        <f t="shared" si="43"/>
        <v>-1.4393326938302626</v>
      </c>
      <c r="J54" s="1">
        <f t="shared" si="44"/>
        <v>1.291467969E-3</v>
      </c>
      <c r="K54" s="1">
        <f t="shared" si="48"/>
        <v>4.0211892990699383</v>
      </c>
      <c r="L54" s="1">
        <f t="shared" si="49"/>
        <v>5.4592305249312005</v>
      </c>
      <c r="M54" s="5">
        <f t="shared" si="50"/>
        <v>287892.6152651998</v>
      </c>
      <c r="N54" s="1">
        <v>0.9347316</v>
      </c>
      <c r="O54" s="1">
        <f t="shared" si="51"/>
        <v>666595.89532140002</v>
      </c>
    </row>
    <row r="55" spans="1:15" x14ac:dyDescent="0.25">
      <c r="A55" s="1">
        <v>7</v>
      </c>
      <c r="B55" s="4">
        <v>10</v>
      </c>
      <c r="C55" s="4">
        <v>676</v>
      </c>
      <c r="D55" s="4">
        <f t="shared" si="45"/>
        <v>686</v>
      </c>
      <c r="E55" s="13">
        <f t="shared" si="46"/>
        <v>1.4577259475218658E-2</v>
      </c>
      <c r="F55" s="13">
        <f t="shared" si="47"/>
        <v>0.98542274052478129</v>
      </c>
      <c r="G55" s="1">
        <f t="shared" si="41"/>
        <v>0.33</v>
      </c>
      <c r="H55" s="1">
        <f t="shared" si="42"/>
        <v>-1.1086626245216111</v>
      </c>
      <c r="I55" s="4">
        <f t="shared" si="43"/>
        <v>-1.8299466959416359</v>
      </c>
      <c r="J55" s="1">
        <f t="shared" si="44"/>
        <v>4.2618442976999999E-4</v>
      </c>
      <c r="K55" s="1">
        <f t="shared" si="48"/>
        <v>4.0211892990699383</v>
      </c>
      <c r="L55" s="1">
        <f t="shared" si="49"/>
        <v>5.8507098105818045</v>
      </c>
      <c r="M55" s="5">
        <f t="shared" si="50"/>
        <v>709103.79652276507</v>
      </c>
      <c r="N55" s="1">
        <v>0.9347316</v>
      </c>
      <c r="O55" s="1">
        <f t="shared" si="51"/>
        <v>1675293.8350341599</v>
      </c>
    </row>
    <row r="56" spans="1:15" x14ac:dyDescent="0.25">
      <c r="A56" s="1">
        <v>8</v>
      </c>
      <c r="B56" s="4">
        <v>12</v>
      </c>
      <c r="C56" s="4">
        <v>1209</v>
      </c>
      <c r="D56" s="4">
        <f t="shared" si="45"/>
        <v>1221</v>
      </c>
      <c r="E56" s="13">
        <f t="shared" si="46"/>
        <v>9.8280098280098278E-3</v>
      </c>
      <c r="F56" s="13">
        <f t="shared" si="47"/>
        <v>0.9901719901719902</v>
      </c>
      <c r="G56" s="1">
        <f t="shared" si="41"/>
        <v>0.33</v>
      </c>
      <c r="H56" s="1">
        <f t="shared" si="42"/>
        <v>-1.1086626245216111</v>
      </c>
      <c r="I56" s="4">
        <f t="shared" si="43"/>
        <v>-2.0032450548131471</v>
      </c>
      <c r="J56" s="1">
        <f t="shared" si="44"/>
        <v>1.4064086182409999E-4</v>
      </c>
      <c r="K56" s="1">
        <f t="shared" si="48"/>
        <v>4.0211892990699383</v>
      </c>
      <c r="L56" s="1">
        <f t="shared" si="49"/>
        <v>6.0242937130212617</v>
      </c>
      <c r="M56" s="5">
        <f t="shared" si="50"/>
        <v>1057532.4758138759</v>
      </c>
      <c r="N56" s="1">
        <v>0.9347316</v>
      </c>
      <c r="O56" s="1">
        <f t="shared" si="51"/>
        <v>2509167.5682380996</v>
      </c>
    </row>
    <row r="57" spans="1:15" x14ac:dyDescent="0.25">
      <c r="A57" s="1">
        <v>9</v>
      </c>
      <c r="B57" s="4">
        <v>7</v>
      </c>
      <c r="C57" s="4">
        <v>1037</v>
      </c>
      <c r="D57" s="4">
        <f t="shared" si="45"/>
        <v>1044</v>
      </c>
      <c r="E57" s="13">
        <f t="shared" si="46"/>
        <v>6.7049808429118776E-3</v>
      </c>
      <c r="F57" s="13">
        <f t="shared" si="47"/>
        <v>0.99329501915708818</v>
      </c>
      <c r="G57" s="1">
        <f t="shared" si="41"/>
        <v>0.33</v>
      </c>
      <c r="H57" s="1">
        <f t="shared" si="42"/>
        <v>-1.1086626245216111</v>
      </c>
      <c r="I57" s="4">
        <f t="shared" si="43"/>
        <v>-2.1706807163747843</v>
      </c>
      <c r="J57" s="1">
        <f t="shared" si="44"/>
        <v>4.6411484401953045E-5</v>
      </c>
      <c r="K57" s="1">
        <f t="shared" si="48"/>
        <v>4.0211892990699383</v>
      </c>
      <c r="L57" s="1">
        <f t="shared" si="49"/>
        <v>6.1918236039603212</v>
      </c>
      <c r="M57" s="5">
        <f t="shared" si="50"/>
        <v>1555333.7782089713</v>
      </c>
      <c r="N57" s="1">
        <v>0.9347316</v>
      </c>
      <c r="O57" s="1">
        <f t="shared" si="51"/>
        <v>3701314.1357468572</v>
      </c>
    </row>
    <row r="58" spans="1:15" x14ac:dyDescent="0.25">
      <c r="A58" s="4">
        <v>10</v>
      </c>
      <c r="B58" s="4">
        <v>5</v>
      </c>
      <c r="C58" s="4">
        <v>1007</v>
      </c>
      <c r="D58" s="4">
        <f t="shared" si="45"/>
        <v>1012</v>
      </c>
      <c r="E58" s="13">
        <f t="shared" si="46"/>
        <v>4.940711462450593E-3</v>
      </c>
      <c r="F58" s="13">
        <f t="shared" si="47"/>
        <v>0.99505928853754944</v>
      </c>
      <c r="G58" s="1">
        <f t="shared" si="41"/>
        <v>0.33</v>
      </c>
      <c r="H58" s="1">
        <f t="shared" si="42"/>
        <v>-1.1086626245216111</v>
      </c>
      <c r="I58" s="4">
        <f t="shared" si="43"/>
        <v>-2.3040594662175993</v>
      </c>
      <c r="J58" s="1">
        <f t="shared" si="44"/>
        <v>1.531578985264449E-5</v>
      </c>
      <c r="K58" s="1">
        <f t="shared" si="48"/>
        <v>4.0211892990699383</v>
      </c>
      <c r="L58" s="1">
        <f t="shared" si="49"/>
        <v>6.3252334494976843</v>
      </c>
      <c r="M58" s="5">
        <f t="shared" si="50"/>
        <v>2114625.4244963834</v>
      </c>
      <c r="N58" s="1">
        <v>0.9347316</v>
      </c>
      <c r="O58" s="1">
        <f t="shared" si="51"/>
        <v>5040974.2423550393</v>
      </c>
    </row>
    <row r="59" spans="1:15" x14ac:dyDescent="0.25">
      <c r="A59" s="4">
        <v>11</v>
      </c>
      <c r="B59" s="4">
        <v>2</v>
      </c>
      <c r="C59" s="4">
        <v>652</v>
      </c>
      <c r="D59" s="4">
        <f t="shared" si="45"/>
        <v>654</v>
      </c>
      <c r="E59" s="13">
        <f t="shared" si="46"/>
        <v>3.0581039755351682E-3</v>
      </c>
      <c r="F59" s="13">
        <f t="shared" si="47"/>
        <v>0.99694189602446481</v>
      </c>
      <c r="G59" s="1">
        <f t="shared" si="41"/>
        <v>0.33</v>
      </c>
      <c r="H59" s="1">
        <f t="shared" si="42"/>
        <v>-1.1086626245216111</v>
      </c>
      <c r="I59" s="4">
        <f t="shared" si="43"/>
        <v>-2.5132176000679389</v>
      </c>
      <c r="J59" s="1">
        <f t="shared" si="44"/>
        <v>5.0542106513726772E-6</v>
      </c>
      <c r="K59" s="1">
        <f t="shared" si="48"/>
        <v>4.0211892990699383</v>
      </c>
      <c r="L59" s="1">
        <f t="shared" si="49"/>
        <v>6.5344018449272259</v>
      </c>
      <c r="M59" s="5">
        <f t="shared" si="50"/>
        <v>3422960.1642132066</v>
      </c>
      <c r="N59" s="1">
        <v>0.9347316</v>
      </c>
      <c r="O59" s="1">
        <f t="shared" si="51"/>
        <v>8175232.6784699997</v>
      </c>
    </row>
    <row r="60" spans="1:15" x14ac:dyDescent="0.25">
      <c r="A60" s="4">
        <v>12</v>
      </c>
      <c r="B60" s="4">
        <v>1</v>
      </c>
      <c r="C60" s="4">
        <v>510</v>
      </c>
      <c r="D60" s="4">
        <f t="shared" si="45"/>
        <v>511</v>
      </c>
      <c r="E60" s="13">
        <f t="shared" si="46"/>
        <v>1.9569471624266144E-3</v>
      </c>
      <c r="F60" s="13">
        <f t="shared" si="47"/>
        <v>0.99804305283757333</v>
      </c>
      <c r="G60" s="1">
        <f t="shared" si="41"/>
        <v>0.33</v>
      </c>
      <c r="H60" s="1">
        <f t="shared" ref="H60:H62" si="52">LN(G60)</f>
        <v>-1.1086626245216111</v>
      </c>
      <c r="I60" s="4">
        <f t="shared" si="43"/>
        <v>-2.7075701760979363</v>
      </c>
      <c r="J60" s="1">
        <f t="shared" ref="J60:J62" si="53">EXP(H60*A60)</f>
        <v>1.6678895149529849E-6</v>
      </c>
      <c r="K60" s="1">
        <f t="shared" si="48"/>
        <v>4.0211892990699383</v>
      </c>
      <c r="L60" s="1">
        <f t="shared" ref="L60:L62" si="54">-I60-J60+K60</f>
        <v>6.7287578072783596</v>
      </c>
      <c r="M60" s="5">
        <f t="shared" ref="M60:M62" si="55">10^L60</f>
        <v>5354979.4343894087</v>
      </c>
      <c r="N60" s="1">
        <v>0.9347316</v>
      </c>
      <c r="O60" s="1">
        <f t="shared" si="51"/>
        <v>12803672.1025884</v>
      </c>
    </row>
    <row r="61" spans="1:15" x14ac:dyDescent="0.25">
      <c r="A61" s="4">
        <v>13</v>
      </c>
      <c r="B61" s="4">
        <v>1</v>
      </c>
      <c r="C61" s="4">
        <v>714</v>
      </c>
      <c r="D61" s="4">
        <f t="shared" si="45"/>
        <v>715</v>
      </c>
      <c r="E61" s="13">
        <f t="shared" si="46"/>
        <v>1.3986013986013986E-3</v>
      </c>
      <c r="F61" s="13">
        <f t="shared" si="47"/>
        <v>0.99860139860139863</v>
      </c>
      <c r="G61" s="1">
        <f t="shared" si="41"/>
        <v>0.33</v>
      </c>
      <c r="H61" s="1">
        <f t="shared" si="52"/>
        <v>-1.1086626245216111</v>
      </c>
      <c r="I61" s="4">
        <f t="shared" si="43"/>
        <v>-2.8536982117761744</v>
      </c>
      <c r="J61" s="1">
        <f t="shared" si="53"/>
        <v>5.5040353993448558E-7</v>
      </c>
      <c r="K61" s="1">
        <f t="shared" si="48"/>
        <v>4.0211892990699383</v>
      </c>
      <c r="L61" s="1">
        <f t="shared" si="54"/>
        <v>6.8748869604425726</v>
      </c>
      <c r="M61" s="5">
        <f t="shared" si="55"/>
        <v>7496990.4986756854</v>
      </c>
      <c r="N61" s="1">
        <v>0.9347316</v>
      </c>
      <c r="O61" s="1">
        <f t="shared" si="51"/>
        <v>17935202.768458799</v>
      </c>
    </row>
    <row r="62" spans="1:15" x14ac:dyDescent="0.25">
      <c r="A62" s="4">
        <v>14</v>
      </c>
      <c r="B62" s="4">
        <v>1</v>
      </c>
      <c r="C62" s="4">
        <v>182</v>
      </c>
      <c r="D62" s="4">
        <f t="shared" si="45"/>
        <v>183</v>
      </c>
      <c r="E62" s="13">
        <f t="shared" si="46"/>
        <v>5.4644808743169399E-3</v>
      </c>
      <c r="F62" s="13">
        <f t="shared" si="47"/>
        <v>0.99453551912568305</v>
      </c>
      <c r="G62" s="1">
        <f t="shared" si="41"/>
        <v>0.33</v>
      </c>
      <c r="H62" s="1">
        <f t="shared" si="52"/>
        <v>-1.1086626245216111</v>
      </c>
      <c r="I62" s="4">
        <f t="shared" si="43"/>
        <v>-2.2600713879850747</v>
      </c>
      <c r="J62" s="1">
        <f t="shared" si="53"/>
        <v>1.8163316817838008E-7</v>
      </c>
      <c r="K62" s="1">
        <f t="shared" si="48"/>
        <v>4.0211892990699383</v>
      </c>
      <c r="L62" s="1">
        <f t="shared" si="54"/>
        <v>6.2812605054218444</v>
      </c>
      <c r="M62" s="5">
        <f t="shared" si="55"/>
        <v>1910999.2007706161</v>
      </c>
      <c r="N62" s="1">
        <v>0.9347316</v>
      </c>
      <c r="O62" s="1">
        <f t="shared" si="51"/>
        <v>4552975.7378556002</v>
      </c>
    </row>
    <row r="63" spans="1:15" x14ac:dyDescent="0.25">
      <c r="L63" s="1" t="s">
        <v>17</v>
      </c>
      <c r="M63" s="5">
        <f>AVERAGE(M49:M57)</f>
        <v>446124.82355636708</v>
      </c>
      <c r="N63" s="1" t="s">
        <v>17</v>
      </c>
      <c r="O63" s="5">
        <f>AVERAGE(O49:O57)</f>
        <v>1048588.2969135132</v>
      </c>
    </row>
    <row r="64" spans="1:15" x14ac:dyDescent="0.25">
      <c r="L64" s="1" t="s">
        <v>15</v>
      </c>
      <c r="M64" s="5">
        <f>MIN(M49:M57)</f>
        <v>3383.8063809868177</v>
      </c>
      <c r="N64" s="1" t="s">
        <v>15</v>
      </c>
      <c r="O64" s="5">
        <f>MIN(O49:O57)</f>
        <v>-7823.1891660000001</v>
      </c>
    </row>
    <row r="65" spans="1:15" x14ac:dyDescent="0.25">
      <c r="L65" s="1" t="s">
        <v>16</v>
      </c>
      <c r="M65" s="5">
        <f>MAX(M49:M57)</f>
        <v>1555333.7782089713</v>
      </c>
      <c r="N65" s="1" t="s">
        <v>16</v>
      </c>
      <c r="O65" s="5">
        <f>MAX(O49:O57)</f>
        <v>3701314.1357468572</v>
      </c>
    </row>
    <row r="67" spans="1:15" x14ac:dyDescent="0.25">
      <c r="A67" t="s">
        <v>24</v>
      </c>
    </row>
    <row r="68" spans="1:15" x14ac:dyDescent="0.25">
      <c r="A68" t="s">
        <v>12</v>
      </c>
      <c r="B68">
        <v>0.33</v>
      </c>
      <c r="C68">
        <v>0.35299999999999998</v>
      </c>
      <c r="D68">
        <v>0.37990000000000002</v>
      </c>
      <c r="F68" t="s">
        <v>18</v>
      </c>
      <c r="G68">
        <v>30734</v>
      </c>
      <c r="O68" t="s">
        <v>33</v>
      </c>
    </row>
    <row r="69" spans="1:15" x14ac:dyDescent="0.25">
      <c r="A69" s="1" t="s">
        <v>0</v>
      </c>
      <c r="B69" s="1" t="s">
        <v>1</v>
      </c>
      <c r="C69" s="1" t="s">
        <v>2</v>
      </c>
      <c r="D69" s="1" t="s">
        <v>3</v>
      </c>
      <c r="E69" s="2" t="s">
        <v>4</v>
      </c>
      <c r="F69" s="2" t="s">
        <v>5</v>
      </c>
      <c r="G69" s="4" t="s">
        <v>6</v>
      </c>
      <c r="H69" s="4" t="s">
        <v>14</v>
      </c>
      <c r="I69" s="4" t="s">
        <v>7</v>
      </c>
      <c r="J69" s="4" t="s">
        <v>8</v>
      </c>
      <c r="K69" s="4" t="s">
        <v>9</v>
      </c>
      <c r="L69" s="4" t="s">
        <v>10</v>
      </c>
      <c r="M69" s="4" t="s">
        <v>11</v>
      </c>
      <c r="N69" s="4" t="s">
        <v>19</v>
      </c>
      <c r="O69" s="4" t="s">
        <v>20</v>
      </c>
    </row>
    <row r="70" spans="1:15" x14ac:dyDescent="0.25">
      <c r="A70" s="1">
        <v>1</v>
      </c>
      <c r="B70" s="1">
        <v>125</v>
      </c>
      <c r="C70" s="1">
        <v>186</v>
      </c>
      <c r="D70" s="1">
        <f>SUM(B70:C70)</f>
        <v>311</v>
      </c>
      <c r="E70" s="3">
        <f>B70/D70</f>
        <v>0.40192926045016075</v>
      </c>
      <c r="F70" s="3">
        <f>C70/D70</f>
        <v>0.59807073954983925</v>
      </c>
      <c r="G70" s="1">
        <f t="shared" ref="G70:G78" si="56">$B$2</f>
        <v>0.33</v>
      </c>
      <c r="H70" s="1">
        <f t="shared" ref="H70:H78" si="57">LN(G70)</f>
        <v>-1.1086626245216111</v>
      </c>
      <c r="I70" s="1">
        <f t="shared" ref="I70:I78" si="58">LOG(E70/F70)</f>
        <v>-0.17260293120985992</v>
      </c>
      <c r="J70" s="1">
        <f t="shared" ref="J70:J78" si="59">EXP(H70*A70)</f>
        <v>0.33</v>
      </c>
      <c r="K70" s="1">
        <f>LOG(10500)</f>
        <v>4.0211892990699383</v>
      </c>
      <c r="L70" s="1">
        <f>-I70-J70+K70</f>
        <v>3.863792230279798</v>
      </c>
      <c r="M70" s="5">
        <f>10^L70</f>
        <v>7307.8938474711958</v>
      </c>
      <c r="N70" s="1">
        <v>0.86055020000000004</v>
      </c>
      <c r="O70" s="1">
        <f>(($G$68*N70*C70)/B70)-(N70*$G$68)</f>
        <v>12906.697125238399</v>
      </c>
    </row>
    <row r="71" spans="1:15" x14ac:dyDescent="0.25">
      <c r="A71" s="1">
        <v>2</v>
      </c>
      <c r="B71" s="1">
        <v>44</v>
      </c>
      <c r="C71" s="1">
        <v>176</v>
      </c>
      <c r="D71" s="1">
        <f t="shared" ref="D71:D78" si="60">SUM(B71:C71)</f>
        <v>220</v>
      </c>
      <c r="E71" s="3">
        <f t="shared" ref="E71:E78" si="61">B71/D71</f>
        <v>0.2</v>
      </c>
      <c r="F71" s="3">
        <f t="shared" ref="F71:F78" si="62">C71/D71</f>
        <v>0.8</v>
      </c>
      <c r="G71" s="1">
        <f t="shared" si="56"/>
        <v>0.33</v>
      </c>
      <c r="H71" s="1">
        <f t="shared" si="57"/>
        <v>-1.1086626245216111</v>
      </c>
      <c r="I71" s="1">
        <f t="shared" si="58"/>
        <v>-0.6020599913279624</v>
      </c>
      <c r="J71" s="1">
        <f t="shared" si="59"/>
        <v>0.1089</v>
      </c>
      <c r="K71" s="1">
        <f t="shared" ref="K71:K78" si="63">LOG(10500)</f>
        <v>4.0211892990699383</v>
      </c>
      <c r="L71" s="1">
        <f t="shared" ref="L71:L78" si="64">-I71-J71+K71</f>
        <v>4.5143492903979006</v>
      </c>
      <c r="M71" s="5">
        <f t="shared" ref="M71:M78" si="65">10^L71</f>
        <v>32685.060290532871</v>
      </c>
      <c r="N71" s="1">
        <v>0.86055020000000004</v>
      </c>
      <c r="O71" s="1">
        <f>(($G$68*N71*C71)/B71)-(N71*$G$68)</f>
        <v>79344.449540400019</v>
      </c>
    </row>
    <row r="72" spans="1:15" x14ac:dyDescent="0.25">
      <c r="A72" s="1">
        <v>3</v>
      </c>
      <c r="B72" s="1">
        <v>5</v>
      </c>
      <c r="C72" s="1">
        <v>118</v>
      </c>
      <c r="D72" s="1">
        <f t="shared" si="60"/>
        <v>123</v>
      </c>
      <c r="E72" s="3">
        <f t="shared" si="61"/>
        <v>4.065040650406504E-2</v>
      </c>
      <c r="F72" s="3">
        <f t="shared" si="62"/>
        <v>0.95934959349593496</v>
      </c>
      <c r="G72" s="1">
        <f t="shared" si="56"/>
        <v>0.33</v>
      </c>
      <c r="H72" s="1">
        <f t="shared" si="57"/>
        <v>-1.1086626245216111</v>
      </c>
      <c r="I72" s="1">
        <f t="shared" si="58"/>
        <v>-1.3729120029701065</v>
      </c>
      <c r="J72" s="1">
        <f t="shared" si="59"/>
        <v>3.5937000000000004E-2</v>
      </c>
      <c r="K72" s="1">
        <f t="shared" si="63"/>
        <v>4.0211892990699383</v>
      </c>
      <c r="L72" s="1">
        <f t="shared" si="64"/>
        <v>5.3581643020400449</v>
      </c>
      <c r="M72" s="5">
        <f t="shared" si="65"/>
        <v>228120.49329173326</v>
      </c>
      <c r="N72" s="1">
        <v>0.86055020000000004</v>
      </c>
      <c r="O72" s="1">
        <f>(($G$68*N72*C72)/B72)-(N72*$G$68)</f>
        <v>597728.1865376801</v>
      </c>
    </row>
    <row r="73" spans="1:15" x14ac:dyDescent="0.25">
      <c r="A73" s="1">
        <v>4</v>
      </c>
      <c r="B73" s="1">
        <v>8</v>
      </c>
      <c r="C73" s="1">
        <v>172</v>
      </c>
      <c r="D73" s="1">
        <f t="shared" si="60"/>
        <v>180</v>
      </c>
      <c r="E73" s="3">
        <f t="shared" si="61"/>
        <v>4.4444444444444446E-2</v>
      </c>
      <c r="F73" s="3">
        <f t="shared" si="62"/>
        <v>0.9555555555555556</v>
      </c>
      <c r="G73" s="1">
        <f t="shared" si="56"/>
        <v>0.33</v>
      </c>
      <c r="H73" s="1">
        <f t="shared" si="57"/>
        <v>-1.1086626245216111</v>
      </c>
      <c r="I73" s="1">
        <f t="shared" si="58"/>
        <v>-1.3324384599156054</v>
      </c>
      <c r="J73" s="1">
        <f t="shared" si="59"/>
        <v>1.185921E-2</v>
      </c>
      <c r="K73" s="1">
        <f t="shared" si="63"/>
        <v>4.0211892990699383</v>
      </c>
      <c r="L73" s="1">
        <f t="shared" si="64"/>
        <v>5.3417685489855433</v>
      </c>
      <c r="M73" s="5">
        <f t="shared" si="65"/>
        <v>219668.88669556018</v>
      </c>
      <c r="N73" s="1">
        <v>0.86055020000000004</v>
      </c>
      <c r="O73" s="1">
        <f>(($G$68*N73*C73)/B73)-(N73*$G$68)</f>
        <v>542187.07185940002</v>
      </c>
    </row>
    <row r="74" spans="1:15" x14ac:dyDescent="0.25">
      <c r="A74" s="1">
        <v>5</v>
      </c>
      <c r="B74" s="1">
        <v>7</v>
      </c>
      <c r="C74" s="1">
        <v>206</v>
      </c>
      <c r="D74" s="1">
        <f t="shared" si="60"/>
        <v>213</v>
      </c>
      <c r="E74" s="3">
        <f t="shared" si="61"/>
        <v>3.2863849765258218E-2</v>
      </c>
      <c r="F74" s="3">
        <f t="shared" si="62"/>
        <v>0.96713615023474175</v>
      </c>
      <c r="G74" s="1">
        <f t="shared" si="56"/>
        <v>0.33</v>
      </c>
      <c r="H74" s="1">
        <f t="shared" si="57"/>
        <v>-1.1086626245216111</v>
      </c>
      <c r="I74" s="1">
        <f t="shared" si="58"/>
        <v>-1.4687691803548966</v>
      </c>
      <c r="J74" s="1">
        <f t="shared" si="59"/>
        <v>3.9135393000000003E-3</v>
      </c>
      <c r="K74" s="1">
        <f t="shared" si="63"/>
        <v>4.0211892990699383</v>
      </c>
      <c r="L74" s="1">
        <f t="shared" si="64"/>
        <v>5.4860449401248346</v>
      </c>
      <c r="M74" s="5">
        <f t="shared" si="65"/>
        <v>306228.02973500313</v>
      </c>
      <c r="N74" s="1">
        <v>0.86055020000000004</v>
      </c>
      <c r="O74" s="1">
        <f>(($G$68*N74*C74)/B74)-(N74*$G$68)</f>
        <v>751883.11707331426</v>
      </c>
    </row>
    <row r="75" spans="1:15" x14ac:dyDescent="0.25">
      <c r="A75" s="1">
        <v>6</v>
      </c>
      <c r="B75" s="1">
        <v>3</v>
      </c>
      <c r="C75" s="1">
        <v>212</v>
      </c>
      <c r="D75" s="1">
        <f t="shared" si="60"/>
        <v>215</v>
      </c>
      <c r="E75" s="3">
        <f t="shared" si="61"/>
        <v>1.3953488372093023E-2</v>
      </c>
      <c r="F75" s="3">
        <f t="shared" si="62"/>
        <v>0.98604651162790702</v>
      </c>
      <c r="G75" s="1">
        <f t="shared" si="56"/>
        <v>0.33</v>
      </c>
      <c r="H75" s="1">
        <f t="shared" si="57"/>
        <v>-1.1086626245216111</v>
      </c>
      <c r="I75" s="1">
        <f t="shared" si="58"/>
        <v>-1.8492146062090891</v>
      </c>
      <c r="J75" s="1">
        <f t="shared" si="59"/>
        <v>1.291467969E-3</v>
      </c>
      <c r="K75" s="1">
        <f t="shared" si="63"/>
        <v>4.0211892990699383</v>
      </c>
      <c r="L75" s="1">
        <f t="shared" si="64"/>
        <v>5.8691124373100276</v>
      </c>
      <c r="M75" s="5">
        <f t="shared" si="65"/>
        <v>739796.78104512091</v>
      </c>
      <c r="N75" s="1">
        <v>0.86055020000000004</v>
      </c>
      <c r="O75" s="1">
        <f>(($G$68*N75*C75)/B75)-(N75*$G$68)</f>
        <v>1842554.4393270668</v>
      </c>
    </row>
    <row r="76" spans="1:15" x14ac:dyDescent="0.25">
      <c r="A76" s="1">
        <v>7</v>
      </c>
      <c r="B76" s="4">
        <v>1</v>
      </c>
      <c r="C76" s="4">
        <v>117</v>
      </c>
      <c r="D76" s="4">
        <f t="shared" si="60"/>
        <v>118</v>
      </c>
      <c r="E76" s="13">
        <f t="shared" si="61"/>
        <v>8.4745762711864406E-3</v>
      </c>
      <c r="F76" s="13">
        <f t="shared" si="62"/>
        <v>0.99152542372881358</v>
      </c>
      <c r="G76" s="1">
        <f t="shared" si="56"/>
        <v>0.33</v>
      </c>
      <c r="H76" s="1">
        <f t="shared" si="57"/>
        <v>-1.1086626245216111</v>
      </c>
      <c r="I76" s="4">
        <f t="shared" si="58"/>
        <v>-2.0681858617461617</v>
      </c>
      <c r="J76" s="1">
        <f t="shared" si="59"/>
        <v>4.2618442976999999E-4</v>
      </c>
      <c r="K76" s="1">
        <f t="shared" si="63"/>
        <v>4.0211892990699383</v>
      </c>
      <c r="L76" s="1">
        <f t="shared" si="64"/>
        <v>6.0889489763863303</v>
      </c>
      <c r="M76" s="5">
        <f t="shared" si="65"/>
        <v>1227295.0324432475</v>
      </c>
      <c r="N76" s="1">
        <v>0.86055020000000004</v>
      </c>
      <c r="O76" s="1">
        <f>(($G$68*N76*C76)/B76)-(N76*$G$68)</f>
        <v>3067985.3822288001</v>
      </c>
    </row>
    <row r="77" spans="1:15" x14ac:dyDescent="0.25">
      <c r="A77" s="1">
        <v>8</v>
      </c>
      <c r="B77" s="4">
        <v>1</v>
      </c>
      <c r="C77" s="4">
        <v>149</v>
      </c>
      <c r="D77" s="4">
        <f t="shared" si="60"/>
        <v>150</v>
      </c>
      <c r="E77" s="13">
        <f t="shared" si="61"/>
        <v>6.6666666666666671E-3</v>
      </c>
      <c r="F77" s="13">
        <f t="shared" si="62"/>
        <v>0.99333333333333329</v>
      </c>
      <c r="G77" s="1">
        <f t="shared" si="56"/>
        <v>0.33</v>
      </c>
      <c r="H77" s="1">
        <f t="shared" si="57"/>
        <v>-1.1086626245216111</v>
      </c>
      <c r="I77" s="4">
        <f t="shared" si="58"/>
        <v>-2.173186268412274</v>
      </c>
      <c r="J77" s="1">
        <f t="shared" si="59"/>
        <v>1.4064086182409999E-4</v>
      </c>
      <c r="K77" s="1">
        <f t="shared" si="63"/>
        <v>4.0211892990699383</v>
      </c>
      <c r="L77" s="1">
        <f t="shared" si="64"/>
        <v>6.1942349266203882</v>
      </c>
      <c r="M77" s="5">
        <f t="shared" si="65"/>
        <v>1563993.4381763507</v>
      </c>
      <c r="N77" s="1">
        <v>0.86055020000000004</v>
      </c>
      <c r="O77" s="1">
        <f>(($G$68*N77*C77)/B77)-(N77*$G$68)</f>
        <v>3914326.1773264003</v>
      </c>
    </row>
    <row r="78" spans="1:15" x14ac:dyDescent="0.25">
      <c r="A78" s="1">
        <v>9</v>
      </c>
      <c r="B78" s="4">
        <v>2</v>
      </c>
      <c r="C78" s="4">
        <v>109</v>
      </c>
      <c r="D78" s="4">
        <f t="shared" si="60"/>
        <v>111</v>
      </c>
      <c r="E78" s="13">
        <f t="shared" si="61"/>
        <v>1.8018018018018018E-2</v>
      </c>
      <c r="F78" s="13">
        <f t="shared" si="62"/>
        <v>0.98198198198198194</v>
      </c>
      <c r="G78" s="1">
        <f t="shared" si="56"/>
        <v>0.33</v>
      </c>
      <c r="H78" s="1">
        <f t="shared" si="57"/>
        <v>-1.1086626245216111</v>
      </c>
      <c r="I78" s="4">
        <f t="shared" si="58"/>
        <v>-1.7363965022766423</v>
      </c>
      <c r="J78" s="1">
        <f t="shared" si="59"/>
        <v>4.6411484401953045E-5</v>
      </c>
      <c r="K78" s="1">
        <f t="shared" si="63"/>
        <v>4.0211892990699383</v>
      </c>
      <c r="L78" s="1">
        <f t="shared" si="64"/>
        <v>5.7575393898621785</v>
      </c>
      <c r="M78" s="5">
        <f t="shared" si="65"/>
        <v>572188.84897465887</v>
      </c>
      <c r="N78" s="1">
        <v>0.86055020000000004</v>
      </c>
      <c r="O78" s="1">
        <f>(($G$68*N78*C78)/B78)-(N78*$G$68)</f>
        <v>1414976.0168038001</v>
      </c>
    </row>
    <row r="79" spans="1:15" x14ac:dyDescent="0.25">
      <c r="A79" s="7"/>
      <c r="B79" s="7"/>
      <c r="C79" s="7"/>
      <c r="D79" s="7"/>
      <c r="E79" s="8"/>
      <c r="F79" s="8"/>
      <c r="G79" s="9"/>
      <c r="H79" s="9"/>
      <c r="I79" s="7"/>
      <c r="J79" s="9"/>
      <c r="K79" s="9"/>
      <c r="L79" s="1" t="s">
        <v>17</v>
      </c>
      <c r="M79" s="5">
        <f>AVERAGE(M70:M78)</f>
        <v>544142.71827774204</v>
      </c>
      <c r="N79" s="1" t="s">
        <v>17</v>
      </c>
      <c r="O79" s="5">
        <f>AVERAGE(O70:O78)</f>
        <v>1358210.1708691223</v>
      </c>
    </row>
    <row r="80" spans="1:15" x14ac:dyDescent="0.25">
      <c r="A80" s="7"/>
      <c r="B80" s="7"/>
      <c r="C80" s="7"/>
      <c r="D80" s="7"/>
      <c r="E80" s="8"/>
      <c r="F80" s="8"/>
      <c r="G80" s="9"/>
      <c r="H80" s="9"/>
      <c r="I80" s="7"/>
      <c r="J80" s="9"/>
      <c r="K80" s="9"/>
      <c r="L80" s="1" t="s">
        <v>15</v>
      </c>
      <c r="M80" s="5">
        <f>MIN(M70:M78)</f>
        <v>7307.8938474711958</v>
      </c>
      <c r="N80" s="1" t="s">
        <v>15</v>
      </c>
      <c r="O80" s="5">
        <f>MIN(O70:O78)</f>
        <v>12906.697125238399</v>
      </c>
    </row>
    <row r="81" spans="1:15" x14ac:dyDescent="0.25">
      <c r="A81" s="7"/>
      <c r="B81" s="7"/>
      <c r="C81" s="7"/>
      <c r="D81" s="7"/>
      <c r="E81" s="8"/>
      <c r="F81" s="8"/>
      <c r="G81" s="9"/>
      <c r="H81" s="9"/>
      <c r="I81" s="7"/>
      <c r="J81" s="9"/>
      <c r="K81" s="9"/>
      <c r="L81" s="1" t="s">
        <v>16</v>
      </c>
      <c r="M81" s="5">
        <f>MAX(M70:M78)</f>
        <v>1563993.4381763507</v>
      </c>
      <c r="N81" s="1" t="s">
        <v>16</v>
      </c>
      <c r="O81" s="5">
        <f>MAX(O70:O78)</f>
        <v>3914326.1773264003</v>
      </c>
    </row>
    <row r="82" spans="1:15" x14ac:dyDescent="0.25">
      <c r="A82" s="7"/>
      <c r="B82" s="7"/>
      <c r="C82" s="7"/>
      <c r="D82" s="7"/>
      <c r="E82" s="8"/>
      <c r="F82" s="8"/>
      <c r="G82" s="9"/>
      <c r="H82" s="9"/>
      <c r="I82" s="7"/>
      <c r="J82" s="9"/>
      <c r="K82" s="9"/>
      <c r="L82" s="9"/>
      <c r="M82" s="10"/>
      <c r="N82" s="9"/>
      <c r="O82" s="9"/>
    </row>
    <row r="83" spans="1:15" x14ac:dyDescent="0.25">
      <c r="A83" t="s">
        <v>25</v>
      </c>
      <c r="B83" s="7"/>
      <c r="C83" s="7"/>
      <c r="D83" s="7"/>
      <c r="E83" s="8"/>
      <c r="F83" s="8"/>
      <c r="G83" s="9"/>
      <c r="H83" s="9"/>
      <c r="I83" s="7"/>
      <c r="J83" s="9"/>
      <c r="K83" s="9"/>
      <c r="L83" s="9"/>
      <c r="M83" s="10"/>
      <c r="N83" s="9"/>
      <c r="O83" s="9"/>
    </row>
    <row r="84" spans="1:15" x14ac:dyDescent="0.25">
      <c r="A84" t="s">
        <v>12</v>
      </c>
      <c r="B84">
        <v>0.33</v>
      </c>
      <c r="C84">
        <v>0.35299999999999998</v>
      </c>
      <c r="D84">
        <v>0.37990000000000002</v>
      </c>
      <c r="F84" t="s">
        <v>18</v>
      </c>
      <c r="G84">
        <v>30861</v>
      </c>
    </row>
    <row r="85" spans="1:15" x14ac:dyDescent="0.25">
      <c r="A85" s="1" t="s">
        <v>0</v>
      </c>
      <c r="B85" s="1" t="s">
        <v>1</v>
      </c>
      <c r="C85" s="1" t="s">
        <v>2</v>
      </c>
      <c r="D85" s="1" t="s">
        <v>3</v>
      </c>
      <c r="E85" s="2" t="s">
        <v>4</v>
      </c>
      <c r="F85" s="2" t="s">
        <v>5</v>
      </c>
      <c r="G85" s="4" t="s">
        <v>6</v>
      </c>
      <c r="H85" s="4" t="s">
        <v>14</v>
      </c>
      <c r="I85" s="4" t="s">
        <v>7</v>
      </c>
      <c r="J85" s="4" t="s">
        <v>8</v>
      </c>
      <c r="K85" s="4" t="s">
        <v>9</v>
      </c>
      <c r="L85" s="4" t="s">
        <v>10</v>
      </c>
      <c r="M85" s="4" t="s">
        <v>11</v>
      </c>
      <c r="N85" s="4" t="s">
        <v>19</v>
      </c>
      <c r="O85" s="4" t="s">
        <v>20</v>
      </c>
    </row>
    <row r="86" spans="1:15" x14ac:dyDescent="0.25">
      <c r="A86" s="1">
        <v>1</v>
      </c>
      <c r="B86" s="1">
        <v>80</v>
      </c>
      <c r="C86" s="1">
        <v>13</v>
      </c>
      <c r="D86" s="1">
        <f>SUM(B86:C86)</f>
        <v>93</v>
      </c>
      <c r="E86" s="3">
        <f>B86/D86</f>
        <v>0.86021505376344087</v>
      </c>
      <c r="F86" s="3">
        <f>C86/D86</f>
        <v>0.13978494623655913</v>
      </c>
      <c r="G86" s="1">
        <f t="shared" ref="G86:G89" si="66">$B$2</f>
        <v>0.33</v>
      </c>
      <c r="H86" s="1">
        <f t="shared" ref="H86:H89" si="67">LN(G86)</f>
        <v>-1.1086626245216111</v>
      </c>
      <c r="I86" s="1">
        <f t="shared" ref="I86:I89" si="68">LOG(E86/F86)</f>
        <v>0.78914663468510682</v>
      </c>
      <c r="J86" s="1">
        <f t="shared" ref="J86:J89" si="69">EXP(H86*A86)</f>
        <v>0.33</v>
      </c>
      <c r="K86" s="1">
        <f>LOG(10500)</f>
        <v>4.0211892990699383</v>
      </c>
      <c r="L86" s="1">
        <f>-I86-J86+K86</f>
        <v>2.9020426643848314</v>
      </c>
      <c r="M86" s="5">
        <f>10^L86</f>
        <v>798.07308482128235</v>
      </c>
      <c r="N86" s="1">
        <v>0.79050209999999999</v>
      </c>
      <c r="O86" s="1">
        <f>(($G$84*N86*C86)/B86)-(N86*$G$84)</f>
        <v>-20431.38644553375</v>
      </c>
    </row>
    <row r="87" spans="1:15" x14ac:dyDescent="0.25">
      <c r="A87" s="1">
        <v>2</v>
      </c>
      <c r="B87" s="1">
        <v>32</v>
      </c>
      <c r="C87" s="1">
        <v>36</v>
      </c>
      <c r="D87" s="1">
        <f t="shared" ref="D87:D89" si="70">SUM(B87:C87)</f>
        <v>68</v>
      </c>
      <c r="E87" s="3">
        <f t="shared" ref="E87:E89" si="71">B87/D87</f>
        <v>0.47058823529411764</v>
      </c>
      <c r="F87" s="3">
        <f t="shared" ref="F87:F89" si="72">C87/D87</f>
        <v>0.52941176470588236</v>
      </c>
      <c r="G87" s="1">
        <f t="shared" si="66"/>
        <v>0.33</v>
      </c>
      <c r="H87" s="1">
        <f t="shared" si="67"/>
        <v>-1.1086626245216111</v>
      </c>
      <c r="I87" s="1">
        <f t="shared" si="68"/>
        <v>-5.1152522447381311E-2</v>
      </c>
      <c r="J87" s="1">
        <f t="shared" si="69"/>
        <v>0.1089</v>
      </c>
      <c r="K87" s="1">
        <f t="shared" ref="K87:K89" si="73">LOG(10500)</f>
        <v>4.0211892990699383</v>
      </c>
      <c r="L87" s="1">
        <f t="shared" ref="L87:L89" si="74">-I87-J87+K87</f>
        <v>3.9634418215173195</v>
      </c>
      <c r="M87" s="5">
        <f t="shared" ref="M87:M89" si="75">10^L87</f>
        <v>9192.6732067123721</v>
      </c>
      <c r="N87" s="1">
        <v>0.79050209999999999</v>
      </c>
      <c r="O87" s="1">
        <f t="shared" ref="O87:O89" si="76">(($G$84*N87*C87)/B87)-(N87*$G$84)</f>
        <v>3049.4606635125019</v>
      </c>
    </row>
    <row r="88" spans="1:15" x14ac:dyDescent="0.25">
      <c r="A88" s="1">
        <v>3</v>
      </c>
      <c r="B88" s="1">
        <v>12</v>
      </c>
      <c r="C88" s="1">
        <v>28</v>
      </c>
      <c r="D88" s="1">
        <f t="shared" si="70"/>
        <v>40</v>
      </c>
      <c r="E88" s="3">
        <f t="shared" si="71"/>
        <v>0.3</v>
      </c>
      <c r="F88" s="3">
        <f t="shared" si="72"/>
        <v>0.7</v>
      </c>
      <c r="G88" s="1">
        <f t="shared" si="66"/>
        <v>0.33</v>
      </c>
      <c r="H88" s="1">
        <f t="shared" si="67"/>
        <v>-1.1086626245216111</v>
      </c>
      <c r="I88" s="1">
        <f t="shared" si="68"/>
        <v>-0.36797678529459438</v>
      </c>
      <c r="J88" s="1">
        <f t="shared" si="69"/>
        <v>3.5937000000000004E-2</v>
      </c>
      <c r="K88" s="1">
        <f t="shared" si="73"/>
        <v>4.0211892990699383</v>
      </c>
      <c r="L88" s="1">
        <f t="shared" si="74"/>
        <v>4.3532290843645329</v>
      </c>
      <c r="M88" s="5">
        <f t="shared" si="75"/>
        <v>22554.286059917144</v>
      </c>
      <c r="N88" s="1">
        <v>0.79050209999999999</v>
      </c>
      <c r="O88" s="1">
        <f t="shared" si="76"/>
        <v>32527.580410799994</v>
      </c>
    </row>
    <row r="89" spans="1:15" x14ac:dyDescent="0.25">
      <c r="A89" s="1">
        <v>4</v>
      </c>
      <c r="B89" s="1">
        <v>1</v>
      </c>
      <c r="C89" s="1">
        <v>6</v>
      </c>
      <c r="D89" s="1">
        <f t="shared" si="70"/>
        <v>7</v>
      </c>
      <c r="E89" s="3">
        <f t="shared" si="71"/>
        <v>0.14285714285714285</v>
      </c>
      <c r="F89" s="3">
        <f t="shared" si="72"/>
        <v>0.8571428571428571</v>
      </c>
      <c r="G89" s="1">
        <f t="shared" si="66"/>
        <v>0.33</v>
      </c>
      <c r="H89" s="1">
        <f t="shared" si="67"/>
        <v>-1.1086626245216111</v>
      </c>
      <c r="I89" s="1">
        <f t="shared" si="68"/>
        <v>-0.77815125038364363</v>
      </c>
      <c r="J89" s="1">
        <f t="shared" si="69"/>
        <v>1.185921E-2</v>
      </c>
      <c r="K89" s="1">
        <f t="shared" si="73"/>
        <v>4.0211892990699383</v>
      </c>
      <c r="L89" s="1">
        <f t="shared" si="74"/>
        <v>4.7874813394535822</v>
      </c>
      <c r="M89" s="5">
        <f t="shared" si="75"/>
        <v>61302.945124342492</v>
      </c>
      <c r="N89" s="1">
        <v>0.79050209999999999</v>
      </c>
      <c r="O89" s="1">
        <f t="shared" si="76"/>
        <v>121978.4265405</v>
      </c>
    </row>
    <row r="90" spans="1:15" x14ac:dyDescent="0.25">
      <c r="A90" s="9"/>
      <c r="B90" s="9"/>
      <c r="C90" s="9"/>
      <c r="D90" s="9"/>
      <c r="E90" s="11"/>
      <c r="F90" s="11"/>
      <c r="G90" s="9"/>
      <c r="H90" s="9"/>
      <c r="I90" s="9"/>
      <c r="J90" s="9"/>
      <c r="K90" s="9"/>
      <c r="L90" s="1" t="s">
        <v>17</v>
      </c>
      <c r="M90" s="5">
        <f>AVERAGE(M86:M89)</f>
        <v>23461.994368948323</v>
      </c>
      <c r="N90" s="1" t="s">
        <v>17</v>
      </c>
      <c r="O90" s="5">
        <f>AVERAGE(O86:O89)</f>
        <v>34281.020292319685</v>
      </c>
    </row>
    <row r="91" spans="1:15" x14ac:dyDescent="0.25">
      <c r="A91" s="9"/>
      <c r="B91" s="9"/>
      <c r="C91" s="9"/>
      <c r="D91" s="9"/>
      <c r="E91" s="11"/>
      <c r="F91" s="11"/>
      <c r="G91" s="9"/>
      <c r="H91" s="9"/>
      <c r="I91" s="9"/>
      <c r="J91" s="9"/>
      <c r="K91" s="9"/>
      <c r="L91" s="1" t="s">
        <v>15</v>
      </c>
      <c r="M91" s="5">
        <f>MIN(M86:M89)</f>
        <v>798.07308482128235</v>
      </c>
      <c r="N91" s="1" t="s">
        <v>15</v>
      </c>
      <c r="O91" s="5">
        <f>MIN(O86:O89)</f>
        <v>-20431.38644553375</v>
      </c>
    </row>
    <row r="92" spans="1:15" x14ac:dyDescent="0.25">
      <c r="A92" s="9"/>
      <c r="B92" s="7"/>
      <c r="C92" s="7"/>
      <c r="D92" s="7"/>
      <c r="E92" s="8"/>
      <c r="F92" s="8"/>
      <c r="G92" s="9"/>
      <c r="H92" s="9"/>
      <c r="I92" s="7"/>
      <c r="J92" s="9"/>
      <c r="K92" s="9"/>
      <c r="L92" s="1" t="s">
        <v>16</v>
      </c>
      <c r="M92" s="5">
        <f>MAX(M86:M89)</f>
        <v>61302.945124342492</v>
      </c>
      <c r="N92" s="1" t="s">
        <v>16</v>
      </c>
      <c r="O92" s="5">
        <f>MAX(O86:O89)</f>
        <v>121978.4265405</v>
      </c>
    </row>
    <row r="93" spans="1:15" x14ac:dyDescent="0.25">
      <c r="A93" s="9"/>
      <c r="B93" s="7"/>
      <c r="C93" s="7"/>
      <c r="D93" s="7"/>
      <c r="E93" s="8"/>
      <c r="F93" s="8"/>
      <c r="G93" s="9"/>
      <c r="H93" s="9"/>
      <c r="I93" s="7"/>
      <c r="J93" s="9"/>
      <c r="K93" s="9"/>
      <c r="L93" s="9"/>
      <c r="M93" s="10"/>
      <c r="N93" s="9"/>
      <c r="O93" s="9"/>
    </row>
    <row r="94" spans="1:15" x14ac:dyDescent="0.25">
      <c r="A94" t="s">
        <v>26</v>
      </c>
      <c r="B94" s="7"/>
      <c r="C94" s="7"/>
      <c r="D94" s="7"/>
      <c r="E94" s="8"/>
      <c r="F94" s="8"/>
      <c r="G94" s="9"/>
      <c r="H94" s="9"/>
      <c r="I94" s="7"/>
      <c r="J94" s="9"/>
      <c r="K94" s="9"/>
      <c r="L94" s="9"/>
      <c r="M94" s="10"/>
      <c r="N94" s="9"/>
      <c r="O94" s="9"/>
    </row>
    <row r="95" spans="1:15" x14ac:dyDescent="0.25">
      <c r="A95" t="s">
        <v>12</v>
      </c>
      <c r="B95">
        <v>0.33</v>
      </c>
      <c r="C95">
        <v>0.35299999999999998</v>
      </c>
      <c r="D95">
        <v>0.37990000000000002</v>
      </c>
      <c r="F95" t="s">
        <v>18</v>
      </c>
      <c r="G95">
        <v>31201</v>
      </c>
      <c r="O95" t="s">
        <v>33</v>
      </c>
    </row>
    <row r="96" spans="1:15" x14ac:dyDescent="0.25">
      <c r="A96" s="1" t="s">
        <v>0</v>
      </c>
      <c r="B96" s="1" t="s">
        <v>1</v>
      </c>
      <c r="C96" s="1" t="s">
        <v>2</v>
      </c>
      <c r="D96" s="1" t="s">
        <v>3</v>
      </c>
      <c r="E96" s="2" t="s">
        <v>4</v>
      </c>
      <c r="F96" s="2" t="s">
        <v>5</v>
      </c>
      <c r="G96" s="4" t="s">
        <v>6</v>
      </c>
      <c r="H96" s="4" t="s">
        <v>14</v>
      </c>
      <c r="I96" s="4" t="s">
        <v>7</v>
      </c>
      <c r="J96" s="4" t="s">
        <v>8</v>
      </c>
      <c r="K96" s="4" t="s">
        <v>9</v>
      </c>
      <c r="L96" s="4" t="s">
        <v>10</v>
      </c>
      <c r="M96" s="4" t="s">
        <v>11</v>
      </c>
      <c r="N96" s="4" t="s">
        <v>19</v>
      </c>
      <c r="O96" s="4" t="s">
        <v>20</v>
      </c>
    </row>
    <row r="97" spans="1:15" x14ac:dyDescent="0.25">
      <c r="A97" s="1">
        <v>1</v>
      </c>
      <c r="B97" s="1">
        <v>75</v>
      </c>
      <c r="C97" s="1">
        <v>3</v>
      </c>
      <c r="D97" s="1">
        <f>SUM(B97:C97)</f>
        <v>78</v>
      </c>
      <c r="E97" s="3">
        <f>B97/D97</f>
        <v>0.96153846153846156</v>
      </c>
      <c r="F97" s="3">
        <f>C97/D97</f>
        <v>3.8461538461538464E-2</v>
      </c>
      <c r="G97" s="1">
        <f t="shared" ref="G97:G107" si="77">$B$2</f>
        <v>0.33</v>
      </c>
      <c r="H97" s="1">
        <f t="shared" ref="H97:H107" si="78">LN(G97)</f>
        <v>-1.1086626245216111</v>
      </c>
      <c r="I97" s="1">
        <f t="shared" ref="I97:I107" si="79">LOG(E97/F97)</f>
        <v>1.3979400086720377</v>
      </c>
      <c r="J97" s="1">
        <f t="shared" ref="J97:J107" si="80">EXP(H97*A97)</f>
        <v>0.33</v>
      </c>
      <c r="K97" s="1">
        <f>LOG(10500)</f>
        <v>4.0211892990699383</v>
      </c>
      <c r="L97" s="1">
        <f>-I97-J97+K97</f>
        <v>2.2932492903979007</v>
      </c>
      <c r="M97" s="5">
        <f>10^L97</f>
        <v>196.4487593406235</v>
      </c>
      <c r="N97" s="1">
        <v>0.92620199999999997</v>
      </c>
      <c r="O97" s="1">
        <f>(($G$95*N97*C97)/B97)-(N97*$G$95)</f>
        <v>-27742.491457920001</v>
      </c>
    </row>
    <row r="98" spans="1:15" x14ac:dyDescent="0.25">
      <c r="A98" s="1">
        <v>2</v>
      </c>
      <c r="B98" s="1">
        <v>138</v>
      </c>
      <c r="C98" s="1">
        <v>2</v>
      </c>
      <c r="D98" s="1">
        <f t="shared" ref="D98:D107" si="81">SUM(B98:C98)</f>
        <v>140</v>
      </c>
      <c r="E98" s="3">
        <f t="shared" ref="E98:E107" si="82">B98/D98</f>
        <v>0.98571428571428577</v>
      </c>
      <c r="F98" s="3">
        <f t="shared" ref="F98:F107" si="83">C98/D98</f>
        <v>1.4285714285714285E-2</v>
      </c>
      <c r="G98" s="1">
        <f t="shared" si="77"/>
        <v>0.33</v>
      </c>
      <c r="H98" s="1">
        <f t="shared" si="78"/>
        <v>-1.1086626245216111</v>
      </c>
      <c r="I98" s="1">
        <f t="shared" si="79"/>
        <v>1.8388490907372552</v>
      </c>
      <c r="J98" s="1">
        <f t="shared" si="80"/>
        <v>0.1089</v>
      </c>
      <c r="K98" s="1">
        <f t="shared" ref="K98:K107" si="84">LOG(10500)</f>
        <v>4.0211892990699383</v>
      </c>
      <c r="L98" s="1">
        <f t="shared" ref="L98:L107" si="85">-I98-J98+K98</f>
        <v>2.0734402083326833</v>
      </c>
      <c r="M98" s="5">
        <f t="shared" ref="M98:M107" si="86">10^L98</f>
        <v>118.42413148743799</v>
      </c>
      <c r="N98" s="1">
        <v>0.92620199999999997</v>
      </c>
      <c r="O98" s="1">
        <f>(($G$95*N98*C98)/B98)-(N98*$G$95)</f>
        <v>-28479.610796173914</v>
      </c>
    </row>
    <row r="99" spans="1:15" x14ac:dyDescent="0.25">
      <c r="A99" s="1">
        <v>3</v>
      </c>
      <c r="B99" s="1">
        <v>2</v>
      </c>
      <c r="C99" s="1">
        <v>1</v>
      </c>
      <c r="D99" s="1">
        <f t="shared" si="81"/>
        <v>3</v>
      </c>
      <c r="E99" s="3">
        <f t="shared" si="82"/>
        <v>0.66666666666666663</v>
      </c>
      <c r="F99" s="3">
        <f t="shared" si="83"/>
        <v>0.33333333333333331</v>
      </c>
      <c r="G99" s="1">
        <f t="shared" si="77"/>
        <v>0.33</v>
      </c>
      <c r="H99" s="1">
        <f t="shared" si="78"/>
        <v>-1.1086626245216111</v>
      </c>
      <c r="I99" s="1">
        <f t="shared" si="79"/>
        <v>0.3010299956639812</v>
      </c>
      <c r="J99" s="1">
        <f t="shared" si="80"/>
        <v>3.5937000000000004E-2</v>
      </c>
      <c r="K99" s="1">
        <f t="shared" si="84"/>
        <v>4.0211892990699383</v>
      </c>
      <c r="L99" s="1">
        <f t="shared" si="85"/>
        <v>3.6842223034059569</v>
      </c>
      <c r="M99" s="5">
        <f t="shared" si="86"/>
        <v>4833.0612985536691</v>
      </c>
      <c r="N99" s="1">
        <v>0.92620199999999997</v>
      </c>
      <c r="O99" s="1">
        <f>(($G$95*N99*C99)/B99)-(N99*$G$95)</f>
        <v>-14449.214301</v>
      </c>
    </row>
    <row r="100" spans="1:15" x14ac:dyDescent="0.25">
      <c r="A100" s="1">
        <v>4</v>
      </c>
      <c r="B100" s="1">
        <v>8</v>
      </c>
      <c r="C100" s="1">
        <v>1</v>
      </c>
      <c r="D100" s="1">
        <f t="shared" si="81"/>
        <v>9</v>
      </c>
      <c r="E100" s="3">
        <f t="shared" si="82"/>
        <v>0.88888888888888884</v>
      </c>
      <c r="F100" s="3">
        <f t="shared" si="83"/>
        <v>0.1111111111111111</v>
      </c>
      <c r="G100" s="1">
        <f t="shared" si="77"/>
        <v>0.33</v>
      </c>
      <c r="H100" s="1">
        <f t="shared" si="78"/>
        <v>-1.1086626245216111</v>
      </c>
      <c r="I100" s="1">
        <f t="shared" si="79"/>
        <v>0.90308998699194354</v>
      </c>
      <c r="J100" s="1">
        <f t="shared" si="80"/>
        <v>1.185921E-2</v>
      </c>
      <c r="K100" s="1">
        <f t="shared" si="84"/>
        <v>4.0211892990699383</v>
      </c>
      <c r="L100" s="1">
        <f t="shared" si="85"/>
        <v>3.1062401020779946</v>
      </c>
      <c r="M100" s="5">
        <f t="shared" si="86"/>
        <v>1277.1446900904666</v>
      </c>
      <c r="N100" s="1">
        <v>0.92620199999999997</v>
      </c>
      <c r="O100" s="1">
        <f>(($G$95*N100*C100)/B100)-(N100*$G$95)</f>
        <v>-25286.12502675</v>
      </c>
    </row>
    <row r="101" spans="1:15" x14ac:dyDescent="0.25">
      <c r="A101" s="1">
        <v>5</v>
      </c>
      <c r="B101" s="1">
        <v>22</v>
      </c>
      <c r="C101" s="1">
        <v>2</v>
      </c>
      <c r="D101" s="1">
        <f t="shared" si="81"/>
        <v>24</v>
      </c>
      <c r="E101" s="3">
        <f t="shared" si="82"/>
        <v>0.91666666666666663</v>
      </c>
      <c r="F101" s="3">
        <f t="shared" si="83"/>
        <v>8.3333333333333329E-2</v>
      </c>
      <c r="G101" s="1">
        <f t="shared" si="77"/>
        <v>0.33</v>
      </c>
      <c r="H101" s="1">
        <f t="shared" si="78"/>
        <v>-1.1086626245216111</v>
      </c>
      <c r="I101" s="1">
        <f t="shared" si="79"/>
        <v>1.0413926851582251</v>
      </c>
      <c r="J101" s="1">
        <f t="shared" si="80"/>
        <v>3.9135393000000003E-3</v>
      </c>
      <c r="K101" s="1">
        <f t="shared" si="84"/>
        <v>4.0211892990699383</v>
      </c>
      <c r="L101" s="1">
        <f t="shared" si="85"/>
        <v>2.9758830746117129</v>
      </c>
      <c r="M101" s="5">
        <f t="shared" si="86"/>
        <v>945.98243960504044</v>
      </c>
      <c r="N101" s="1">
        <v>0.92620199999999997</v>
      </c>
      <c r="O101" s="1">
        <f>(($G$95*N101*C101)/B101)-(N101*$G$95)</f>
        <v>-26271.298729090908</v>
      </c>
    </row>
    <row r="102" spans="1:15" x14ac:dyDescent="0.25">
      <c r="A102" s="1">
        <v>6</v>
      </c>
      <c r="B102" s="1">
        <v>25</v>
      </c>
      <c r="C102" s="1">
        <v>2</v>
      </c>
      <c r="D102" s="1">
        <f t="shared" si="81"/>
        <v>27</v>
      </c>
      <c r="E102" s="3">
        <f t="shared" si="82"/>
        <v>0.92592592592592593</v>
      </c>
      <c r="F102" s="3">
        <f t="shared" si="83"/>
        <v>7.407407407407407E-2</v>
      </c>
      <c r="G102" s="1">
        <f t="shared" si="77"/>
        <v>0.33</v>
      </c>
      <c r="H102" s="1">
        <f t="shared" si="78"/>
        <v>-1.1086626245216111</v>
      </c>
      <c r="I102" s="1">
        <f t="shared" si="79"/>
        <v>1.0969100130080565</v>
      </c>
      <c r="J102" s="1">
        <f t="shared" si="80"/>
        <v>1.291467969E-3</v>
      </c>
      <c r="K102" s="1">
        <f t="shared" si="84"/>
        <v>4.0211892990699383</v>
      </c>
      <c r="L102" s="1">
        <f t="shared" si="85"/>
        <v>2.9229878180928819</v>
      </c>
      <c r="M102" s="5">
        <f t="shared" si="86"/>
        <v>837.50578986239987</v>
      </c>
      <c r="N102" s="1">
        <v>0.92620199999999997</v>
      </c>
      <c r="O102" s="1">
        <f>(($G$95*N102*C102)/B102)-(N102*$G$95)</f>
        <v>-26586.554313839999</v>
      </c>
    </row>
    <row r="103" spans="1:15" x14ac:dyDescent="0.25">
      <c r="A103" s="1">
        <v>7</v>
      </c>
      <c r="B103" s="4">
        <v>7</v>
      </c>
      <c r="C103" s="4">
        <v>2</v>
      </c>
      <c r="D103" s="4">
        <f t="shared" si="81"/>
        <v>9</v>
      </c>
      <c r="E103" s="13">
        <f t="shared" si="82"/>
        <v>0.77777777777777779</v>
      </c>
      <c r="F103" s="13">
        <f t="shared" si="83"/>
        <v>0.22222222222222221</v>
      </c>
      <c r="G103" s="1">
        <f t="shared" si="77"/>
        <v>0.33</v>
      </c>
      <c r="H103" s="1">
        <f t="shared" si="78"/>
        <v>-1.1086626245216111</v>
      </c>
      <c r="I103" s="4">
        <f t="shared" si="79"/>
        <v>0.54406804435027567</v>
      </c>
      <c r="J103" s="1">
        <f t="shared" si="80"/>
        <v>4.2618442976999999E-4</v>
      </c>
      <c r="K103" s="1">
        <f t="shared" si="84"/>
        <v>4.0211892990699383</v>
      </c>
      <c r="L103" s="1">
        <f t="shared" si="85"/>
        <v>3.4766950702898924</v>
      </c>
      <c r="M103" s="5">
        <f t="shared" si="86"/>
        <v>2997.0574662838703</v>
      </c>
      <c r="N103" s="1">
        <v>0.92620199999999997</v>
      </c>
      <c r="O103" s="1">
        <f>(($G$95*N103*C103)/B103)-(N103*$G$95)</f>
        <v>-20641.734715714287</v>
      </c>
    </row>
    <row r="104" spans="1:15" x14ac:dyDescent="0.25">
      <c r="A104" s="1">
        <v>8</v>
      </c>
      <c r="B104" s="4">
        <v>18</v>
      </c>
      <c r="C104" s="4">
        <v>4</v>
      </c>
      <c r="D104" s="4">
        <f t="shared" si="81"/>
        <v>22</v>
      </c>
      <c r="E104" s="13">
        <f t="shared" si="82"/>
        <v>0.81818181818181823</v>
      </c>
      <c r="F104" s="13">
        <f t="shared" si="83"/>
        <v>0.18181818181818182</v>
      </c>
      <c r="G104" s="1">
        <f t="shared" si="77"/>
        <v>0.33</v>
      </c>
      <c r="H104" s="1">
        <f t="shared" si="78"/>
        <v>-1.1086626245216111</v>
      </c>
      <c r="I104" s="4">
        <f t="shared" si="79"/>
        <v>0.65321251377534373</v>
      </c>
      <c r="J104" s="1">
        <f t="shared" si="80"/>
        <v>1.4064086182409999E-4</v>
      </c>
      <c r="K104" s="1">
        <f t="shared" si="84"/>
        <v>4.0211892990699383</v>
      </c>
      <c r="L104" s="1">
        <f t="shared" si="85"/>
        <v>3.3678361444327702</v>
      </c>
      <c r="M104" s="5">
        <f t="shared" si="86"/>
        <v>2332.5778347149117</v>
      </c>
      <c r="N104" s="1">
        <v>0.92620199999999997</v>
      </c>
      <c r="O104" s="1">
        <f>(($G$95*N104*C104)/B104)-(N104*$G$95)</f>
        <v>-22476.555579333333</v>
      </c>
    </row>
    <row r="105" spans="1:15" x14ac:dyDescent="0.25">
      <c r="A105" s="1">
        <v>9</v>
      </c>
      <c r="B105" s="4">
        <v>6</v>
      </c>
      <c r="C105" s="4">
        <v>4</v>
      </c>
      <c r="D105" s="4">
        <f t="shared" si="81"/>
        <v>10</v>
      </c>
      <c r="E105" s="13">
        <f t="shared" si="82"/>
        <v>0.6</v>
      </c>
      <c r="F105" s="13">
        <f t="shared" si="83"/>
        <v>0.4</v>
      </c>
      <c r="G105" s="1">
        <f t="shared" si="77"/>
        <v>0.33</v>
      </c>
      <c r="H105" s="1">
        <f t="shared" si="78"/>
        <v>-1.1086626245216111</v>
      </c>
      <c r="I105" s="4">
        <f t="shared" si="79"/>
        <v>0.17609125905568118</v>
      </c>
      <c r="J105" s="1">
        <f t="shared" si="80"/>
        <v>4.6411484401953045E-5</v>
      </c>
      <c r="K105" s="1">
        <f t="shared" si="84"/>
        <v>4.0211892990699383</v>
      </c>
      <c r="L105" s="1">
        <f t="shared" si="85"/>
        <v>3.845051628529855</v>
      </c>
      <c r="M105" s="5">
        <f t="shared" si="86"/>
        <v>6999.2519752251792</v>
      </c>
      <c r="N105" s="1">
        <v>0.92620199999999997</v>
      </c>
      <c r="O105" s="1">
        <f>(($G$95*N105*C105)/B105)-(N105*$G$95)</f>
        <v>-9632.809534</v>
      </c>
    </row>
    <row r="106" spans="1:15" x14ac:dyDescent="0.25">
      <c r="A106" s="4">
        <v>10</v>
      </c>
      <c r="B106" s="4">
        <v>1</v>
      </c>
      <c r="C106" s="4">
        <v>2</v>
      </c>
      <c r="D106" s="4">
        <f t="shared" si="81"/>
        <v>3</v>
      </c>
      <c r="E106" s="13">
        <f t="shared" si="82"/>
        <v>0.33333333333333331</v>
      </c>
      <c r="F106" s="13">
        <f t="shared" si="83"/>
        <v>0.66666666666666663</v>
      </c>
      <c r="G106" s="1">
        <f t="shared" si="77"/>
        <v>0.33</v>
      </c>
      <c r="H106" s="1">
        <f t="shared" si="78"/>
        <v>-1.1086626245216111</v>
      </c>
      <c r="I106" s="4">
        <f t="shared" si="79"/>
        <v>-0.3010299956639812</v>
      </c>
      <c r="J106" s="1">
        <f t="shared" si="80"/>
        <v>1.531578985264449E-5</v>
      </c>
      <c r="K106" s="1">
        <f t="shared" si="84"/>
        <v>4.0211892990699383</v>
      </c>
      <c r="L106" s="1">
        <f t="shared" si="85"/>
        <v>4.3222039789440672</v>
      </c>
      <c r="M106" s="5">
        <f t="shared" si="86"/>
        <v>20999.259428961122</v>
      </c>
      <c r="N106" s="1">
        <v>0.92620199999999997</v>
      </c>
      <c r="O106" s="1">
        <f>(($G$95*N106*C106)/B106)-(N106*$G$95)</f>
        <v>28898.428602</v>
      </c>
    </row>
    <row r="107" spans="1:15" x14ac:dyDescent="0.25">
      <c r="A107" s="4">
        <v>11</v>
      </c>
      <c r="B107" s="4">
        <v>3</v>
      </c>
      <c r="C107" s="4">
        <v>3</v>
      </c>
      <c r="D107" s="4">
        <f t="shared" si="81"/>
        <v>6</v>
      </c>
      <c r="E107" s="13">
        <f t="shared" si="82"/>
        <v>0.5</v>
      </c>
      <c r="F107" s="13">
        <f t="shared" si="83"/>
        <v>0.5</v>
      </c>
      <c r="G107" s="1">
        <f t="shared" si="77"/>
        <v>0.33</v>
      </c>
      <c r="H107" s="1">
        <f t="shared" si="78"/>
        <v>-1.1086626245216111</v>
      </c>
      <c r="I107" s="4">
        <f t="shared" si="79"/>
        <v>0</v>
      </c>
      <c r="J107" s="1">
        <f t="shared" si="80"/>
        <v>5.0542106513726772E-6</v>
      </c>
      <c r="K107" s="1">
        <f t="shared" si="84"/>
        <v>4.0211892990699383</v>
      </c>
      <c r="L107" s="1">
        <f t="shared" si="85"/>
        <v>4.0211842448592865</v>
      </c>
      <c r="M107" s="5">
        <f t="shared" si="86"/>
        <v>10499.877804334961</v>
      </c>
      <c r="N107" s="1">
        <v>0.92620199999999997</v>
      </c>
      <c r="O107" s="1">
        <f>(($G$95*N107*C107)/B107)-(N107*$G$95)</f>
        <v>0</v>
      </c>
    </row>
    <row r="108" spans="1:15" x14ac:dyDescent="0.25">
      <c r="L108" s="1" t="s">
        <v>17</v>
      </c>
      <c r="M108" s="5">
        <f>AVERAGE(M97:M105)</f>
        <v>2281.9393761292886</v>
      </c>
      <c r="N108" s="1" t="s">
        <v>17</v>
      </c>
      <c r="O108" s="5">
        <f>AVERAGE(O97:O105)</f>
        <v>-22396.266050424718</v>
      </c>
    </row>
    <row r="109" spans="1:15" x14ac:dyDescent="0.25">
      <c r="L109" s="1" t="s">
        <v>15</v>
      </c>
      <c r="M109" s="5">
        <f>MIN(M97:M105)</f>
        <v>118.42413148743799</v>
      </c>
      <c r="N109" s="1" t="s">
        <v>15</v>
      </c>
      <c r="O109" s="5">
        <f>MIN(O97:O105)</f>
        <v>-28479.610796173914</v>
      </c>
    </row>
    <row r="110" spans="1:15" x14ac:dyDescent="0.25">
      <c r="L110" s="1" t="s">
        <v>16</v>
      </c>
      <c r="M110" s="5">
        <f>MAX(M97:M105)</f>
        <v>6999.2519752251792</v>
      </c>
      <c r="N110" s="1" t="s">
        <v>16</v>
      </c>
      <c r="O110" s="5">
        <f>MAX(O97:O105)</f>
        <v>-9632.809534</v>
      </c>
    </row>
  </sheetData>
  <mergeCells count="2">
    <mergeCell ref="S3:V3"/>
    <mergeCell ref="W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TRUJILLO, Diego</dc:creator>
  <cp:lastModifiedBy>de OLIVEIRA CARVALHO, Danilo</cp:lastModifiedBy>
  <dcterms:created xsi:type="dcterms:W3CDTF">2021-03-15T14:15:17Z</dcterms:created>
  <dcterms:modified xsi:type="dcterms:W3CDTF">2021-03-25T10:52:13Z</dcterms:modified>
</cp:coreProperties>
</file>