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"/>
    </mc:Choice>
  </mc:AlternateContent>
  <bookViews>
    <workbookView xWindow="0" yWindow="440" windowWidth="28800" windowHeight="16480" tabRatio="500" activeTab="1"/>
  </bookViews>
  <sheets>
    <sheet name="SE using jacknife" sheetId="1" r:id="rId1"/>
    <sheet name="SE using BS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2" l="1"/>
  <c r="K19" i="2"/>
  <c r="I20" i="2"/>
  <c r="F19" i="2"/>
  <c r="H20" i="2"/>
  <c r="J20" i="2"/>
  <c r="K20" i="2"/>
  <c r="L20" i="2"/>
  <c r="M20" i="2"/>
  <c r="N20" i="2"/>
  <c r="G22" i="2"/>
  <c r="G23" i="2"/>
  <c r="O19" i="2"/>
  <c r="N19" i="2"/>
  <c r="M19" i="2"/>
  <c r="L19" i="2"/>
  <c r="J19" i="2"/>
  <c r="I19" i="2"/>
  <c r="J16" i="2"/>
  <c r="J15" i="2"/>
  <c r="J14" i="2"/>
  <c r="J13" i="2"/>
  <c r="J10" i="2"/>
  <c r="J9" i="2"/>
  <c r="J4" i="2"/>
  <c r="J3" i="2"/>
  <c r="I16" i="2"/>
  <c r="I15" i="2"/>
  <c r="I14" i="2"/>
  <c r="I13" i="2"/>
  <c r="I8" i="2"/>
  <c r="I7" i="2"/>
  <c r="I6" i="2"/>
  <c r="I5" i="2"/>
  <c r="H19" i="2"/>
  <c r="H16" i="2"/>
  <c r="H15" i="2"/>
  <c r="H12" i="2"/>
  <c r="H11" i="2"/>
  <c r="H8" i="2"/>
  <c r="H7" i="2"/>
  <c r="H4" i="2"/>
  <c r="H3" i="2"/>
  <c r="F18" i="1"/>
  <c r="O19" i="1"/>
  <c r="O18" i="1"/>
  <c r="O16" i="1"/>
  <c r="G27" i="1"/>
  <c r="G26" i="1"/>
  <c r="P25" i="1"/>
  <c r="O25" i="1"/>
  <c r="N25" i="1"/>
  <c r="M25" i="1"/>
  <c r="L25" i="1"/>
  <c r="K25" i="1"/>
  <c r="P24" i="1"/>
  <c r="O24" i="1"/>
  <c r="P23" i="1"/>
  <c r="O23" i="1"/>
  <c r="N24" i="1"/>
  <c r="M24" i="1"/>
  <c r="N23" i="1"/>
  <c r="M23" i="1"/>
  <c r="L24" i="1"/>
  <c r="K24" i="1"/>
  <c r="L23" i="1"/>
  <c r="K23" i="1"/>
  <c r="I23" i="1"/>
  <c r="P15" i="1"/>
  <c r="P14" i="1"/>
  <c r="O17" i="1"/>
  <c r="P18" i="1"/>
  <c r="P19" i="1"/>
  <c r="N18" i="1"/>
  <c r="N19" i="1"/>
  <c r="M18" i="1"/>
  <c r="M19" i="1"/>
  <c r="L18" i="1"/>
  <c r="L19" i="1"/>
  <c r="K18" i="1"/>
  <c r="K19" i="1"/>
  <c r="J18" i="1"/>
  <c r="J19" i="1"/>
  <c r="N11" i="1"/>
  <c r="N10" i="1"/>
  <c r="M13" i="1"/>
  <c r="M12" i="1"/>
  <c r="L7" i="1"/>
  <c r="K9" i="1"/>
  <c r="K8" i="1"/>
  <c r="L6" i="1"/>
  <c r="J2" i="1"/>
  <c r="J23" i="1"/>
  <c r="J25" i="1"/>
  <c r="I25" i="1"/>
  <c r="J24" i="1"/>
  <c r="I24" i="1"/>
  <c r="J3" i="1"/>
  <c r="I18" i="1"/>
  <c r="I19" i="1"/>
  <c r="F19" i="1"/>
  <c r="I4" i="1"/>
  <c r="I5" i="1"/>
</calcChain>
</file>

<file path=xl/sharedStrings.xml><?xml version="1.0" encoding="utf-8"?>
<sst xmlns="http://schemas.openxmlformats.org/spreadsheetml/2006/main" count="50" uniqueCount="43">
  <si>
    <t>Obs</t>
  </si>
  <si>
    <t>stratum</t>
  </si>
  <si>
    <t>psu</t>
  </si>
  <si>
    <t>case</t>
  </si>
  <si>
    <t>y</t>
  </si>
  <si>
    <t>w</t>
  </si>
  <si>
    <t>w1</t>
  </si>
  <si>
    <t>w2</t>
  </si>
  <si>
    <t>w3</t>
  </si>
  <si>
    <t>w4</t>
  </si>
  <si>
    <t>w5</t>
  </si>
  <si>
    <t>w6</t>
  </si>
  <si>
    <t>w7</t>
  </si>
  <si>
    <t>w8</t>
  </si>
  <si>
    <t>weighted sum</t>
  </si>
  <si>
    <t>theta hat</t>
  </si>
  <si>
    <t>Two PSUs</t>
  </si>
  <si>
    <t xml:space="preserve">nh </t>
  </si>
  <si>
    <t>8 PSUs</t>
  </si>
  <si>
    <t>8 sets of replicate weights</t>
  </si>
  <si>
    <t>mean</t>
  </si>
  <si>
    <t>upweighted</t>
  </si>
  <si>
    <t>Replicates</t>
  </si>
  <si>
    <t>a=</t>
  </si>
  <si>
    <t>b=</t>
  </si>
  <si>
    <t>a*b</t>
  </si>
  <si>
    <t>(theta hat i - theta hat)^2=</t>
  </si>
  <si>
    <t>(n_h-1)/n_h=</t>
  </si>
  <si>
    <t>sum of all</t>
  </si>
  <si>
    <t>Estimator of Variance</t>
  </si>
  <si>
    <t>Standard Error</t>
  </si>
  <si>
    <t>sqrt of sum</t>
  </si>
  <si>
    <t>upweights</t>
  </si>
  <si>
    <t>nh/(nh-1)</t>
  </si>
  <si>
    <t>squared dev</t>
  </si>
  <si>
    <t>Optimal Reps</t>
  </si>
  <si>
    <t>4 strata, 8 is min &gt; H</t>
  </si>
  <si>
    <t>Balanced Reps</t>
  </si>
  <si>
    <t>Every PSU = #</t>
  </si>
  <si>
    <t>Every Pair = #</t>
  </si>
  <si>
    <t>Balanced PSUs</t>
  </si>
  <si>
    <t>var_brr</t>
  </si>
  <si>
    <t>std_error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</si>
</sst>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M30" sqref="M30"/>
    </sheetView>
  </sheetViews>
  <sheetFormatPr baseColWidth="10" defaultRowHeight="16" x14ac:dyDescent="0.2"/>
  <cols>
    <col min="1" max="4" width="10.83203125" style="1"/>
    <col min="5" max="5" width="18.6640625" style="1" bestFit="1" customWidth="1"/>
    <col min="6" max="6" width="22.6640625" style="1" bestFit="1" customWidth="1"/>
    <col min="7" max="7" width="11.83203125" style="1" bestFit="1" customWidth="1"/>
    <col min="8" max="8" width="10.83203125" style="1"/>
    <col min="9" max="9" width="11" style="1" bestFit="1" customWidth="1"/>
    <col min="10" max="10" width="11.83203125" style="1" bestFit="1" customWidth="1"/>
    <col min="11" max="16384" width="10.83203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22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5">
        <v>1</v>
      </c>
      <c r="B2" s="6">
        <v>1</v>
      </c>
      <c r="C2" s="6">
        <v>1</v>
      </c>
      <c r="D2" s="6">
        <v>1</v>
      </c>
      <c r="E2" s="6">
        <v>0.57999999999999996</v>
      </c>
      <c r="F2" s="6">
        <v>1</v>
      </c>
      <c r="G2" s="6"/>
      <c r="H2" s="6"/>
      <c r="I2" s="6">
        <v>0</v>
      </c>
      <c r="J2" s="7">
        <f>$F2*(2/(2-1))</f>
        <v>2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</row>
    <row r="3" spans="1:16" x14ac:dyDescent="0.2">
      <c r="A3" s="8">
        <v>2</v>
      </c>
      <c r="B3" s="9">
        <v>1</v>
      </c>
      <c r="C3" s="9">
        <v>1</v>
      </c>
      <c r="D3" s="9">
        <v>2</v>
      </c>
      <c r="E3" s="9">
        <v>0.48</v>
      </c>
      <c r="F3" s="9">
        <v>2</v>
      </c>
      <c r="G3" s="9"/>
      <c r="H3" s="9"/>
      <c r="I3" s="9">
        <v>0</v>
      </c>
      <c r="J3" s="10">
        <f>F3*(2/(2-1))</f>
        <v>4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</row>
    <row r="4" spans="1:16" x14ac:dyDescent="0.2">
      <c r="A4" s="8">
        <v>3</v>
      </c>
      <c r="B4" s="9">
        <v>1</v>
      </c>
      <c r="C4" s="9">
        <v>2</v>
      </c>
      <c r="D4" s="9">
        <v>1</v>
      </c>
      <c r="E4" s="9">
        <v>0.42</v>
      </c>
      <c r="F4" s="9">
        <v>2</v>
      </c>
      <c r="G4" s="9"/>
      <c r="H4" s="9" t="s">
        <v>21</v>
      </c>
      <c r="I4" s="11">
        <f>2*(2/(2-1))</f>
        <v>4</v>
      </c>
      <c r="J4" s="12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</row>
    <row r="5" spans="1:16" x14ac:dyDescent="0.2">
      <c r="A5" s="13">
        <v>4</v>
      </c>
      <c r="B5" s="14">
        <v>1</v>
      </c>
      <c r="C5" s="14">
        <v>2</v>
      </c>
      <c r="D5" s="14">
        <v>2</v>
      </c>
      <c r="E5" s="14">
        <v>0.56999999999999995</v>
      </c>
      <c r="F5" s="14">
        <v>2</v>
      </c>
      <c r="G5" s="14"/>
      <c r="H5" s="14" t="s">
        <v>21</v>
      </c>
      <c r="I5" s="15">
        <f>2*(2/(2-1))</f>
        <v>4</v>
      </c>
      <c r="J5" s="16">
        <v>2</v>
      </c>
      <c r="K5" s="14">
        <v>2</v>
      </c>
      <c r="L5" s="14">
        <v>2</v>
      </c>
      <c r="M5" s="14">
        <v>2</v>
      </c>
      <c r="N5" s="14">
        <v>2</v>
      </c>
      <c r="O5" s="14">
        <v>2</v>
      </c>
      <c r="P5" s="14">
        <v>2</v>
      </c>
    </row>
    <row r="6" spans="1:16" x14ac:dyDescent="0.2">
      <c r="A6" s="5">
        <v>5</v>
      </c>
      <c r="B6" s="6">
        <v>2</v>
      </c>
      <c r="C6" s="6">
        <v>1</v>
      </c>
      <c r="D6" s="6">
        <v>1</v>
      </c>
      <c r="E6" s="6">
        <v>0.39</v>
      </c>
      <c r="F6" s="6">
        <v>1</v>
      </c>
      <c r="G6" s="6"/>
      <c r="H6" s="6"/>
      <c r="I6" s="6">
        <v>1</v>
      </c>
      <c r="J6" s="6">
        <v>1</v>
      </c>
      <c r="K6" s="6">
        <v>0</v>
      </c>
      <c r="L6" s="17">
        <f>$F6*(2/(2-1))</f>
        <v>2</v>
      </c>
      <c r="M6" s="6">
        <v>1</v>
      </c>
      <c r="N6" s="6">
        <v>1</v>
      </c>
      <c r="O6" s="6">
        <v>1</v>
      </c>
      <c r="P6" s="6">
        <v>1</v>
      </c>
    </row>
    <row r="7" spans="1:16" x14ac:dyDescent="0.2">
      <c r="A7" s="8">
        <v>6</v>
      </c>
      <c r="B7" s="9">
        <v>2</v>
      </c>
      <c r="C7" s="9">
        <v>1</v>
      </c>
      <c r="D7" s="9">
        <v>2</v>
      </c>
      <c r="E7" s="9">
        <v>0.46</v>
      </c>
      <c r="F7" s="9">
        <v>2</v>
      </c>
      <c r="G7" s="9"/>
      <c r="H7" s="9"/>
      <c r="I7" s="9">
        <v>2</v>
      </c>
      <c r="J7" s="9">
        <v>2</v>
      </c>
      <c r="K7" s="9">
        <v>0</v>
      </c>
      <c r="L7" s="11">
        <f>$F7*(2/(2-1))</f>
        <v>4</v>
      </c>
      <c r="M7" s="9">
        <v>2</v>
      </c>
      <c r="N7" s="9">
        <v>2</v>
      </c>
      <c r="O7" s="9">
        <v>2</v>
      </c>
      <c r="P7" s="9">
        <v>2</v>
      </c>
    </row>
    <row r="8" spans="1:16" x14ac:dyDescent="0.2">
      <c r="A8" s="8">
        <v>7</v>
      </c>
      <c r="B8" s="9">
        <v>2</v>
      </c>
      <c r="C8" s="9">
        <v>2</v>
      </c>
      <c r="D8" s="9">
        <v>1</v>
      </c>
      <c r="E8" s="9">
        <v>0.5</v>
      </c>
      <c r="F8" s="9">
        <v>2</v>
      </c>
      <c r="G8" s="9"/>
      <c r="H8" s="9"/>
      <c r="I8" s="9">
        <v>2</v>
      </c>
      <c r="J8" s="9">
        <v>2</v>
      </c>
      <c r="K8" s="10">
        <f>$F8*(2/(2-1))</f>
        <v>4</v>
      </c>
      <c r="L8" s="9">
        <v>0</v>
      </c>
      <c r="M8" s="9">
        <v>2</v>
      </c>
      <c r="N8" s="9">
        <v>2</v>
      </c>
      <c r="O8" s="9">
        <v>2</v>
      </c>
      <c r="P8" s="9">
        <v>2</v>
      </c>
    </row>
    <row r="9" spans="1:16" x14ac:dyDescent="0.2">
      <c r="A9" s="13">
        <v>8</v>
      </c>
      <c r="B9" s="14">
        <v>2</v>
      </c>
      <c r="C9" s="14">
        <v>2</v>
      </c>
      <c r="D9" s="14">
        <v>2</v>
      </c>
      <c r="E9" s="14">
        <v>0.21</v>
      </c>
      <c r="F9" s="14">
        <v>1</v>
      </c>
      <c r="G9" s="14"/>
      <c r="H9" s="14"/>
      <c r="I9" s="14">
        <v>1</v>
      </c>
      <c r="J9" s="14">
        <v>1</v>
      </c>
      <c r="K9" s="15">
        <f>$F9*(2/(2-1))</f>
        <v>2</v>
      </c>
      <c r="L9" s="14">
        <v>0</v>
      </c>
      <c r="M9" s="14">
        <v>1</v>
      </c>
      <c r="N9" s="14">
        <v>1</v>
      </c>
      <c r="O9" s="14">
        <v>1</v>
      </c>
      <c r="P9" s="14">
        <v>1</v>
      </c>
    </row>
    <row r="10" spans="1:16" x14ac:dyDescent="0.2">
      <c r="A10" s="5">
        <v>9</v>
      </c>
      <c r="B10" s="6">
        <v>3</v>
      </c>
      <c r="C10" s="6">
        <v>1</v>
      </c>
      <c r="D10" s="6">
        <v>1</v>
      </c>
      <c r="E10" s="6">
        <v>0.39</v>
      </c>
      <c r="F10" s="6">
        <v>1</v>
      </c>
      <c r="G10" s="6"/>
      <c r="H10" s="6"/>
      <c r="I10" s="6">
        <v>1</v>
      </c>
      <c r="J10" s="6">
        <v>1</v>
      </c>
      <c r="K10" s="6">
        <v>1</v>
      </c>
      <c r="L10" s="6">
        <v>1</v>
      </c>
      <c r="M10" s="6">
        <v>0</v>
      </c>
      <c r="N10" s="17">
        <f>$F10*(2/(2-1))</f>
        <v>2</v>
      </c>
      <c r="O10" s="6">
        <v>1</v>
      </c>
      <c r="P10" s="6">
        <v>1</v>
      </c>
    </row>
    <row r="11" spans="1:16" x14ac:dyDescent="0.2">
      <c r="A11" s="8">
        <v>10</v>
      </c>
      <c r="B11" s="9">
        <v>3</v>
      </c>
      <c r="C11" s="9">
        <v>1</v>
      </c>
      <c r="D11" s="9">
        <v>2</v>
      </c>
      <c r="E11" s="9">
        <v>0.47</v>
      </c>
      <c r="F11" s="9">
        <v>2</v>
      </c>
      <c r="G11" s="9"/>
      <c r="H11" s="9"/>
      <c r="I11" s="9">
        <v>2</v>
      </c>
      <c r="J11" s="9">
        <v>2</v>
      </c>
      <c r="K11" s="9">
        <v>2</v>
      </c>
      <c r="L11" s="9">
        <v>2</v>
      </c>
      <c r="M11" s="9">
        <v>0</v>
      </c>
      <c r="N11" s="11">
        <f>$F11*(2/(2-1))</f>
        <v>4</v>
      </c>
      <c r="O11" s="9">
        <v>2</v>
      </c>
      <c r="P11" s="9">
        <v>2</v>
      </c>
    </row>
    <row r="12" spans="1:16" x14ac:dyDescent="0.2">
      <c r="A12" s="8">
        <v>11</v>
      </c>
      <c r="B12" s="9">
        <v>3</v>
      </c>
      <c r="C12" s="9">
        <v>2</v>
      </c>
      <c r="D12" s="9">
        <v>1</v>
      </c>
      <c r="E12" s="9">
        <v>0.44</v>
      </c>
      <c r="F12" s="9">
        <v>1</v>
      </c>
      <c r="G12" s="9"/>
      <c r="H12" s="9"/>
      <c r="I12" s="9">
        <v>1</v>
      </c>
      <c r="J12" s="9">
        <v>1</v>
      </c>
      <c r="K12" s="9">
        <v>1</v>
      </c>
      <c r="L12" s="9">
        <v>1</v>
      </c>
      <c r="M12" s="11">
        <f>$F12*(2/(2-1))</f>
        <v>2</v>
      </c>
      <c r="N12" s="9">
        <v>0</v>
      </c>
      <c r="O12" s="9">
        <v>1</v>
      </c>
      <c r="P12" s="9">
        <v>1</v>
      </c>
    </row>
    <row r="13" spans="1:16" x14ac:dyDescent="0.2">
      <c r="A13" s="13">
        <v>12</v>
      </c>
      <c r="B13" s="14">
        <v>3</v>
      </c>
      <c r="C13" s="14">
        <v>2</v>
      </c>
      <c r="D13" s="14">
        <v>2</v>
      </c>
      <c r="E13" s="14">
        <v>0.43</v>
      </c>
      <c r="F13" s="14">
        <v>1</v>
      </c>
      <c r="G13" s="14"/>
      <c r="H13" s="14"/>
      <c r="I13" s="14">
        <v>1</v>
      </c>
      <c r="J13" s="14">
        <v>1</v>
      </c>
      <c r="K13" s="14">
        <v>1</v>
      </c>
      <c r="L13" s="14">
        <v>1</v>
      </c>
      <c r="M13" s="15">
        <f>$F13*(2/(2-1))</f>
        <v>2</v>
      </c>
      <c r="N13" s="14">
        <v>0</v>
      </c>
      <c r="O13" s="14">
        <v>1</v>
      </c>
      <c r="P13" s="14">
        <v>1</v>
      </c>
    </row>
    <row r="14" spans="1:16" x14ac:dyDescent="0.2">
      <c r="A14" s="5">
        <v>13</v>
      </c>
      <c r="B14" s="6">
        <v>4</v>
      </c>
      <c r="C14" s="6">
        <v>1</v>
      </c>
      <c r="D14" s="6">
        <v>1</v>
      </c>
      <c r="E14" s="6">
        <v>0.64</v>
      </c>
      <c r="F14" s="6">
        <v>1</v>
      </c>
      <c r="G14" s="6"/>
      <c r="H14" s="6"/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0</v>
      </c>
      <c r="P14" s="17">
        <f>$F14*(2/(2-1))</f>
        <v>2</v>
      </c>
    </row>
    <row r="15" spans="1:16" x14ac:dyDescent="0.2">
      <c r="A15" s="8">
        <v>14</v>
      </c>
      <c r="B15" s="9">
        <v>4</v>
      </c>
      <c r="C15" s="9">
        <v>1</v>
      </c>
      <c r="D15" s="9">
        <v>2</v>
      </c>
      <c r="E15" s="9">
        <v>0.55000000000000004</v>
      </c>
      <c r="F15" s="9">
        <v>1</v>
      </c>
      <c r="G15" s="9"/>
      <c r="H15" s="9"/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0</v>
      </c>
      <c r="P15" s="11">
        <f>$F15*(2/(2-1))</f>
        <v>2</v>
      </c>
    </row>
    <row r="16" spans="1:16" x14ac:dyDescent="0.2">
      <c r="A16" s="8">
        <v>15</v>
      </c>
      <c r="B16" s="9">
        <v>4</v>
      </c>
      <c r="C16" s="9">
        <v>2</v>
      </c>
      <c r="D16" s="9">
        <v>1</v>
      </c>
      <c r="E16" s="9">
        <v>0.47</v>
      </c>
      <c r="F16" s="9">
        <v>2</v>
      </c>
      <c r="G16" s="9"/>
      <c r="H16" s="9"/>
      <c r="I16" s="9">
        <v>2</v>
      </c>
      <c r="J16" s="9">
        <v>2</v>
      </c>
      <c r="K16" s="9">
        <v>2</v>
      </c>
      <c r="L16" s="9">
        <v>2</v>
      </c>
      <c r="M16" s="9">
        <v>2</v>
      </c>
      <c r="N16" s="9">
        <v>2</v>
      </c>
      <c r="O16" s="11">
        <f>$F16*(2/(2-1))</f>
        <v>4</v>
      </c>
      <c r="P16" s="9">
        <v>0</v>
      </c>
    </row>
    <row r="17" spans="1:16" x14ac:dyDescent="0.2">
      <c r="A17" s="13">
        <v>16</v>
      </c>
      <c r="B17" s="14">
        <v>4</v>
      </c>
      <c r="C17" s="14">
        <v>2</v>
      </c>
      <c r="D17" s="14">
        <v>2</v>
      </c>
      <c r="E17" s="14">
        <v>0.5</v>
      </c>
      <c r="F17" s="14">
        <v>2</v>
      </c>
      <c r="G17" s="14"/>
      <c r="H17" s="14"/>
      <c r="I17" s="14">
        <v>2</v>
      </c>
      <c r="J17" s="14">
        <v>2</v>
      </c>
      <c r="K17" s="14">
        <v>2</v>
      </c>
      <c r="L17" s="14">
        <v>2</v>
      </c>
      <c r="M17" s="14">
        <v>2</v>
      </c>
      <c r="N17" s="14">
        <v>2</v>
      </c>
      <c r="O17" s="15">
        <f>$F17*(2/(2-1))</f>
        <v>4</v>
      </c>
      <c r="P17" s="14">
        <v>0</v>
      </c>
    </row>
    <row r="18" spans="1:16" x14ac:dyDescent="0.2">
      <c r="E18" s="1" t="s">
        <v>14</v>
      </c>
      <c r="F18" s="1">
        <f>SUMPRODUCT($E$2:$E$17,F2:F17)</f>
        <v>11.370000000000001</v>
      </c>
      <c r="I18" s="1">
        <f t="shared" ref="I18:P18" si="0">SUMPRODUCT($E$2:$E$17,I2:I17)</f>
        <v>11.809999999999999</v>
      </c>
      <c r="J18" s="1">
        <f t="shared" si="0"/>
        <v>12.909999999999998</v>
      </c>
      <c r="K18" s="1">
        <f t="shared" si="0"/>
        <v>11.270000000000001</v>
      </c>
      <c r="L18" s="1">
        <f t="shared" si="0"/>
        <v>11.47</v>
      </c>
      <c r="M18" s="1">
        <f t="shared" si="0"/>
        <v>10.91</v>
      </c>
      <c r="N18" s="1">
        <f t="shared" si="0"/>
        <v>11.83</v>
      </c>
      <c r="O18" s="1">
        <f t="shared" si="0"/>
        <v>12.120000000000001</v>
      </c>
      <c r="P18" s="1">
        <f t="shared" si="0"/>
        <v>10.62</v>
      </c>
    </row>
    <row r="19" spans="1:16" x14ac:dyDescent="0.2">
      <c r="E19" s="1" t="s">
        <v>15</v>
      </c>
      <c r="F19" s="2">
        <f>F18/SUM(F2:F17)</f>
        <v>0.47375000000000006</v>
      </c>
      <c r="G19" s="2"/>
      <c r="H19" s="2"/>
      <c r="I19" s="2">
        <f t="shared" ref="I19:P19" si="1">I18/SUM(I2:I17)</f>
        <v>0.47239999999999993</v>
      </c>
      <c r="J19" s="2">
        <f t="shared" si="1"/>
        <v>0.4781481481481481</v>
      </c>
      <c r="K19" s="2">
        <f t="shared" si="1"/>
        <v>0.46958333333333341</v>
      </c>
      <c r="L19" s="2">
        <f t="shared" si="1"/>
        <v>0.47791666666666671</v>
      </c>
      <c r="M19" s="2">
        <f t="shared" si="1"/>
        <v>0.47434782608695653</v>
      </c>
      <c r="N19" s="2">
        <f t="shared" si="1"/>
        <v>0.47320000000000001</v>
      </c>
      <c r="O19" s="2">
        <f t="shared" si="1"/>
        <v>0.4661538461538462</v>
      </c>
      <c r="P19" s="2">
        <f t="shared" si="1"/>
        <v>0.48272727272727267</v>
      </c>
    </row>
    <row r="23" spans="1:16" x14ac:dyDescent="0.2">
      <c r="E23" s="1" t="s">
        <v>23</v>
      </c>
      <c r="F23" s="1" t="s">
        <v>26</v>
      </c>
      <c r="I23" s="1">
        <f t="shared" ref="I23:P23" si="2">(I19-$F$19)^2</f>
        <v>1.822500000000348E-6</v>
      </c>
      <c r="J23" s="1">
        <f t="shared" si="2"/>
        <v>1.9343707133058032E-5</v>
      </c>
      <c r="K23" s="1">
        <f t="shared" si="2"/>
        <v>1.7361111111110989E-5</v>
      </c>
      <c r="L23" s="1">
        <f t="shared" si="2"/>
        <v>1.7361111111110989E-5</v>
      </c>
      <c r="M23" s="1">
        <f t="shared" si="2"/>
        <v>3.5739603024567953E-7</v>
      </c>
      <c r="N23" s="1">
        <f t="shared" si="2"/>
        <v>3.025000000000555E-7</v>
      </c>
      <c r="O23" s="1">
        <f t="shared" si="2"/>
        <v>5.7701553254438135E-5</v>
      </c>
      <c r="P23" s="1">
        <f t="shared" si="2"/>
        <v>8.0591425619832633E-5</v>
      </c>
    </row>
    <row r="24" spans="1:16" x14ac:dyDescent="0.2">
      <c r="E24" s="1" t="s">
        <v>24</v>
      </c>
      <c r="F24" s="1" t="s">
        <v>27</v>
      </c>
      <c r="I24" s="1">
        <f t="shared" ref="I24:P24" si="3">(2-1)/2</f>
        <v>0.5</v>
      </c>
      <c r="J24" s="1">
        <f t="shared" si="3"/>
        <v>0.5</v>
      </c>
      <c r="K24" s="1">
        <f t="shared" si="3"/>
        <v>0.5</v>
      </c>
      <c r="L24" s="1">
        <f t="shared" si="3"/>
        <v>0.5</v>
      </c>
      <c r="M24" s="1">
        <f t="shared" si="3"/>
        <v>0.5</v>
      </c>
      <c r="N24" s="1">
        <f t="shared" si="3"/>
        <v>0.5</v>
      </c>
      <c r="O24" s="1">
        <f t="shared" si="3"/>
        <v>0.5</v>
      </c>
      <c r="P24" s="1">
        <f t="shared" si="3"/>
        <v>0.5</v>
      </c>
    </row>
    <row r="25" spans="1:16" x14ac:dyDescent="0.2">
      <c r="F25" s="1" t="s">
        <v>25</v>
      </c>
      <c r="I25" s="1">
        <f>I23*I24</f>
        <v>9.1125000000017402E-7</v>
      </c>
      <c r="J25" s="1">
        <f>J23*J24</f>
        <v>9.6718535665290161E-6</v>
      </c>
      <c r="K25" s="1">
        <f t="shared" ref="K25:P25" si="4">K23*K24</f>
        <v>8.6805555555554946E-6</v>
      </c>
      <c r="L25" s="1">
        <f t="shared" si="4"/>
        <v>8.6805555555554946E-6</v>
      </c>
      <c r="M25" s="1">
        <f t="shared" si="4"/>
        <v>1.7869801512283977E-7</v>
      </c>
      <c r="N25" s="1">
        <f t="shared" si="4"/>
        <v>1.5125000000002775E-7</v>
      </c>
      <c r="O25" s="1">
        <f t="shared" si="4"/>
        <v>2.8850776627219067E-5</v>
      </c>
      <c r="P25" s="1">
        <f t="shared" si="4"/>
        <v>4.0295712809916316E-5</v>
      </c>
    </row>
    <row r="26" spans="1:16" x14ac:dyDescent="0.2">
      <c r="E26" s="1" t="s">
        <v>29</v>
      </c>
      <c r="F26" s="1" t="s">
        <v>28</v>
      </c>
      <c r="G26" s="1">
        <f>SUM(I25:P25)</f>
        <v>9.7420652129898421E-5</v>
      </c>
    </row>
    <row r="27" spans="1:16" x14ac:dyDescent="0.2">
      <c r="E27" s="1" t="s">
        <v>30</v>
      </c>
      <c r="F27" s="1" t="s">
        <v>31</v>
      </c>
      <c r="G27" s="1">
        <f>SQRT(G26)</f>
        <v>9.8701900756722211E-3</v>
      </c>
    </row>
    <row r="28" spans="1:16" x14ac:dyDescent="0.2">
      <c r="A28" s="1" t="s">
        <v>16</v>
      </c>
    </row>
    <row r="29" spans="1:16" x14ac:dyDescent="0.2">
      <c r="A29" s="1" t="s">
        <v>17</v>
      </c>
      <c r="B29" s="1">
        <v>2</v>
      </c>
    </row>
    <row r="30" spans="1:16" x14ac:dyDescent="0.2">
      <c r="A30" s="1" t="s">
        <v>18</v>
      </c>
      <c r="B30" s="1" t="s">
        <v>19</v>
      </c>
    </row>
    <row r="31" spans="1:16" x14ac:dyDescent="0.2">
      <c r="A31" s="1" t="s">
        <v>32</v>
      </c>
      <c r="B31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D1" workbookViewId="0">
      <selection activeCell="G22" sqref="G22"/>
    </sheetView>
  </sheetViews>
  <sheetFormatPr baseColWidth="10" defaultRowHeight="16" x14ac:dyDescent="0.2"/>
  <cols>
    <col min="1" max="1" width="12.83203125" style="1" bestFit="1" customWidth="1"/>
    <col min="2" max="2" width="12.1640625" style="1" bestFit="1" customWidth="1"/>
    <col min="3" max="3" width="17.6640625" style="1" bestFit="1" customWidth="1"/>
    <col min="4" max="4" width="10.83203125" style="1"/>
    <col min="5" max="5" width="18.6640625" style="1" bestFit="1" customWidth="1"/>
    <col min="6" max="6" width="22.6640625" style="1" bestFit="1" customWidth="1"/>
    <col min="7" max="16384" width="10.83203125" style="1"/>
  </cols>
  <sheetData>
    <row r="1" spans="1:15" x14ac:dyDescent="0.2"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</row>
    <row r="2" spans="1:15" ht="36" customHeight="1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9" t="s">
        <v>40</v>
      </c>
      <c r="H2" s="1">
        <v>1111</v>
      </c>
      <c r="I2" s="1">
        <v>2121</v>
      </c>
      <c r="J2" s="1">
        <v>1221</v>
      </c>
      <c r="K2" s="1">
        <v>1221</v>
      </c>
      <c r="L2" s="1">
        <v>1112</v>
      </c>
      <c r="M2" s="1">
        <v>2122</v>
      </c>
      <c r="N2" s="1">
        <v>1222</v>
      </c>
      <c r="O2" s="1">
        <v>2212</v>
      </c>
    </row>
    <row r="3" spans="1:15" x14ac:dyDescent="0.2">
      <c r="A3" s="20">
        <v>1</v>
      </c>
      <c r="B3" s="21">
        <v>1</v>
      </c>
      <c r="C3" s="21">
        <v>1</v>
      </c>
      <c r="D3" s="21">
        <v>1</v>
      </c>
      <c r="E3" s="21">
        <v>0.57999999999999996</v>
      </c>
      <c r="F3" s="21">
        <v>1</v>
      </c>
      <c r="G3" s="6"/>
      <c r="H3" s="21">
        <f>$F3*(2/(2-1))</f>
        <v>2</v>
      </c>
      <c r="I3" s="21">
        <v>0</v>
      </c>
      <c r="J3" s="21">
        <f>$F3*(2/(2-1))</f>
        <v>2</v>
      </c>
      <c r="K3" s="21">
        <v>2</v>
      </c>
      <c r="L3" s="25">
        <v>2</v>
      </c>
      <c r="M3" s="25">
        <v>0</v>
      </c>
      <c r="N3" s="25">
        <v>2</v>
      </c>
      <c r="O3" s="25">
        <v>0</v>
      </c>
    </row>
    <row r="4" spans="1:15" x14ac:dyDescent="0.2">
      <c r="A4" s="22">
        <v>2</v>
      </c>
      <c r="B4" s="18">
        <v>1</v>
      </c>
      <c r="C4" s="18">
        <v>1</v>
      </c>
      <c r="D4" s="18">
        <v>2</v>
      </c>
      <c r="E4" s="18">
        <v>0.48</v>
      </c>
      <c r="F4" s="18">
        <v>2</v>
      </c>
      <c r="G4" s="9"/>
      <c r="H4" s="18">
        <f>$F4*(2/(2-1))</f>
        <v>4</v>
      </c>
      <c r="I4" s="18">
        <v>0</v>
      </c>
      <c r="J4" s="18">
        <f>$F4*(2/(2-1))</f>
        <v>4</v>
      </c>
      <c r="K4" s="18">
        <v>4</v>
      </c>
      <c r="L4" s="26">
        <v>4</v>
      </c>
      <c r="M4" s="26">
        <v>0</v>
      </c>
      <c r="N4" s="26">
        <v>4</v>
      </c>
      <c r="O4" s="26">
        <v>0</v>
      </c>
    </row>
    <row r="5" spans="1:15" x14ac:dyDescent="0.2">
      <c r="A5" s="22">
        <v>3</v>
      </c>
      <c r="B5" s="18">
        <v>1</v>
      </c>
      <c r="C5" s="18">
        <v>2</v>
      </c>
      <c r="D5" s="18">
        <v>1</v>
      </c>
      <c r="E5" s="18">
        <v>0.42</v>
      </c>
      <c r="F5" s="18">
        <v>2</v>
      </c>
      <c r="G5" s="9"/>
      <c r="H5" s="18">
        <v>0</v>
      </c>
      <c r="I5" s="18">
        <f>$F5*(2/(2-1))</f>
        <v>4</v>
      </c>
      <c r="J5" s="18">
        <v>0</v>
      </c>
      <c r="K5" s="18">
        <v>0</v>
      </c>
      <c r="L5" s="26">
        <v>0</v>
      </c>
      <c r="M5" s="26">
        <v>4</v>
      </c>
      <c r="N5" s="26">
        <v>0</v>
      </c>
      <c r="O5" s="26">
        <v>4</v>
      </c>
    </row>
    <row r="6" spans="1:15" x14ac:dyDescent="0.2">
      <c r="A6" s="23">
        <v>4</v>
      </c>
      <c r="B6" s="24">
        <v>1</v>
      </c>
      <c r="C6" s="24">
        <v>2</v>
      </c>
      <c r="D6" s="24">
        <v>2</v>
      </c>
      <c r="E6" s="24">
        <v>0.56999999999999995</v>
      </c>
      <c r="F6" s="24">
        <v>2</v>
      </c>
      <c r="G6" s="14"/>
      <c r="H6" s="24">
        <v>0</v>
      </c>
      <c r="I6" s="24">
        <f>$F6*(2/(2-1))</f>
        <v>4</v>
      </c>
      <c r="J6" s="24">
        <v>0</v>
      </c>
      <c r="K6" s="24">
        <v>0</v>
      </c>
      <c r="L6" s="27">
        <v>0</v>
      </c>
      <c r="M6" s="27">
        <v>4</v>
      </c>
      <c r="N6" s="27">
        <v>0</v>
      </c>
      <c r="O6" s="27">
        <v>4</v>
      </c>
    </row>
    <row r="7" spans="1:15" x14ac:dyDescent="0.2">
      <c r="A7" s="20">
        <v>5</v>
      </c>
      <c r="B7" s="21">
        <v>2</v>
      </c>
      <c r="C7" s="21">
        <v>1</v>
      </c>
      <c r="D7" s="21">
        <v>1</v>
      </c>
      <c r="E7" s="21">
        <v>0.39</v>
      </c>
      <c r="F7" s="21">
        <v>1</v>
      </c>
      <c r="G7" s="6"/>
      <c r="H7" s="21">
        <f>$F7*(2/(2-1))</f>
        <v>2</v>
      </c>
      <c r="I7" s="21">
        <f>$F7*(2/(2-1))</f>
        <v>2</v>
      </c>
      <c r="J7" s="21">
        <v>0</v>
      </c>
      <c r="K7" s="21">
        <v>0</v>
      </c>
      <c r="L7" s="26">
        <v>2</v>
      </c>
      <c r="M7" s="26">
        <v>2</v>
      </c>
      <c r="N7" s="26">
        <v>0</v>
      </c>
      <c r="O7" s="26">
        <v>0</v>
      </c>
    </row>
    <row r="8" spans="1:15" x14ac:dyDescent="0.2">
      <c r="A8" s="22">
        <v>6</v>
      </c>
      <c r="B8" s="18">
        <v>2</v>
      </c>
      <c r="C8" s="18">
        <v>1</v>
      </c>
      <c r="D8" s="18">
        <v>2</v>
      </c>
      <c r="E8" s="18">
        <v>0.46</v>
      </c>
      <c r="F8" s="18">
        <v>2</v>
      </c>
      <c r="G8" s="9"/>
      <c r="H8" s="18">
        <f>$F8*(2/(2-1))</f>
        <v>4</v>
      </c>
      <c r="I8" s="18">
        <f>$F8*(2/(2-1))</f>
        <v>4</v>
      </c>
      <c r="J8" s="18">
        <v>0</v>
      </c>
      <c r="K8" s="18">
        <v>0</v>
      </c>
      <c r="L8" s="26">
        <v>4</v>
      </c>
      <c r="M8" s="26">
        <v>4</v>
      </c>
      <c r="N8" s="26">
        <v>0</v>
      </c>
      <c r="O8" s="26">
        <v>0</v>
      </c>
    </row>
    <row r="9" spans="1:15" x14ac:dyDescent="0.2">
      <c r="A9" s="22">
        <v>7</v>
      </c>
      <c r="B9" s="18">
        <v>2</v>
      </c>
      <c r="C9" s="18">
        <v>2</v>
      </c>
      <c r="D9" s="18">
        <v>1</v>
      </c>
      <c r="E9" s="18">
        <v>0.5</v>
      </c>
      <c r="F9" s="18">
        <v>2</v>
      </c>
      <c r="G9" s="9"/>
      <c r="H9" s="18">
        <v>0</v>
      </c>
      <c r="I9" s="18">
        <v>0</v>
      </c>
      <c r="J9" s="18">
        <f>$F9*(2/(2-1))</f>
        <v>4</v>
      </c>
      <c r="K9" s="18">
        <v>4</v>
      </c>
      <c r="L9" s="26">
        <v>0</v>
      </c>
      <c r="M9" s="26">
        <v>0</v>
      </c>
      <c r="N9" s="26">
        <v>4</v>
      </c>
      <c r="O9" s="26">
        <v>4</v>
      </c>
    </row>
    <row r="10" spans="1:15" x14ac:dyDescent="0.2">
      <c r="A10" s="23">
        <v>8</v>
      </c>
      <c r="B10" s="24">
        <v>2</v>
      </c>
      <c r="C10" s="24">
        <v>2</v>
      </c>
      <c r="D10" s="24">
        <v>2</v>
      </c>
      <c r="E10" s="24">
        <v>0.21</v>
      </c>
      <c r="F10" s="24">
        <v>1</v>
      </c>
      <c r="G10" s="14"/>
      <c r="H10" s="24">
        <v>0</v>
      </c>
      <c r="I10" s="24">
        <v>0</v>
      </c>
      <c r="J10" s="24">
        <f>$F10*(2/(2-1))</f>
        <v>2</v>
      </c>
      <c r="K10" s="24">
        <v>2</v>
      </c>
      <c r="L10" s="27">
        <v>0</v>
      </c>
      <c r="M10" s="27">
        <v>0</v>
      </c>
      <c r="N10" s="27">
        <v>2</v>
      </c>
      <c r="O10" s="27">
        <v>2</v>
      </c>
    </row>
    <row r="11" spans="1:15" x14ac:dyDescent="0.2">
      <c r="A11" s="20">
        <v>9</v>
      </c>
      <c r="B11" s="21">
        <v>3</v>
      </c>
      <c r="C11" s="21">
        <v>1</v>
      </c>
      <c r="D11" s="21">
        <v>1</v>
      </c>
      <c r="E11" s="21">
        <v>0.39</v>
      </c>
      <c r="F11" s="21">
        <v>1</v>
      </c>
      <c r="G11" s="6"/>
      <c r="H11" s="21">
        <f>$F11*(2/(2-1))</f>
        <v>2</v>
      </c>
      <c r="I11" s="21">
        <v>0</v>
      </c>
      <c r="J11" s="21">
        <v>0</v>
      </c>
      <c r="K11" s="21">
        <v>0</v>
      </c>
      <c r="L11" s="26">
        <v>2</v>
      </c>
      <c r="M11" s="26">
        <v>0</v>
      </c>
      <c r="N11" s="26">
        <v>0</v>
      </c>
      <c r="O11" s="26">
        <v>2</v>
      </c>
    </row>
    <row r="12" spans="1:15" x14ac:dyDescent="0.2">
      <c r="A12" s="22">
        <v>10</v>
      </c>
      <c r="B12" s="18">
        <v>3</v>
      </c>
      <c r="C12" s="18">
        <v>1</v>
      </c>
      <c r="D12" s="18">
        <v>2</v>
      </c>
      <c r="E12" s="18">
        <v>0.47</v>
      </c>
      <c r="F12" s="18">
        <v>2</v>
      </c>
      <c r="G12" s="9"/>
      <c r="H12" s="18">
        <f>$F12*(2/(2-1))</f>
        <v>4</v>
      </c>
      <c r="I12" s="18">
        <v>0</v>
      </c>
      <c r="J12" s="18">
        <v>0</v>
      </c>
      <c r="K12" s="18">
        <v>0</v>
      </c>
      <c r="L12" s="26">
        <v>4</v>
      </c>
      <c r="M12" s="26">
        <v>0</v>
      </c>
      <c r="N12" s="26">
        <v>0</v>
      </c>
      <c r="O12" s="26">
        <v>4</v>
      </c>
    </row>
    <row r="13" spans="1:15" x14ac:dyDescent="0.2">
      <c r="A13" s="22">
        <v>11</v>
      </c>
      <c r="B13" s="18">
        <v>3</v>
      </c>
      <c r="C13" s="18">
        <v>2</v>
      </c>
      <c r="D13" s="18">
        <v>1</v>
      </c>
      <c r="E13" s="18">
        <v>0.44</v>
      </c>
      <c r="F13" s="18">
        <v>1</v>
      </c>
      <c r="G13" s="9"/>
      <c r="H13" s="18">
        <v>0</v>
      </c>
      <c r="I13" s="18">
        <f t="shared" ref="I13:J16" si="0">$F13*(2/(2-1))</f>
        <v>2</v>
      </c>
      <c r="J13" s="18">
        <f t="shared" si="0"/>
        <v>2</v>
      </c>
      <c r="K13" s="18">
        <v>2</v>
      </c>
      <c r="L13" s="26">
        <v>0</v>
      </c>
      <c r="M13" s="26">
        <v>2</v>
      </c>
      <c r="N13" s="26">
        <v>2</v>
      </c>
      <c r="O13" s="26">
        <v>0</v>
      </c>
    </row>
    <row r="14" spans="1:15" x14ac:dyDescent="0.2">
      <c r="A14" s="23">
        <v>12</v>
      </c>
      <c r="B14" s="24">
        <v>3</v>
      </c>
      <c r="C14" s="24">
        <v>2</v>
      </c>
      <c r="D14" s="24">
        <v>2</v>
      </c>
      <c r="E14" s="24">
        <v>0.43</v>
      </c>
      <c r="F14" s="24">
        <v>1</v>
      </c>
      <c r="G14" s="14"/>
      <c r="H14" s="24">
        <v>0</v>
      </c>
      <c r="I14" s="24">
        <f t="shared" si="0"/>
        <v>2</v>
      </c>
      <c r="J14" s="24">
        <f t="shared" si="0"/>
        <v>2</v>
      </c>
      <c r="K14" s="24">
        <v>2</v>
      </c>
      <c r="L14" s="27">
        <v>0</v>
      </c>
      <c r="M14" s="27">
        <v>2</v>
      </c>
      <c r="N14" s="27">
        <v>2</v>
      </c>
      <c r="O14" s="27">
        <v>0</v>
      </c>
    </row>
    <row r="15" spans="1:15" x14ac:dyDescent="0.2">
      <c r="A15" s="20">
        <v>13</v>
      </c>
      <c r="B15" s="21">
        <v>4</v>
      </c>
      <c r="C15" s="21">
        <v>1</v>
      </c>
      <c r="D15" s="21">
        <v>1</v>
      </c>
      <c r="E15" s="21">
        <v>0.64</v>
      </c>
      <c r="F15" s="21">
        <v>1</v>
      </c>
      <c r="G15" s="6"/>
      <c r="H15" s="21">
        <f>$F15*(2/(2-1))</f>
        <v>2</v>
      </c>
      <c r="I15" s="21">
        <f t="shared" si="0"/>
        <v>2</v>
      </c>
      <c r="J15" s="21">
        <f t="shared" si="0"/>
        <v>2</v>
      </c>
      <c r="K15" s="21">
        <v>2</v>
      </c>
      <c r="L15" s="26">
        <v>0</v>
      </c>
      <c r="M15" s="26">
        <v>0</v>
      </c>
      <c r="N15" s="26">
        <v>0</v>
      </c>
      <c r="O15" s="26">
        <v>0</v>
      </c>
    </row>
    <row r="16" spans="1:15" x14ac:dyDescent="0.2">
      <c r="A16" s="22">
        <v>14</v>
      </c>
      <c r="B16" s="18">
        <v>4</v>
      </c>
      <c r="C16" s="18">
        <v>1</v>
      </c>
      <c r="D16" s="18">
        <v>2</v>
      </c>
      <c r="E16" s="18">
        <v>0.55000000000000004</v>
      </c>
      <c r="F16" s="18">
        <v>1</v>
      </c>
      <c r="G16" s="9"/>
      <c r="H16" s="18">
        <f>$F16*(2/(2-1))</f>
        <v>2</v>
      </c>
      <c r="I16" s="18">
        <f t="shared" si="0"/>
        <v>2</v>
      </c>
      <c r="J16" s="18">
        <f t="shared" si="0"/>
        <v>2</v>
      </c>
      <c r="K16" s="18">
        <v>2</v>
      </c>
      <c r="L16" s="26">
        <v>0</v>
      </c>
      <c r="M16" s="26">
        <v>0</v>
      </c>
      <c r="N16" s="26">
        <v>0</v>
      </c>
      <c r="O16" s="26">
        <v>0</v>
      </c>
    </row>
    <row r="17" spans="1:15" x14ac:dyDescent="0.2">
      <c r="A17" s="22">
        <v>15</v>
      </c>
      <c r="B17" s="18">
        <v>4</v>
      </c>
      <c r="C17" s="18">
        <v>2</v>
      </c>
      <c r="D17" s="18">
        <v>1</v>
      </c>
      <c r="E17" s="18">
        <v>0.47</v>
      </c>
      <c r="F17" s="18">
        <v>2</v>
      </c>
      <c r="G17" s="9"/>
      <c r="H17" s="18">
        <v>0</v>
      </c>
      <c r="I17" s="18">
        <v>0</v>
      </c>
      <c r="J17" s="18">
        <v>0</v>
      </c>
      <c r="K17" s="18">
        <v>0</v>
      </c>
      <c r="L17" s="26">
        <v>4</v>
      </c>
      <c r="M17" s="26">
        <v>4</v>
      </c>
      <c r="N17" s="26">
        <v>4</v>
      </c>
      <c r="O17" s="26">
        <v>4</v>
      </c>
    </row>
    <row r="18" spans="1:15" x14ac:dyDescent="0.2">
      <c r="A18" s="23">
        <v>16</v>
      </c>
      <c r="B18" s="24">
        <v>4</v>
      </c>
      <c r="C18" s="24">
        <v>2</v>
      </c>
      <c r="D18" s="24">
        <v>2</v>
      </c>
      <c r="E18" s="24">
        <v>0.5</v>
      </c>
      <c r="F18" s="24">
        <v>2</v>
      </c>
      <c r="G18" s="14"/>
      <c r="H18" s="24">
        <v>0</v>
      </c>
      <c r="I18" s="24">
        <v>0</v>
      </c>
      <c r="J18" s="24">
        <v>0</v>
      </c>
      <c r="K18" s="24">
        <v>0</v>
      </c>
      <c r="L18" s="27">
        <v>4</v>
      </c>
      <c r="M18" s="27">
        <v>4</v>
      </c>
      <c r="N18" s="27">
        <v>4</v>
      </c>
      <c r="O18" s="27">
        <v>4</v>
      </c>
    </row>
    <row r="19" spans="1:15" x14ac:dyDescent="0.2">
      <c r="E19" s="1" t="s">
        <v>20</v>
      </c>
      <c r="F19" s="1">
        <f>SUMPRODUCT($E$3:$E$18,F3:F18)/SUM(F3:F18)</f>
        <v>0.47375000000000006</v>
      </c>
      <c r="H19" s="4">
        <f t="shared" ref="H19:O19" si="1">SUMPRODUCT($E$3:$E$18,H3:H18)/SUM(H3:H18)</f>
        <v>0.48818181818181811</v>
      </c>
      <c r="I19" s="4">
        <f t="shared" si="1"/>
        <v>0.48636363636363633</v>
      </c>
      <c r="J19" s="4">
        <f t="shared" si="1"/>
        <v>0.48099999999999998</v>
      </c>
      <c r="K19" s="4">
        <f>SUMPRODUCT($E$3:$E$18,K3:K18)/SUM(K3:K18)</f>
        <v>0.48099999999999998</v>
      </c>
      <c r="L19" s="4">
        <f t="shared" si="1"/>
        <v>0.47076923076923072</v>
      </c>
      <c r="M19" s="4">
        <f t="shared" si="1"/>
        <v>0.46923076923076923</v>
      </c>
      <c r="N19" s="4">
        <f t="shared" si="1"/>
        <v>0.46333333333333337</v>
      </c>
      <c r="O19" s="4">
        <f t="shared" si="1"/>
        <v>0.46142857142857135</v>
      </c>
    </row>
    <row r="20" spans="1:15" x14ac:dyDescent="0.2">
      <c r="E20" s="1" t="s">
        <v>34</v>
      </c>
      <c r="F20" s="2"/>
      <c r="H20" s="4">
        <f>(H19-$F$19)^2</f>
        <v>2.0827737603305394E-4</v>
      </c>
      <c r="I20" s="4">
        <f>(I19-$F$19)^2</f>
        <v>1.5910382231404727E-4</v>
      </c>
      <c r="J20" s="4">
        <f t="shared" ref="H20:O20" si="2">(J19-$F$19)^2</f>
        <v>5.2562499999998886E-5</v>
      </c>
      <c r="K20" s="4">
        <f t="shared" si="2"/>
        <v>5.2562499999998886E-5</v>
      </c>
      <c r="L20" s="4">
        <f t="shared" si="2"/>
        <v>8.8849852071012559E-6</v>
      </c>
      <c r="M20" s="4">
        <f t="shared" si="2"/>
        <v>2.0423446745562687E-5</v>
      </c>
      <c r="N20" s="4">
        <f t="shared" si="2"/>
        <v>1.0850694444444483E-4</v>
      </c>
      <c r="O20" s="4">
        <f>(O19-$F$19)^2</f>
        <v>1.5181760204081962E-4</v>
      </c>
    </row>
    <row r="22" spans="1:15" x14ac:dyDescent="0.2">
      <c r="F22" s="1" t="s">
        <v>41</v>
      </c>
      <c r="G22" s="4">
        <f>AVERAGE(H20:O20)</f>
        <v>9.5267397098128422E-5</v>
      </c>
    </row>
    <row r="23" spans="1:15" x14ac:dyDescent="0.2">
      <c r="F23" s="1" t="s">
        <v>42</v>
      </c>
      <c r="G23" s="1">
        <f>SQRT(G22)</f>
        <v>9.7605018876146133E-3</v>
      </c>
    </row>
    <row r="24" spans="1:15" x14ac:dyDescent="0.2">
      <c r="A24" s="1" t="s">
        <v>35</v>
      </c>
      <c r="B24" s="1">
        <v>8</v>
      </c>
      <c r="C24" s="1" t="s">
        <v>36</v>
      </c>
    </row>
    <row r="25" spans="1:15" x14ac:dyDescent="0.2">
      <c r="A25" s="1" t="s">
        <v>37</v>
      </c>
      <c r="B25" s="1" t="s">
        <v>38</v>
      </c>
    </row>
    <row r="26" spans="1:15" x14ac:dyDescent="0.2">
      <c r="B26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 using jacknife</vt:lpstr>
      <vt:lpstr>SE using BSS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2017-03-11T15:55:18Z</dcterms:created>
  <dcterms:modified xsi:type="dcterms:W3CDTF">2017-03-11T17:12:31Z</dcterms:modified>
</cp:coreProperties>
</file>