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ae646afdeb092d1b/Desktop/MBA/6325/WK05/"/>
    </mc:Choice>
  </mc:AlternateContent>
  <xr:revisionPtr revIDLastSave="0" documentId="8_{E929C695-4228-43B4-B1A9-CAC118EA1DC4}" xr6:coauthVersionLast="47" xr6:coauthVersionMax="47" xr10:uidLastSave="{00000000-0000-0000-0000-000000000000}"/>
  <bookViews>
    <workbookView xWindow="-120" yWindow="-120" windowWidth="24240" windowHeight="13020" xr2:uid="{00000000-000D-0000-FFFF-FFFF00000000}"/>
  </bookViews>
  <sheets>
    <sheet name="Data" sheetId="1" r:id="rId1"/>
    <sheet name="Questions" sheetId="3" r:id="rId2"/>
  </sheets>
  <definedNames>
    <definedName name="Additional_Contr">Data!$B$23</definedName>
    <definedName name="Additional_Contr_Cap">Data!$B$10</definedName>
    <definedName name="Age_Funds_Gone">Data!$T$34</definedName>
    <definedName name="Contr_Percent_Employer">Data!$B$9</definedName>
    <definedName name="Contr_Percent_Tim">Data!$B$8</definedName>
    <definedName name="Current_Age">Data!$B$5</definedName>
    <definedName name="Current_Salary">Data!$B$6</definedName>
    <definedName name="Current_Saving">Data!$B$7</definedName>
    <definedName name="Current_Year">Data!$B$4</definedName>
    <definedName name="Inflation">Data!$B$17</definedName>
    <definedName name="Post_Retire_Funds">Data!$M$34:$S$97</definedName>
    <definedName name="Pre_Retire_Fund">Data!$B$34:$I$97</definedName>
    <definedName name="Retire_Age">Data!$B$24</definedName>
    <definedName name="Retire_Expense">Data!$B$14</definedName>
    <definedName name="Salary_Grow_Rate">Data!$B$16</definedName>
    <definedName name="Savings_Grow_Rate">Data!$B$15</definedName>
    <definedName name="Tax_Rate">Data!$B$11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7" i="1" l="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H34" i="1"/>
  <c r="D34" i="1"/>
  <c r="F34" i="1" s="1"/>
  <c r="C34" i="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M34" i="1"/>
  <c r="B34" i="1"/>
  <c r="N34" i="1" l="1"/>
  <c r="O34" i="1" s="1"/>
  <c r="P34" i="1" s="1"/>
  <c r="E34" i="1"/>
  <c r="I34" i="1" s="1"/>
  <c r="H35" i="1" s="1"/>
  <c r="D35" i="1"/>
  <c r="M35" i="1"/>
  <c r="B35" i="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M36" i="1" l="1"/>
  <c r="N35" i="1"/>
  <c r="O35" i="1" s="1"/>
  <c r="P35" i="1" s="1"/>
  <c r="E35" i="1"/>
  <c r="F35" i="1"/>
  <c r="D36" i="1"/>
  <c r="I35" i="1" l="1"/>
  <c r="H36" i="1" s="1"/>
  <c r="D37" i="1"/>
  <c r="E36" i="1"/>
  <c r="F36" i="1"/>
  <c r="M37" i="1"/>
  <c r="N36" i="1"/>
  <c r="O36" i="1" s="1"/>
  <c r="P36" i="1" s="1"/>
  <c r="I36" i="1" l="1"/>
  <c r="H37" i="1" s="1"/>
  <c r="M38" i="1"/>
  <c r="N37" i="1"/>
  <c r="O37" i="1" s="1"/>
  <c r="P37" i="1" s="1"/>
  <c r="D38" i="1"/>
  <c r="F37" i="1"/>
  <c r="E37" i="1"/>
  <c r="I37" i="1" l="1"/>
  <c r="H38" i="1" s="1"/>
  <c r="D39" i="1"/>
  <c r="E38" i="1"/>
  <c r="F38" i="1"/>
  <c r="M39" i="1"/>
  <c r="N38" i="1"/>
  <c r="O38" i="1" s="1"/>
  <c r="P38" i="1" s="1"/>
  <c r="I38" i="1" l="1"/>
  <c r="H39" i="1" s="1"/>
  <c r="M40" i="1"/>
  <c r="N39" i="1"/>
  <c r="O39" i="1" s="1"/>
  <c r="P39" i="1" s="1"/>
  <c r="D40" i="1"/>
  <c r="E39" i="1"/>
  <c r="F39" i="1"/>
  <c r="I39" i="1" l="1"/>
  <c r="H40" i="1" s="1"/>
  <c r="D41" i="1"/>
  <c r="F40" i="1"/>
  <c r="E40" i="1"/>
  <c r="M41" i="1"/>
  <c r="N40" i="1"/>
  <c r="O40" i="1" s="1"/>
  <c r="P40" i="1" s="1"/>
  <c r="I40" i="1" l="1"/>
  <c r="H41" i="1" s="1"/>
  <c r="M42" i="1"/>
  <c r="N41" i="1"/>
  <c r="O41" i="1" s="1"/>
  <c r="P41" i="1" s="1"/>
  <c r="D42" i="1"/>
  <c r="E41" i="1"/>
  <c r="F41" i="1"/>
  <c r="I41" i="1" l="1"/>
  <c r="H42" i="1" s="1"/>
  <c r="D43" i="1"/>
  <c r="E42" i="1"/>
  <c r="F42" i="1"/>
  <c r="M43" i="1"/>
  <c r="N42" i="1"/>
  <c r="O42" i="1" s="1"/>
  <c r="P42" i="1" s="1"/>
  <c r="I42" i="1" l="1"/>
  <c r="H43" i="1" s="1"/>
  <c r="M44" i="1"/>
  <c r="N43" i="1"/>
  <c r="O43" i="1" s="1"/>
  <c r="P43" i="1" s="1"/>
  <c r="D44" i="1"/>
  <c r="F43" i="1"/>
  <c r="E43" i="1"/>
  <c r="I43" i="1" l="1"/>
  <c r="H44" i="1" s="1"/>
  <c r="D45" i="1"/>
  <c r="E44" i="1"/>
  <c r="F44" i="1"/>
  <c r="M45" i="1"/>
  <c r="N44" i="1"/>
  <c r="O44" i="1" s="1"/>
  <c r="P44" i="1" s="1"/>
  <c r="I44" i="1" l="1"/>
  <c r="H45" i="1" s="1"/>
  <c r="M46" i="1"/>
  <c r="N45" i="1"/>
  <c r="O45" i="1" s="1"/>
  <c r="P45" i="1" s="1"/>
  <c r="D46" i="1"/>
  <c r="E45" i="1"/>
  <c r="F45" i="1"/>
  <c r="I45" i="1" l="1"/>
  <c r="H46" i="1" s="1"/>
  <c r="D47" i="1"/>
  <c r="E46" i="1"/>
  <c r="F46" i="1"/>
  <c r="M47" i="1"/>
  <c r="N46" i="1"/>
  <c r="O46" i="1" s="1"/>
  <c r="P46" i="1" s="1"/>
  <c r="I46" i="1" l="1"/>
  <c r="H47" i="1" s="1"/>
  <c r="M48" i="1"/>
  <c r="N47" i="1"/>
  <c r="O47" i="1" s="1"/>
  <c r="P47" i="1" s="1"/>
  <c r="D48" i="1"/>
  <c r="E47" i="1"/>
  <c r="F47" i="1"/>
  <c r="I47" i="1" l="1"/>
  <c r="H48" i="1" s="1"/>
  <c r="D49" i="1"/>
  <c r="E48" i="1"/>
  <c r="F48" i="1"/>
  <c r="M49" i="1"/>
  <c r="N48" i="1"/>
  <c r="O48" i="1" s="1"/>
  <c r="P48" i="1" s="1"/>
  <c r="I48" i="1" l="1"/>
  <c r="H49" i="1" s="1"/>
  <c r="M50" i="1"/>
  <c r="N49" i="1"/>
  <c r="O49" i="1" s="1"/>
  <c r="P49" i="1" s="1"/>
  <c r="D50" i="1"/>
  <c r="F49" i="1"/>
  <c r="E49" i="1"/>
  <c r="I49" i="1" l="1"/>
  <c r="H50" i="1" s="1"/>
  <c r="D51" i="1"/>
  <c r="E50" i="1"/>
  <c r="F50" i="1"/>
  <c r="M51" i="1"/>
  <c r="N50" i="1"/>
  <c r="O50" i="1" s="1"/>
  <c r="P50" i="1" s="1"/>
  <c r="I50" i="1" l="1"/>
  <c r="H51" i="1" s="1"/>
  <c r="M52" i="1"/>
  <c r="N51" i="1"/>
  <c r="O51" i="1" s="1"/>
  <c r="P51" i="1" s="1"/>
  <c r="D52" i="1"/>
  <c r="E51" i="1"/>
  <c r="F51" i="1"/>
  <c r="I51" i="1" l="1"/>
  <c r="H52" i="1" s="1"/>
  <c r="D53" i="1"/>
  <c r="F52" i="1"/>
  <c r="E52" i="1"/>
  <c r="M53" i="1"/>
  <c r="N52" i="1"/>
  <c r="O52" i="1" s="1"/>
  <c r="P52" i="1" s="1"/>
  <c r="I52" i="1" l="1"/>
  <c r="H53" i="1" s="1"/>
  <c r="D54" i="1"/>
  <c r="E53" i="1"/>
  <c r="F53" i="1"/>
  <c r="M54" i="1"/>
  <c r="N53" i="1"/>
  <c r="O53" i="1" s="1"/>
  <c r="P53" i="1" s="1"/>
  <c r="I53" i="1" l="1"/>
  <c r="H54" i="1" s="1"/>
  <c r="M55" i="1"/>
  <c r="N54" i="1"/>
  <c r="O54" i="1" s="1"/>
  <c r="P54" i="1" s="1"/>
  <c r="D55" i="1"/>
  <c r="E54" i="1"/>
  <c r="F54" i="1"/>
  <c r="I54" i="1" l="1"/>
  <c r="H55" i="1" s="1"/>
  <c r="D56" i="1"/>
  <c r="F55" i="1"/>
  <c r="E55" i="1"/>
  <c r="M56" i="1"/>
  <c r="N55" i="1"/>
  <c r="O55" i="1" s="1"/>
  <c r="P55" i="1" s="1"/>
  <c r="I55" i="1" l="1"/>
  <c r="H56" i="1" s="1"/>
  <c r="M57" i="1"/>
  <c r="N56" i="1"/>
  <c r="O56" i="1" s="1"/>
  <c r="P56" i="1" s="1"/>
  <c r="D57" i="1"/>
  <c r="E56" i="1"/>
  <c r="F56" i="1"/>
  <c r="I56" i="1" l="1"/>
  <c r="H57" i="1" s="1"/>
  <c r="D58" i="1"/>
  <c r="E57" i="1"/>
  <c r="F57" i="1"/>
  <c r="M58" i="1"/>
  <c r="N57" i="1"/>
  <c r="O57" i="1" s="1"/>
  <c r="P57" i="1" s="1"/>
  <c r="I57" i="1" l="1"/>
  <c r="H58" i="1" s="1"/>
  <c r="M59" i="1"/>
  <c r="N58" i="1"/>
  <c r="O58" i="1" s="1"/>
  <c r="P58" i="1" s="1"/>
  <c r="D59" i="1"/>
  <c r="F58" i="1"/>
  <c r="E58" i="1"/>
  <c r="I58" i="1" l="1"/>
  <c r="H59" i="1" s="1"/>
  <c r="D60" i="1"/>
  <c r="E59" i="1"/>
  <c r="F59" i="1"/>
  <c r="M60" i="1"/>
  <c r="N59" i="1"/>
  <c r="O59" i="1" s="1"/>
  <c r="P59" i="1" s="1"/>
  <c r="I59" i="1" l="1"/>
  <c r="H60" i="1" s="1"/>
  <c r="M61" i="1"/>
  <c r="N60" i="1"/>
  <c r="O60" i="1" s="1"/>
  <c r="P60" i="1" s="1"/>
  <c r="D61" i="1"/>
  <c r="E60" i="1"/>
  <c r="F60" i="1"/>
  <c r="I60" i="1" l="1"/>
  <c r="H61" i="1" s="1"/>
  <c r="D62" i="1"/>
  <c r="F61" i="1"/>
  <c r="E61" i="1"/>
  <c r="M62" i="1"/>
  <c r="N61" i="1"/>
  <c r="O61" i="1" s="1"/>
  <c r="P61" i="1" s="1"/>
  <c r="I61" i="1" l="1"/>
  <c r="H62" i="1" s="1"/>
  <c r="Q34" i="1" s="1"/>
  <c r="R34" i="1" s="1"/>
  <c r="S34" i="1" s="1"/>
  <c r="M63" i="1"/>
  <c r="N62" i="1"/>
  <c r="O62" i="1" s="1"/>
  <c r="P62" i="1" s="1"/>
  <c r="D63" i="1"/>
  <c r="E62" i="1"/>
  <c r="F62" i="1"/>
  <c r="Q35" i="1" l="1"/>
  <c r="R35" i="1" s="1"/>
  <c r="Q36" i="1" s="1"/>
  <c r="R36" i="1" s="1"/>
  <c r="I62" i="1"/>
  <c r="H63" i="1" s="1"/>
  <c r="D64" i="1"/>
  <c r="E63" i="1"/>
  <c r="F63" i="1"/>
  <c r="M64" i="1"/>
  <c r="N63" i="1"/>
  <c r="O63" i="1" s="1"/>
  <c r="P63" i="1" s="1"/>
  <c r="S35" i="1" l="1"/>
  <c r="M65" i="1"/>
  <c r="N64" i="1"/>
  <c r="O64" i="1" s="1"/>
  <c r="P64" i="1" s="1"/>
  <c r="I63" i="1"/>
  <c r="H64" i="1" s="1"/>
  <c r="D65" i="1"/>
  <c r="F64" i="1"/>
  <c r="E64" i="1"/>
  <c r="S36" i="1"/>
  <c r="Q37" i="1"/>
  <c r="R37" i="1" s="1"/>
  <c r="I64" i="1" l="1"/>
  <c r="H65" i="1" s="1"/>
  <c r="D66" i="1"/>
  <c r="E65" i="1"/>
  <c r="F65" i="1"/>
  <c r="S37" i="1"/>
  <c r="Q38" i="1"/>
  <c r="R38" i="1" s="1"/>
  <c r="M66" i="1"/>
  <c r="N65" i="1"/>
  <c r="O65" i="1" s="1"/>
  <c r="P65" i="1" s="1"/>
  <c r="M67" i="1" l="1"/>
  <c r="N66" i="1"/>
  <c r="O66" i="1" s="1"/>
  <c r="P66" i="1" s="1"/>
  <c r="I65" i="1"/>
  <c r="H66" i="1" s="1"/>
  <c r="S38" i="1"/>
  <c r="Q39" i="1"/>
  <c r="R39" i="1" s="1"/>
  <c r="D67" i="1"/>
  <c r="E66" i="1"/>
  <c r="F66" i="1"/>
  <c r="D68" i="1" l="1"/>
  <c r="F67" i="1"/>
  <c r="E67" i="1"/>
  <c r="I66" i="1"/>
  <c r="H67" i="1" s="1"/>
  <c r="S39" i="1"/>
  <c r="Q40" i="1"/>
  <c r="R40" i="1" s="1"/>
  <c r="M68" i="1"/>
  <c r="N67" i="1"/>
  <c r="O67" i="1" s="1"/>
  <c r="P67" i="1" s="1"/>
  <c r="M69" i="1" l="1"/>
  <c r="N68" i="1"/>
  <c r="O68" i="1" s="1"/>
  <c r="P68" i="1" s="1"/>
  <c r="S40" i="1"/>
  <c r="Q41" i="1"/>
  <c r="R41" i="1" s="1"/>
  <c r="I67" i="1"/>
  <c r="H68" i="1" s="1"/>
  <c r="D69" i="1"/>
  <c r="E68" i="1"/>
  <c r="F68" i="1"/>
  <c r="D70" i="1" l="1"/>
  <c r="E69" i="1"/>
  <c r="F69" i="1"/>
  <c r="S41" i="1"/>
  <c r="Q42" i="1"/>
  <c r="R42" i="1" s="1"/>
  <c r="I68" i="1"/>
  <c r="H69" i="1" s="1"/>
  <c r="M70" i="1"/>
  <c r="N69" i="1"/>
  <c r="O69" i="1" s="1"/>
  <c r="P69" i="1" s="1"/>
  <c r="S42" i="1" l="1"/>
  <c r="Q43" i="1"/>
  <c r="R43" i="1" s="1"/>
  <c r="I69" i="1"/>
  <c r="H70" i="1" s="1"/>
  <c r="M71" i="1"/>
  <c r="N70" i="1"/>
  <c r="O70" i="1" s="1"/>
  <c r="P70" i="1" s="1"/>
  <c r="D71" i="1"/>
  <c r="F70" i="1"/>
  <c r="E70" i="1"/>
  <c r="I70" i="1" l="1"/>
  <c r="H71" i="1" s="1"/>
  <c r="M72" i="1"/>
  <c r="N71" i="1"/>
  <c r="O71" i="1" s="1"/>
  <c r="P71" i="1" s="1"/>
  <c r="D72" i="1"/>
  <c r="E71" i="1"/>
  <c r="F71" i="1"/>
  <c r="S43" i="1"/>
  <c r="Q44" i="1"/>
  <c r="R44" i="1" s="1"/>
  <c r="I71" i="1" l="1"/>
  <c r="H72" i="1" s="1"/>
  <c r="S44" i="1"/>
  <c r="Q45" i="1"/>
  <c r="R45" i="1" s="1"/>
  <c r="D73" i="1"/>
  <c r="E72" i="1"/>
  <c r="F72" i="1"/>
  <c r="M73" i="1"/>
  <c r="N72" i="1"/>
  <c r="O72" i="1" s="1"/>
  <c r="P72" i="1" s="1"/>
  <c r="M74" i="1" l="1"/>
  <c r="N73" i="1"/>
  <c r="O73" i="1" s="1"/>
  <c r="P73" i="1" s="1"/>
  <c r="D74" i="1"/>
  <c r="F73" i="1"/>
  <c r="E73" i="1"/>
  <c r="I72" i="1"/>
  <c r="H73" i="1" s="1"/>
  <c r="S45" i="1"/>
  <c r="Q46" i="1"/>
  <c r="R46" i="1" s="1"/>
  <c r="I73" i="1" l="1"/>
  <c r="H74" i="1" s="1"/>
  <c r="S46" i="1"/>
  <c r="Q47" i="1"/>
  <c r="R47" i="1" s="1"/>
  <c r="D75" i="1"/>
  <c r="E74" i="1"/>
  <c r="F74" i="1"/>
  <c r="M75" i="1"/>
  <c r="N74" i="1"/>
  <c r="O74" i="1" s="1"/>
  <c r="P74" i="1" s="1"/>
  <c r="M76" i="1" l="1"/>
  <c r="N75" i="1"/>
  <c r="O75" i="1" s="1"/>
  <c r="P75" i="1" s="1"/>
  <c r="D76" i="1"/>
  <c r="E75" i="1"/>
  <c r="F75" i="1"/>
  <c r="I74" i="1"/>
  <c r="H75" i="1" s="1"/>
  <c r="Q48" i="1"/>
  <c r="R48" i="1" s="1"/>
  <c r="S47" i="1"/>
  <c r="S48" i="1" l="1"/>
  <c r="Q49" i="1"/>
  <c r="R49" i="1" s="1"/>
  <c r="I75" i="1"/>
  <c r="H76" i="1" s="1"/>
  <c r="D77" i="1"/>
  <c r="F76" i="1"/>
  <c r="E76" i="1"/>
  <c r="M77" i="1"/>
  <c r="N76" i="1"/>
  <c r="O76" i="1" s="1"/>
  <c r="P76" i="1" s="1"/>
  <c r="I76" i="1" l="1"/>
  <c r="H77" i="1" s="1"/>
  <c r="S49" i="1"/>
  <c r="Q50" i="1"/>
  <c r="R50" i="1" s="1"/>
  <c r="M78" i="1"/>
  <c r="N77" i="1"/>
  <c r="O77" i="1" s="1"/>
  <c r="P77" i="1" s="1"/>
  <c r="D78" i="1"/>
  <c r="E77" i="1"/>
  <c r="F77" i="1"/>
  <c r="I77" i="1" l="1"/>
  <c r="H78" i="1" s="1"/>
  <c r="D79" i="1"/>
  <c r="E78" i="1"/>
  <c r="F78" i="1"/>
  <c r="S50" i="1"/>
  <c r="Q51" i="1"/>
  <c r="R51" i="1" s="1"/>
  <c r="M79" i="1"/>
  <c r="N78" i="1"/>
  <c r="O78" i="1" s="1"/>
  <c r="P78" i="1" s="1"/>
  <c r="I78" i="1" l="1"/>
  <c r="H79" i="1" s="1"/>
  <c r="S51" i="1"/>
  <c r="Q52" i="1"/>
  <c r="R52" i="1" s="1"/>
  <c r="D80" i="1"/>
  <c r="F79" i="1"/>
  <c r="E79" i="1"/>
  <c r="M80" i="1"/>
  <c r="N79" i="1"/>
  <c r="O79" i="1" s="1"/>
  <c r="P79" i="1" s="1"/>
  <c r="I79" i="1" l="1"/>
  <c r="H80" i="1" s="1"/>
  <c r="M81" i="1"/>
  <c r="N80" i="1"/>
  <c r="O80" i="1" s="1"/>
  <c r="P80" i="1" s="1"/>
  <c r="S52" i="1"/>
  <c r="Q53" i="1"/>
  <c r="R53" i="1" s="1"/>
  <c r="D81" i="1"/>
  <c r="E80" i="1"/>
  <c r="F80" i="1"/>
  <c r="I80" i="1" l="1"/>
  <c r="H81" i="1" s="1"/>
  <c r="D82" i="1"/>
  <c r="E81" i="1"/>
  <c r="F81" i="1"/>
  <c r="Q54" i="1"/>
  <c r="R54" i="1" s="1"/>
  <c r="S53" i="1"/>
  <c r="M82" i="1"/>
  <c r="N81" i="1"/>
  <c r="O81" i="1" s="1"/>
  <c r="P81" i="1" s="1"/>
  <c r="M83" i="1" l="1"/>
  <c r="N82" i="1"/>
  <c r="O82" i="1" s="1"/>
  <c r="P82" i="1" s="1"/>
  <c r="I81" i="1"/>
  <c r="H82" i="1" s="1"/>
  <c r="S54" i="1"/>
  <c r="Q55" i="1"/>
  <c r="R55" i="1" s="1"/>
  <c r="D83" i="1"/>
  <c r="E82" i="1"/>
  <c r="F82" i="1"/>
  <c r="D84" i="1" l="1"/>
  <c r="E83" i="1"/>
  <c r="F83" i="1"/>
  <c r="I82" i="1"/>
  <c r="H83" i="1" s="1"/>
  <c r="Q56" i="1"/>
  <c r="R56" i="1" s="1"/>
  <c r="S55" i="1"/>
  <c r="M84" i="1"/>
  <c r="N83" i="1"/>
  <c r="O83" i="1" s="1"/>
  <c r="P83" i="1" s="1"/>
  <c r="S56" i="1" l="1"/>
  <c r="Q57" i="1"/>
  <c r="R57" i="1" s="1"/>
  <c r="I83" i="1"/>
  <c r="H84" i="1" s="1"/>
  <c r="M85" i="1"/>
  <c r="N84" i="1"/>
  <c r="O84" i="1" s="1"/>
  <c r="P84" i="1" s="1"/>
  <c r="D85" i="1"/>
  <c r="E84" i="1"/>
  <c r="F84" i="1"/>
  <c r="I84" i="1" l="1"/>
  <c r="H85" i="1" s="1"/>
  <c r="M86" i="1"/>
  <c r="N85" i="1"/>
  <c r="O85" i="1" s="1"/>
  <c r="P85" i="1" s="1"/>
  <c r="D86" i="1"/>
  <c r="F85" i="1"/>
  <c r="E85" i="1"/>
  <c r="Q58" i="1"/>
  <c r="R58" i="1" s="1"/>
  <c r="S57" i="1"/>
  <c r="I85" i="1" l="1"/>
  <c r="H86" i="1" s="1"/>
  <c r="S58" i="1"/>
  <c r="Q59" i="1"/>
  <c r="R59" i="1" s="1"/>
  <c r="D87" i="1"/>
  <c r="E86" i="1"/>
  <c r="F86" i="1"/>
  <c r="M87" i="1"/>
  <c r="N86" i="1"/>
  <c r="O86" i="1" s="1"/>
  <c r="P86" i="1" s="1"/>
  <c r="M88" i="1" l="1"/>
  <c r="N87" i="1"/>
  <c r="O87" i="1" s="1"/>
  <c r="P87" i="1" s="1"/>
  <c r="D88" i="1"/>
  <c r="E87" i="1"/>
  <c r="F87" i="1"/>
  <c r="I86" i="1"/>
  <c r="H87" i="1" s="1"/>
  <c r="S59" i="1"/>
  <c r="Q60" i="1"/>
  <c r="R60" i="1" s="1"/>
  <c r="S60" i="1" l="1"/>
  <c r="Q61" i="1"/>
  <c r="R61" i="1" s="1"/>
  <c r="I87" i="1"/>
  <c r="H88" i="1" s="1"/>
  <c r="D89" i="1"/>
  <c r="F88" i="1"/>
  <c r="E88" i="1"/>
  <c r="M89" i="1"/>
  <c r="N88" i="1"/>
  <c r="O88" i="1" s="1"/>
  <c r="P88" i="1" s="1"/>
  <c r="I88" i="1" l="1"/>
  <c r="H89" i="1" s="1"/>
  <c r="M90" i="1"/>
  <c r="N89" i="1"/>
  <c r="O89" i="1" s="1"/>
  <c r="P89" i="1" s="1"/>
  <c r="D90" i="1"/>
  <c r="E89" i="1"/>
  <c r="F89" i="1"/>
  <c r="S61" i="1"/>
  <c r="Q62" i="1"/>
  <c r="R62" i="1" s="1"/>
  <c r="I89" i="1" l="1"/>
  <c r="H90" i="1" s="1"/>
  <c r="D91" i="1"/>
  <c r="E90" i="1"/>
  <c r="F90" i="1"/>
  <c r="S62" i="1"/>
  <c r="Q63" i="1"/>
  <c r="R63" i="1" s="1"/>
  <c r="M91" i="1"/>
  <c r="N90" i="1"/>
  <c r="O90" i="1" s="1"/>
  <c r="P90" i="1" s="1"/>
  <c r="Q64" i="1" l="1"/>
  <c r="R64" i="1" s="1"/>
  <c r="S63" i="1"/>
  <c r="D92" i="1"/>
  <c r="F91" i="1"/>
  <c r="E91" i="1"/>
  <c r="M92" i="1"/>
  <c r="N91" i="1"/>
  <c r="O91" i="1" s="1"/>
  <c r="P91" i="1" s="1"/>
  <c r="I90" i="1"/>
  <c r="H91" i="1" s="1"/>
  <c r="M93" i="1" l="1"/>
  <c r="N92" i="1"/>
  <c r="O92" i="1" s="1"/>
  <c r="P92" i="1" s="1"/>
  <c r="D93" i="1"/>
  <c r="E92" i="1"/>
  <c r="F92" i="1"/>
  <c r="I91" i="1"/>
  <c r="H92" i="1" s="1"/>
  <c r="Q65" i="1"/>
  <c r="R65" i="1" s="1"/>
  <c r="S64" i="1"/>
  <c r="S65" i="1" l="1"/>
  <c r="Q66" i="1"/>
  <c r="R66" i="1" s="1"/>
  <c r="I92" i="1"/>
  <c r="H93" i="1" s="1"/>
  <c r="D94" i="1"/>
  <c r="E93" i="1"/>
  <c r="F93" i="1"/>
  <c r="M94" i="1"/>
  <c r="N93" i="1"/>
  <c r="O93" i="1" s="1"/>
  <c r="P93" i="1" s="1"/>
  <c r="I93" i="1" l="1"/>
  <c r="H94" i="1" s="1"/>
  <c r="M95" i="1"/>
  <c r="N94" i="1"/>
  <c r="O94" i="1" s="1"/>
  <c r="P94" i="1" s="1"/>
  <c r="D95" i="1"/>
  <c r="F94" i="1"/>
  <c r="E94" i="1"/>
  <c r="Q67" i="1"/>
  <c r="R67" i="1" s="1"/>
  <c r="S66" i="1"/>
  <c r="I94" i="1" l="1"/>
  <c r="H95" i="1" s="1"/>
  <c r="S67" i="1"/>
  <c r="Q68" i="1"/>
  <c r="R68" i="1" s="1"/>
  <c r="D96" i="1"/>
  <c r="E95" i="1"/>
  <c r="F95" i="1"/>
  <c r="M96" i="1"/>
  <c r="N95" i="1"/>
  <c r="O95" i="1" s="1"/>
  <c r="P95" i="1" s="1"/>
  <c r="M97" i="1" l="1"/>
  <c r="N97" i="1" s="1"/>
  <c r="O97" i="1" s="1"/>
  <c r="P97" i="1" s="1"/>
  <c r="N96" i="1"/>
  <c r="O96" i="1" s="1"/>
  <c r="P96" i="1" s="1"/>
  <c r="I95" i="1"/>
  <c r="H96" i="1" s="1"/>
  <c r="D97" i="1"/>
  <c r="E96" i="1"/>
  <c r="F96" i="1"/>
  <c r="Q69" i="1"/>
  <c r="R69" i="1" s="1"/>
  <c r="S68" i="1"/>
  <c r="S69" i="1" l="1"/>
  <c r="Q70" i="1"/>
  <c r="R70" i="1" s="1"/>
  <c r="I96" i="1"/>
  <c r="H97" i="1" s="1"/>
  <c r="F97" i="1"/>
  <c r="E97" i="1"/>
  <c r="I97" i="1" l="1"/>
  <c r="S70" i="1"/>
  <c r="Q71" i="1"/>
  <c r="R71" i="1" s="1"/>
  <c r="S71" i="1" l="1"/>
  <c r="Q72" i="1"/>
  <c r="R72" i="1" s="1"/>
  <c r="S72" i="1" l="1"/>
  <c r="Q73" i="1"/>
  <c r="R73" i="1" s="1"/>
  <c r="S73" i="1" l="1"/>
  <c r="Q74" i="1"/>
  <c r="R74" i="1" s="1"/>
  <c r="S74" i="1" l="1"/>
  <c r="Q75" i="1"/>
  <c r="R75" i="1" s="1"/>
  <c r="S75" i="1" l="1"/>
  <c r="Q76" i="1"/>
  <c r="R76" i="1" s="1"/>
  <c r="S76" i="1" l="1"/>
  <c r="Q77" i="1"/>
  <c r="R77" i="1" s="1"/>
  <c r="S77" i="1" l="1"/>
  <c r="Q78" i="1"/>
  <c r="R78" i="1" s="1"/>
  <c r="S78" i="1" l="1"/>
  <c r="Q79" i="1"/>
  <c r="R79" i="1" s="1"/>
  <c r="S79" i="1" l="1"/>
  <c r="Q80" i="1"/>
  <c r="R80" i="1" s="1"/>
  <c r="S80" i="1" l="1"/>
  <c r="Q81" i="1"/>
  <c r="R81" i="1" s="1"/>
  <c r="Q82" i="1" l="1"/>
  <c r="R82" i="1" s="1"/>
  <c r="S81" i="1"/>
  <c r="Q83" i="1" l="1"/>
  <c r="R83" i="1" s="1"/>
  <c r="S82" i="1"/>
  <c r="S83" i="1" l="1"/>
  <c r="Q84" i="1"/>
  <c r="R84" i="1" s="1"/>
  <c r="S84" i="1" l="1"/>
  <c r="Q85" i="1"/>
  <c r="R85" i="1" s="1"/>
  <c r="S85" i="1" l="1"/>
  <c r="Q86" i="1"/>
  <c r="R86" i="1" s="1"/>
  <c r="S86" i="1" l="1"/>
  <c r="Q87" i="1"/>
  <c r="R87" i="1" s="1"/>
  <c r="S87" i="1" l="1"/>
  <c r="Q88" i="1"/>
  <c r="R88" i="1" s="1"/>
  <c r="S88" i="1" l="1"/>
  <c r="Q89" i="1"/>
  <c r="R89" i="1" s="1"/>
  <c r="S89" i="1" l="1"/>
  <c r="Q90" i="1"/>
  <c r="R90" i="1" s="1"/>
  <c r="S90" i="1" l="1"/>
  <c r="Q91" i="1"/>
  <c r="R91" i="1" s="1"/>
  <c r="S91" i="1" l="1"/>
  <c r="Q92" i="1"/>
  <c r="R92" i="1" s="1"/>
  <c r="S92" i="1" l="1"/>
  <c r="Q93" i="1"/>
  <c r="R93" i="1" s="1"/>
  <c r="S93" i="1" l="1"/>
  <c r="Q94" i="1"/>
  <c r="R94" i="1" s="1"/>
  <c r="S94" i="1" l="1"/>
  <c r="Q95" i="1"/>
  <c r="R95" i="1" s="1"/>
  <c r="Q96" i="1" l="1"/>
  <c r="R96" i="1" s="1"/>
  <c r="S95" i="1"/>
  <c r="Q97" i="1" l="1"/>
  <c r="R97" i="1" s="1"/>
  <c r="S96" i="1"/>
  <c r="S97" i="1" l="1"/>
  <c r="T34" i="1" s="1"/>
  <c r="C107" i="1" l="1"/>
  <c r="C163" i="1"/>
</calcChain>
</file>

<file path=xl/sharedStrings.xml><?xml version="1.0" encoding="utf-8"?>
<sst xmlns="http://schemas.openxmlformats.org/spreadsheetml/2006/main" count="93" uniqueCount="81">
  <si>
    <t>Tim's Retirement Model</t>
  </si>
  <si>
    <t>Current Year</t>
  </si>
  <si>
    <t>Age</t>
  </si>
  <si>
    <t>Current Saving</t>
  </si>
  <si>
    <t>Current Annual Salary</t>
  </si>
  <si>
    <t>Expected Annual % increase in Salary</t>
  </si>
  <si>
    <t>Expected Age of Retirement</t>
  </si>
  <si>
    <t>% of Employer Contributed (based on salary)</t>
  </si>
  <si>
    <t>% of Personal Contributed (based on salary)</t>
  </si>
  <si>
    <t>Cap of Additional Annual Personal Contribution</t>
  </si>
  <si>
    <t>Additional Annual Personal Contribution</t>
  </si>
  <si>
    <t>Tim's Current Plan</t>
  </si>
  <si>
    <t>Rate of Return on Retirement Savings</t>
  </si>
  <si>
    <t>Expected Inflation Rate</t>
  </si>
  <si>
    <t>Model</t>
  </si>
  <si>
    <t>Parameters (Deterministic)</t>
  </si>
  <si>
    <t>Parameters with Expected Values (Uncertain)</t>
  </si>
  <si>
    <t>Pre-Retirement Module</t>
  </si>
  <si>
    <t>Year</t>
  </si>
  <si>
    <t>Salary</t>
  </si>
  <si>
    <t>Tim's Contribution</t>
  </si>
  <si>
    <t>Employer's Contribution</t>
  </si>
  <si>
    <t>Additional Contribution</t>
  </si>
  <si>
    <t>Fund BOY</t>
  </si>
  <si>
    <t>Income Tax Rate (post retirement)</t>
  </si>
  <si>
    <t>Post-Retirement Module</t>
  </si>
  <si>
    <t>Taxes</t>
  </si>
  <si>
    <t>Fund EOY</t>
  </si>
  <si>
    <t>Funds Out?</t>
  </si>
  <si>
    <t>Expected Expenses After Retirement (Current $)</t>
  </si>
  <si>
    <t>Inflation Adjusted Spending</t>
  </si>
  <si>
    <t>Age When Funds Gone</t>
  </si>
  <si>
    <t>Range Names Used</t>
  </si>
  <si>
    <t>Additional_Contr</t>
  </si>
  <si>
    <t>=Data!$B$23</t>
  </si>
  <si>
    <t>Additional_Contr_Cap</t>
  </si>
  <si>
    <t>=Data!$B$10</t>
  </si>
  <si>
    <t>Contr_Percent_Employer</t>
  </si>
  <si>
    <t>=Data!$B$9</t>
  </si>
  <si>
    <t>Contr_Percent_Tim</t>
  </si>
  <si>
    <t>=Data!$B$8</t>
  </si>
  <si>
    <t>Current_Age</t>
  </si>
  <si>
    <t>=Data!$B$5</t>
  </si>
  <si>
    <t>Current_Salary</t>
  </si>
  <si>
    <t>=Data!$B$6</t>
  </si>
  <si>
    <t>Current_Saving</t>
  </si>
  <si>
    <t>=Data!$B$7</t>
  </si>
  <si>
    <t>Current_Year</t>
  </si>
  <si>
    <t>=Data!$B$4</t>
  </si>
  <si>
    <t>Inflation</t>
  </si>
  <si>
    <t>=Data!$B$17</t>
  </si>
  <si>
    <t>Post_Retire_Funds</t>
  </si>
  <si>
    <t>=Data!$M$28:$S$91</t>
  </si>
  <si>
    <t>Pre_Retire_Fund</t>
  </si>
  <si>
    <t>=Data!$B$28:$I$91</t>
  </si>
  <si>
    <t>Retire_Age</t>
  </si>
  <si>
    <t>=Data!$B$24</t>
  </si>
  <si>
    <t>Retire_Expense</t>
  </si>
  <si>
    <t>=Data!$B$14</t>
  </si>
  <si>
    <t>Salary_Grow_Rate</t>
  </si>
  <si>
    <t>=Data!$B$16</t>
  </si>
  <si>
    <t>Savings_Grow_Rate</t>
  </si>
  <si>
    <t>=Data!$B$15</t>
  </si>
  <si>
    <t>Tax_Rate</t>
  </si>
  <si>
    <t>=Data!$B$11</t>
  </si>
  <si>
    <t>Age_Funds_Gone</t>
  </si>
  <si>
    <t>=Data!$T$28</t>
  </si>
  <si>
    <t>Put Analysis through Data Tables below</t>
  </si>
  <si>
    <t>Additional Personal Contribution ($)</t>
  </si>
  <si>
    <t>Retirement Age</t>
  </si>
  <si>
    <t>1. Set up a spreadsheet model to predict the accumulated savings at the onset of retirement given to the current estimation on the uncertain factors and Tim’s current plan. Make your own assumption on when, at the beginning of the year or at the end of the year, the contributions will be added to the fund. If added at the beginning of the year, the contributions will also gain investment growth over the year. Note that Tim may change his retirement age. Your model must include as many as possible years to cover all the possibilities, such as till Tim is 100 years old when it is sure that he will retire.</t>
  </si>
  <si>
    <t>2. Set up a spreadsheet model to predict the age at which funds will be depleted, given the current estimation on the uncertain factors and Tim’s current plan. Suppose Tim retires at the beginning of the year and he always withdraws the money at the end of the year. Note that it is impossible to tell at what age Tim will die. To deal with these two issues, we can let the model include as many as possible years to cover all the possibilities, such as till Tim is 128 years old when he is nearly impossible to be alive.</t>
  </si>
  <si>
    <t>3. Based on the models you have set up in questions 1 and 2, analyze how Tim’s two decision focuses (the retirement age and the additional yearly contribution) impact the age at which funds will be depleted. Come up with a range of retirement age for testing as well as a range of additional yearly contributions. Build up a two-way data table to show the age at which funds will deplete based on every combination of retirement age and additional yearly contributions. Graphically demonstrate the impacts and make the comments. Calculate how many years Tim will earn by delaying retirement (e.g. from 65 to 70) or by increasing the additional yearly contribution (e.g. from $6,000 to $12,000).</t>
  </si>
  <si>
    <t>4. Build a two-way data table to demonstrate the sensitivity of the age at which funds will be depleted to the inflation rate and the return rate of retirement savings. Suppose the lowest possible inflation rate is 1% and the highest possible is 10%. The return rate can be as low as 1% and as high as 5%. Graphically show the impacts and make comments on your findings.</t>
  </si>
  <si>
    <t>Inflation Rate</t>
  </si>
  <si>
    <t>Return Rate 
of Retirement Savings</t>
  </si>
  <si>
    <t>Additional Yearly Personal Contribution $</t>
  </si>
  <si>
    <t>Age when Funds deplete when retires at 65</t>
  </si>
  <si>
    <t>Age when fund depletes with $6000 additional yearly contribution</t>
  </si>
  <si>
    <t>Age when fund depletes with Inflation Rate at 1%</t>
  </si>
  <si>
    <t>Age when fund depletes with inflation Rate at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</si>
</sst>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2"/>
      <color rgb="FF000000"/>
      <name val="Arial"/>
      <family val="2"/>
    </font>
    <font>
      <b/>
      <i/>
      <sz val="11"/>
      <color theme="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0" fontId="2" fillId="0" borderId="0" xfId="0" applyFont="1"/>
    <xf numFmtId="0" fontId="0" fillId="2" borderId="0" xfId="0" applyFill="1"/>
    <xf numFmtId="164" fontId="0" fillId="2" borderId="0" xfId="0" applyNumberFormat="1" applyFill="1"/>
    <xf numFmtId="165" fontId="0" fillId="2" borderId="0" xfId="0" applyNumberFormat="1" applyFill="1"/>
    <xf numFmtId="164" fontId="0" fillId="2" borderId="0" xfId="1" applyNumberFormat="1" applyFont="1" applyFill="1"/>
    <xf numFmtId="164" fontId="0" fillId="3" borderId="0" xfId="0" applyNumberFormat="1" applyFill="1"/>
    <xf numFmtId="0" fontId="0" fillId="3" borderId="0" xfId="0" applyFill="1"/>
    <xf numFmtId="164" fontId="0" fillId="0" borderId="0" xfId="0" applyNumberFormat="1"/>
    <xf numFmtId="164" fontId="0" fillId="4" borderId="0" xfId="0" applyNumberFormat="1" applyFill="1"/>
    <xf numFmtId="165" fontId="0" fillId="4" borderId="0" xfId="0" applyNumberFormat="1" applyFill="1"/>
    <xf numFmtId="0" fontId="2" fillId="5" borderId="1" xfId="0" applyFont="1" applyFill="1" applyBorder="1"/>
    <xf numFmtId="0" fontId="2" fillId="5" borderId="2" xfId="0" applyFont="1" applyFill="1" applyBorder="1"/>
    <xf numFmtId="0" fontId="0" fillId="6" borderId="0" xfId="0" applyFill="1"/>
    <xf numFmtId="0" fontId="0" fillId="0" borderId="0" xfId="0" applyAlignment="1">
      <alignment horizontal="right"/>
    </xf>
    <xf numFmtId="0" fontId="2" fillId="5" borderId="2" xfId="0" applyFont="1" applyFill="1" applyBorder="1" applyAlignment="1">
      <alignment horizontal="right"/>
    </xf>
    <xf numFmtId="0" fontId="2" fillId="5" borderId="2" xfId="0" applyFont="1" applyFill="1" applyBorder="1" applyAlignment="1">
      <alignment wrapText="1"/>
    </xf>
    <xf numFmtId="0" fontId="0" fillId="0" borderId="0" xfId="0" applyAlignment="1">
      <alignment wrapText="1"/>
    </xf>
    <xf numFmtId="164" fontId="0" fillId="0" borderId="0" xfId="0" applyNumberFormat="1" applyAlignment="1">
      <alignment wrapText="1"/>
    </xf>
    <xf numFmtId="0" fontId="2" fillId="0" borderId="0" xfId="0" applyFont="1" applyAlignment="1">
      <alignment horizontal="right"/>
    </xf>
    <xf numFmtId="0" fontId="2" fillId="0" borderId="0" xfId="0" applyFont="1" applyAlignment="1">
      <alignment horizontal="left"/>
    </xf>
    <xf numFmtId="0" fontId="0" fillId="0" borderId="3" xfId="0" applyBorder="1"/>
    <xf numFmtId="0" fontId="0" fillId="0" borderId="4" xfId="0" applyBorder="1" applyAlignment="1">
      <alignment wrapText="1"/>
    </xf>
    <xf numFmtId="0" fontId="3" fillId="0" borderId="0" xfId="0" applyFont="1" applyAlignment="1">
      <alignment horizontal="left" vertical="center" wrapText="1" indent="1"/>
    </xf>
    <xf numFmtId="0" fontId="4" fillId="0" borderId="0" xfId="0" applyFont="1" applyAlignment="1">
      <alignment wrapText="1"/>
    </xf>
    <xf numFmtId="0" fontId="0" fillId="7" borderId="3" xfId="0" applyFill="1" applyBorder="1"/>
    <xf numFmtId="0" fontId="0" fillId="0" borderId="4" xfId="0" applyBorder="1"/>
    <xf numFmtId="9" fontId="0" fillId="0" borderId="3" xfId="0" applyNumberFormat="1" applyBorder="1"/>
    <xf numFmtId="9" fontId="0" fillId="0" borderId="0" xfId="0" applyNumberFormat="1"/>
    <xf numFmtId="0" fontId="0" fillId="4" borderId="4" xfId="0" applyFill="1" applyBorder="1"/>
    <xf numFmtId="0" fontId="2" fillId="0" borderId="0" xfId="0" applyFont="1" applyAlignment="1">
      <alignment horizontal="center"/>
    </xf>
    <xf numFmtId="0" fontId="0" fillId="8" borderId="5" xfId="0" applyFill="1" applyBorder="1"/>
    <xf numFmtId="0" fontId="0" fillId="0" borderId="6" xfId="0" applyBorder="1" applyAlignment="1">
      <alignment wrapText="1"/>
    </xf>
    <xf numFmtId="0" fontId="0" fillId="0" borderId="6" xfId="0" applyBorder="1"/>
    <xf numFmtId="9" fontId="0" fillId="0" borderId="6" xfId="0" applyNumberFormat="1" applyBorder="1"/>
    <xf numFmtId="0" fontId="2" fillId="0" borderId="0" xfId="0" applyFont="1" applyAlignment="1">
      <alignment horizontal="center" vertical="center"/>
    </xf>
    <xf numFmtId="0" fontId="4"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center" wrapText="1"/>
    </xf>
  </cellXfs>
  <cellStyles count="2">
    <cellStyle name="Normal" xfId="0" builtinId="0"/>
    <cellStyle name="Percent" xfId="1" builtinId="5"/>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when Fund depletes vs Yearly Addtional Personal Contribution$ at</a:t>
            </a:r>
            <a:r>
              <a:rPr lang="en-US" baseline="0"/>
              <a:t> retired age of 65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48381452318461"/>
          <c:y val="0.23694444444444446"/>
          <c:w val="0.81229396325459313"/>
          <c:h val="0.54359580052493439"/>
        </c:manualLayout>
      </c:layout>
      <c:scatterChart>
        <c:scatterStyle val="lineMarker"/>
        <c:varyColors val="0"/>
        <c:ser>
          <c:idx val="0"/>
          <c:order val="0"/>
          <c:tx>
            <c:strRef>
              <c:f>Data!$E$127</c:f>
              <c:strCache>
                <c:ptCount val="1"/>
                <c:pt idx="0">
                  <c:v>Age when Funds deplete when retires at 65</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Data!$D$128:$D$134</c:f>
              <c:numCache>
                <c:formatCode>General</c:formatCode>
                <c:ptCount val="7"/>
                <c:pt idx="0">
                  <c:v>6000</c:v>
                </c:pt>
                <c:pt idx="1">
                  <c:v>7000</c:v>
                </c:pt>
                <c:pt idx="2">
                  <c:v>8000</c:v>
                </c:pt>
                <c:pt idx="3">
                  <c:v>9000</c:v>
                </c:pt>
                <c:pt idx="4">
                  <c:v>10000</c:v>
                </c:pt>
                <c:pt idx="5">
                  <c:v>11000</c:v>
                </c:pt>
                <c:pt idx="6">
                  <c:v>12000</c:v>
                </c:pt>
              </c:numCache>
            </c:numRef>
          </c:xVal>
          <c:yVal>
            <c:numRef>
              <c:f>Data!$E$128:$E$134</c:f>
              <c:numCache>
                <c:formatCode>General</c:formatCode>
                <c:ptCount val="7"/>
                <c:pt idx="0">
                  <c:v>78</c:v>
                </c:pt>
                <c:pt idx="1">
                  <c:v>79</c:v>
                </c:pt>
                <c:pt idx="2">
                  <c:v>79</c:v>
                </c:pt>
                <c:pt idx="3">
                  <c:v>80</c:v>
                </c:pt>
                <c:pt idx="4">
                  <c:v>80</c:v>
                </c:pt>
                <c:pt idx="5">
                  <c:v>80</c:v>
                </c:pt>
                <c:pt idx="6">
                  <c:v>81</c:v>
                </c:pt>
              </c:numCache>
            </c:numRef>
          </c:yVal>
          <c:smooth val="0"/>
          <c:extLst>
            <c:ext xmlns:c16="http://schemas.microsoft.com/office/drawing/2014/chart" uri="{C3380CC4-5D6E-409C-BE32-E72D297353CC}">
              <c16:uniqueId val="{00000000-0D16-40B2-B13E-3EB1898EA962}"/>
            </c:ext>
          </c:extLst>
        </c:ser>
        <c:dLbls>
          <c:showLegendKey val="0"/>
          <c:showVal val="0"/>
          <c:showCatName val="0"/>
          <c:showSerName val="0"/>
          <c:showPercent val="0"/>
          <c:showBubbleSize val="0"/>
        </c:dLbls>
        <c:axId val="1277276016"/>
        <c:axId val="1277275056"/>
      </c:scatterChart>
      <c:valAx>
        <c:axId val="1277276016"/>
        <c:scaling>
          <c:orientation val="minMax"/>
          <c:min val="50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Yearly Addtional Personal Contribution</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275056"/>
        <c:crosses val="autoZero"/>
        <c:crossBetween val="midCat"/>
      </c:valAx>
      <c:valAx>
        <c:axId val="1277275056"/>
        <c:scaling>
          <c:orientation val="minMax"/>
          <c:max val="90"/>
          <c:min val="77"/>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when fund depletes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2760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when fund depletes with $6000 additional yearly contribution versus Retirement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Data!$E$141</c:f>
              <c:strCache>
                <c:ptCount val="1"/>
                <c:pt idx="0">
                  <c:v>Age when fund depletes with $6000 additional yearly contribution</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Data!$D$142:$D$147</c:f>
              <c:numCache>
                <c:formatCode>General</c:formatCode>
                <c:ptCount val="6"/>
                <c:pt idx="0">
                  <c:v>65</c:v>
                </c:pt>
                <c:pt idx="1">
                  <c:v>66</c:v>
                </c:pt>
                <c:pt idx="2">
                  <c:v>67</c:v>
                </c:pt>
                <c:pt idx="3">
                  <c:v>68</c:v>
                </c:pt>
                <c:pt idx="4">
                  <c:v>69</c:v>
                </c:pt>
                <c:pt idx="5">
                  <c:v>70</c:v>
                </c:pt>
              </c:numCache>
            </c:numRef>
          </c:xVal>
          <c:yVal>
            <c:numRef>
              <c:f>Data!$E$142:$E$147</c:f>
              <c:numCache>
                <c:formatCode>General</c:formatCode>
                <c:ptCount val="6"/>
                <c:pt idx="0">
                  <c:v>78</c:v>
                </c:pt>
                <c:pt idx="1">
                  <c:v>80</c:v>
                </c:pt>
                <c:pt idx="2">
                  <c:v>82</c:v>
                </c:pt>
                <c:pt idx="3">
                  <c:v>83</c:v>
                </c:pt>
                <c:pt idx="4">
                  <c:v>85</c:v>
                </c:pt>
                <c:pt idx="5">
                  <c:v>86</c:v>
                </c:pt>
              </c:numCache>
            </c:numRef>
          </c:yVal>
          <c:smooth val="0"/>
          <c:extLst>
            <c:ext xmlns:c16="http://schemas.microsoft.com/office/drawing/2014/chart" uri="{C3380CC4-5D6E-409C-BE32-E72D297353CC}">
              <c16:uniqueId val="{00000000-5FBD-491D-B742-9172B6F90E8B}"/>
            </c:ext>
          </c:extLst>
        </c:ser>
        <c:dLbls>
          <c:showLegendKey val="0"/>
          <c:showVal val="0"/>
          <c:showCatName val="0"/>
          <c:showSerName val="0"/>
          <c:showPercent val="0"/>
          <c:showBubbleSize val="0"/>
        </c:dLbls>
        <c:axId val="1610405856"/>
        <c:axId val="1610404896"/>
      </c:scatterChart>
      <c:valAx>
        <c:axId val="1610405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Retirement Age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404896"/>
        <c:crosses val="autoZero"/>
        <c:crossBetween val="midCat"/>
      </c:valAx>
      <c:valAx>
        <c:axId val="1610404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when Fund Depletes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405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when fund depletes versus inflation rate when return rate at 1%</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Data!$E$180</c:f>
              <c:strCache>
                <c:ptCount val="1"/>
                <c:pt idx="0">
                  <c:v>Age when fund depletes with Inflation Rate at 1%</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Data!$D$181:$D$190</c:f>
              <c:numCache>
                <c:formatCode>0%</c:formatCode>
                <c:ptCount val="10"/>
                <c:pt idx="0">
                  <c:v>0.01</c:v>
                </c:pt>
                <c:pt idx="1">
                  <c:v>0.02</c:v>
                </c:pt>
                <c:pt idx="2">
                  <c:v>0.03</c:v>
                </c:pt>
                <c:pt idx="3">
                  <c:v>0.04</c:v>
                </c:pt>
                <c:pt idx="4">
                  <c:v>0.05</c:v>
                </c:pt>
                <c:pt idx="5">
                  <c:v>0.06</c:v>
                </c:pt>
                <c:pt idx="6">
                  <c:v>7.0000000000000007E-2</c:v>
                </c:pt>
                <c:pt idx="7">
                  <c:v>0.08</c:v>
                </c:pt>
                <c:pt idx="8">
                  <c:v>0.09</c:v>
                </c:pt>
                <c:pt idx="9">
                  <c:v>0.1</c:v>
                </c:pt>
              </c:numCache>
            </c:numRef>
          </c:xVal>
          <c:yVal>
            <c:numRef>
              <c:f>Data!$E$181:$E$190</c:f>
              <c:numCache>
                <c:formatCode>General</c:formatCode>
                <c:ptCount val="10"/>
                <c:pt idx="0">
                  <c:v>73</c:v>
                </c:pt>
                <c:pt idx="1">
                  <c:v>71</c:v>
                </c:pt>
                <c:pt idx="2">
                  <c:v>69</c:v>
                </c:pt>
                <c:pt idx="3">
                  <c:v>68</c:v>
                </c:pt>
                <c:pt idx="4">
                  <c:v>67</c:v>
                </c:pt>
                <c:pt idx="5">
                  <c:v>67</c:v>
                </c:pt>
                <c:pt idx="6">
                  <c:v>66</c:v>
                </c:pt>
                <c:pt idx="7">
                  <c:v>66</c:v>
                </c:pt>
                <c:pt idx="8">
                  <c:v>66</c:v>
                </c:pt>
                <c:pt idx="9">
                  <c:v>65</c:v>
                </c:pt>
              </c:numCache>
            </c:numRef>
          </c:yVal>
          <c:smooth val="0"/>
          <c:extLst>
            <c:ext xmlns:c16="http://schemas.microsoft.com/office/drawing/2014/chart" uri="{C3380CC4-5D6E-409C-BE32-E72D297353CC}">
              <c16:uniqueId val="{00000000-823A-476D-86D6-D0300D177951}"/>
            </c:ext>
          </c:extLst>
        </c:ser>
        <c:dLbls>
          <c:showLegendKey val="0"/>
          <c:showVal val="0"/>
          <c:showCatName val="0"/>
          <c:showSerName val="0"/>
          <c:showPercent val="0"/>
          <c:showBubbleSize val="0"/>
        </c:dLbls>
        <c:axId val="1689076816"/>
        <c:axId val="1689075856"/>
      </c:scatterChart>
      <c:valAx>
        <c:axId val="1689076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Inflation Rate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075856"/>
        <c:crosses val="autoZero"/>
        <c:crossBetween val="midCat"/>
      </c:valAx>
      <c:valAx>
        <c:axId val="16890758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when</a:t>
                </a:r>
                <a:r>
                  <a:rPr lang="en-US" baseline="0"/>
                  <a:t> fund depletes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0768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when fund depletes with inflation Rate at 1% versus Return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Data!$E$194</c:f>
              <c:strCache>
                <c:ptCount val="1"/>
                <c:pt idx="0">
                  <c:v>Age when fund depletes with inflation Rate at 1%</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Data!$D$195:$D$199</c:f>
              <c:numCache>
                <c:formatCode>0%</c:formatCode>
                <c:ptCount val="5"/>
                <c:pt idx="0">
                  <c:v>0.01</c:v>
                </c:pt>
                <c:pt idx="1">
                  <c:v>0.02</c:v>
                </c:pt>
                <c:pt idx="2">
                  <c:v>0.03</c:v>
                </c:pt>
                <c:pt idx="3">
                  <c:v>0.04</c:v>
                </c:pt>
                <c:pt idx="4">
                  <c:v>0.05</c:v>
                </c:pt>
              </c:numCache>
            </c:numRef>
          </c:xVal>
          <c:yVal>
            <c:numRef>
              <c:f>Data!$E$195:$E$199</c:f>
              <c:numCache>
                <c:formatCode>General</c:formatCode>
                <c:ptCount val="5"/>
                <c:pt idx="0">
                  <c:v>73</c:v>
                </c:pt>
                <c:pt idx="1">
                  <c:v>76</c:v>
                </c:pt>
                <c:pt idx="2">
                  <c:v>80</c:v>
                </c:pt>
                <c:pt idx="3">
                  <c:v>86</c:v>
                </c:pt>
                <c:pt idx="4">
                  <c:v>101</c:v>
                </c:pt>
              </c:numCache>
            </c:numRef>
          </c:yVal>
          <c:smooth val="0"/>
          <c:extLst>
            <c:ext xmlns:c16="http://schemas.microsoft.com/office/drawing/2014/chart" uri="{C3380CC4-5D6E-409C-BE32-E72D297353CC}">
              <c16:uniqueId val="{00000000-7C68-4223-86C1-6344481A9139}"/>
            </c:ext>
          </c:extLst>
        </c:ser>
        <c:dLbls>
          <c:showLegendKey val="0"/>
          <c:showVal val="0"/>
          <c:showCatName val="0"/>
          <c:showSerName val="0"/>
          <c:showPercent val="0"/>
          <c:showBubbleSize val="0"/>
        </c:dLbls>
        <c:axId val="1669162112"/>
        <c:axId val="1669162592"/>
      </c:scatterChart>
      <c:valAx>
        <c:axId val="1669162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r>
                  <a:rPr lang="en-US" baseline="0"/>
                  <a:t> Rate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162592"/>
        <c:crosses val="autoZero"/>
        <c:crossBetween val="midCat"/>
      </c:valAx>
      <c:valAx>
        <c:axId val="1669162592"/>
        <c:scaling>
          <c:orientation val="minMax"/>
          <c:min val="6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when Fund deplates with inflation rate at 1%</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162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14286</xdr:colOff>
      <xdr:row>115</xdr:row>
      <xdr:rowOff>119061</xdr:rowOff>
    </xdr:from>
    <xdr:to>
      <xdr:col>9</xdr:col>
      <xdr:colOff>295274</xdr:colOff>
      <xdr:row>123</xdr:row>
      <xdr:rowOff>85724</xdr:rowOff>
    </xdr:to>
    <xdr:sp macro="" textlink="">
      <xdr:nvSpPr>
        <xdr:cNvPr id="4" name="TextBox 3">
          <a:extLst>
            <a:ext uri="{FF2B5EF4-FFF2-40B4-BE49-F238E27FC236}">
              <a16:creationId xmlns:a16="http://schemas.microsoft.com/office/drawing/2014/main" id="{9D968F61-2CE6-24C7-4774-0A9DF75CB3E8}"/>
            </a:ext>
          </a:extLst>
        </xdr:cNvPr>
        <xdr:cNvSpPr txBox="1"/>
      </xdr:nvSpPr>
      <xdr:spPr>
        <a:xfrm>
          <a:off x="4748211" y="23179086"/>
          <a:ext cx="5586413" cy="149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the data from the 2-way Data Table, we can see that by increasing the addtional yearly personal contribution and delaying the retirement age could both make the retirement fund lasts longer. However, it shows that by delaying the Retirement Age has a stronger impact than by adding more additional yearly Personal Contribution. In this example, by delaying the retirement age from 65 to 70, we can see that Tim could earn 8 more years receiving from the fund. On the other hand, by increasing addtional yearly personal contribution from $6000 to $12000, we can see that Tim could only earn 3 more years receiving from the fund.</a:t>
          </a:r>
          <a:endParaRPr lang="en-US" sz="1100"/>
        </a:p>
      </xdr:txBody>
    </xdr:sp>
    <xdr:clientData/>
  </xdr:twoCellAnchor>
  <xdr:twoCellAnchor>
    <xdr:from>
      <xdr:col>3</xdr:col>
      <xdr:colOff>33336</xdr:colOff>
      <xdr:row>170</xdr:row>
      <xdr:rowOff>166686</xdr:rowOff>
    </xdr:from>
    <xdr:to>
      <xdr:col>9</xdr:col>
      <xdr:colOff>600074</xdr:colOff>
      <xdr:row>177</xdr:row>
      <xdr:rowOff>38099</xdr:rowOff>
    </xdr:to>
    <xdr:sp macro="" textlink="">
      <xdr:nvSpPr>
        <xdr:cNvPr id="7" name="TextBox 6">
          <a:extLst>
            <a:ext uri="{FF2B5EF4-FFF2-40B4-BE49-F238E27FC236}">
              <a16:creationId xmlns:a16="http://schemas.microsoft.com/office/drawing/2014/main" id="{A1DEC4A9-E3F1-0B22-379E-E99990B951F2}"/>
            </a:ext>
          </a:extLst>
        </xdr:cNvPr>
        <xdr:cNvSpPr txBox="1"/>
      </xdr:nvSpPr>
      <xdr:spPr>
        <a:xfrm>
          <a:off x="4643436" y="27989211"/>
          <a:ext cx="5872163" cy="1204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the data from the 2-way table, we can see that the increase of inflation rate will make the fund deplete faster at an earlier age, and increase of the return rate will help the fund to last longer. In addtional, we can see that the increase of Return Rate has an apparant impact on delaying the fund depletion date. In the example, the age when the funds gone is going up from 73 year-old to 101 year-old by increasing the Return Rate from 1% to 5%. However, as the inflation rate increases, the increase of the Return Rate would only make a very little impact to the the age when the funds gone. For example, at inflation rate 10%, the age when the funds gone only slight changes from age 65 to age 66 as the return rate increases from 1% to 5%.</a:t>
          </a:r>
          <a:endParaRPr lang="en-US" sz="1100"/>
        </a:p>
      </xdr:txBody>
    </xdr:sp>
    <xdr:clientData/>
  </xdr:twoCellAnchor>
  <xdr:twoCellAnchor>
    <xdr:from>
      <xdr:col>6</xdr:col>
      <xdr:colOff>9525</xdr:colOff>
      <xdr:row>126</xdr:row>
      <xdr:rowOff>19050</xdr:rowOff>
    </xdr:from>
    <xdr:to>
      <xdr:col>11</xdr:col>
      <xdr:colOff>476250</xdr:colOff>
      <xdr:row>138</xdr:row>
      <xdr:rowOff>95250</xdr:rowOff>
    </xdr:to>
    <xdr:graphicFrame macro="">
      <xdr:nvGraphicFramePr>
        <xdr:cNvPr id="6" name="Chart 5">
          <a:extLst>
            <a:ext uri="{FF2B5EF4-FFF2-40B4-BE49-F238E27FC236}">
              <a16:creationId xmlns:a16="http://schemas.microsoft.com/office/drawing/2014/main" id="{C1CA5ED1-E471-17D7-5341-1D5D82EC87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409575</xdr:colOff>
      <xdr:row>139</xdr:row>
      <xdr:rowOff>161925</xdr:rowOff>
    </xdr:from>
    <xdr:to>
      <xdr:col>11</xdr:col>
      <xdr:colOff>419100</xdr:colOff>
      <xdr:row>153</xdr:row>
      <xdr:rowOff>47625</xdr:rowOff>
    </xdr:to>
    <xdr:graphicFrame macro="">
      <xdr:nvGraphicFramePr>
        <xdr:cNvPr id="8" name="Chart 7">
          <a:extLst>
            <a:ext uri="{FF2B5EF4-FFF2-40B4-BE49-F238E27FC236}">
              <a16:creationId xmlns:a16="http://schemas.microsoft.com/office/drawing/2014/main" id="{8E78E9D5-FBD2-E8CE-8154-B7B8D6F9D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790575</xdr:colOff>
      <xdr:row>179</xdr:row>
      <xdr:rowOff>9525</xdr:rowOff>
    </xdr:from>
    <xdr:to>
      <xdr:col>11</xdr:col>
      <xdr:colOff>409575</xdr:colOff>
      <xdr:row>190</xdr:row>
      <xdr:rowOff>85725</xdr:rowOff>
    </xdr:to>
    <xdr:graphicFrame macro="">
      <xdr:nvGraphicFramePr>
        <xdr:cNvPr id="10" name="Chart 9">
          <a:extLst>
            <a:ext uri="{FF2B5EF4-FFF2-40B4-BE49-F238E27FC236}">
              <a16:creationId xmlns:a16="http://schemas.microsoft.com/office/drawing/2014/main" id="{94E90FA8-958C-FF15-4B57-966907306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38100</xdr:colOff>
      <xdr:row>191</xdr:row>
      <xdr:rowOff>180975</xdr:rowOff>
    </xdr:from>
    <xdr:to>
      <xdr:col>11</xdr:col>
      <xdr:colOff>504825</xdr:colOff>
      <xdr:row>203</xdr:row>
      <xdr:rowOff>66675</xdr:rowOff>
    </xdr:to>
    <xdr:graphicFrame macro="">
      <xdr:nvGraphicFramePr>
        <xdr:cNvPr id="11" name="Chart 10">
          <a:extLst>
            <a:ext uri="{FF2B5EF4-FFF2-40B4-BE49-F238E27FC236}">
              <a16:creationId xmlns:a16="http://schemas.microsoft.com/office/drawing/2014/main" id="{1AC1AA90-6F31-71A0-75E3-F03546694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9"/>
  <sheetViews>
    <sheetView tabSelected="1" workbookViewId="0">
      <selection activeCell="B128" sqref="B128"/>
    </sheetView>
  </sheetViews>
  <sheetFormatPr defaultRowHeight="15" x14ac:dyDescent="0.25"/>
  <cols>
    <col min="1" max="1" width="42.42578125" customWidth="1"/>
    <col min="2" max="2" width="17.42578125" customWidth="1"/>
    <col min="3" max="3" width="9.28515625" bestFit="1" customWidth="1"/>
    <col min="4" max="4" width="16.28515625" customWidth="1"/>
    <col min="5" max="5" width="14.28515625" customWidth="1"/>
    <col min="6" max="6" width="12.7109375" customWidth="1"/>
    <col min="7" max="7" width="13.28515625" style="17" customWidth="1"/>
    <col min="8" max="9" width="14" bestFit="1" customWidth="1"/>
    <col min="10" max="11" width="10.140625" bestFit="1" customWidth="1"/>
    <col min="12" max="12" width="10.140625" customWidth="1"/>
    <col min="15" max="15" width="18.140625" customWidth="1"/>
    <col min="16" max="16" width="15.28515625" customWidth="1"/>
    <col min="17" max="18" width="14.5703125" bestFit="1" customWidth="1"/>
    <col min="19" max="19" width="11" style="14" bestFit="1" customWidth="1"/>
    <col min="20" max="20" width="21.7109375" bestFit="1" customWidth="1"/>
  </cols>
  <sheetData>
    <row r="1" spans="1:6" x14ac:dyDescent="0.25">
      <c r="A1" s="1" t="s">
        <v>0</v>
      </c>
      <c r="E1" s="1" t="s">
        <v>32</v>
      </c>
    </row>
    <row r="2" spans="1:6" x14ac:dyDescent="0.25">
      <c r="E2" s="14" t="s">
        <v>33</v>
      </c>
      <c r="F2" t="s">
        <v>34</v>
      </c>
    </row>
    <row r="3" spans="1:6" x14ac:dyDescent="0.25">
      <c r="A3" s="1" t="s">
        <v>15</v>
      </c>
      <c r="E3" s="14" t="s">
        <v>35</v>
      </c>
      <c r="F3" t="s">
        <v>36</v>
      </c>
    </row>
    <row r="4" spans="1:6" x14ac:dyDescent="0.25">
      <c r="A4" t="s">
        <v>1</v>
      </c>
      <c r="B4" s="2">
        <v>2020</v>
      </c>
      <c r="E4" s="14" t="s">
        <v>65</v>
      </c>
      <c r="F4" t="s">
        <v>66</v>
      </c>
    </row>
    <row r="5" spans="1:6" x14ac:dyDescent="0.25">
      <c r="A5" t="s">
        <v>2</v>
      </c>
      <c r="B5" s="2">
        <v>37</v>
      </c>
      <c r="E5" s="14" t="s">
        <v>37</v>
      </c>
      <c r="F5" t="s">
        <v>38</v>
      </c>
    </row>
    <row r="6" spans="1:6" x14ac:dyDescent="0.25">
      <c r="A6" t="s">
        <v>4</v>
      </c>
      <c r="B6" s="3">
        <v>145000</v>
      </c>
      <c r="E6" s="14" t="s">
        <v>39</v>
      </c>
      <c r="F6" t="s">
        <v>40</v>
      </c>
    </row>
    <row r="7" spans="1:6" x14ac:dyDescent="0.25">
      <c r="A7" t="s">
        <v>3</v>
      </c>
      <c r="B7" s="3">
        <v>259000</v>
      </c>
      <c r="E7" s="14" t="s">
        <v>41</v>
      </c>
      <c r="F7" t="s">
        <v>42</v>
      </c>
    </row>
    <row r="8" spans="1:6" x14ac:dyDescent="0.25">
      <c r="A8" t="s">
        <v>8</v>
      </c>
      <c r="B8" s="4">
        <v>0.05</v>
      </c>
      <c r="E8" s="14" t="s">
        <v>43</v>
      </c>
      <c r="F8" t="s">
        <v>44</v>
      </c>
    </row>
    <row r="9" spans="1:6" x14ac:dyDescent="0.25">
      <c r="A9" t="s">
        <v>7</v>
      </c>
      <c r="B9" s="4">
        <v>0.06</v>
      </c>
      <c r="E9" s="14" t="s">
        <v>45</v>
      </c>
      <c r="F9" t="s">
        <v>46</v>
      </c>
    </row>
    <row r="10" spans="1:6" x14ac:dyDescent="0.25">
      <c r="A10" t="s">
        <v>9</v>
      </c>
      <c r="B10" s="5">
        <v>12000</v>
      </c>
      <c r="E10" s="14" t="s">
        <v>47</v>
      </c>
      <c r="F10" t="s">
        <v>48</v>
      </c>
    </row>
    <row r="11" spans="1:6" x14ac:dyDescent="0.25">
      <c r="A11" t="s">
        <v>24</v>
      </c>
      <c r="B11" s="4">
        <v>0.15</v>
      </c>
      <c r="E11" s="14" t="s">
        <v>49</v>
      </c>
      <c r="F11" t="s">
        <v>50</v>
      </c>
    </row>
    <row r="12" spans="1:6" x14ac:dyDescent="0.25">
      <c r="E12" s="14" t="s">
        <v>51</v>
      </c>
      <c r="F12" t="s">
        <v>52</v>
      </c>
    </row>
    <row r="13" spans="1:6" x14ac:dyDescent="0.25">
      <c r="A13" s="1" t="s">
        <v>16</v>
      </c>
      <c r="E13" s="14" t="s">
        <v>53</v>
      </c>
      <c r="F13" t="s">
        <v>54</v>
      </c>
    </row>
    <row r="14" spans="1:6" x14ac:dyDescent="0.25">
      <c r="A14" t="s">
        <v>29</v>
      </c>
      <c r="B14" s="9">
        <v>90000</v>
      </c>
      <c r="E14" s="14" t="s">
        <v>55</v>
      </c>
      <c r="F14" t="s">
        <v>56</v>
      </c>
    </row>
    <row r="15" spans="1:6" x14ac:dyDescent="0.25">
      <c r="A15" t="s">
        <v>12</v>
      </c>
      <c r="B15" s="10">
        <v>0.04</v>
      </c>
      <c r="E15" s="14" t="s">
        <v>57</v>
      </c>
      <c r="F15" t="s">
        <v>58</v>
      </c>
    </row>
    <row r="16" spans="1:6" x14ac:dyDescent="0.25">
      <c r="A16" t="s">
        <v>5</v>
      </c>
      <c r="B16" s="10">
        <v>0.02</v>
      </c>
      <c r="E16" s="14" t="s">
        <v>59</v>
      </c>
      <c r="F16" t="s">
        <v>60</v>
      </c>
    </row>
    <row r="17" spans="1:20" x14ac:dyDescent="0.25">
      <c r="A17" t="s">
        <v>13</v>
      </c>
      <c r="B17" s="10">
        <v>0.02</v>
      </c>
      <c r="E17" s="14" t="s">
        <v>61</v>
      </c>
      <c r="F17" t="s">
        <v>62</v>
      </c>
    </row>
    <row r="18" spans="1:20" x14ac:dyDescent="0.25">
      <c r="E18" t="s">
        <v>63</v>
      </c>
      <c r="F18" t="s">
        <v>64</v>
      </c>
    </row>
    <row r="20" spans="1:20" x14ac:dyDescent="0.25">
      <c r="A20" s="1" t="s">
        <v>14</v>
      </c>
    </row>
    <row r="22" spans="1:20" x14ac:dyDescent="0.25">
      <c r="A22" s="1" t="s">
        <v>11</v>
      </c>
    </row>
    <row r="23" spans="1:20" x14ac:dyDescent="0.25">
      <c r="A23" t="s">
        <v>10</v>
      </c>
      <c r="B23" s="6">
        <v>6000</v>
      </c>
    </row>
    <row r="24" spans="1:20" x14ac:dyDescent="0.25">
      <c r="A24" t="s">
        <v>6</v>
      </c>
      <c r="B24" s="7">
        <v>65</v>
      </c>
    </row>
    <row r="26" spans="1:20" ht="15" customHeight="1" x14ac:dyDescent="0.25">
      <c r="A26" s="36" t="s">
        <v>70</v>
      </c>
      <c r="B26" s="36"/>
      <c r="C26" s="36"/>
      <c r="D26" s="36"/>
      <c r="E26" s="36"/>
      <c r="F26" s="36"/>
      <c r="G26" s="36"/>
      <c r="H26" s="36"/>
      <c r="M26" s="36" t="s">
        <v>71</v>
      </c>
      <c r="N26" s="36"/>
      <c r="O26" s="36"/>
      <c r="P26" s="36"/>
      <c r="Q26" s="36"/>
      <c r="R26" s="36"/>
      <c r="S26" s="36"/>
      <c r="T26" s="36"/>
    </row>
    <row r="27" spans="1:20" x14ac:dyDescent="0.25">
      <c r="A27" s="36"/>
      <c r="B27" s="36"/>
      <c r="C27" s="36"/>
      <c r="D27" s="36"/>
      <c r="E27" s="36"/>
      <c r="F27" s="36"/>
      <c r="G27" s="36"/>
      <c r="H27" s="36"/>
      <c r="M27" s="36"/>
      <c r="N27" s="36"/>
      <c r="O27" s="36"/>
      <c r="P27" s="36"/>
      <c r="Q27" s="36"/>
      <c r="R27" s="36"/>
      <c r="S27" s="36"/>
      <c r="T27" s="36"/>
    </row>
    <row r="28" spans="1:20" x14ac:dyDescent="0.25">
      <c r="A28" s="36"/>
      <c r="B28" s="36"/>
      <c r="C28" s="36"/>
      <c r="D28" s="36"/>
      <c r="E28" s="36"/>
      <c r="F28" s="36"/>
      <c r="G28" s="36"/>
      <c r="H28" s="36"/>
      <c r="M28" s="36"/>
      <c r="N28" s="36"/>
      <c r="O28" s="36"/>
      <c r="P28" s="36"/>
      <c r="Q28" s="36"/>
      <c r="R28" s="36"/>
      <c r="S28" s="36"/>
      <c r="T28" s="36"/>
    </row>
    <row r="29" spans="1:20" x14ac:dyDescent="0.25">
      <c r="A29" s="36"/>
      <c r="B29" s="36"/>
      <c r="C29" s="36"/>
      <c r="D29" s="36"/>
      <c r="E29" s="36"/>
      <c r="F29" s="36"/>
      <c r="G29" s="36"/>
      <c r="H29" s="36"/>
      <c r="M29" s="36"/>
      <c r="N29" s="36"/>
      <c r="O29" s="36"/>
      <c r="P29" s="36"/>
      <c r="Q29" s="36"/>
      <c r="R29" s="36"/>
      <c r="S29" s="36"/>
      <c r="T29" s="36"/>
    </row>
    <row r="30" spans="1:20" x14ac:dyDescent="0.25">
      <c r="A30" s="36"/>
      <c r="B30" s="36"/>
      <c r="C30" s="36"/>
      <c r="D30" s="36"/>
      <c r="E30" s="36"/>
      <c r="F30" s="36"/>
      <c r="G30" s="36"/>
      <c r="H30" s="36"/>
      <c r="M30" s="36"/>
      <c r="N30" s="36"/>
      <c r="O30" s="36"/>
      <c r="P30" s="36"/>
      <c r="Q30" s="36"/>
      <c r="R30" s="36"/>
      <c r="S30" s="36"/>
      <c r="T30" s="36"/>
    </row>
    <row r="32" spans="1:20" x14ac:dyDescent="0.25">
      <c r="B32" s="20" t="s">
        <v>17</v>
      </c>
      <c r="M32" s="20" t="s">
        <v>25</v>
      </c>
    </row>
    <row r="33" spans="2:20" ht="30.75" thickBot="1" x14ac:dyDescent="0.3">
      <c r="B33" s="12" t="s">
        <v>2</v>
      </c>
      <c r="C33" s="11" t="s">
        <v>18</v>
      </c>
      <c r="D33" s="12" t="s">
        <v>19</v>
      </c>
      <c r="E33" s="16" t="s">
        <v>20</v>
      </c>
      <c r="F33" s="16" t="s">
        <v>21</v>
      </c>
      <c r="G33" s="16" t="s">
        <v>22</v>
      </c>
      <c r="H33" s="12" t="s">
        <v>23</v>
      </c>
      <c r="I33" s="12" t="s">
        <v>27</v>
      </c>
      <c r="M33" s="12" t="s">
        <v>2</v>
      </c>
      <c r="N33" s="11" t="s">
        <v>18</v>
      </c>
      <c r="O33" s="16" t="s">
        <v>30</v>
      </c>
      <c r="P33" s="12" t="s">
        <v>26</v>
      </c>
      <c r="Q33" s="12" t="s">
        <v>23</v>
      </c>
      <c r="R33" s="12" t="s">
        <v>27</v>
      </c>
      <c r="S33" s="15" t="s">
        <v>28</v>
      </c>
      <c r="T33" s="1" t="s">
        <v>31</v>
      </c>
    </row>
    <row r="34" spans="2:20" ht="15.75" thickTop="1" x14ac:dyDescent="0.25">
      <c r="B34">
        <f>Current_Age</f>
        <v>37</v>
      </c>
      <c r="C34">
        <f>Current_Year</f>
        <v>2020</v>
      </c>
      <c r="D34" s="8">
        <f>Current_Salary</f>
        <v>145000</v>
      </c>
      <c r="E34" s="8">
        <f t="shared" ref="E34:E65" si="0">D34*Contr_Percent_Tim</f>
        <v>7250</v>
      </c>
      <c r="F34" s="8">
        <f t="shared" ref="F34:F65" si="1">D34*Contr_Percent_Employer</f>
        <v>8700</v>
      </c>
      <c r="G34" s="18">
        <f t="shared" ref="G34:G65" si="2">Additional_Contr</f>
        <v>6000</v>
      </c>
      <c r="H34" s="8">
        <f>Current_Saving</f>
        <v>259000</v>
      </c>
      <c r="I34" s="8">
        <f>SUM(E34:H34)*(1+Savings_Grow_Rate)</f>
        <v>292188</v>
      </c>
      <c r="M34">
        <f>Retire_Age</f>
        <v>65</v>
      </c>
      <c r="N34">
        <f t="shared" ref="N34:N65" si="3">Current_Year+(M34-Current_Age)</f>
        <v>2048</v>
      </c>
      <c r="O34" s="8">
        <f t="shared" ref="O34:O65" si="4">Retire_Expense*(1+Inflation)^(N34-Current_Year)</f>
        <v>156692.17855565343</v>
      </c>
      <c r="P34" s="8">
        <f t="shared" ref="P34:P65" si="5">O34*Tax_Rate</f>
        <v>23503.826783348013</v>
      </c>
      <c r="Q34" s="8">
        <f>VLOOKUP(M34,B33:I97,7,FALSE)</f>
        <v>2131580.9337897575</v>
      </c>
      <c r="R34" s="8">
        <f t="shared" ref="R34:R65" si="6">Q34*(1+Savings_Grow_Rate)-O34-P34</f>
        <v>2036648.1658023463</v>
      </c>
      <c r="S34" s="14" t="str">
        <f>IF(R34&lt;=0,"YES","NO")</f>
        <v>NO</v>
      </c>
      <c r="T34" s="13">
        <f>INDEX(M33:S97,MATCH("YES",S33:S97,0),1)</f>
        <v>78</v>
      </c>
    </row>
    <row r="35" spans="2:20" x14ac:dyDescent="0.25">
      <c r="B35">
        <f>B34+1</f>
        <v>38</v>
      </c>
      <c r="C35">
        <f>C34+1</f>
        <v>2021</v>
      </c>
      <c r="D35" s="8">
        <f t="shared" ref="D35:D66" si="7">D34*(1+Salary_Grow_Rate)</f>
        <v>147900</v>
      </c>
      <c r="E35" s="8">
        <f t="shared" si="0"/>
        <v>7395</v>
      </c>
      <c r="F35" s="8">
        <f t="shared" si="1"/>
        <v>8874</v>
      </c>
      <c r="G35" s="18">
        <f t="shared" si="2"/>
        <v>6000</v>
      </c>
      <c r="H35" s="8">
        <f>I34</f>
        <v>292188</v>
      </c>
      <c r="I35" s="8">
        <f t="shared" ref="I35:I65" si="8">SUM(E35:H35)*(1+Savings_Grow_Rate)</f>
        <v>327035.28000000003</v>
      </c>
      <c r="M35">
        <f>M34+1</f>
        <v>66</v>
      </c>
      <c r="N35">
        <f t="shared" si="3"/>
        <v>2049</v>
      </c>
      <c r="O35" s="8">
        <f t="shared" si="4"/>
        <v>159826.02212676647</v>
      </c>
      <c r="P35" s="8">
        <f t="shared" si="5"/>
        <v>23973.903319014971</v>
      </c>
      <c r="Q35" s="8">
        <f>R34</f>
        <v>2036648.1658023463</v>
      </c>
      <c r="R35" s="8">
        <f t="shared" si="6"/>
        <v>1934314.166988659</v>
      </c>
      <c r="S35" s="14" t="str">
        <f t="shared" ref="S35:S97" si="9">IF(R35&lt;=0,"YES","NO")</f>
        <v>NO</v>
      </c>
    </row>
    <row r="36" spans="2:20" x14ac:dyDescent="0.25">
      <c r="B36">
        <f t="shared" ref="B36:C41" si="10">B35+1</f>
        <v>39</v>
      </c>
      <c r="C36">
        <f t="shared" si="10"/>
        <v>2022</v>
      </c>
      <c r="D36" s="8">
        <f t="shared" si="7"/>
        <v>150858</v>
      </c>
      <c r="E36" s="8">
        <f t="shared" si="0"/>
        <v>7542.9000000000005</v>
      </c>
      <c r="F36" s="8">
        <f t="shared" si="1"/>
        <v>9051.48</v>
      </c>
      <c r="G36" s="18">
        <f t="shared" si="2"/>
        <v>6000</v>
      </c>
      <c r="H36" s="8">
        <f t="shared" ref="H36:H97" si="11">I35</f>
        <v>327035.28000000003</v>
      </c>
      <c r="I36" s="8">
        <f t="shared" si="8"/>
        <v>363614.84640000004</v>
      </c>
      <c r="M36">
        <f t="shared" ref="M36:M97" si="12">M35+1</f>
        <v>67</v>
      </c>
      <c r="N36">
        <f t="shared" si="3"/>
        <v>2050</v>
      </c>
      <c r="O36" s="8">
        <f t="shared" si="4"/>
        <v>163022.54256930182</v>
      </c>
      <c r="P36" s="8">
        <f t="shared" si="5"/>
        <v>24453.381385395271</v>
      </c>
      <c r="Q36" s="8">
        <f t="shared" ref="Q36:Q97" si="13">R35</f>
        <v>1934314.166988659</v>
      </c>
      <c r="R36" s="8">
        <f t="shared" si="6"/>
        <v>1824210.8097135082</v>
      </c>
      <c r="S36" s="14" t="str">
        <f t="shared" si="9"/>
        <v>NO</v>
      </c>
    </row>
    <row r="37" spans="2:20" x14ac:dyDescent="0.25">
      <c r="B37">
        <f t="shared" si="10"/>
        <v>40</v>
      </c>
      <c r="C37">
        <f t="shared" si="10"/>
        <v>2023</v>
      </c>
      <c r="D37" s="8">
        <f t="shared" si="7"/>
        <v>153875.16</v>
      </c>
      <c r="E37" s="8">
        <f t="shared" si="0"/>
        <v>7693.7580000000007</v>
      </c>
      <c r="F37" s="8">
        <f t="shared" si="1"/>
        <v>9232.5095999999994</v>
      </c>
      <c r="G37" s="18">
        <f t="shared" si="2"/>
        <v>6000</v>
      </c>
      <c r="H37" s="8">
        <f>I36</f>
        <v>363614.84640000004</v>
      </c>
      <c r="I37" s="8">
        <f>SUM(E37:H37)*(1+Savings_Grow_Rate)</f>
        <v>402002.7585600001</v>
      </c>
      <c r="M37">
        <f t="shared" si="12"/>
        <v>68</v>
      </c>
      <c r="N37">
        <f t="shared" si="3"/>
        <v>2051</v>
      </c>
      <c r="O37" s="8">
        <f t="shared" si="4"/>
        <v>166282.99342068782</v>
      </c>
      <c r="P37" s="8">
        <f t="shared" si="5"/>
        <v>24942.449013103174</v>
      </c>
      <c r="Q37" s="8">
        <f t="shared" si="13"/>
        <v>1824210.8097135082</v>
      </c>
      <c r="R37" s="8">
        <f t="shared" si="6"/>
        <v>1705953.7996682576</v>
      </c>
      <c r="S37" s="14" t="str">
        <f t="shared" si="9"/>
        <v>NO</v>
      </c>
    </row>
    <row r="38" spans="2:20" x14ac:dyDescent="0.25">
      <c r="B38">
        <f t="shared" si="10"/>
        <v>41</v>
      </c>
      <c r="C38">
        <f t="shared" si="10"/>
        <v>2024</v>
      </c>
      <c r="D38" s="8">
        <f t="shared" si="7"/>
        <v>156952.66320000001</v>
      </c>
      <c r="E38" s="8">
        <f t="shared" si="0"/>
        <v>7847.6331600000012</v>
      </c>
      <c r="F38" s="8">
        <f t="shared" si="1"/>
        <v>9417.1597920000004</v>
      </c>
      <c r="G38" s="18">
        <f t="shared" si="2"/>
        <v>6000</v>
      </c>
      <c r="H38" s="8">
        <f>I37</f>
        <v>402002.7585600001</v>
      </c>
      <c r="I38" s="8">
        <f t="shared" si="8"/>
        <v>442278.25357248011</v>
      </c>
      <c r="M38">
        <f t="shared" si="12"/>
        <v>69</v>
      </c>
      <c r="N38">
        <f t="shared" si="3"/>
        <v>2052</v>
      </c>
      <c r="O38" s="8">
        <f t="shared" si="4"/>
        <v>169608.65328910161</v>
      </c>
      <c r="P38" s="8">
        <f t="shared" si="5"/>
        <v>25441.297993365242</v>
      </c>
      <c r="Q38" s="8">
        <f t="shared" si="13"/>
        <v>1705953.7996682576</v>
      </c>
      <c r="R38" s="8">
        <f t="shared" si="6"/>
        <v>1579142.0003725211</v>
      </c>
      <c r="S38" s="14" t="str">
        <f t="shared" si="9"/>
        <v>NO</v>
      </c>
    </row>
    <row r="39" spans="2:20" x14ac:dyDescent="0.25">
      <c r="B39">
        <f t="shared" si="10"/>
        <v>42</v>
      </c>
      <c r="C39">
        <f t="shared" si="10"/>
        <v>2025</v>
      </c>
      <c r="D39" s="8">
        <f t="shared" si="7"/>
        <v>160091.71646400003</v>
      </c>
      <c r="E39" s="8">
        <f t="shared" si="0"/>
        <v>8004.5858232000019</v>
      </c>
      <c r="F39" s="8">
        <f t="shared" si="1"/>
        <v>9605.5029878400019</v>
      </c>
      <c r="G39" s="18">
        <f t="shared" si="2"/>
        <v>6000</v>
      </c>
      <c r="H39" s="8">
        <f t="shared" si="11"/>
        <v>442278.25357248011</v>
      </c>
      <c r="I39" s="8">
        <f t="shared" si="8"/>
        <v>484523.87607886089</v>
      </c>
      <c r="M39">
        <f t="shared" si="12"/>
        <v>70</v>
      </c>
      <c r="N39">
        <f t="shared" si="3"/>
        <v>2053</v>
      </c>
      <c r="O39" s="8">
        <f t="shared" si="4"/>
        <v>173000.82635488364</v>
      </c>
      <c r="P39" s="8">
        <f t="shared" si="5"/>
        <v>25950.123953232545</v>
      </c>
      <c r="Q39" s="8">
        <f t="shared" si="13"/>
        <v>1579142.0003725211</v>
      </c>
      <c r="R39" s="8">
        <f t="shared" si="6"/>
        <v>1443356.7300793058</v>
      </c>
      <c r="S39" s="14" t="str">
        <f t="shared" si="9"/>
        <v>NO</v>
      </c>
    </row>
    <row r="40" spans="2:20" x14ac:dyDescent="0.25">
      <c r="B40">
        <f t="shared" si="10"/>
        <v>43</v>
      </c>
      <c r="C40">
        <f t="shared" si="10"/>
        <v>2026</v>
      </c>
      <c r="D40" s="8">
        <f t="shared" si="7"/>
        <v>163293.55079328004</v>
      </c>
      <c r="E40" s="8">
        <f t="shared" si="0"/>
        <v>8164.6775396640023</v>
      </c>
      <c r="F40" s="8">
        <f t="shared" si="1"/>
        <v>9797.6130475968021</v>
      </c>
      <c r="G40" s="18">
        <f t="shared" si="2"/>
        <v>6000</v>
      </c>
      <c r="H40" s="8">
        <f t="shared" si="11"/>
        <v>484523.87607886089</v>
      </c>
      <c r="I40" s="8">
        <f t="shared" si="8"/>
        <v>528825.61333276657</v>
      </c>
      <c r="M40">
        <f t="shared" si="12"/>
        <v>71</v>
      </c>
      <c r="N40">
        <f t="shared" si="3"/>
        <v>2054</v>
      </c>
      <c r="O40" s="8">
        <f t="shared" si="4"/>
        <v>176460.84288198131</v>
      </c>
      <c r="P40" s="8">
        <f t="shared" si="5"/>
        <v>26469.126432297195</v>
      </c>
      <c r="Q40" s="8">
        <f t="shared" si="13"/>
        <v>1443356.7300793058</v>
      </c>
      <c r="R40" s="8">
        <f t="shared" si="6"/>
        <v>1298161.0299681996</v>
      </c>
      <c r="S40" s="14" t="str">
        <f t="shared" si="9"/>
        <v>NO</v>
      </c>
    </row>
    <row r="41" spans="2:20" x14ac:dyDescent="0.25">
      <c r="B41">
        <f t="shared" si="10"/>
        <v>44</v>
      </c>
      <c r="C41">
        <f t="shared" si="10"/>
        <v>2027</v>
      </c>
      <c r="D41" s="8">
        <f t="shared" si="7"/>
        <v>166559.42180914566</v>
      </c>
      <c r="E41" s="8">
        <f t="shared" si="0"/>
        <v>8327.9710904572839</v>
      </c>
      <c r="F41" s="8">
        <f t="shared" si="1"/>
        <v>9993.5653085487393</v>
      </c>
      <c r="G41" s="18">
        <f t="shared" si="2"/>
        <v>6000</v>
      </c>
      <c r="H41" s="8">
        <f t="shared" si="11"/>
        <v>528825.61333276657</v>
      </c>
      <c r="I41" s="8">
        <f t="shared" si="8"/>
        <v>575273.03572104347</v>
      </c>
      <c r="M41">
        <f t="shared" si="12"/>
        <v>72</v>
      </c>
      <c r="N41">
        <f t="shared" si="3"/>
        <v>2055</v>
      </c>
      <c r="O41" s="8">
        <f t="shared" si="4"/>
        <v>179990.05973962092</v>
      </c>
      <c r="P41" s="8">
        <f t="shared" si="5"/>
        <v>26998.508960943138</v>
      </c>
      <c r="Q41" s="8">
        <f t="shared" si="13"/>
        <v>1298161.0299681996</v>
      </c>
      <c r="R41" s="8">
        <f t="shared" si="6"/>
        <v>1143098.9024663635</v>
      </c>
      <c r="S41" s="14" t="str">
        <f t="shared" si="9"/>
        <v>NO</v>
      </c>
    </row>
    <row r="42" spans="2:20" x14ac:dyDescent="0.25">
      <c r="B42">
        <f t="shared" ref="B42:C56" si="14">B41+1</f>
        <v>45</v>
      </c>
      <c r="C42">
        <f t="shared" si="14"/>
        <v>2028</v>
      </c>
      <c r="D42" s="8">
        <f t="shared" si="7"/>
        <v>169890.61024532857</v>
      </c>
      <c r="E42" s="8">
        <f t="shared" si="0"/>
        <v>8494.5305122664286</v>
      </c>
      <c r="F42" s="8">
        <f t="shared" si="1"/>
        <v>10193.436614719714</v>
      </c>
      <c r="G42" s="18">
        <f t="shared" si="2"/>
        <v>6000</v>
      </c>
      <c r="H42" s="8">
        <f t="shared" si="11"/>
        <v>575273.03572104347</v>
      </c>
      <c r="I42" s="8">
        <f t="shared" si="8"/>
        <v>623959.44296195079</v>
      </c>
      <c r="M42">
        <f t="shared" si="12"/>
        <v>73</v>
      </c>
      <c r="N42">
        <f t="shared" si="3"/>
        <v>2056</v>
      </c>
      <c r="O42" s="8">
        <f t="shared" si="4"/>
        <v>183589.86093441333</v>
      </c>
      <c r="P42" s="8">
        <f t="shared" si="5"/>
        <v>27538.479140161999</v>
      </c>
      <c r="Q42" s="8">
        <f t="shared" si="13"/>
        <v>1143098.9024663635</v>
      </c>
      <c r="R42" s="8">
        <f t="shared" si="6"/>
        <v>977694.51849044277</v>
      </c>
      <c r="S42" s="14" t="str">
        <f t="shared" si="9"/>
        <v>NO</v>
      </c>
    </row>
    <row r="43" spans="2:20" x14ac:dyDescent="0.25">
      <c r="B43">
        <f t="shared" si="14"/>
        <v>46</v>
      </c>
      <c r="C43">
        <f t="shared" si="14"/>
        <v>2029</v>
      </c>
      <c r="D43" s="8">
        <f t="shared" si="7"/>
        <v>173288.42245023514</v>
      </c>
      <c r="E43" s="8">
        <f t="shared" si="0"/>
        <v>8664.4211225117579</v>
      </c>
      <c r="F43" s="8">
        <f t="shared" si="1"/>
        <v>10397.305347014108</v>
      </c>
      <c r="G43" s="18">
        <f t="shared" si="2"/>
        <v>6000</v>
      </c>
      <c r="H43" s="8">
        <f t="shared" si="11"/>
        <v>623959.44296195079</v>
      </c>
      <c r="I43" s="8">
        <f t="shared" si="8"/>
        <v>674982.01620873576</v>
      </c>
      <c r="M43">
        <f t="shared" si="12"/>
        <v>74</v>
      </c>
      <c r="N43">
        <f t="shared" si="3"/>
        <v>2057</v>
      </c>
      <c r="O43" s="8">
        <f t="shared" si="4"/>
        <v>187261.65815310163</v>
      </c>
      <c r="P43" s="8">
        <f t="shared" si="5"/>
        <v>28089.248722965243</v>
      </c>
      <c r="Q43" s="8">
        <f t="shared" si="13"/>
        <v>977694.51849044277</v>
      </c>
      <c r="R43" s="8">
        <f t="shared" si="6"/>
        <v>801451.39235399372</v>
      </c>
      <c r="S43" s="14" t="str">
        <f t="shared" si="9"/>
        <v>NO</v>
      </c>
    </row>
    <row r="44" spans="2:20" x14ac:dyDescent="0.25">
      <c r="B44">
        <f t="shared" si="14"/>
        <v>47</v>
      </c>
      <c r="C44">
        <f t="shared" si="14"/>
        <v>2030</v>
      </c>
      <c r="D44" s="8">
        <f t="shared" si="7"/>
        <v>176754.19089923985</v>
      </c>
      <c r="E44" s="8">
        <f t="shared" si="0"/>
        <v>8837.7095449619937</v>
      </c>
      <c r="F44" s="8">
        <f t="shared" si="1"/>
        <v>10605.25145395439</v>
      </c>
      <c r="G44" s="18">
        <f t="shared" si="2"/>
        <v>6000</v>
      </c>
      <c r="H44" s="8">
        <f t="shared" si="11"/>
        <v>674982.01620873576</v>
      </c>
      <c r="I44" s="8">
        <f t="shared" si="8"/>
        <v>728441.97629595827</v>
      </c>
      <c r="M44">
        <f t="shared" si="12"/>
        <v>75</v>
      </c>
      <c r="N44">
        <f t="shared" si="3"/>
        <v>2058</v>
      </c>
      <c r="O44" s="8">
        <f t="shared" si="4"/>
        <v>191006.89131616367</v>
      </c>
      <c r="P44" s="8">
        <f t="shared" si="5"/>
        <v>28651.033697424551</v>
      </c>
      <c r="Q44" s="8">
        <f t="shared" si="13"/>
        <v>801451.39235399372</v>
      </c>
      <c r="R44" s="8">
        <f t="shared" si="6"/>
        <v>613851.52303456527</v>
      </c>
      <c r="S44" s="14" t="str">
        <f t="shared" si="9"/>
        <v>NO</v>
      </c>
    </row>
    <row r="45" spans="2:20" x14ac:dyDescent="0.25">
      <c r="B45">
        <f t="shared" si="14"/>
        <v>48</v>
      </c>
      <c r="C45">
        <f t="shared" si="14"/>
        <v>2031</v>
      </c>
      <c r="D45" s="8">
        <f t="shared" si="7"/>
        <v>180289.27471722465</v>
      </c>
      <c r="E45" s="8">
        <f t="shared" si="0"/>
        <v>9014.4637358612326</v>
      </c>
      <c r="F45" s="8">
        <f t="shared" si="1"/>
        <v>10817.356483033478</v>
      </c>
      <c r="G45" s="18">
        <f t="shared" si="2"/>
        <v>6000</v>
      </c>
      <c r="H45" s="8">
        <f t="shared" si="11"/>
        <v>728441.97629595827</v>
      </c>
      <c r="I45" s="8">
        <f t="shared" si="8"/>
        <v>784444.74837544712</v>
      </c>
      <c r="M45">
        <f t="shared" si="12"/>
        <v>76</v>
      </c>
      <c r="N45">
        <f t="shared" si="3"/>
        <v>2059</v>
      </c>
      <c r="O45" s="8">
        <f t="shared" si="4"/>
        <v>194827.02914248686</v>
      </c>
      <c r="P45" s="8">
        <f t="shared" si="5"/>
        <v>29224.054371373029</v>
      </c>
      <c r="Q45" s="8">
        <f t="shared" si="13"/>
        <v>613851.52303456527</v>
      </c>
      <c r="R45" s="8">
        <f t="shared" si="6"/>
        <v>414354.500442088</v>
      </c>
      <c r="S45" s="14" t="str">
        <f t="shared" si="9"/>
        <v>NO</v>
      </c>
    </row>
    <row r="46" spans="2:20" x14ac:dyDescent="0.25">
      <c r="B46">
        <f t="shared" si="14"/>
        <v>49</v>
      </c>
      <c r="C46">
        <f t="shared" si="14"/>
        <v>2032</v>
      </c>
      <c r="D46" s="8">
        <f t="shared" si="7"/>
        <v>183895.06021156913</v>
      </c>
      <c r="E46" s="8">
        <f t="shared" si="0"/>
        <v>9194.7530105784572</v>
      </c>
      <c r="F46" s="8">
        <f t="shared" si="1"/>
        <v>11033.703612694148</v>
      </c>
      <c r="G46" s="18">
        <f t="shared" si="2"/>
        <v>6000</v>
      </c>
      <c r="H46" s="8">
        <f t="shared" si="11"/>
        <v>784444.74837544712</v>
      </c>
      <c r="I46" s="8">
        <f t="shared" si="8"/>
        <v>843100.1331986686</v>
      </c>
      <c r="M46">
        <f t="shared" si="12"/>
        <v>77</v>
      </c>
      <c r="N46">
        <f t="shared" si="3"/>
        <v>2060</v>
      </c>
      <c r="O46" s="8">
        <f t="shared" si="4"/>
        <v>198723.56972533665</v>
      </c>
      <c r="P46" s="8">
        <f t="shared" si="5"/>
        <v>29808.535458800496</v>
      </c>
      <c r="Q46" s="8">
        <f t="shared" si="13"/>
        <v>414354.500442088</v>
      </c>
      <c r="R46" s="8">
        <f t="shared" si="6"/>
        <v>202396.57527563439</v>
      </c>
      <c r="S46" s="14" t="str">
        <f t="shared" si="9"/>
        <v>NO</v>
      </c>
    </row>
    <row r="47" spans="2:20" x14ac:dyDescent="0.25">
      <c r="B47">
        <f t="shared" si="14"/>
        <v>50</v>
      </c>
      <c r="C47">
        <f t="shared" ref="C47" si="15">C46+1</f>
        <v>2033</v>
      </c>
      <c r="D47" s="8">
        <f t="shared" si="7"/>
        <v>187572.96141580053</v>
      </c>
      <c r="E47" s="8">
        <f t="shared" si="0"/>
        <v>9378.6480707900264</v>
      </c>
      <c r="F47" s="8">
        <f t="shared" si="1"/>
        <v>11254.377684948031</v>
      </c>
      <c r="G47" s="18">
        <f t="shared" si="2"/>
        <v>6000</v>
      </c>
      <c r="H47" s="8">
        <f t="shared" si="11"/>
        <v>843100.1331986686</v>
      </c>
      <c r="I47" s="8">
        <f t="shared" si="8"/>
        <v>904522.48531258292</v>
      </c>
      <c r="M47">
        <f t="shared" si="12"/>
        <v>78</v>
      </c>
      <c r="N47">
        <f t="shared" si="3"/>
        <v>2061</v>
      </c>
      <c r="O47" s="8">
        <f t="shared" si="4"/>
        <v>202698.0411198434</v>
      </c>
      <c r="P47" s="8">
        <f t="shared" si="5"/>
        <v>30404.70616797651</v>
      </c>
      <c r="Q47" s="8">
        <f t="shared" si="13"/>
        <v>202396.57527563439</v>
      </c>
      <c r="R47" s="8">
        <f t="shared" si="6"/>
        <v>-22610.309001160138</v>
      </c>
      <c r="S47" s="14" t="str">
        <f t="shared" si="9"/>
        <v>YES</v>
      </c>
    </row>
    <row r="48" spans="2:20" x14ac:dyDescent="0.25">
      <c r="B48">
        <f t="shared" si="14"/>
        <v>51</v>
      </c>
      <c r="C48">
        <f t="shared" ref="C48" si="16">C47+1</f>
        <v>2034</v>
      </c>
      <c r="D48" s="8">
        <f t="shared" si="7"/>
        <v>191324.42064411653</v>
      </c>
      <c r="E48" s="8">
        <f t="shared" si="0"/>
        <v>9566.2210322058272</v>
      </c>
      <c r="F48" s="8">
        <f t="shared" si="1"/>
        <v>11479.465238646992</v>
      </c>
      <c r="G48" s="18">
        <f t="shared" si="2"/>
        <v>6000</v>
      </c>
      <c r="H48" s="8">
        <f t="shared" si="11"/>
        <v>904522.48531258292</v>
      </c>
      <c r="I48" s="8">
        <f t="shared" si="8"/>
        <v>968830.89844677318</v>
      </c>
      <c r="M48">
        <f t="shared" si="12"/>
        <v>79</v>
      </c>
      <c r="N48">
        <f t="shared" si="3"/>
        <v>2062</v>
      </c>
      <c r="O48" s="8">
        <f t="shared" si="4"/>
        <v>206752.00194224025</v>
      </c>
      <c r="P48" s="8">
        <f t="shared" si="5"/>
        <v>31012.800291336036</v>
      </c>
      <c r="Q48" s="8">
        <f t="shared" si="13"/>
        <v>-22610.309001160138</v>
      </c>
      <c r="R48" s="8">
        <f t="shared" si="6"/>
        <v>-261279.52359478283</v>
      </c>
      <c r="S48" s="14" t="str">
        <f t="shared" si="9"/>
        <v>YES</v>
      </c>
    </row>
    <row r="49" spans="2:19" x14ac:dyDescent="0.25">
      <c r="B49">
        <f t="shared" si="14"/>
        <v>52</v>
      </c>
      <c r="C49">
        <f t="shared" ref="C49" si="17">C48+1</f>
        <v>2035</v>
      </c>
      <c r="D49" s="8">
        <f t="shared" si="7"/>
        <v>195150.90905699888</v>
      </c>
      <c r="E49" s="8">
        <f t="shared" si="0"/>
        <v>9757.5454528499449</v>
      </c>
      <c r="F49" s="8">
        <f t="shared" si="1"/>
        <v>11709.054543419932</v>
      </c>
      <c r="G49" s="18">
        <f t="shared" si="2"/>
        <v>6000</v>
      </c>
      <c r="H49" s="8">
        <f t="shared" si="11"/>
        <v>968830.89844677318</v>
      </c>
      <c r="I49" s="8">
        <f t="shared" si="8"/>
        <v>1036149.3983807649</v>
      </c>
      <c r="M49">
        <f t="shared" si="12"/>
        <v>80</v>
      </c>
      <c r="N49">
        <f t="shared" si="3"/>
        <v>2063</v>
      </c>
      <c r="O49" s="8">
        <f t="shared" si="4"/>
        <v>210887.04198108503</v>
      </c>
      <c r="P49" s="8">
        <f t="shared" si="5"/>
        <v>31633.056297162751</v>
      </c>
      <c r="Q49" s="8">
        <f t="shared" si="13"/>
        <v>-261279.52359478283</v>
      </c>
      <c r="R49" s="8">
        <f t="shared" si="6"/>
        <v>-514250.80281682196</v>
      </c>
      <c r="S49" s="14" t="str">
        <f t="shared" si="9"/>
        <v>YES</v>
      </c>
    </row>
    <row r="50" spans="2:19" x14ac:dyDescent="0.25">
      <c r="B50">
        <f t="shared" si="14"/>
        <v>53</v>
      </c>
      <c r="C50">
        <f t="shared" ref="C50" si="18">C49+1</f>
        <v>2036</v>
      </c>
      <c r="D50" s="8">
        <f t="shared" si="7"/>
        <v>199053.92723813886</v>
      </c>
      <c r="E50" s="8">
        <f t="shared" si="0"/>
        <v>9952.6963619069429</v>
      </c>
      <c r="F50" s="8">
        <f t="shared" si="1"/>
        <v>11943.23563428833</v>
      </c>
      <c r="G50" s="18">
        <f t="shared" si="2"/>
        <v>6000</v>
      </c>
      <c r="H50" s="8">
        <f t="shared" si="11"/>
        <v>1036149.3983807649</v>
      </c>
      <c r="I50" s="8">
        <f t="shared" si="8"/>
        <v>1106607.1435920387</v>
      </c>
      <c r="M50">
        <f t="shared" si="12"/>
        <v>81</v>
      </c>
      <c r="N50">
        <f t="shared" si="3"/>
        <v>2064</v>
      </c>
      <c r="O50" s="8">
        <f t="shared" si="4"/>
        <v>215104.78282070678</v>
      </c>
      <c r="P50" s="8">
        <f t="shared" si="5"/>
        <v>32265.717423106016</v>
      </c>
      <c r="Q50" s="8">
        <f t="shared" si="13"/>
        <v>-514250.80281682196</v>
      </c>
      <c r="R50" s="8">
        <f t="shared" si="6"/>
        <v>-782191.33517330757</v>
      </c>
      <c r="S50" s="14" t="str">
        <f t="shared" si="9"/>
        <v>YES</v>
      </c>
    </row>
    <row r="51" spans="2:19" x14ac:dyDescent="0.25">
      <c r="B51">
        <f t="shared" si="14"/>
        <v>54</v>
      </c>
      <c r="C51">
        <f t="shared" ref="C51" si="19">C50+1</f>
        <v>2037</v>
      </c>
      <c r="D51" s="8">
        <f t="shared" si="7"/>
        <v>203035.00578290163</v>
      </c>
      <c r="E51" s="8">
        <f t="shared" si="0"/>
        <v>10151.750289145082</v>
      </c>
      <c r="F51" s="8">
        <f t="shared" si="1"/>
        <v>12182.100346974097</v>
      </c>
      <c r="G51" s="18">
        <f t="shared" si="2"/>
        <v>6000</v>
      </c>
      <c r="H51" s="8">
        <f t="shared" si="11"/>
        <v>1106607.1435920387</v>
      </c>
      <c r="I51" s="8">
        <f t="shared" si="8"/>
        <v>1180338.6339972843</v>
      </c>
      <c r="M51">
        <f t="shared" si="12"/>
        <v>82</v>
      </c>
      <c r="N51">
        <f t="shared" si="3"/>
        <v>2065</v>
      </c>
      <c r="O51" s="8">
        <f t="shared" si="4"/>
        <v>219406.87847712089</v>
      </c>
      <c r="P51" s="8">
        <f t="shared" si="5"/>
        <v>32911.03177156813</v>
      </c>
      <c r="Q51" s="8">
        <f t="shared" si="13"/>
        <v>-782191.33517330757</v>
      </c>
      <c r="R51" s="8">
        <f t="shared" si="6"/>
        <v>-1065796.8988289291</v>
      </c>
      <c r="S51" s="14" t="str">
        <f t="shared" si="9"/>
        <v>YES</v>
      </c>
    </row>
    <row r="52" spans="2:19" x14ac:dyDescent="0.25">
      <c r="B52">
        <f t="shared" si="14"/>
        <v>55</v>
      </c>
      <c r="C52">
        <f t="shared" ref="C52" si="20">C51+1</f>
        <v>2038</v>
      </c>
      <c r="D52" s="8">
        <f t="shared" si="7"/>
        <v>207095.70589855965</v>
      </c>
      <c r="E52" s="8">
        <f t="shared" si="0"/>
        <v>10354.785294927984</v>
      </c>
      <c r="F52" s="8">
        <f t="shared" si="1"/>
        <v>12425.742353913578</v>
      </c>
      <c r="G52" s="18">
        <f t="shared" si="2"/>
        <v>6000</v>
      </c>
      <c r="H52" s="8">
        <f t="shared" si="11"/>
        <v>1180338.6339972843</v>
      </c>
      <c r="I52" s="8">
        <f t="shared" si="8"/>
        <v>1257483.9281119709</v>
      </c>
      <c r="M52">
        <f t="shared" si="12"/>
        <v>83</v>
      </c>
      <c r="N52">
        <f t="shared" si="3"/>
        <v>2066</v>
      </c>
      <c r="O52" s="8">
        <f t="shared" si="4"/>
        <v>223795.01604666334</v>
      </c>
      <c r="P52" s="8">
        <f t="shared" si="5"/>
        <v>33569.252406999498</v>
      </c>
      <c r="Q52" s="8">
        <f t="shared" si="13"/>
        <v>-1065796.8988289291</v>
      </c>
      <c r="R52" s="8">
        <f t="shared" si="6"/>
        <v>-1365793.043235749</v>
      </c>
      <c r="S52" s="14" t="str">
        <f t="shared" si="9"/>
        <v>YES</v>
      </c>
    </row>
    <row r="53" spans="2:19" x14ac:dyDescent="0.25">
      <c r="B53">
        <f t="shared" si="14"/>
        <v>56</v>
      </c>
      <c r="C53">
        <f t="shared" ref="C53" si="21">C52+1</f>
        <v>2039</v>
      </c>
      <c r="D53" s="8">
        <f t="shared" si="7"/>
        <v>211237.62001653085</v>
      </c>
      <c r="E53" s="8">
        <f t="shared" si="0"/>
        <v>10561.881000826543</v>
      </c>
      <c r="F53" s="8">
        <f t="shared" si="1"/>
        <v>12674.257200991851</v>
      </c>
      <c r="G53" s="18">
        <f t="shared" si="2"/>
        <v>6000</v>
      </c>
      <c r="H53" s="8">
        <f t="shared" si="11"/>
        <v>1257483.9281119709</v>
      </c>
      <c r="I53" s="8">
        <f t="shared" si="8"/>
        <v>1338188.8689663408</v>
      </c>
      <c r="M53">
        <f t="shared" si="12"/>
        <v>84</v>
      </c>
      <c r="N53">
        <f t="shared" si="3"/>
        <v>2067</v>
      </c>
      <c r="O53" s="8">
        <f t="shared" si="4"/>
        <v>228270.91636759651</v>
      </c>
      <c r="P53" s="8">
        <f t="shared" si="5"/>
        <v>34240.637455139477</v>
      </c>
      <c r="Q53" s="8">
        <f t="shared" si="13"/>
        <v>-1365793.043235749</v>
      </c>
      <c r="R53" s="8">
        <f t="shared" si="6"/>
        <v>-1682936.3187879149</v>
      </c>
      <c r="S53" s="14" t="str">
        <f t="shared" si="9"/>
        <v>YES</v>
      </c>
    </row>
    <row r="54" spans="2:19" x14ac:dyDescent="0.25">
      <c r="B54">
        <f t="shared" si="14"/>
        <v>57</v>
      </c>
      <c r="C54">
        <f t="shared" ref="C54" si="22">C53+1</f>
        <v>2040</v>
      </c>
      <c r="D54" s="8">
        <f t="shared" si="7"/>
        <v>215462.37241686147</v>
      </c>
      <c r="E54" s="8">
        <f t="shared" si="0"/>
        <v>10773.118620843074</v>
      </c>
      <c r="F54" s="8">
        <f t="shared" si="1"/>
        <v>12927.742345011688</v>
      </c>
      <c r="G54" s="18">
        <f t="shared" si="2"/>
        <v>6000</v>
      </c>
      <c r="H54" s="8">
        <f t="shared" si="11"/>
        <v>1338188.8689663408</v>
      </c>
      <c r="I54" s="8">
        <f t="shared" si="8"/>
        <v>1422605.3191294833</v>
      </c>
      <c r="M54">
        <f t="shared" si="12"/>
        <v>85</v>
      </c>
      <c r="N54">
        <f t="shared" si="3"/>
        <v>2068</v>
      </c>
      <c r="O54" s="8">
        <f t="shared" si="4"/>
        <v>232836.33469494848</v>
      </c>
      <c r="P54" s="8">
        <f t="shared" si="5"/>
        <v>34925.450204242268</v>
      </c>
      <c r="Q54" s="8">
        <f t="shared" si="13"/>
        <v>-1682936.3187879149</v>
      </c>
      <c r="R54" s="8">
        <f t="shared" si="6"/>
        <v>-2018015.5564386223</v>
      </c>
      <c r="S54" s="14" t="str">
        <f t="shared" si="9"/>
        <v>YES</v>
      </c>
    </row>
    <row r="55" spans="2:19" x14ac:dyDescent="0.25">
      <c r="B55">
        <f t="shared" si="14"/>
        <v>58</v>
      </c>
      <c r="C55">
        <f t="shared" ref="C55" si="23">C54+1</f>
        <v>2041</v>
      </c>
      <c r="D55" s="8">
        <f t="shared" si="7"/>
        <v>219771.61986519871</v>
      </c>
      <c r="E55" s="8">
        <f t="shared" si="0"/>
        <v>10988.580993259937</v>
      </c>
      <c r="F55" s="8">
        <f t="shared" si="1"/>
        <v>13186.297191911923</v>
      </c>
      <c r="G55" s="18">
        <f t="shared" si="2"/>
        <v>6000</v>
      </c>
      <c r="H55" s="8">
        <f t="shared" si="11"/>
        <v>1422605.3191294833</v>
      </c>
      <c r="I55" s="8">
        <f t="shared" si="8"/>
        <v>1510891.4052072414</v>
      </c>
      <c r="M55">
        <f t="shared" si="12"/>
        <v>86</v>
      </c>
      <c r="N55">
        <f t="shared" si="3"/>
        <v>2069</v>
      </c>
      <c r="O55" s="8">
        <f t="shared" si="4"/>
        <v>237493.06138884748</v>
      </c>
      <c r="P55" s="8">
        <f t="shared" si="5"/>
        <v>35623.95920832712</v>
      </c>
      <c r="Q55" s="8">
        <f t="shared" si="13"/>
        <v>-2018015.5564386223</v>
      </c>
      <c r="R55" s="8">
        <f t="shared" si="6"/>
        <v>-2371853.199293342</v>
      </c>
      <c r="S55" s="14" t="str">
        <f t="shared" si="9"/>
        <v>YES</v>
      </c>
    </row>
    <row r="56" spans="2:19" x14ac:dyDescent="0.25">
      <c r="B56">
        <f t="shared" si="14"/>
        <v>59</v>
      </c>
      <c r="C56">
        <f t="shared" ref="C56" si="24">C55+1</f>
        <v>2042</v>
      </c>
      <c r="D56" s="8">
        <f t="shared" si="7"/>
        <v>224167.05226250269</v>
      </c>
      <c r="E56" s="8">
        <f t="shared" si="0"/>
        <v>11208.352613125135</v>
      </c>
      <c r="F56" s="8">
        <f t="shared" si="1"/>
        <v>13450.023135750162</v>
      </c>
      <c r="G56" s="18">
        <f t="shared" si="2"/>
        <v>6000</v>
      </c>
      <c r="H56" s="8">
        <f t="shared" si="11"/>
        <v>1510891.4052072414</v>
      </c>
      <c r="I56" s="8">
        <f t="shared" si="8"/>
        <v>1603211.7721943615</v>
      </c>
      <c r="M56">
        <f t="shared" si="12"/>
        <v>87</v>
      </c>
      <c r="N56">
        <f t="shared" si="3"/>
        <v>2070</v>
      </c>
      <c r="O56" s="8">
        <f t="shared" si="4"/>
        <v>242242.92261662442</v>
      </c>
      <c r="P56" s="8">
        <f t="shared" si="5"/>
        <v>36336.438392493663</v>
      </c>
      <c r="Q56" s="8">
        <f t="shared" si="13"/>
        <v>-2371853.199293342</v>
      </c>
      <c r="R56" s="8">
        <f t="shared" si="6"/>
        <v>-2745306.688274194</v>
      </c>
      <c r="S56" s="14" t="str">
        <f t="shared" si="9"/>
        <v>YES</v>
      </c>
    </row>
    <row r="57" spans="2:19" x14ac:dyDescent="0.25">
      <c r="B57">
        <f t="shared" ref="B57:C66" si="25">B56+1</f>
        <v>60</v>
      </c>
      <c r="C57">
        <f t="shared" si="25"/>
        <v>2043</v>
      </c>
      <c r="D57" s="8">
        <f t="shared" si="7"/>
        <v>228650.39330775276</v>
      </c>
      <c r="E57" s="8">
        <f t="shared" si="0"/>
        <v>11432.519665387639</v>
      </c>
      <c r="F57" s="8">
        <f t="shared" si="1"/>
        <v>13719.023598465164</v>
      </c>
      <c r="G57" s="18">
        <f t="shared" si="2"/>
        <v>6000</v>
      </c>
      <c r="H57" s="8">
        <f t="shared" si="11"/>
        <v>1603211.7721943615</v>
      </c>
      <c r="I57" s="8">
        <f t="shared" si="8"/>
        <v>1699737.8480765431</v>
      </c>
      <c r="M57">
        <f t="shared" si="12"/>
        <v>88</v>
      </c>
      <c r="N57">
        <f t="shared" si="3"/>
        <v>2071</v>
      </c>
      <c r="O57" s="8">
        <f t="shared" si="4"/>
        <v>247087.78106895689</v>
      </c>
      <c r="P57" s="8">
        <f t="shared" si="5"/>
        <v>37063.167160343532</v>
      </c>
      <c r="Q57" s="8">
        <f t="shared" si="13"/>
        <v>-2745306.688274194</v>
      </c>
      <c r="R57" s="8">
        <f t="shared" si="6"/>
        <v>-3139269.9040344623</v>
      </c>
      <c r="S57" s="14" t="str">
        <f t="shared" si="9"/>
        <v>YES</v>
      </c>
    </row>
    <row r="58" spans="2:19" x14ac:dyDescent="0.25">
      <c r="B58">
        <f t="shared" si="25"/>
        <v>61</v>
      </c>
      <c r="C58">
        <f t="shared" si="25"/>
        <v>2044</v>
      </c>
      <c r="D58" s="8">
        <f t="shared" si="7"/>
        <v>233223.40117390783</v>
      </c>
      <c r="E58" s="8">
        <f t="shared" si="0"/>
        <v>11661.170058695392</v>
      </c>
      <c r="F58" s="8">
        <f t="shared" si="1"/>
        <v>13993.40407043447</v>
      </c>
      <c r="G58" s="18">
        <f t="shared" si="2"/>
        <v>6000</v>
      </c>
      <c r="H58" s="8">
        <f t="shared" si="11"/>
        <v>1699737.8480765431</v>
      </c>
      <c r="I58" s="8">
        <f t="shared" si="8"/>
        <v>1800648.1190938998</v>
      </c>
      <c r="M58">
        <f t="shared" si="12"/>
        <v>89</v>
      </c>
      <c r="N58">
        <f t="shared" si="3"/>
        <v>2072</v>
      </c>
      <c r="O58" s="8">
        <f t="shared" si="4"/>
        <v>252029.53669033607</v>
      </c>
      <c r="P58" s="8">
        <f t="shared" si="5"/>
        <v>37804.430503550408</v>
      </c>
      <c r="Q58" s="8">
        <f t="shared" si="13"/>
        <v>-3139269.9040344623</v>
      </c>
      <c r="R58" s="8">
        <f t="shared" si="6"/>
        <v>-3554674.6673897277</v>
      </c>
      <c r="S58" s="14" t="str">
        <f t="shared" si="9"/>
        <v>YES</v>
      </c>
    </row>
    <row r="59" spans="2:19" x14ac:dyDescent="0.25">
      <c r="B59">
        <f t="shared" si="25"/>
        <v>62</v>
      </c>
      <c r="C59">
        <f t="shared" si="25"/>
        <v>2045</v>
      </c>
      <c r="D59" s="8">
        <f t="shared" si="7"/>
        <v>237887.869197386</v>
      </c>
      <c r="E59" s="8">
        <f t="shared" si="0"/>
        <v>11894.393459869301</v>
      </c>
      <c r="F59" s="8">
        <f t="shared" si="1"/>
        <v>14273.272151843159</v>
      </c>
      <c r="G59" s="18">
        <f t="shared" si="2"/>
        <v>6000</v>
      </c>
      <c r="H59" s="8">
        <f t="shared" si="11"/>
        <v>1800648.1190938998</v>
      </c>
      <c r="I59" s="8">
        <f t="shared" si="8"/>
        <v>1906128.416093837</v>
      </c>
      <c r="M59">
        <f t="shared" si="12"/>
        <v>90</v>
      </c>
      <c r="N59">
        <f t="shared" si="3"/>
        <v>2073</v>
      </c>
      <c r="O59" s="8">
        <f t="shared" si="4"/>
        <v>257070.12742414273</v>
      </c>
      <c r="P59" s="8">
        <f t="shared" si="5"/>
        <v>38560.519113621405</v>
      </c>
      <c r="Q59" s="8">
        <f t="shared" si="13"/>
        <v>-3554674.6673897277</v>
      </c>
      <c r="R59" s="8">
        <f t="shared" si="6"/>
        <v>-3992492.3006230807</v>
      </c>
      <c r="S59" s="14" t="str">
        <f t="shared" si="9"/>
        <v>YES</v>
      </c>
    </row>
    <row r="60" spans="2:19" x14ac:dyDescent="0.25">
      <c r="B60">
        <f t="shared" si="25"/>
        <v>63</v>
      </c>
      <c r="C60">
        <f t="shared" si="25"/>
        <v>2046</v>
      </c>
      <c r="D60" s="8">
        <f t="shared" si="7"/>
        <v>242645.62658133372</v>
      </c>
      <c r="E60" s="8">
        <f t="shared" si="0"/>
        <v>12132.281329066687</v>
      </c>
      <c r="F60" s="8">
        <f t="shared" si="1"/>
        <v>14558.737594880024</v>
      </c>
      <c r="G60" s="18">
        <f t="shared" si="2"/>
        <v>6000</v>
      </c>
      <c r="H60" s="8">
        <f t="shared" si="11"/>
        <v>1906128.416093837</v>
      </c>
      <c r="I60" s="8">
        <f t="shared" si="8"/>
        <v>2016372.212418495</v>
      </c>
      <c r="M60">
        <f t="shared" si="12"/>
        <v>91</v>
      </c>
      <c r="N60">
        <f t="shared" si="3"/>
        <v>2074</v>
      </c>
      <c r="O60" s="8">
        <f t="shared" si="4"/>
        <v>262211.52997262566</v>
      </c>
      <c r="P60" s="8">
        <f t="shared" si="5"/>
        <v>39331.729495893851</v>
      </c>
      <c r="Q60" s="8">
        <f t="shared" si="13"/>
        <v>-3992492.3006230807</v>
      </c>
      <c r="R60" s="8">
        <f t="shared" si="6"/>
        <v>-4453735.2521165237</v>
      </c>
      <c r="S60" s="14" t="str">
        <f t="shared" si="9"/>
        <v>YES</v>
      </c>
    </row>
    <row r="61" spans="2:19" x14ac:dyDescent="0.25">
      <c r="B61">
        <f t="shared" si="25"/>
        <v>64</v>
      </c>
      <c r="C61">
        <f t="shared" si="25"/>
        <v>2047</v>
      </c>
      <c r="D61" s="8">
        <f t="shared" si="7"/>
        <v>247498.5391129604</v>
      </c>
      <c r="E61" s="8">
        <f t="shared" si="0"/>
        <v>12374.926955648021</v>
      </c>
      <c r="F61" s="8">
        <f t="shared" si="1"/>
        <v>14849.912346777623</v>
      </c>
      <c r="G61" s="18">
        <f t="shared" si="2"/>
        <v>6000</v>
      </c>
      <c r="H61" s="8">
        <f t="shared" si="11"/>
        <v>2016372.212418495</v>
      </c>
      <c r="I61" s="8">
        <f t="shared" si="8"/>
        <v>2131580.9337897575</v>
      </c>
      <c r="M61">
        <f t="shared" si="12"/>
        <v>92</v>
      </c>
      <c r="N61">
        <f t="shared" si="3"/>
        <v>2075</v>
      </c>
      <c r="O61" s="8">
        <f t="shared" si="4"/>
        <v>267455.76057207806</v>
      </c>
      <c r="P61" s="8">
        <f t="shared" si="5"/>
        <v>40118.364085811707</v>
      </c>
      <c r="Q61" s="8">
        <f t="shared" si="13"/>
        <v>-4453735.2521165237</v>
      </c>
      <c r="R61" s="8">
        <f t="shared" si="6"/>
        <v>-4939458.7868590746</v>
      </c>
      <c r="S61" s="14" t="str">
        <f t="shared" si="9"/>
        <v>YES</v>
      </c>
    </row>
    <row r="62" spans="2:19" x14ac:dyDescent="0.25">
      <c r="B62">
        <f t="shared" si="25"/>
        <v>65</v>
      </c>
      <c r="C62">
        <f t="shared" si="25"/>
        <v>2048</v>
      </c>
      <c r="D62" s="8">
        <f t="shared" si="7"/>
        <v>252448.50989521961</v>
      </c>
      <c r="E62" s="8">
        <f t="shared" si="0"/>
        <v>12622.425494760981</v>
      </c>
      <c r="F62" s="8">
        <f t="shared" si="1"/>
        <v>15146.910593713175</v>
      </c>
      <c r="G62" s="18">
        <f t="shared" si="2"/>
        <v>6000</v>
      </c>
      <c r="H62" s="8">
        <f t="shared" si="11"/>
        <v>2131580.9337897575</v>
      </c>
      <c r="I62" s="8">
        <f t="shared" si="8"/>
        <v>2251964.2806733614</v>
      </c>
      <c r="M62">
        <f t="shared" si="12"/>
        <v>93</v>
      </c>
      <c r="N62">
        <f t="shared" si="3"/>
        <v>2076</v>
      </c>
      <c r="O62" s="8">
        <f t="shared" si="4"/>
        <v>272804.87578351964</v>
      </c>
      <c r="P62" s="8">
        <f t="shared" si="5"/>
        <v>40920.731367527944</v>
      </c>
      <c r="Q62" s="8">
        <f t="shared" si="13"/>
        <v>-4939458.7868590746</v>
      </c>
      <c r="R62" s="8">
        <f t="shared" si="6"/>
        <v>-5450762.7454844853</v>
      </c>
      <c r="S62" s="14" t="str">
        <f t="shared" si="9"/>
        <v>YES</v>
      </c>
    </row>
    <row r="63" spans="2:19" x14ac:dyDescent="0.25">
      <c r="B63">
        <f t="shared" si="25"/>
        <v>66</v>
      </c>
      <c r="C63">
        <f t="shared" si="25"/>
        <v>2049</v>
      </c>
      <c r="D63" s="8">
        <f t="shared" si="7"/>
        <v>257497.480093124</v>
      </c>
      <c r="E63" s="8">
        <f t="shared" si="0"/>
        <v>12874.874004656202</v>
      </c>
      <c r="F63" s="8">
        <f t="shared" si="1"/>
        <v>15449.84880558744</v>
      </c>
      <c r="G63" s="18">
        <f t="shared" si="2"/>
        <v>6000</v>
      </c>
      <c r="H63" s="8">
        <f t="shared" si="11"/>
        <v>2251964.2806733614</v>
      </c>
      <c r="I63" s="8">
        <f t="shared" si="8"/>
        <v>2377740.5636229492</v>
      </c>
      <c r="M63">
        <f t="shared" si="12"/>
        <v>94</v>
      </c>
      <c r="N63">
        <f t="shared" si="3"/>
        <v>2077</v>
      </c>
      <c r="O63" s="8">
        <f t="shared" si="4"/>
        <v>278260.97329919005</v>
      </c>
      <c r="P63" s="8">
        <f t="shared" si="5"/>
        <v>41739.145994878505</v>
      </c>
      <c r="Q63" s="8">
        <f t="shared" si="13"/>
        <v>-5450762.7454844853</v>
      </c>
      <c r="R63" s="8">
        <f t="shared" si="6"/>
        <v>-5988793.3745979341</v>
      </c>
      <c r="S63" s="14" t="str">
        <f t="shared" si="9"/>
        <v>YES</v>
      </c>
    </row>
    <row r="64" spans="2:19" x14ac:dyDescent="0.25">
      <c r="B64">
        <f t="shared" si="25"/>
        <v>67</v>
      </c>
      <c r="C64">
        <f t="shared" si="25"/>
        <v>2050</v>
      </c>
      <c r="D64" s="8">
        <f t="shared" si="7"/>
        <v>262647.42969498649</v>
      </c>
      <c r="E64" s="8">
        <f t="shared" si="0"/>
        <v>13132.371484749325</v>
      </c>
      <c r="F64" s="8">
        <f t="shared" si="1"/>
        <v>15758.845781699189</v>
      </c>
      <c r="G64" s="18">
        <f t="shared" si="2"/>
        <v>6000</v>
      </c>
      <c r="H64" s="8">
        <f t="shared" si="11"/>
        <v>2377740.5636229492</v>
      </c>
      <c r="I64" s="8">
        <f t="shared" si="8"/>
        <v>2509137.0521249734</v>
      </c>
      <c r="M64">
        <f t="shared" si="12"/>
        <v>95</v>
      </c>
      <c r="N64">
        <f t="shared" si="3"/>
        <v>2078</v>
      </c>
      <c r="O64" s="8">
        <f t="shared" si="4"/>
        <v>283826.19276517385</v>
      </c>
      <c r="P64" s="8">
        <f t="shared" si="5"/>
        <v>42573.928914776079</v>
      </c>
      <c r="Q64" s="8">
        <f t="shared" si="13"/>
        <v>-5988793.3745979341</v>
      </c>
      <c r="R64" s="8">
        <f t="shared" si="6"/>
        <v>-6554745.231261801</v>
      </c>
      <c r="S64" s="14" t="str">
        <f t="shared" si="9"/>
        <v>YES</v>
      </c>
    </row>
    <row r="65" spans="2:19" x14ac:dyDescent="0.25">
      <c r="B65">
        <f t="shared" si="25"/>
        <v>68</v>
      </c>
      <c r="C65">
        <f t="shared" si="25"/>
        <v>2051</v>
      </c>
      <c r="D65" s="8">
        <f t="shared" si="7"/>
        <v>267900.37828888622</v>
      </c>
      <c r="E65" s="8">
        <f t="shared" si="0"/>
        <v>13395.018914444312</v>
      </c>
      <c r="F65" s="8">
        <f t="shared" si="1"/>
        <v>16074.022697333172</v>
      </c>
      <c r="G65" s="18">
        <f t="shared" si="2"/>
        <v>6000</v>
      </c>
      <c r="H65" s="8">
        <f t="shared" si="11"/>
        <v>2509137.0521249734</v>
      </c>
      <c r="I65" s="8">
        <f t="shared" si="8"/>
        <v>2646390.337486221</v>
      </c>
      <c r="M65">
        <f t="shared" si="12"/>
        <v>96</v>
      </c>
      <c r="N65">
        <f t="shared" si="3"/>
        <v>2079</v>
      </c>
      <c r="O65" s="8">
        <f t="shared" si="4"/>
        <v>289502.71662047732</v>
      </c>
      <c r="P65" s="8">
        <f t="shared" si="5"/>
        <v>43425.407493071594</v>
      </c>
      <c r="Q65" s="8">
        <f t="shared" si="13"/>
        <v>-6554745.231261801</v>
      </c>
      <c r="R65" s="8">
        <f t="shared" si="6"/>
        <v>-7149863.1646258216</v>
      </c>
      <c r="S65" s="14" t="str">
        <f t="shared" si="9"/>
        <v>YES</v>
      </c>
    </row>
    <row r="66" spans="2:19" x14ac:dyDescent="0.25">
      <c r="B66">
        <f t="shared" si="25"/>
        <v>69</v>
      </c>
      <c r="C66">
        <f t="shared" si="25"/>
        <v>2052</v>
      </c>
      <c r="D66" s="8">
        <f t="shared" si="7"/>
        <v>273258.38585466397</v>
      </c>
      <c r="E66" s="8">
        <f t="shared" ref="E66:E97" si="26">D66*Contr_Percent_Tim</f>
        <v>13662.919292733199</v>
      </c>
      <c r="F66" s="8">
        <f t="shared" ref="F66:F97" si="27">D66*Contr_Percent_Employer</f>
        <v>16395.503151279838</v>
      </c>
      <c r="G66" s="18">
        <f t="shared" ref="G66:G97" si="28">Additional_Contr</f>
        <v>6000</v>
      </c>
      <c r="H66" s="8">
        <f t="shared" si="11"/>
        <v>2646390.337486221</v>
      </c>
      <c r="I66" s="8">
        <f t="shared" ref="I66:I97" si="29">SUM(E66:H66)*(1+Savings_Grow_Rate)</f>
        <v>2789746.7103274432</v>
      </c>
      <c r="M66">
        <f t="shared" si="12"/>
        <v>97</v>
      </c>
      <c r="N66">
        <f t="shared" ref="N66:N97" si="30">Current_Year+(M66-Current_Age)</f>
        <v>2080</v>
      </c>
      <c r="O66" s="8">
        <f t="shared" ref="O66:O97" si="31">Retire_Expense*(1+Inflation)^(N66-Current_Year)</f>
        <v>295292.7709528869</v>
      </c>
      <c r="P66" s="8">
        <f t="shared" ref="P66:P97" si="32">O66*Tax_Rate</f>
        <v>44293.915642933032</v>
      </c>
      <c r="Q66" s="8">
        <f t="shared" si="13"/>
        <v>-7149863.1646258216</v>
      </c>
      <c r="R66" s="8">
        <f t="shared" ref="R66:R97" si="33">Q66*(1+Savings_Grow_Rate)-O66-P66</f>
        <v>-7775444.3778066747</v>
      </c>
      <c r="S66" s="14" t="str">
        <f t="shared" si="9"/>
        <v>YES</v>
      </c>
    </row>
    <row r="67" spans="2:19" x14ac:dyDescent="0.25">
      <c r="B67">
        <f t="shared" ref="B67:C75" si="34">B66+1</f>
        <v>70</v>
      </c>
      <c r="C67">
        <f t="shared" si="34"/>
        <v>2053</v>
      </c>
      <c r="D67" s="8">
        <f t="shared" ref="D67:D97" si="35">D66*(1+Salary_Grow_Rate)</f>
        <v>278723.55357175728</v>
      </c>
      <c r="E67" s="8">
        <f t="shared" si="26"/>
        <v>13936.177678587865</v>
      </c>
      <c r="F67" s="8">
        <f t="shared" si="27"/>
        <v>16723.413214305438</v>
      </c>
      <c r="G67" s="18">
        <f t="shared" si="28"/>
        <v>6000</v>
      </c>
      <c r="H67" s="8">
        <f t="shared" si="11"/>
        <v>2789746.7103274432</v>
      </c>
      <c r="I67" s="8">
        <f t="shared" si="29"/>
        <v>2939462.5532691502</v>
      </c>
      <c r="M67">
        <f t="shared" si="12"/>
        <v>98</v>
      </c>
      <c r="N67">
        <f t="shared" si="30"/>
        <v>2081</v>
      </c>
      <c r="O67" s="8">
        <f t="shared" si="31"/>
        <v>301198.62637194461</v>
      </c>
      <c r="P67" s="8">
        <f t="shared" si="32"/>
        <v>45179.793955791691</v>
      </c>
      <c r="Q67" s="8">
        <f t="shared" si="13"/>
        <v>-7775444.3778066747</v>
      </c>
      <c r="R67" s="8">
        <f t="shared" si="33"/>
        <v>-8432840.5732466783</v>
      </c>
      <c r="S67" s="14" t="str">
        <f t="shared" si="9"/>
        <v>YES</v>
      </c>
    </row>
    <row r="68" spans="2:19" x14ac:dyDescent="0.25">
      <c r="B68">
        <f t="shared" si="34"/>
        <v>71</v>
      </c>
      <c r="C68">
        <f t="shared" si="34"/>
        <v>2054</v>
      </c>
      <c r="D68" s="8">
        <f t="shared" si="35"/>
        <v>284298.02464319242</v>
      </c>
      <c r="E68" s="8">
        <f t="shared" si="26"/>
        <v>14214.901232159622</v>
      </c>
      <c r="F68" s="8">
        <f t="shared" si="27"/>
        <v>17057.881478591546</v>
      </c>
      <c r="G68" s="18">
        <f t="shared" si="28"/>
        <v>6000</v>
      </c>
      <c r="H68" s="8">
        <f t="shared" si="11"/>
        <v>2939462.5532691502</v>
      </c>
      <c r="I68" s="8">
        <f t="shared" si="29"/>
        <v>3095804.7494190973</v>
      </c>
      <c r="M68">
        <f t="shared" si="12"/>
        <v>99</v>
      </c>
      <c r="N68">
        <f t="shared" si="30"/>
        <v>2082</v>
      </c>
      <c r="O68" s="8">
        <f t="shared" si="31"/>
        <v>307222.59889938351</v>
      </c>
      <c r="P68" s="8">
        <f t="shared" si="32"/>
        <v>46083.389834907524</v>
      </c>
      <c r="Q68" s="8">
        <f t="shared" si="13"/>
        <v>-8432840.5732466783</v>
      </c>
      <c r="R68" s="8">
        <f t="shared" si="33"/>
        <v>-9123460.1849108357</v>
      </c>
      <c r="S68" s="14" t="str">
        <f t="shared" si="9"/>
        <v>YES</v>
      </c>
    </row>
    <row r="69" spans="2:19" x14ac:dyDescent="0.25">
      <c r="B69">
        <f t="shared" si="34"/>
        <v>72</v>
      </c>
      <c r="C69">
        <f t="shared" si="34"/>
        <v>2055</v>
      </c>
      <c r="D69" s="8">
        <f t="shared" si="35"/>
        <v>289983.98513605626</v>
      </c>
      <c r="E69" s="8">
        <f t="shared" si="26"/>
        <v>14499.199256802814</v>
      </c>
      <c r="F69" s="8">
        <f t="shared" si="27"/>
        <v>17399.039108163375</v>
      </c>
      <c r="G69" s="18">
        <f t="shared" si="28"/>
        <v>6000</v>
      </c>
      <c r="H69" s="8">
        <f t="shared" si="11"/>
        <v>3095804.7494190973</v>
      </c>
      <c r="I69" s="8">
        <f t="shared" si="29"/>
        <v>3259051.1072954261</v>
      </c>
      <c r="M69">
        <f t="shared" si="12"/>
        <v>100</v>
      </c>
      <c r="N69">
        <f t="shared" si="30"/>
        <v>2083</v>
      </c>
      <c r="O69" s="8">
        <f t="shared" si="31"/>
        <v>313367.0508773711</v>
      </c>
      <c r="P69" s="8">
        <f t="shared" si="32"/>
        <v>47005.057631605661</v>
      </c>
      <c r="Q69" s="8">
        <f t="shared" si="13"/>
        <v>-9123460.1849108357</v>
      </c>
      <c r="R69" s="8">
        <f t="shared" si="33"/>
        <v>-9848770.7008162476</v>
      </c>
      <c r="S69" s="14" t="str">
        <f t="shared" si="9"/>
        <v>YES</v>
      </c>
    </row>
    <row r="70" spans="2:19" x14ac:dyDescent="0.25">
      <c r="B70">
        <f t="shared" si="34"/>
        <v>73</v>
      </c>
      <c r="C70">
        <f t="shared" si="34"/>
        <v>2056</v>
      </c>
      <c r="D70" s="8">
        <f t="shared" si="35"/>
        <v>295783.66483877739</v>
      </c>
      <c r="E70" s="8">
        <f t="shared" si="26"/>
        <v>14789.18324193887</v>
      </c>
      <c r="F70" s="8">
        <f t="shared" si="27"/>
        <v>17747.019890326643</v>
      </c>
      <c r="G70" s="18">
        <f t="shared" si="28"/>
        <v>6000</v>
      </c>
      <c r="H70" s="8">
        <f t="shared" si="11"/>
        <v>3259051.1072954261</v>
      </c>
      <c r="I70" s="8">
        <f t="shared" si="29"/>
        <v>3429490.8028447996</v>
      </c>
      <c r="M70">
        <f t="shared" si="12"/>
        <v>101</v>
      </c>
      <c r="N70">
        <f t="shared" si="30"/>
        <v>2084</v>
      </c>
      <c r="O70" s="8">
        <f t="shared" si="31"/>
        <v>319634.39189491863</v>
      </c>
      <c r="P70" s="8">
        <f t="shared" si="32"/>
        <v>47945.158784237792</v>
      </c>
      <c r="Q70" s="8">
        <f t="shared" si="13"/>
        <v>-9848770.7008162476</v>
      </c>
      <c r="R70" s="8">
        <f t="shared" si="33"/>
        <v>-10610301.079528054</v>
      </c>
      <c r="S70" s="14" t="str">
        <f t="shared" si="9"/>
        <v>YES</v>
      </c>
    </row>
    <row r="71" spans="2:19" x14ac:dyDescent="0.25">
      <c r="B71">
        <f t="shared" si="34"/>
        <v>74</v>
      </c>
      <c r="C71">
        <f t="shared" si="34"/>
        <v>2057</v>
      </c>
      <c r="D71" s="8">
        <f t="shared" si="35"/>
        <v>301699.33813555294</v>
      </c>
      <c r="E71" s="8">
        <f t="shared" si="26"/>
        <v>15084.966906777649</v>
      </c>
      <c r="F71" s="8">
        <f t="shared" si="27"/>
        <v>18101.960288133178</v>
      </c>
      <c r="G71" s="18">
        <f t="shared" si="28"/>
        <v>6000</v>
      </c>
      <c r="H71" s="8">
        <f t="shared" si="11"/>
        <v>3429490.8028447996</v>
      </c>
      <c r="I71" s="8">
        <f t="shared" si="29"/>
        <v>3607424.8392412988</v>
      </c>
      <c r="M71">
        <f t="shared" si="12"/>
        <v>102</v>
      </c>
      <c r="N71">
        <f t="shared" si="30"/>
        <v>2085</v>
      </c>
      <c r="O71" s="8">
        <f t="shared" si="31"/>
        <v>326027.07973281702</v>
      </c>
      <c r="P71" s="8">
        <f t="shared" si="32"/>
        <v>48904.061959922554</v>
      </c>
      <c r="Q71" s="8">
        <f t="shared" si="13"/>
        <v>-10610301.079528054</v>
      </c>
      <c r="R71" s="8">
        <f t="shared" si="33"/>
        <v>-11409644.264401916</v>
      </c>
      <c r="S71" s="14" t="str">
        <f t="shared" si="9"/>
        <v>YES</v>
      </c>
    </row>
    <row r="72" spans="2:19" x14ac:dyDescent="0.25">
      <c r="B72">
        <f t="shared" si="34"/>
        <v>75</v>
      </c>
      <c r="C72">
        <f t="shared" si="34"/>
        <v>2058</v>
      </c>
      <c r="D72" s="8">
        <f t="shared" si="35"/>
        <v>307733.32489826402</v>
      </c>
      <c r="E72" s="8">
        <f t="shared" si="26"/>
        <v>15386.666244913202</v>
      </c>
      <c r="F72" s="8">
        <f t="shared" si="27"/>
        <v>18463.999493895841</v>
      </c>
      <c r="G72" s="18">
        <f t="shared" si="28"/>
        <v>6000</v>
      </c>
      <c r="H72" s="8">
        <f t="shared" si="11"/>
        <v>3607424.8392412988</v>
      </c>
      <c r="I72" s="8">
        <f t="shared" si="29"/>
        <v>3793166.5251793121</v>
      </c>
      <c r="M72">
        <f t="shared" si="12"/>
        <v>103</v>
      </c>
      <c r="N72">
        <f t="shared" si="30"/>
        <v>2086</v>
      </c>
      <c r="O72" s="8">
        <f t="shared" si="31"/>
        <v>332547.62132747332</v>
      </c>
      <c r="P72" s="8">
        <f t="shared" si="32"/>
        <v>49882.143199120997</v>
      </c>
      <c r="Q72" s="8">
        <f t="shared" si="13"/>
        <v>-11409644.264401916</v>
      </c>
      <c r="R72" s="8">
        <f t="shared" si="33"/>
        <v>-12248459.799504587</v>
      </c>
      <c r="S72" s="14" t="str">
        <f t="shared" si="9"/>
        <v>YES</v>
      </c>
    </row>
    <row r="73" spans="2:19" x14ac:dyDescent="0.25">
      <c r="B73">
        <f t="shared" si="34"/>
        <v>76</v>
      </c>
      <c r="C73">
        <f t="shared" si="34"/>
        <v>2059</v>
      </c>
      <c r="D73" s="8">
        <f t="shared" si="35"/>
        <v>313887.99139622931</v>
      </c>
      <c r="E73" s="8">
        <f t="shared" si="26"/>
        <v>15694.399569811467</v>
      </c>
      <c r="F73" s="8">
        <f t="shared" si="27"/>
        <v>18833.279483773757</v>
      </c>
      <c r="G73" s="18">
        <f t="shared" si="28"/>
        <v>6000</v>
      </c>
      <c r="H73" s="8">
        <f t="shared" si="11"/>
        <v>3793166.5251793121</v>
      </c>
      <c r="I73" s="8">
        <f t="shared" si="29"/>
        <v>3987041.9724022131</v>
      </c>
      <c r="M73">
        <f t="shared" si="12"/>
        <v>104</v>
      </c>
      <c r="N73">
        <f t="shared" si="30"/>
        <v>2087</v>
      </c>
      <c r="O73" s="8">
        <f t="shared" si="31"/>
        <v>339198.57375402277</v>
      </c>
      <c r="P73" s="8">
        <f t="shared" si="32"/>
        <v>50879.786063103413</v>
      </c>
      <c r="Q73" s="8">
        <f t="shared" si="13"/>
        <v>-12248459.799504587</v>
      </c>
      <c r="R73" s="8">
        <f t="shared" si="33"/>
        <v>-13128476.551301897</v>
      </c>
      <c r="S73" s="14" t="str">
        <f t="shared" si="9"/>
        <v>YES</v>
      </c>
    </row>
    <row r="74" spans="2:19" x14ac:dyDescent="0.25">
      <c r="B74">
        <f t="shared" si="34"/>
        <v>77</v>
      </c>
      <c r="C74">
        <f t="shared" si="34"/>
        <v>2060</v>
      </c>
      <c r="D74" s="8">
        <f t="shared" si="35"/>
        <v>320165.75122415391</v>
      </c>
      <c r="E74" s="8">
        <f t="shared" si="26"/>
        <v>16008.287561207697</v>
      </c>
      <c r="F74" s="8">
        <f t="shared" si="27"/>
        <v>19209.945073449235</v>
      </c>
      <c r="G74" s="18">
        <f t="shared" si="28"/>
        <v>6000</v>
      </c>
      <c r="H74" s="8">
        <f t="shared" si="11"/>
        <v>3987041.9724022131</v>
      </c>
      <c r="I74" s="8">
        <f t="shared" si="29"/>
        <v>4189390.6132383454</v>
      </c>
      <c r="M74">
        <f t="shared" si="12"/>
        <v>105</v>
      </c>
      <c r="N74">
        <f t="shared" si="30"/>
        <v>2088</v>
      </c>
      <c r="O74" s="8">
        <f t="shared" si="31"/>
        <v>345982.54522910324</v>
      </c>
      <c r="P74" s="8">
        <f t="shared" si="32"/>
        <v>51897.381784365483</v>
      </c>
      <c r="Q74" s="8">
        <f t="shared" si="13"/>
        <v>-13128476.551301897</v>
      </c>
      <c r="R74" s="8">
        <f t="shared" si="33"/>
        <v>-14051495.540367441</v>
      </c>
      <c r="S74" s="14" t="str">
        <f t="shared" si="9"/>
        <v>YES</v>
      </c>
    </row>
    <row r="75" spans="2:19" x14ac:dyDescent="0.25">
      <c r="B75">
        <f t="shared" si="34"/>
        <v>78</v>
      </c>
      <c r="C75">
        <f t="shared" si="34"/>
        <v>2061</v>
      </c>
      <c r="D75" s="8">
        <f t="shared" si="35"/>
        <v>326569.06624863698</v>
      </c>
      <c r="E75" s="8">
        <f t="shared" si="26"/>
        <v>16328.45331243185</v>
      </c>
      <c r="F75" s="8">
        <f t="shared" si="27"/>
        <v>19594.143974918217</v>
      </c>
      <c r="G75" s="18">
        <f t="shared" si="28"/>
        <v>6000</v>
      </c>
      <c r="H75" s="8">
        <f t="shared" si="11"/>
        <v>4189390.6132383454</v>
      </c>
      <c r="I75" s="8">
        <f t="shared" si="29"/>
        <v>4400565.7389467228</v>
      </c>
      <c r="M75">
        <f t="shared" si="12"/>
        <v>106</v>
      </c>
      <c r="N75">
        <f t="shared" si="30"/>
        <v>2089</v>
      </c>
      <c r="O75" s="8">
        <f t="shared" si="31"/>
        <v>352902.1961336853</v>
      </c>
      <c r="P75" s="8">
        <f t="shared" si="32"/>
        <v>52935.329420052796</v>
      </c>
      <c r="Q75" s="8">
        <f t="shared" si="13"/>
        <v>-14051495.540367441</v>
      </c>
      <c r="R75" s="8">
        <f t="shared" si="33"/>
        <v>-15019392.887535878</v>
      </c>
      <c r="S75" s="14" t="str">
        <f t="shared" si="9"/>
        <v>YES</v>
      </c>
    </row>
    <row r="76" spans="2:19" x14ac:dyDescent="0.25">
      <c r="B76">
        <f t="shared" ref="B76:C86" si="36">B75+1</f>
        <v>79</v>
      </c>
      <c r="C76">
        <f t="shared" si="36"/>
        <v>2062</v>
      </c>
      <c r="D76" s="8">
        <f t="shared" si="35"/>
        <v>333100.44757360971</v>
      </c>
      <c r="E76" s="8">
        <f t="shared" si="26"/>
        <v>16655.022378680485</v>
      </c>
      <c r="F76" s="8">
        <f t="shared" si="27"/>
        <v>19986.026854416581</v>
      </c>
      <c r="G76" s="18">
        <f t="shared" si="28"/>
        <v>6000</v>
      </c>
      <c r="H76" s="8">
        <f t="shared" si="11"/>
        <v>4400565.7389467228</v>
      </c>
      <c r="I76" s="8">
        <f t="shared" si="29"/>
        <v>4620935.059707012</v>
      </c>
      <c r="M76">
        <f t="shared" si="12"/>
        <v>107</v>
      </c>
      <c r="N76">
        <f t="shared" si="30"/>
        <v>2090</v>
      </c>
      <c r="O76" s="8">
        <f t="shared" si="31"/>
        <v>359960.24005635903</v>
      </c>
      <c r="P76" s="8">
        <f t="shared" si="32"/>
        <v>53994.036008453855</v>
      </c>
      <c r="Q76" s="8">
        <f t="shared" si="13"/>
        <v>-15019392.887535878</v>
      </c>
      <c r="R76" s="8">
        <f t="shared" si="33"/>
        <v>-16034122.879102124</v>
      </c>
      <c r="S76" s="14" t="str">
        <f t="shared" si="9"/>
        <v>YES</v>
      </c>
    </row>
    <row r="77" spans="2:19" x14ac:dyDescent="0.25">
      <c r="B77">
        <f t="shared" si="36"/>
        <v>80</v>
      </c>
      <c r="C77">
        <f t="shared" si="36"/>
        <v>2063</v>
      </c>
      <c r="D77" s="8">
        <f t="shared" si="35"/>
        <v>339762.45652508189</v>
      </c>
      <c r="E77" s="8">
        <f t="shared" si="26"/>
        <v>16988.122826254094</v>
      </c>
      <c r="F77" s="8">
        <f t="shared" si="27"/>
        <v>20385.747391504912</v>
      </c>
      <c r="G77" s="18">
        <f t="shared" si="28"/>
        <v>6000</v>
      </c>
      <c r="H77" s="8">
        <f t="shared" si="11"/>
        <v>4620935.059707012</v>
      </c>
      <c r="I77" s="8">
        <f t="shared" si="29"/>
        <v>4850881.2871217625</v>
      </c>
      <c r="M77">
        <f t="shared" si="12"/>
        <v>108</v>
      </c>
      <c r="N77">
        <f t="shared" si="30"/>
        <v>2091</v>
      </c>
      <c r="O77" s="8">
        <f t="shared" si="31"/>
        <v>367159.44485748617</v>
      </c>
      <c r="P77" s="8">
        <f t="shared" si="32"/>
        <v>55073.916728622928</v>
      </c>
      <c r="Q77" s="8">
        <f t="shared" si="13"/>
        <v>-16034122.879102124</v>
      </c>
      <c r="R77" s="8">
        <f t="shared" si="33"/>
        <v>-17097721.155852318</v>
      </c>
      <c r="S77" s="14" t="str">
        <f t="shared" si="9"/>
        <v>YES</v>
      </c>
    </row>
    <row r="78" spans="2:19" x14ac:dyDescent="0.25">
      <c r="B78">
        <f t="shared" si="36"/>
        <v>81</v>
      </c>
      <c r="C78">
        <f t="shared" si="36"/>
        <v>2064</v>
      </c>
      <c r="D78" s="8">
        <f t="shared" si="35"/>
        <v>346557.70565558353</v>
      </c>
      <c r="E78" s="8">
        <f t="shared" si="26"/>
        <v>17327.885282779178</v>
      </c>
      <c r="F78" s="8">
        <f t="shared" si="27"/>
        <v>20793.462339335012</v>
      </c>
      <c r="G78" s="18">
        <f t="shared" si="28"/>
        <v>6000</v>
      </c>
      <c r="H78" s="8">
        <f t="shared" si="11"/>
        <v>4850881.2871217625</v>
      </c>
      <c r="I78" s="8">
        <f t="shared" si="29"/>
        <v>5090802.740133632</v>
      </c>
      <c r="M78">
        <f t="shared" si="12"/>
        <v>109</v>
      </c>
      <c r="N78">
        <f t="shared" si="30"/>
        <v>2092</v>
      </c>
      <c r="O78" s="8">
        <f t="shared" si="31"/>
        <v>374502.63375463593</v>
      </c>
      <c r="P78" s="8">
        <f t="shared" si="32"/>
        <v>56175.395063195385</v>
      </c>
      <c r="Q78" s="8">
        <f t="shared" si="13"/>
        <v>-17097721.155852318</v>
      </c>
      <c r="R78" s="8">
        <f t="shared" si="33"/>
        <v>-18212308.030904245</v>
      </c>
      <c r="S78" s="14" t="str">
        <f t="shared" si="9"/>
        <v>YES</v>
      </c>
    </row>
    <row r="79" spans="2:19" x14ac:dyDescent="0.25">
      <c r="B79">
        <f t="shared" si="36"/>
        <v>82</v>
      </c>
      <c r="C79">
        <f t="shared" si="36"/>
        <v>2065</v>
      </c>
      <c r="D79" s="8">
        <f t="shared" si="35"/>
        <v>353488.8597686952</v>
      </c>
      <c r="E79" s="8">
        <f t="shared" si="26"/>
        <v>17674.442988434759</v>
      </c>
      <c r="F79" s="8">
        <f t="shared" si="27"/>
        <v>21209.331586121712</v>
      </c>
      <c r="G79" s="18">
        <f t="shared" si="28"/>
        <v>6000</v>
      </c>
      <c r="H79" s="8">
        <f t="shared" si="11"/>
        <v>5090802.740133632</v>
      </c>
      <c r="I79" s="8">
        <f t="shared" si="29"/>
        <v>5341113.975296516</v>
      </c>
      <c r="M79">
        <f t="shared" si="12"/>
        <v>110</v>
      </c>
      <c r="N79">
        <f t="shared" si="30"/>
        <v>2093</v>
      </c>
      <c r="O79" s="8">
        <f t="shared" si="31"/>
        <v>381992.68642972858</v>
      </c>
      <c r="P79" s="8">
        <f t="shared" si="32"/>
        <v>57298.902964459288</v>
      </c>
      <c r="Q79" s="8">
        <f t="shared" si="13"/>
        <v>-18212308.030904245</v>
      </c>
      <c r="R79" s="8">
        <f t="shared" si="33"/>
        <v>-19380091.941534601</v>
      </c>
      <c r="S79" s="14" t="str">
        <f t="shared" si="9"/>
        <v>YES</v>
      </c>
    </row>
    <row r="80" spans="2:19" x14ac:dyDescent="0.25">
      <c r="B80">
        <f t="shared" si="36"/>
        <v>83</v>
      </c>
      <c r="C80">
        <f t="shared" si="36"/>
        <v>2066</v>
      </c>
      <c r="D80" s="8">
        <f t="shared" si="35"/>
        <v>360558.6369640691</v>
      </c>
      <c r="E80" s="8">
        <f t="shared" si="26"/>
        <v>18027.931848203454</v>
      </c>
      <c r="F80" s="8">
        <f t="shared" si="27"/>
        <v>21633.518217844146</v>
      </c>
      <c r="G80" s="18">
        <f t="shared" si="28"/>
        <v>6000</v>
      </c>
      <c r="H80" s="8">
        <f t="shared" si="11"/>
        <v>5341113.975296516</v>
      </c>
      <c r="I80" s="8">
        <f t="shared" si="29"/>
        <v>5602246.4423770662</v>
      </c>
      <c r="M80">
        <f t="shared" si="12"/>
        <v>111</v>
      </c>
      <c r="N80">
        <f t="shared" si="30"/>
        <v>2094</v>
      </c>
      <c r="O80" s="8">
        <f t="shared" si="31"/>
        <v>389632.54015832325</v>
      </c>
      <c r="P80" s="8">
        <f t="shared" si="32"/>
        <v>58444.881023748487</v>
      </c>
      <c r="Q80" s="8">
        <f t="shared" si="13"/>
        <v>-19380091.941534601</v>
      </c>
      <c r="R80" s="8">
        <f t="shared" si="33"/>
        <v>-20603373.04037806</v>
      </c>
      <c r="S80" s="14" t="str">
        <f t="shared" si="9"/>
        <v>YES</v>
      </c>
    </row>
    <row r="81" spans="2:19" x14ac:dyDescent="0.25">
      <c r="B81">
        <f t="shared" si="36"/>
        <v>84</v>
      </c>
      <c r="C81">
        <f t="shared" si="36"/>
        <v>2067</v>
      </c>
      <c r="D81" s="8">
        <f t="shared" si="35"/>
        <v>367769.80970335047</v>
      </c>
      <c r="E81" s="8">
        <f t="shared" si="26"/>
        <v>18388.490485167524</v>
      </c>
      <c r="F81" s="8">
        <f t="shared" si="27"/>
        <v>22066.188582201026</v>
      </c>
      <c r="G81" s="18">
        <f t="shared" si="28"/>
        <v>6000</v>
      </c>
      <c r="H81" s="8">
        <f t="shared" si="11"/>
        <v>5602246.4423770662</v>
      </c>
      <c r="I81" s="8">
        <f t="shared" si="29"/>
        <v>5874649.1663022125</v>
      </c>
      <c r="M81">
        <f t="shared" si="12"/>
        <v>112</v>
      </c>
      <c r="N81">
        <f t="shared" si="30"/>
        <v>2095</v>
      </c>
      <c r="O81" s="8">
        <f t="shared" si="31"/>
        <v>397425.19096148957</v>
      </c>
      <c r="P81" s="8">
        <f t="shared" si="32"/>
        <v>59613.778644223436</v>
      </c>
      <c r="Q81" s="8">
        <f t="shared" si="13"/>
        <v>-20603373.04037806</v>
      </c>
      <c r="R81" s="8">
        <f t="shared" si="33"/>
        <v>-21884546.931598898</v>
      </c>
      <c r="S81" s="14" t="str">
        <f t="shared" si="9"/>
        <v>YES</v>
      </c>
    </row>
    <row r="82" spans="2:19" x14ac:dyDescent="0.25">
      <c r="B82">
        <f t="shared" si="36"/>
        <v>85</v>
      </c>
      <c r="C82">
        <f t="shared" si="36"/>
        <v>2068</v>
      </c>
      <c r="D82" s="8">
        <f t="shared" si="35"/>
        <v>375125.2058974175</v>
      </c>
      <c r="E82" s="8">
        <f t="shared" si="26"/>
        <v>18756.260294870877</v>
      </c>
      <c r="F82" s="8">
        <f t="shared" si="27"/>
        <v>22507.51235384505</v>
      </c>
      <c r="G82" s="18">
        <f t="shared" si="28"/>
        <v>6000</v>
      </c>
      <c r="H82" s="8">
        <f t="shared" si="11"/>
        <v>5874649.1663022125</v>
      </c>
      <c r="I82" s="8">
        <f t="shared" si="29"/>
        <v>6158789.4565089662</v>
      </c>
      <c r="M82">
        <f t="shared" si="12"/>
        <v>113</v>
      </c>
      <c r="N82">
        <f t="shared" si="30"/>
        <v>2096</v>
      </c>
      <c r="O82" s="8">
        <f t="shared" si="31"/>
        <v>405373.69478071947</v>
      </c>
      <c r="P82" s="8">
        <f t="shared" si="32"/>
        <v>60806.054217107914</v>
      </c>
      <c r="Q82" s="8">
        <f t="shared" si="13"/>
        <v>-21884546.931598898</v>
      </c>
      <c r="R82" s="8">
        <f t="shared" si="33"/>
        <v>-23226108.55786068</v>
      </c>
      <c r="S82" s="14" t="str">
        <f t="shared" si="9"/>
        <v>YES</v>
      </c>
    </row>
    <row r="83" spans="2:19" x14ac:dyDescent="0.25">
      <c r="B83">
        <f t="shared" si="36"/>
        <v>86</v>
      </c>
      <c r="C83">
        <f t="shared" si="36"/>
        <v>2069</v>
      </c>
      <c r="D83" s="8">
        <f t="shared" si="35"/>
        <v>382627.71001536585</v>
      </c>
      <c r="E83" s="8">
        <f t="shared" si="26"/>
        <v>19131.385500768294</v>
      </c>
      <c r="F83" s="8">
        <f t="shared" si="27"/>
        <v>22957.662600921951</v>
      </c>
      <c r="G83" s="18">
        <f t="shared" si="28"/>
        <v>6000</v>
      </c>
      <c r="H83" s="8">
        <f t="shared" si="11"/>
        <v>6158789.4565089662</v>
      </c>
      <c r="I83" s="8">
        <f t="shared" si="29"/>
        <v>6455153.6447950834</v>
      </c>
      <c r="M83">
        <f t="shared" si="12"/>
        <v>114</v>
      </c>
      <c r="N83">
        <f t="shared" si="30"/>
        <v>2097</v>
      </c>
      <c r="O83" s="8">
        <f t="shared" si="31"/>
        <v>413481.16867633385</v>
      </c>
      <c r="P83" s="8">
        <f t="shared" si="32"/>
        <v>62022.175301450072</v>
      </c>
      <c r="Q83" s="8">
        <f t="shared" si="13"/>
        <v>-23226108.55786068</v>
      </c>
      <c r="R83" s="8">
        <f t="shared" si="33"/>
        <v>-24630656.244152896</v>
      </c>
      <c r="S83" s="14" t="str">
        <f t="shared" si="9"/>
        <v>YES</v>
      </c>
    </row>
    <row r="84" spans="2:19" x14ac:dyDescent="0.25">
      <c r="B84">
        <f t="shared" si="36"/>
        <v>87</v>
      </c>
      <c r="C84">
        <f t="shared" si="36"/>
        <v>2070</v>
      </c>
      <c r="D84" s="8">
        <f t="shared" si="35"/>
        <v>390280.2642156732</v>
      </c>
      <c r="E84" s="8">
        <f t="shared" si="26"/>
        <v>19514.013210783662</v>
      </c>
      <c r="F84" s="8">
        <f t="shared" si="27"/>
        <v>23416.815852940392</v>
      </c>
      <c r="G84" s="18">
        <f t="shared" si="28"/>
        <v>6000</v>
      </c>
      <c r="H84" s="8">
        <f t="shared" si="11"/>
        <v>6455153.6447950834</v>
      </c>
      <c r="I84" s="8">
        <f t="shared" si="29"/>
        <v>6764247.85281316</v>
      </c>
      <c r="M84">
        <f t="shared" si="12"/>
        <v>115</v>
      </c>
      <c r="N84">
        <f t="shared" si="30"/>
        <v>2098</v>
      </c>
      <c r="O84" s="8">
        <f t="shared" si="31"/>
        <v>421750.79204986058</v>
      </c>
      <c r="P84" s="8">
        <f t="shared" si="32"/>
        <v>63262.618807479084</v>
      </c>
      <c r="Q84" s="8">
        <f t="shared" si="13"/>
        <v>-24630656.244152896</v>
      </c>
      <c r="R84" s="8">
        <f t="shared" si="33"/>
        <v>-26100895.90477635</v>
      </c>
      <c r="S84" s="14" t="str">
        <f t="shared" si="9"/>
        <v>YES</v>
      </c>
    </row>
    <row r="85" spans="2:19" x14ac:dyDescent="0.25">
      <c r="B85">
        <f t="shared" si="36"/>
        <v>88</v>
      </c>
      <c r="C85">
        <f t="shared" si="36"/>
        <v>2071</v>
      </c>
      <c r="D85" s="8">
        <f t="shared" si="35"/>
        <v>398085.8694999867</v>
      </c>
      <c r="E85" s="8">
        <f t="shared" si="26"/>
        <v>19904.293474999336</v>
      </c>
      <c r="F85" s="8">
        <f t="shared" si="27"/>
        <v>23885.152169999201</v>
      </c>
      <c r="G85" s="18">
        <f t="shared" si="28"/>
        <v>6000</v>
      </c>
      <c r="H85" s="8">
        <f t="shared" si="11"/>
        <v>6764247.85281316</v>
      </c>
      <c r="I85" s="8">
        <f t="shared" si="29"/>
        <v>7086598.7903964855</v>
      </c>
      <c r="M85">
        <f t="shared" si="12"/>
        <v>116</v>
      </c>
      <c r="N85">
        <f t="shared" si="30"/>
        <v>2099</v>
      </c>
      <c r="O85" s="8">
        <f t="shared" si="31"/>
        <v>430185.80789085763</v>
      </c>
      <c r="P85" s="8">
        <f t="shared" si="32"/>
        <v>64527.871183628638</v>
      </c>
      <c r="Q85" s="8">
        <f t="shared" si="13"/>
        <v>-26100895.90477635</v>
      </c>
      <c r="R85" s="8">
        <f t="shared" si="33"/>
        <v>-27639645.420041893</v>
      </c>
      <c r="S85" s="14" t="str">
        <f t="shared" si="9"/>
        <v>YES</v>
      </c>
    </row>
    <row r="86" spans="2:19" x14ac:dyDescent="0.25">
      <c r="B86">
        <f t="shared" si="36"/>
        <v>89</v>
      </c>
      <c r="C86">
        <f t="shared" si="36"/>
        <v>2072</v>
      </c>
      <c r="D86" s="8">
        <f t="shared" si="35"/>
        <v>406047.58688998641</v>
      </c>
      <c r="E86" s="8">
        <f t="shared" si="26"/>
        <v>20302.379344499321</v>
      </c>
      <c r="F86" s="8">
        <f t="shared" si="27"/>
        <v>24362.855213399183</v>
      </c>
      <c r="G86" s="18">
        <f t="shared" si="28"/>
        <v>6000</v>
      </c>
      <c r="H86" s="8">
        <f t="shared" si="11"/>
        <v>7086598.7903964855</v>
      </c>
      <c r="I86" s="8">
        <f t="shared" si="29"/>
        <v>7422754.5859525595</v>
      </c>
      <c r="M86">
        <f t="shared" si="12"/>
        <v>117</v>
      </c>
      <c r="N86">
        <f t="shared" si="30"/>
        <v>2100</v>
      </c>
      <c r="O86" s="8">
        <f t="shared" si="31"/>
        <v>438789.52404867485</v>
      </c>
      <c r="P86" s="8">
        <f t="shared" si="32"/>
        <v>65818.428607301219</v>
      </c>
      <c r="Q86" s="8">
        <f t="shared" si="13"/>
        <v>-27639645.420041893</v>
      </c>
      <c r="R86" s="8">
        <f t="shared" si="33"/>
        <v>-29249839.189499546</v>
      </c>
      <c r="S86" s="14" t="str">
        <f t="shared" si="9"/>
        <v>YES</v>
      </c>
    </row>
    <row r="87" spans="2:19" x14ac:dyDescent="0.25">
      <c r="B87">
        <f t="shared" ref="B87:C91" si="37">B86+1</f>
        <v>90</v>
      </c>
      <c r="C87">
        <f t="shared" si="37"/>
        <v>2073</v>
      </c>
      <c r="D87" s="8">
        <f t="shared" si="35"/>
        <v>414168.53862778615</v>
      </c>
      <c r="E87" s="8">
        <f t="shared" si="26"/>
        <v>20708.426931389309</v>
      </c>
      <c r="F87" s="8">
        <f t="shared" si="27"/>
        <v>24850.112317667168</v>
      </c>
      <c r="G87" s="18">
        <f t="shared" si="28"/>
        <v>6000</v>
      </c>
      <c r="H87" s="8">
        <f t="shared" si="11"/>
        <v>7422754.5859525595</v>
      </c>
      <c r="I87" s="8">
        <f t="shared" si="29"/>
        <v>7773285.6502096802</v>
      </c>
      <c r="M87">
        <f t="shared" si="12"/>
        <v>118</v>
      </c>
      <c r="N87">
        <f t="shared" si="30"/>
        <v>2101</v>
      </c>
      <c r="O87" s="8">
        <f t="shared" si="31"/>
        <v>447565.31452964834</v>
      </c>
      <c r="P87" s="8">
        <f t="shared" si="32"/>
        <v>67134.797179447254</v>
      </c>
      <c r="Q87" s="8">
        <f t="shared" si="13"/>
        <v>-29249839.189499546</v>
      </c>
      <c r="R87" s="8">
        <f t="shared" si="33"/>
        <v>-30934532.868788626</v>
      </c>
      <c r="S87" s="14" t="str">
        <f t="shared" si="9"/>
        <v>YES</v>
      </c>
    </row>
    <row r="88" spans="2:19" x14ac:dyDescent="0.25">
      <c r="B88">
        <f t="shared" si="37"/>
        <v>91</v>
      </c>
      <c r="C88">
        <f t="shared" si="37"/>
        <v>2074</v>
      </c>
      <c r="D88" s="8">
        <f t="shared" si="35"/>
        <v>422451.90940034186</v>
      </c>
      <c r="E88" s="8">
        <f t="shared" si="26"/>
        <v>21122.595470017095</v>
      </c>
      <c r="F88" s="8">
        <f t="shared" si="27"/>
        <v>25347.11456402051</v>
      </c>
      <c r="G88" s="18">
        <f t="shared" si="28"/>
        <v>6000</v>
      </c>
      <c r="H88" s="8">
        <f t="shared" si="11"/>
        <v>7773285.6502096802</v>
      </c>
      <c r="I88" s="8">
        <f t="shared" si="29"/>
        <v>8138785.5746534672</v>
      </c>
      <c r="M88">
        <f t="shared" si="12"/>
        <v>119</v>
      </c>
      <c r="N88">
        <f t="shared" si="30"/>
        <v>2102</v>
      </c>
      <c r="O88" s="8">
        <f t="shared" si="31"/>
        <v>456516.62082024128</v>
      </c>
      <c r="P88" s="8">
        <f t="shared" si="32"/>
        <v>68477.493123036184</v>
      </c>
      <c r="Q88" s="8">
        <f t="shared" si="13"/>
        <v>-30934532.868788626</v>
      </c>
      <c r="R88" s="8">
        <f t="shared" si="33"/>
        <v>-32696908.297483452</v>
      </c>
      <c r="S88" s="14" t="str">
        <f t="shared" si="9"/>
        <v>YES</v>
      </c>
    </row>
    <row r="89" spans="2:19" x14ac:dyDescent="0.25">
      <c r="B89">
        <f t="shared" si="37"/>
        <v>92</v>
      </c>
      <c r="C89">
        <f t="shared" si="37"/>
        <v>2075</v>
      </c>
      <c r="D89" s="8">
        <f t="shared" si="35"/>
        <v>430900.9475883487</v>
      </c>
      <c r="E89" s="8">
        <f t="shared" si="26"/>
        <v>21545.047379417436</v>
      </c>
      <c r="F89" s="8">
        <f t="shared" si="27"/>
        <v>25854.056855300922</v>
      </c>
      <c r="G89" s="18">
        <f t="shared" si="28"/>
        <v>6000</v>
      </c>
      <c r="H89" s="8">
        <f t="shared" si="11"/>
        <v>8138785.5746534672</v>
      </c>
      <c r="I89" s="8">
        <f t="shared" si="29"/>
        <v>8519872.0660437141</v>
      </c>
      <c r="M89">
        <f t="shared" si="12"/>
        <v>120</v>
      </c>
      <c r="N89">
        <f t="shared" si="30"/>
        <v>2103</v>
      </c>
      <c r="O89" s="8">
        <f t="shared" si="31"/>
        <v>465646.95323664614</v>
      </c>
      <c r="P89" s="8">
        <f t="shared" si="32"/>
        <v>69847.042985496912</v>
      </c>
      <c r="Q89" s="8">
        <f t="shared" si="13"/>
        <v>-32696908.297483452</v>
      </c>
      <c r="R89" s="8">
        <f t="shared" si="33"/>
        <v>-34540278.625604935</v>
      </c>
      <c r="S89" s="14" t="str">
        <f t="shared" si="9"/>
        <v>YES</v>
      </c>
    </row>
    <row r="90" spans="2:19" x14ac:dyDescent="0.25">
      <c r="B90">
        <f t="shared" si="37"/>
        <v>93</v>
      </c>
      <c r="C90">
        <f t="shared" si="37"/>
        <v>2076</v>
      </c>
      <c r="D90" s="8">
        <f t="shared" si="35"/>
        <v>439518.96654011571</v>
      </c>
      <c r="E90" s="8">
        <f t="shared" si="26"/>
        <v>21975.948327005786</v>
      </c>
      <c r="F90" s="8">
        <f t="shared" si="27"/>
        <v>26371.137992406941</v>
      </c>
      <c r="G90" s="18">
        <f t="shared" si="28"/>
        <v>6000</v>
      </c>
      <c r="H90" s="8">
        <f t="shared" si="11"/>
        <v>8519872.0660437141</v>
      </c>
      <c r="I90" s="8">
        <f t="shared" si="29"/>
        <v>8917187.9184576534</v>
      </c>
      <c r="M90">
        <f t="shared" si="12"/>
        <v>121</v>
      </c>
      <c r="N90">
        <f t="shared" si="30"/>
        <v>2104</v>
      </c>
      <c r="O90" s="8">
        <f t="shared" si="31"/>
        <v>474959.89230137906</v>
      </c>
      <c r="P90" s="8">
        <f t="shared" si="32"/>
        <v>71243.983845206851</v>
      </c>
      <c r="Q90" s="8">
        <f t="shared" si="13"/>
        <v>-34540278.625604935</v>
      </c>
      <c r="R90" s="8">
        <f t="shared" si="33"/>
        <v>-36468093.646775715</v>
      </c>
      <c r="S90" s="14" t="str">
        <f t="shared" si="9"/>
        <v>YES</v>
      </c>
    </row>
    <row r="91" spans="2:19" x14ac:dyDescent="0.25">
      <c r="B91">
        <f t="shared" si="37"/>
        <v>94</v>
      </c>
      <c r="C91">
        <f t="shared" si="37"/>
        <v>2077</v>
      </c>
      <c r="D91" s="8">
        <f t="shared" si="35"/>
        <v>448309.34587091801</v>
      </c>
      <c r="E91" s="8">
        <f t="shared" si="26"/>
        <v>22415.467293545902</v>
      </c>
      <c r="F91" s="8">
        <f t="shared" si="27"/>
        <v>26898.560752255078</v>
      </c>
      <c r="G91" s="18">
        <f t="shared" si="28"/>
        <v>6000</v>
      </c>
      <c r="H91" s="8">
        <f t="shared" si="11"/>
        <v>8917187.9184576534</v>
      </c>
      <c r="I91" s="8">
        <f t="shared" si="29"/>
        <v>9331402.0243635941</v>
      </c>
      <c r="M91">
        <f t="shared" si="12"/>
        <v>122</v>
      </c>
      <c r="N91">
        <f t="shared" si="30"/>
        <v>2105</v>
      </c>
      <c r="O91" s="8">
        <f t="shared" si="31"/>
        <v>484459.09014740668</v>
      </c>
      <c r="P91" s="8">
        <f t="shared" si="32"/>
        <v>72668.863522111002</v>
      </c>
      <c r="Q91" s="8">
        <f t="shared" si="13"/>
        <v>-36468093.646775715</v>
      </c>
      <c r="R91" s="8">
        <f t="shared" si="33"/>
        <v>-38483945.346316263</v>
      </c>
      <c r="S91" s="14" t="str">
        <f t="shared" si="9"/>
        <v>YES</v>
      </c>
    </row>
    <row r="92" spans="2:19" x14ac:dyDescent="0.25">
      <c r="B92">
        <f t="shared" ref="B92:C94" si="38">B91+1</f>
        <v>95</v>
      </c>
      <c r="C92">
        <f t="shared" si="38"/>
        <v>2078</v>
      </c>
      <c r="D92" s="8">
        <f t="shared" si="35"/>
        <v>457275.53278833639</v>
      </c>
      <c r="E92" s="8">
        <f t="shared" si="26"/>
        <v>22863.776639416821</v>
      </c>
      <c r="F92" s="8">
        <f t="shared" si="27"/>
        <v>27436.531967300183</v>
      </c>
      <c r="G92" s="18">
        <f t="shared" si="28"/>
        <v>6000</v>
      </c>
      <c r="H92" s="8">
        <f t="shared" si="11"/>
        <v>9331402.0243635941</v>
      </c>
      <c r="I92" s="8">
        <f t="shared" si="29"/>
        <v>9763210.4262891244</v>
      </c>
      <c r="M92">
        <f t="shared" si="12"/>
        <v>123</v>
      </c>
      <c r="N92">
        <f t="shared" si="30"/>
        <v>2106</v>
      </c>
      <c r="O92" s="8">
        <f t="shared" si="31"/>
        <v>494148.2719503548</v>
      </c>
      <c r="P92" s="8">
        <f t="shared" si="32"/>
        <v>74122.240792553217</v>
      </c>
      <c r="Q92" s="8">
        <f t="shared" si="13"/>
        <v>-38483945.346316263</v>
      </c>
      <c r="R92" s="8">
        <f t="shared" si="33"/>
        <v>-40591573.672911823</v>
      </c>
      <c r="S92" s="14" t="str">
        <f t="shared" si="9"/>
        <v>YES</v>
      </c>
    </row>
    <row r="93" spans="2:19" x14ac:dyDescent="0.25">
      <c r="B93">
        <f t="shared" si="38"/>
        <v>96</v>
      </c>
      <c r="C93">
        <f t="shared" si="38"/>
        <v>2079</v>
      </c>
      <c r="D93" s="8">
        <f t="shared" si="35"/>
        <v>466421.04344410315</v>
      </c>
      <c r="E93" s="8">
        <f t="shared" si="26"/>
        <v>23321.05217220516</v>
      </c>
      <c r="F93" s="8">
        <f t="shared" si="27"/>
        <v>27985.262606646189</v>
      </c>
      <c r="G93" s="18">
        <f t="shared" si="28"/>
        <v>6000</v>
      </c>
      <c r="H93" s="8">
        <f t="shared" si="11"/>
        <v>9763210.4262891244</v>
      </c>
      <c r="I93" s="8">
        <f t="shared" si="29"/>
        <v>10213337.410710694</v>
      </c>
      <c r="M93">
        <f t="shared" si="12"/>
        <v>124</v>
      </c>
      <c r="N93">
        <f t="shared" si="30"/>
        <v>2107</v>
      </c>
      <c r="O93" s="8">
        <f t="shared" si="31"/>
        <v>504031.23738936178</v>
      </c>
      <c r="P93" s="8">
        <f t="shared" si="32"/>
        <v>75604.685608404267</v>
      </c>
      <c r="Q93" s="8">
        <f t="shared" si="13"/>
        <v>-40591573.672911823</v>
      </c>
      <c r="R93" s="8">
        <f t="shared" si="33"/>
        <v>-42794872.542826064</v>
      </c>
      <c r="S93" s="14" t="str">
        <f t="shared" si="9"/>
        <v>YES</v>
      </c>
    </row>
    <row r="94" spans="2:19" x14ac:dyDescent="0.25">
      <c r="B94">
        <f t="shared" si="38"/>
        <v>97</v>
      </c>
      <c r="C94">
        <f t="shared" si="38"/>
        <v>2080</v>
      </c>
      <c r="D94" s="8">
        <f t="shared" si="35"/>
        <v>475749.46431298525</v>
      </c>
      <c r="E94" s="8">
        <f t="shared" si="26"/>
        <v>23787.473215649265</v>
      </c>
      <c r="F94" s="8">
        <f t="shared" si="27"/>
        <v>28544.967858779113</v>
      </c>
      <c r="G94" s="18">
        <f t="shared" si="28"/>
        <v>6000</v>
      </c>
      <c r="H94" s="8">
        <f t="shared" si="11"/>
        <v>10213337.410710694</v>
      </c>
      <c r="I94" s="8">
        <f t="shared" si="29"/>
        <v>10682536.645856529</v>
      </c>
      <c r="M94">
        <f t="shared" si="12"/>
        <v>125</v>
      </c>
      <c r="N94">
        <f t="shared" si="30"/>
        <v>2108</v>
      </c>
      <c r="O94" s="8">
        <f t="shared" si="31"/>
        <v>514111.86213714903</v>
      </c>
      <c r="P94" s="8">
        <f t="shared" si="32"/>
        <v>77116.779320572357</v>
      </c>
      <c r="Q94" s="8">
        <f t="shared" si="13"/>
        <v>-42794872.542826064</v>
      </c>
      <c r="R94" s="8">
        <f t="shared" si="33"/>
        <v>-45097896.085996829</v>
      </c>
      <c r="S94" s="14" t="str">
        <f t="shared" si="9"/>
        <v>YES</v>
      </c>
    </row>
    <row r="95" spans="2:19" x14ac:dyDescent="0.25">
      <c r="B95">
        <f t="shared" ref="B95:C96" si="39">B94+1</f>
        <v>98</v>
      </c>
      <c r="C95">
        <f t="shared" si="39"/>
        <v>2081</v>
      </c>
      <c r="D95" s="8">
        <f t="shared" si="35"/>
        <v>485264.45359924494</v>
      </c>
      <c r="E95" s="8">
        <f t="shared" si="26"/>
        <v>24263.222679962248</v>
      </c>
      <c r="F95" s="8">
        <f t="shared" si="27"/>
        <v>29115.867215954695</v>
      </c>
      <c r="G95" s="18">
        <f t="shared" si="28"/>
        <v>6000</v>
      </c>
      <c r="H95" s="8">
        <f t="shared" si="11"/>
        <v>10682536.645856529</v>
      </c>
      <c r="I95" s="8">
        <f t="shared" si="29"/>
        <v>11171592.365182545</v>
      </c>
      <c r="M95">
        <f t="shared" si="12"/>
        <v>126</v>
      </c>
      <c r="N95">
        <f t="shared" si="30"/>
        <v>2109</v>
      </c>
      <c r="O95" s="8">
        <f t="shared" si="31"/>
        <v>524394.09937989211</v>
      </c>
      <c r="P95" s="8">
        <f t="shared" si="32"/>
        <v>78659.114906983814</v>
      </c>
      <c r="Q95" s="8">
        <f t="shared" si="13"/>
        <v>-45097896.085996829</v>
      </c>
      <c r="R95" s="8">
        <f t="shared" si="33"/>
        <v>-47504865.143723577</v>
      </c>
      <c r="S95" s="14" t="str">
        <f t="shared" si="9"/>
        <v>YES</v>
      </c>
    </row>
    <row r="96" spans="2:19" x14ac:dyDescent="0.25">
      <c r="B96">
        <f t="shared" si="39"/>
        <v>99</v>
      </c>
      <c r="C96">
        <f t="shared" si="39"/>
        <v>2082</v>
      </c>
      <c r="D96" s="8">
        <f t="shared" si="35"/>
        <v>494969.74267122982</v>
      </c>
      <c r="E96" s="8">
        <f t="shared" si="26"/>
        <v>24748.487133561492</v>
      </c>
      <c r="F96" s="8">
        <f t="shared" si="27"/>
        <v>29698.184560273789</v>
      </c>
      <c r="G96" s="18">
        <f t="shared" si="28"/>
        <v>6000</v>
      </c>
      <c r="H96" s="8">
        <f t="shared" si="11"/>
        <v>11171592.365182545</v>
      </c>
      <c r="I96" s="8">
        <f t="shared" si="29"/>
        <v>11681320.598351436</v>
      </c>
      <c r="M96">
        <f t="shared" si="12"/>
        <v>127</v>
      </c>
      <c r="N96">
        <f t="shared" si="30"/>
        <v>2110</v>
      </c>
      <c r="O96" s="8">
        <f t="shared" si="31"/>
        <v>534881.98136748991</v>
      </c>
      <c r="P96" s="8">
        <f t="shared" si="32"/>
        <v>80232.297205123483</v>
      </c>
      <c r="Q96" s="8">
        <f t="shared" si="13"/>
        <v>-47504865.143723577</v>
      </c>
      <c r="R96" s="8">
        <f t="shared" si="33"/>
        <v>-50020174.028045133</v>
      </c>
      <c r="S96" s="14" t="str">
        <f t="shared" si="9"/>
        <v>YES</v>
      </c>
    </row>
    <row r="97" spans="1:19" x14ac:dyDescent="0.25">
      <c r="B97">
        <f t="shared" ref="B97:C97" si="40">B96+1</f>
        <v>100</v>
      </c>
      <c r="C97">
        <f t="shared" si="40"/>
        <v>2083</v>
      </c>
      <c r="D97" s="8">
        <f t="shared" si="35"/>
        <v>504869.13752465445</v>
      </c>
      <c r="E97" s="8">
        <f t="shared" si="26"/>
        <v>25243.456876232725</v>
      </c>
      <c r="F97" s="8">
        <f t="shared" si="27"/>
        <v>30292.148251479266</v>
      </c>
      <c r="G97" s="18">
        <f t="shared" si="28"/>
        <v>6000</v>
      </c>
      <c r="H97" s="8">
        <f t="shared" si="11"/>
        <v>11681320.598351436</v>
      </c>
      <c r="I97" s="8">
        <f t="shared" si="29"/>
        <v>12212570.451618316</v>
      </c>
      <c r="M97">
        <f t="shared" si="12"/>
        <v>128</v>
      </c>
      <c r="N97">
        <f t="shared" si="30"/>
        <v>2111</v>
      </c>
      <c r="O97" s="8">
        <f t="shared" si="31"/>
        <v>545579.6209948397</v>
      </c>
      <c r="P97" s="8">
        <f t="shared" si="32"/>
        <v>81836.943149225946</v>
      </c>
      <c r="Q97" s="8">
        <f t="shared" si="13"/>
        <v>-50020174.028045133</v>
      </c>
      <c r="R97" s="8">
        <f t="shared" si="33"/>
        <v>-52648397.553310998</v>
      </c>
      <c r="S97" s="14" t="str">
        <f t="shared" si="9"/>
        <v>YES</v>
      </c>
    </row>
    <row r="99" spans="1:19" x14ac:dyDescent="0.25">
      <c r="A99" s="1" t="s">
        <v>67</v>
      </c>
    </row>
    <row r="100" spans="1:19" ht="15" customHeight="1" x14ac:dyDescent="0.25">
      <c r="F100" s="24"/>
      <c r="G100" s="24"/>
      <c r="H100" s="24"/>
      <c r="I100" s="24"/>
      <c r="J100" s="24"/>
      <c r="K100" s="24"/>
      <c r="L100" s="24"/>
      <c r="M100" s="24"/>
    </row>
    <row r="101" spans="1:19" ht="44.25" customHeight="1" x14ac:dyDescent="0.25">
      <c r="A101" s="36" t="s">
        <v>72</v>
      </c>
      <c r="B101" s="36"/>
      <c r="C101" s="36"/>
      <c r="D101" s="36"/>
      <c r="E101" s="36"/>
      <c r="F101" s="36"/>
      <c r="G101" s="36"/>
      <c r="H101" s="36"/>
      <c r="I101" s="36"/>
      <c r="J101" s="24"/>
      <c r="K101" s="24"/>
      <c r="L101" s="24"/>
      <c r="M101" s="24"/>
    </row>
    <row r="102" spans="1:19" x14ac:dyDescent="0.25">
      <c r="A102" s="36"/>
      <c r="B102" s="36"/>
      <c r="C102" s="36"/>
      <c r="D102" s="36"/>
      <c r="E102" s="36"/>
      <c r="F102" s="36"/>
      <c r="G102" s="36"/>
      <c r="H102" s="36"/>
      <c r="I102" s="36"/>
      <c r="J102" s="24"/>
      <c r="K102" s="24"/>
      <c r="L102" s="24"/>
      <c r="M102" s="24"/>
    </row>
    <row r="103" spans="1:19" x14ac:dyDescent="0.25">
      <c r="A103" s="36"/>
      <c r="B103" s="36"/>
      <c r="C103" s="36"/>
      <c r="D103" s="36"/>
      <c r="E103" s="36"/>
      <c r="F103" s="36"/>
      <c r="G103" s="36"/>
      <c r="H103" s="36"/>
      <c r="I103" s="36"/>
      <c r="J103" s="24"/>
      <c r="K103" s="24"/>
      <c r="L103" s="24"/>
      <c r="M103" s="24"/>
    </row>
    <row r="104" spans="1:19" x14ac:dyDescent="0.25">
      <c r="E104" s="24"/>
      <c r="F104" s="24"/>
      <c r="G104" s="24"/>
      <c r="H104" s="24"/>
      <c r="I104" s="24"/>
      <c r="J104" s="24"/>
      <c r="K104" s="24"/>
      <c r="L104" s="24"/>
      <c r="M104" s="24"/>
    </row>
    <row r="105" spans="1:19" x14ac:dyDescent="0.25">
      <c r="B105" s="19"/>
      <c r="C105" s="1"/>
      <c r="D105" s="1"/>
      <c r="E105" s="24"/>
      <c r="F105" s="24"/>
      <c r="G105" s="24"/>
      <c r="H105" s="24"/>
      <c r="I105" s="24"/>
      <c r="J105" s="24"/>
      <c r="K105" s="24"/>
      <c r="L105" s="24"/>
      <c r="M105" s="24"/>
    </row>
    <row r="106" spans="1:19" ht="60" customHeight="1" x14ac:dyDescent="0.25">
      <c r="D106" s="39" t="s">
        <v>68</v>
      </c>
      <c r="E106" s="39"/>
      <c r="F106" s="39"/>
      <c r="G106" s="39"/>
      <c r="H106" s="39"/>
      <c r="I106" s="39"/>
      <c r="J106" s="39"/>
      <c r="O106" s="17"/>
      <c r="P106" s="17"/>
      <c r="Q106" s="17"/>
    </row>
    <row r="107" spans="1:19" ht="15" customHeight="1" x14ac:dyDescent="0.25">
      <c r="C107" s="25">
        <f>Age_Funds_Gone</f>
        <v>78</v>
      </c>
      <c r="D107" s="21">
        <v>6000</v>
      </c>
      <c r="E107" s="21">
        <v>7000</v>
      </c>
      <c r="F107" s="21">
        <v>8000</v>
      </c>
      <c r="G107" s="21">
        <v>9000</v>
      </c>
      <c r="H107" s="21">
        <v>10000</v>
      </c>
      <c r="I107" s="21">
        <v>11000</v>
      </c>
      <c r="J107" s="21">
        <v>12000</v>
      </c>
    </row>
    <row r="108" spans="1:19" x14ac:dyDescent="0.25">
      <c r="B108" s="35" t="s">
        <v>69</v>
      </c>
      <c r="C108">
        <v>65</v>
      </c>
      <c r="D108" s="22">
        <f t="dataTable" ref="D108:J113" dt2D="1" dtr="1" r1="B23" r2="B24"/>
        <v>78</v>
      </c>
      <c r="E108">
        <v>79</v>
      </c>
      <c r="F108">
        <v>79</v>
      </c>
      <c r="G108">
        <v>80</v>
      </c>
      <c r="H108">
        <v>80</v>
      </c>
      <c r="I108">
        <v>80</v>
      </c>
      <c r="J108">
        <v>81</v>
      </c>
    </row>
    <row r="109" spans="1:19" x14ac:dyDescent="0.25">
      <c r="B109" s="35"/>
      <c r="C109">
        <v>66</v>
      </c>
      <c r="D109" s="22">
        <v>80</v>
      </c>
      <c r="E109">
        <v>80</v>
      </c>
      <c r="F109">
        <v>81</v>
      </c>
      <c r="G109">
        <v>81</v>
      </c>
      <c r="H109">
        <v>82</v>
      </c>
      <c r="I109">
        <v>82</v>
      </c>
      <c r="J109">
        <v>82</v>
      </c>
    </row>
    <row r="110" spans="1:19" x14ac:dyDescent="0.25">
      <c r="B110" s="35"/>
      <c r="C110">
        <v>67</v>
      </c>
      <c r="D110" s="22">
        <v>82</v>
      </c>
      <c r="E110">
        <v>82</v>
      </c>
      <c r="F110">
        <v>82</v>
      </c>
      <c r="G110">
        <v>83</v>
      </c>
      <c r="H110">
        <v>83</v>
      </c>
      <c r="I110">
        <v>84</v>
      </c>
      <c r="J110">
        <v>84</v>
      </c>
    </row>
    <row r="111" spans="1:19" x14ac:dyDescent="0.25">
      <c r="B111" s="35"/>
      <c r="C111">
        <v>68</v>
      </c>
      <c r="D111" s="22">
        <v>83</v>
      </c>
      <c r="E111">
        <v>84</v>
      </c>
      <c r="F111">
        <v>84</v>
      </c>
      <c r="G111">
        <v>85</v>
      </c>
      <c r="H111">
        <v>85</v>
      </c>
      <c r="I111">
        <v>85</v>
      </c>
      <c r="J111">
        <v>86</v>
      </c>
    </row>
    <row r="112" spans="1:19" x14ac:dyDescent="0.25">
      <c r="B112" s="35"/>
      <c r="C112">
        <v>69</v>
      </c>
      <c r="D112" s="22">
        <v>85</v>
      </c>
      <c r="E112">
        <v>85</v>
      </c>
      <c r="F112">
        <v>86</v>
      </c>
      <c r="G112">
        <v>86</v>
      </c>
      <c r="H112">
        <v>87</v>
      </c>
      <c r="I112">
        <v>87</v>
      </c>
      <c r="J112">
        <v>88</v>
      </c>
    </row>
    <row r="113" spans="2:10" x14ac:dyDescent="0.25">
      <c r="B113" s="35"/>
      <c r="C113">
        <v>70</v>
      </c>
      <c r="D113" s="22">
        <v>86</v>
      </c>
      <c r="E113">
        <v>87</v>
      </c>
      <c r="F113">
        <v>87</v>
      </c>
      <c r="G113">
        <v>88</v>
      </c>
      <c r="H113">
        <v>88</v>
      </c>
      <c r="I113">
        <v>89</v>
      </c>
      <c r="J113">
        <v>90</v>
      </c>
    </row>
    <row r="127" spans="2:10" ht="60" x14ac:dyDescent="0.25">
      <c r="D127" s="32" t="s">
        <v>76</v>
      </c>
      <c r="E127" s="32" t="s">
        <v>77</v>
      </c>
    </row>
    <row r="128" spans="2:10" x14ac:dyDescent="0.25">
      <c r="D128" s="33">
        <v>6000</v>
      </c>
      <c r="E128" s="32">
        <v>78</v>
      </c>
    </row>
    <row r="129" spans="4:5" x14ac:dyDescent="0.25">
      <c r="D129" s="33">
        <v>7000</v>
      </c>
      <c r="E129" s="33">
        <v>79</v>
      </c>
    </row>
    <row r="130" spans="4:5" x14ac:dyDescent="0.25">
      <c r="D130" s="33">
        <v>8000</v>
      </c>
      <c r="E130" s="33">
        <v>79</v>
      </c>
    </row>
    <row r="131" spans="4:5" x14ac:dyDescent="0.25">
      <c r="D131" s="33">
        <v>9000</v>
      </c>
      <c r="E131" s="33">
        <v>80</v>
      </c>
    </row>
    <row r="132" spans="4:5" x14ac:dyDescent="0.25">
      <c r="D132" s="33">
        <v>10000</v>
      </c>
      <c r="E132" s="33">
        <v>80</v>
      </c>
    </row>
    <row r="133" spans="4:5" x14ac:dyDescent="0.25">
      <c r="D133" s="33">
        <v>11000</v>
      </c>
      <c r="E133" s="33">
        <v>80</v>
      </c>
    </row>
    <row r="134" spans="4:5" x14ac:dyDescent="0.25">
      <c r="D134" s="33">
        <v>12000</v>
      </c>
      <c r="E134" s="33">
        <v>81</v>
      </c>
    </row>
    <row r="141" spans="4:5" ht="90" x14ac:dyDescent="0.25">
      <c r="D141" s="32" t="s">
        <v>69</v>
      </c>
      <c r="E141" s="32" t="s">
        <v>78</v>
      </c>
    </row>
    <row r="142" spans="4:5" x14ac:dyDescent="0.25">
      <c r="D142" s="33">
        <v>65</v>
      </c>
      <c r="E142" s="32">
        <v>78</v>
      </c>
    </row>
    <row r="143" spans="4:5" x14ac:dyDescent="0.25">
      <c r="D143" s="33">
        <v>66</v>
      </c>
      <c r="E143" s="32">
        <v>80</v>
      </c>
    </row>
    <row r="144" spans="4:5" x14ac:dyDescent="0.25">
      <c r="D144" s="33">
        <v>67</v>
      </c>
      <c r="E144" s="32">
        <v>82</v>
      </c>
    </row>
    <row r="145" spans="1:7" x14ac:dyDescent="0.25">
      <c r="D145" s="33">
        <v>68</v>
      </c>
      <c r="E145" s="32">
        <v>83</v>
      </c>
    </row>
    <row r="146" spans="1:7" x14ac:dyDescent="0.25">
      <c r="D146" s="33">
        <v>69</v>
      </c>
      <c r="E146" s="32">
        <v>85</v>
      </c>
    </row>
    <row r="147" spans="1:7" x14ac:dyDescent="0.25">
      <c r="D147" s="33">
        <v>70</v>
      </c>
      <c r="E147" s="32">
        <v>86</v>
      </c>
    </row>
    <row r="156" spans="1:7" x14ac:dyDescent="0.25">
      <c r="A156" s="36" t="s">
        <v>73</v>
      </c>
      <c r="B156" s="36"/>
      <c r="C156" s="36"/>
      <c r="D156" s="36"/>
      <c r="E156" s="36"/>
      <c r="F156" s="36"/>
      <c r="G156" s="36"/>
    </row>
    <row r="157" spans="1:7" x14ac:dyDescent="0.25">
      <c r="A157" s="36"/>
      <c r="B157" s="36"/>
      <c r="C157" s="36"/>
      <c r="D157" s="36"/>
      <c r="E157" s="36"/>
      <c r="F157" s="36"/>
      <c r="G157" s="36"/>
    </row>
    <row r="158" spans="1:7" x14ac:dyDescent="0.25">
      <c r="A158" s="36"/>
      <c r="B158" s="36"/>
      <c r="C158" s="36"/>
      <c r="D158" s="36"/>
      <c r="E158" s="36"/>
      <c r="F158" s="36"/>
      <c r="G158" s="36"/>
    </row>
    <row r="159" spans="1:7" x14ac:dyDescent="0.25">
      <c r="A159" s="36"/>
      <c r="B159" s="36"/>
      <c r="C159" s="36"/>
      <c r="D159" s="36"/>
      <c r="E159" s="36"/>
      <c r="F159" s="36"/>
      <c r="G159" s="36"/>
    </row>
    <row r="162" spans="2:13" x14ac:dyDescent="0.25">
      <c r="D162" s="30" t="s">
        <v>74</v>
      </c>
      <c r="E162" s="30"/>
      <c r="F162" s="30"/>
      <c r="G162" s="30"/>
      <c r="H162" s="30"/>
      <c r="I162" s="30"/>
      <c r="J162" s="30"/>
      <c r="K162" s="30"/>
      <c r="L162" s="30"/>
      <c r="M162" s="30"/>
    </row>
    <row r="163" spans="2:13" x14ac:dyDescent="0.25">
      <c r="C163" s="31">
        <f>Age_Funds_Gone</f>
        <v>78</v>
      </c>
      <c r="D163" s="27">
        <v>0.01</v>
      </c>
      <c r="E163" s="27">
        <v>0.02</v>
      </c>
      <c r="F163" s="27">
        <v>0.03</v>
      </c>
      <c r="G163" s="27">
        <v>0.04</v>
      </c>
      <c r="H163" s="27">
        <v>0.05</v>
      </c>
      <c r="I163" s="27">
        <v>0.06</v>
      </c>
      <c r="J163" s="27">
        <v>7.0000000000000007E-2</v>
      </c>
      <c r="K163" s="27">
        <v>0.08</v>
      </c>
      <c r="L163" s="27">
        <v>0.09</v>
      </c>
      <c r="M163" s="27">
        <v>0.1</v>
      </c>
    </row>
    <row r="164" spans="2:13" x14ac:dyDescent="0.25">
      <c r="B164" s="37" t="s">
        <v>75</v>
      </c>
      <c r="C164" s="28">
        <v>0.01</v>
      </c>
      <c r="D164" s="26">
        <f t="dataTable" ref="D164:M168" dt2D="1" dtr="1" r1="B17" r2="B15" ca="1"/>
        <v>73</v>
      </c>
      <c r="E164">
        <v>71</v>
      </c>
      <c r="F164">
        <v>69</v>
      </c>
      <c r="G164" s="17">
        <v>68</v>
      </c>
      <c r="H164">
        <v>67</v>
      </c>
      <c r="I164">
        <v>67</v>
      </c>
      <c r="J164">
        <v>66</v>
      </c>
      <c r="K164">
        <v>66</v>
      </c>
      <c r="L164">
        <v>66</v>
      </c>
      <c r="M164" s="7">
        <v>65</v>
      </c>
    </row>
    <row r="165" spans="2:13" x14ac:dyDescent="0.25">
      <c r="B165" s="38"/>
      <c r="C165" s="28">
        <v>0.02</v>
      </c>
      <c r="D165" s="26">
        <v>76</v>
      </c>
      <c r="E165">
        <v>73</v>
      </c>
      <c r="F165">
        <v>71</v>
      </c>
      <c r="G165" s="17">
        <v>69</v>
      </c>
      <c r="H165">
        <v>68</v>
      </c>
      <c r="I165">
        <v>67</v>
      </c>
      <c r="J165">
        <v>67</v>
      </c>
      <c r="K165">
        <v>66</v>
      </c>
      <c r="L165">
        <v>66</v>
      </c>
      <c r="M165" s="7">
        <v>65</v>
      </c>
    </row>
    <row r="166" spans="2:13" x14ac:dyDescent="0.25">
      <c r="B166" s="38"/>
      <c r="C166" s="28">
        <v>0.03</v>
      </c>
      <c r="D166" s="26">
        <v>80</v>
      </c>
      <c r="E166">
        <v>75</v>
      </c>
      <c r="F166">
        <v>72</v>
      </c>
      <c r="G166" s="17">
        <v>70</v>
      </c>
      <c r="H166">
        <v>69</v>
      </c>
      <c r="I166">
        <v>68</v>
      </c>
      <c r="J166">
        <v>67</v>
      </c>
      <c r="K166">
        <v>66</v>
      </c>
      <c r="L166">
        <v>66</v>
      </c>
      <c r="M166" s="7">
        <v>66</v>
      </c>
    </row>
    <row r="167" spans="2:13" x14ac:dyDescent="0.25">
      <c r="B167" s="38"/>
      <c r="C167" s="28">
        <v>0.04</v>
      </c>
      <c r="D167" s="26">
        <v>86</v>
      </c>
      <c r="E167">
        <v>78</v>
      </c>
      <c r="F167">
        <v>74</v>
      </c>
      <c r="G167" s="17">
        <v>72</v>
      </c>
      <c r="H167">
        <v>70</v>
      </c>
      <c r="I167">
        <v>69</v>
      </c>
      <c r="J167">
        <v>68</v>
      </c>
      <c r="K167">
        <v>67</v>
      </c>
      <c r="L167">
        <v>66</v>
      </c>
      <c r="M167" s="7">
        <v>66</v>
      </c>
    </row>
    <row r="168" spans="2:13" x14ac:dyDescent="0.25">
      <c r="B168" s="38"/>
      <c r="C168" s="28">
        <v>0.05</v>
      </c>
      <c r="D168" s="29">
        <v>101</v>
      </c>
      <c r="E168">
        <v>84</v>
      </c>
      <c r="F168">
        <v>77</v>
      </c>
      <c r="G168" s="17">
        <v>74</v>
      </c>
      <c r="H168">
        <v>71</v>
      </c>
      <c r="I168">
        <v>70</v>
      </c>
      <c r="J168">
        <v>68</v>
      </c>
      <c r="K168">
        <v>67</v>
      </c>
      <c r="L168">
        <v>67</v>
      </c>
      <c r="M168" s="7">
        <v>66</v>
      </c>
    </row>
    <row r="180" spans="4:5" ht="60" x14ac:dyDescent="0.25">
      <c r="D180" s="33" t="s">
        <v>74</v>
      </c>
      <c r="E180" s="32" t="s">
        <v>79</v>
      </c>
    </row>
    <row r="181" spans="4:5" x14ac:dyDescent="0.25">
      <c r="D181" s="34">
        <v>0.01</v>
      </c>
      <c r="E181" s="32">
        <v>73</v>
      </c>
    </row>
    <row r="182" spans="4:5" x14ac:dyDescent="0.25">
      <c r="D182" s="34">
        <v>0.02</v>
      </c>
      <c r="E182" s="33">
        <v>71</v>
      </c>
    </row>
    <row r="183" spans="4:5" x14ac:dyDescent="0.25">
      <c r="D183" s="34">
        <v>0.03</v>
      </c>
      <c r="E183" s="33">
        <v>69</v>
      </c>
    </row>
    <row r="184" spans="4:5" x14ac:dyDescent="0.25">
      <c r="D184" s="34">
        <v>0.04</v>
      </c>
      <c r="E184" s="32">
        <v>68</v>
      </c>
    </row>
    <row r="185" spans="4:5" x14ac:dyDescent="0.25">
      <c r="D185" s="34">
        <v>0.05</v>
      </c>
      <c r="E185" s="33">
        <v>67</v>
      </c>
    </row>
    <row r="186" spans="4:5" x14ac:dyDescent="0.25">
      <c r="D186" s="34">
        <v>0.06</v>
      </c>
      <c r="E186" s="33">
        <v>67</v>
      </c>
    </row>
    <row r="187" spans="4:5" x14ac:dyDescent="0.25">
      <c r="D187" s="34">
        <v>7.0000000000000007E-2</v>
      </c>
      <c r="E187" s="33">
        <v>66</v>
      </c>
    </row>
    <row r="188" spans="4:5" x14ac:dyDescent="0.25">
      <c r="D188" s="34">
        <v>0.08</v>
      </c>
      <c r="E188" s="33">
        <v>66</v>
      </c>
    </row>
    <row r="189" spans="4:5" x14ac:dyDescent="0.25">
      <c r="D189" s="34">
        <v>0.09</v>
      </c>
      <c r="E189" s="33">
        <v>66</v>
      </c>
    </row>
    <row r="190" spans="4:5" x14ac:dyDescent="0.25">
      <c r="D190" s="34">
        <v>0.1</v>
      </c>
      <c r="E190" s="33">
        <v>65</v>
      </c>
    </row>
    <row r="194" spans="4:5" ht="60" x14ac:dyDescent="0.25">
      <c r="D194" s="32" t="s">
        <v>75</v>
      </c>
      <c r="E194" s="32" t="s">
        <v>80</v>
      </c>
    </row>
    <row r="195" spans="4:5" x14ac:dyDescent="0.25">
      <c r="D195" s="34">
        <v>0.01</v>
      </c>
      <c r="E195" s="33">
        <v>73</v>
      </c>
    </row>
    <row r="196" spans="4:5" x14ac:dyDescent="0.25">
      <c r="D196" s="34">
        <v>0.02</v>
      </c>
      <c r="E196" s="33">
        <v>76</v>
      </c>
    </row>
    <row r="197" spans="4:5" x14ac:dyDescent="0.25">
      <c r="D197" s="34">
        <v>0.03</v>
      </c>
      <c r="E197" s="33">
        <v>80</v>
      </c>
    </row>
    <row r="198" spans="4:5" x14ac:dyDescent="0.25">
      <c r="D198" s="34">
        <v>0.04</v>
      </c>
      <c r="E198" s="33">
        <v>86</v>
      </c>
    </row>
    <row r="199" spans="4:5" x14ac:dyDescent="0.25">
      <c r="D199" s="34">
        <v>0.05</v>
      </c>
      <c r="E199" s="33">
        <v>101</v>
      </c>
    </row>
  </sheetData>
  <mergeCells count="7">
    <mergeCell ref="B108:B113"/>
    <mergeCell ref="A156:G159"/>
    <mergeCell ref="B164:B168"/>
    <mergeCell ref="A26:H30"/>
    <mergeCell ref="M26:T30"/>
    <mergeCell ref="A101:I103"/>
    <mergeCell ref="D106:J106"/>
  </mergeCells>
  <conditionalFormatting sqref="D108:D113">
    <cfRule type="colorScale" priority="9">
      <colorScale>
        <cfvo type="min"/>
        <cfvo type="max"/>
        <color rgb="FFFCFCFF"/>
        <color rgb="FF63BE7B"/>
      </colorScale>
    </cfRule>
  </conditionalFormatting>
  <conditionalFormatting sqref="D164:D168">
    <cfRule type="colorScale" priority="7">
      <colorScale>
        <cfvo type="min"/>
        <cfvo type="max"/>
        <color rgb="FFFCFCFF"/>
        <color rgb="FF63BE7B"/>
      </colorScale>
    </cfRule>
  </conditionalFormatting>
  <conditionalFormatting sqref="D108:J108">
    <cfRule type="colorScale" priority="8">
      <colorScale>
        <cfvo type="min"/>
        <cfvo type="max"/>
        <color rgb="FFFCFCFF"/>
        <color rgb="FF63BE7B"/>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B05E8-2C52-4121-A0C1-0AF5D84ACAC7}">
  <dimension ref="A1:A4"/>
  <sheetViews>
    <sheetView workbookViewId="0">
      <selection activeCell="A4" sqref="A4"/>
    </sheetView>
  </sheetViews>
  <sheetFormatPr defaultRowHeight="72.75" customHeight="1" x14ac:dyDescent="0.25"/>
  <cols>
    <col min="1" max="1" width="168.42578125" customWidth="1"/>
  </cols>
  <sheetData>
    <row r="1" spans="1:1" ht="72.75" customHeight="1" x14ac:dyDescent="0.25">
      <c r="A1" s="23" t="s">
        <v>70</v>
      </c>
    </row>
    <row r="2" spans="1:1" ht="72.75" customHeight="1" x14ac:dyDescent="0.25">
      <c r="A2" s="23" t="s">
        <v>71</v>
      </c>
    </row>
    <row r="3" spans="1:1" ht="72.75" customHeight="1" x14ac:dyDescent="0.25">
      <c r="A3" s="23" t="s">
        <v>72</v>
      </c>
    </row>
    <row r="4" spans="1:1" ht="72.75" customHeight="1" x14ac:dyDescent="0.25">
      <c r="A4" s="2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Data</vt:lpstr>
      <vt:lpstr>Questions</vt:lpstr>
      <vt:lpstr>Additional_Contr</vt:lpstr>
      <vt:lpstr>Additional_Contr_Cap</vt:lpstr>
      <vt:lpstr>Age_Funds_Gone</vt:lpstr>
      <vt:lpstr>Contr_Percent_Employer</vt:lpstr>
      <vt:lpstr>Contr_Percent_Tim</vt:lpstr>
      <vt:lpstr>Current_Age</vt:lpstr>
      <vt:lpstr>Current_Salary</vt:lpstr>
      <vt:lpstr>Current_Saving</vt:lpstr>
      <vt:lpstr>Current_Year</vt:lpstr>
      <vt:lpstr>Inflation</vt:lpstr>
      <vt:lpstr>Post_Retire_Funds</vt:lpstr>
      <vt:lpstr>Pre_Retire_Fund</vt:lpstr>
      <vt:lpstr>Retire_Age</vt:lpstr>
      <vt:lpstr>Retire_Expense</vt:lpstr>
      <vt:lpstr>Salary_Grow_Rate</vt:lpstr>
      <vt:lpstr>Savings_Grow_Rate</vt:lpstr>
      <vt:lpstr>Tax_Rate</vt:lpstr>
    </vt:vector>
  </TitlesOfParts>
  <Company>University of Houston Downtown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Eddy Kam</cp:lastModifiedBy>
  <dcterms:created xsi:type="dcterms:W3CDTF">2019-03-27T15:24:15Z</dcterms:created>
  <dcterms:modified xsi:type="dcterms:W3CDTF">2023-04-24T04:37:44Z</dcterms:modified>
</cp:coreProperties>
</file>