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/Desktop/a1/"/>
    </mc:Choice>
  </mc:AlternateContent>
  <xr:revisionPtr revIDLastSave="0" documentId="13_ncr:1_{93C12A31-EB3E-734A-9835-0B975B5C922D}" xr6:coauthVersionLast="37" xr6:coauthVersionMax="37" xr10:uidLastSave="{00000000-0000-0000-0000-000000000000}"/>
  <bookViews>
    <workbookView xWindow="0" yWindow="460" windowWidth="14400" windowHeight="17540" xr2:uid="{A2C3230D-B97B-694A-B436-E107639471E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  <c r="F25" i="1" l="1"/>
  <c r="F26" i="1"/>
  <c r="F27" i="1"/>
  <c r="F28" i="1"/>
  <c r="F29" i="1"/>
  <c r="F30" i="1"/>
  <c r="F31" i="1"/>
  <c r="F32" i="1"/>
  <c r="F33" i="1"/>
  <c r="F24" i="1"/>
  <c r="I25" i="1"/>
  <c r="I26" i="1"/>
  <c r="I27" i="1"/>
  <c r="I28" i="1"/>
  <c r="I29" i="1"/>
  <c r="I24" i="1"/>
  <c r="D25" i="1"/>
  <c r="D26" i="1"/>
  <c r="D27" i="1"/>
  <c r="D28" i="1"/>
  <c r="D29" i="1"/>
  <c r="D30" i="1"/>
  <c r="D31" i="1"/>
  <c r="D32" i="1"/>
  <c r="D33" i="1"/>
  <c r="D24" i="1"/>
  <c r="J10" i="1"/>
  <c r="M10" i="1" s="1"/>
  <c r="N4" i="1"/>
  <c r="N8" i="1"/>
  <c r="N9" i="1"/>
  <c r="N12" i="1"/>
  <c r="M4" i="1"/>
  <c r="M8" i="1"/>
  <c r="M9" i="1"/>
  <c r="M12" i="1"/>
  <c r="L4" i="1"/>
  <c r="L8" i="1"/>
  <c r="L9" i="1"/>
  <c r="L12" i="1"/>
  <c r="H11" i="1"/>
  <c r="J11" i="1"/>
  <c r="J7" i="1"/>
  <c r="L7" i="1" s="1"/>
  <c r="J6" i="1"/>
  <c r="N6" i="1" s="1"/>
  <c r="J5" i="1"/>
  <c r="N5" i="1" s="1"/>
  <c r="J3" i="1"/>
  <c r="N3" i="1" s="1"/>
  <c r="N11" i="1" l="1"/>
  <c r="N10" i="1"/>
  <c r="M11" i="1"/>
  <c r="N7" i="1"/>
  <c r="M7" i="1"/>
  <c r="L6" i="1"/>
  <c r="L5" i="1"/>
  <c r="M6" i="1"/>
  <c r="M3" i="1"/>
  <c r="M5" i="1"/>
  <c r="L10" i="1"/>
  <c r="L3" i="1"/>
  <c r="L11" i="1"/>
</calcChain>
</file>

<file path=xl/sharedStrings.xml><?xml version="1.0" encoding="utf-8"?>
<sst xmlns="http://schemas.openxmlformats.org/spreadsheetml/2006/main" count="113" uniqueCount="68">
  <si>
    <t>File</t>
  </si>
  <si>
    <t>test3a.txt</t>
  </si>
  <si>
    <t>test3b.txt</t>
  </si>
  <si>
    <t>test4a.txt</t>
  </si>
  <si>
    <t>test4b.txt</t>
  </si>
  <si>
    <t>test4d.txt</t>
  </si>
  <si>
    <t>test4e.txt</t>
  </si>
  <si>
    <t>test4f.txt</t>
  </si>
  <si>
    <t>test5a.txt</t>
  </si>
  <si>
    <t>test6a.txt</t>
  </si>
  <si>
    <t>test6b.txt</t>
  </si>
  <si>
    <t>test6c.txt</t>
  </si>
  <si>
    <t>DLB RT</t>
  </si>
  <si>
    <t>test7a.txt</t>
  </si>
  <si>
    <t>test8a.txt</t>
  </si>
  <si>
    <t>test8b.txt</t>
  </si>
  <si>
    <t>test8c.txt</t>
  </si>
  <si>
    <t>0.048 sec</t>
  </si>
  <si>
    <t>0.356 sec</t>
  </si>
  <si>
    <t>6.232 sec</t>
  </si>
  <si>
    <t>0.005 sec</t>
  </si>
  <si>
    <t>7.104 sec</t>
  </si>
  <si>
    <t>&lt; 1 sec</t>
  </si>
  <si>
    <t>0.038 sec</t>
  </si>
  <si>
    <t>26.002 sec</t>
  </si>
  <si>
    <t>67.029 sec</t>
  </si>
  <si>
    <t>5.838 sec</t>
  </si>
  <si>
    <t>0.103 sec</t>
  </si>
  <si>
    <t>0.001 sec</t>
  </si>
  <si>
    <t>7.305 sec</t>
  </si>
  <si>
    <t>7.605 sec</t>
  </si>
  <si>
    <t>test4c.txt</t>
  </si>
  <si>
    <t>0.040 sec</t>
  </si>
  <si>
    <t>7.344 sec</t>
  </si>
  <si>
    <t>DLB 1st solution</t>
  </si>
  <si>
    <t>1.337 sec</t>
  </si>
  <si>
    <t>&gt; 2,750,000</t>
  </si>
  <si>
    <t>30.306 min</t>
  </si>
  <si>
    <t># Soluntions found</t>
  </si>
  <si>
    <t>7 sec</t>
  </si>
  <si>
    <t>67 sec</t>
  </si>
  <si>
    <t>Table 1. Runtime Comparison of MyDictionary vs DLB Implemenations of the DictInterface</t>
  </si>
  <si>
    <t>MyDictionary RT</t>
  </si>
  <si>
    <t>s</t>
  </si>
  <si>
    <t>MD/DLB</t>
  </si>
  <si>
    <t>(md - dlb)/MD</t>
  </si>
  <si>
    <t>DLB/MD</t>
  </si>
  <si>
    <t>DLB Sec/Solution (sec)</t>
  </si>
  <si>
    <t>MD RT (sec)</t>
  </si>
  <si>
    <t>2.150 hrs</t>
  </si>
  <si>
    <t>T 2.100 hrs</t>
  </si>
  <si>
    <t>6.03 0 hrs</t>
  </si>
  <si>
    <t>7.15 0 hrs</t>
  </si>
  <si>
    <t>0.010 sec</t>
  </si>
  <si>
    <t>2.050 hrs</t>
  </si>
  <si>
    <t>% Improvement</t>
  </si>
  <si>
    <t>4.283 hrs</t>
  </si>
  <si>
    <t>4.3 hrs</t>
  </si>
  <si>
    <t>2.2 hrs</t>
  </si>
  <si>
    <t>T 2.266 hrs</t>
  </si>
  <si>
    <t>32 mins</t>
  </si>
  <si>
    <t>T 1.500 hrs</t>
  </si>
  <si>
    <t>22.800 min</t>
  </si>
  <si>
    <t>T 2.000 hrs</t>
  </si>
  <si>
    <t xml:space="preserve"> &gt;17</t>
  </si>
  <si>
    <t>DLB Average RT (sec)</t>
  </si>
  <si>
    <t>~ 7 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</si>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</sst>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0"/>
    <numFmt numFmtId="165" formatCode="0.000000000"/>
    <numFmt numFmtId="166" formatCode="0.0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/>
    <xf numFmtId="0" fontId="0" fillId="0" borderId="0" xfId="0" applyFont="1"/>
    <xf numFmtId="0" fontId="0" fillId="2" borderId="0" xfId="0" applyFont="1" applyFill="1"/>
    <xf numFmtId="0" fontId="0" fillId="0" borderId="1" xfId="0" applyFont="1" applyBorder="1" applyAlignment="1">
      <alignment horizontal="right"/>
    </xf>
    <xf numFmtId="0" fontId="2" fillId="0" borderId="2" xfId="0" applyFont="1" applyBorder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Font="1" applyAlignment="1">
      <alignment horizontal="right"/>
    </xf>
    <xf numFmtId="165" fontId="0" fillId="0" borderId="1" xfId="0" applyNumberFormat="1" applyFont="1" applyBorder="1" applyAlignment="1">
      <alignment horizontal="right"/>
    </xf>
    <xf numFmtId="9" fontId="0" fillId="0" borderId="0" xfId="2" applyFont="1"/>
    <xf numFmtId="166" fontId="0" fillId="0" borderId="0" xfId="2" applyNumberFormat="1" applyFont="1"/>
    <xf numFmtId="2" fontId="0" fillId="0" borderId="0" xfId="2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 applyAlignment="1">
      <alignment vertical="center" wrapText="1"/>
    </xf>
    <xf numFmtId="2" fontId="0" fillId="0" borderId="0" xfId="1" applyNumberFormat="1" applyFont="1"/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.0000%"/>
    </dxf>
    <dxf>
      <numFmt numFmtId="164" formatCode="0.000000"/>
    </dxf>
    <dxf>
      <numFmt numFmtId="164" formatCode="0.000000"/>
    </dxf>
    <dxf>
      <alignment vertical="center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8D0B3-26B5-B84F-BF6D-D55A9F92C3A9}" name="Table1" displayName="Table1" ref="A2:E18" totalsRowShown="0">
  <autoFilter ref="A2:E18" xr:uid="{D791B3A4-E86A-874C-9554-E69F8E052E44}"/>
  <tableColumns count="5">
    <tableColumn id="1" xr3:uid="{13E63F20-1E36-3F4C-89E2-F51DD3F7AAD0}" name="File"/>
    <tableColumn id="2" xr3:uid="{757D77C8-3655-874C-B110-94EED6AD22FF}" name="MyDictionary RT" dataDxfId="7"/>
    <tableColumn id="3" xr3:uid="{86BF7A17-59CC-154A-BCB2-8F29C46FD61A}" name="DLB 1st solution" dataDxfId="6"/>
    <tableColumn id="4" xr3:uid="{D4678F74-C482-F047-8A30-C7EA784EFA60}" name="DLB RT" dataDxfId="5"/>
    <tableColumn id="5" xr3:uid="{2ABE2124-CEFF-EC49-9344-FF0F64E2C729}" name="# Soluntions found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72983-9874-A245-B4E7-8C74142BB007}" name="Table2" displayName="Table2" ref="A23:D33" totalsRowShown="0" headerRowDxfId="3">
  <autoFilter ref="A23:D33" xr:uid="{A09D8CF6-5BFE-9046-83FF-E90EBC42EB80}"/>
  <tableColumns count="4">
    <tableColumn id="1" xr3:uid="{8D64852F-F372-0F40-A606-B496F0171CEE}" name="File"/>
    <tableColumn id="2" xr3:uid="{8AA9425A-83A0-664A-82B6-2D59DD04B62E}" name="MD RT (sec)" dataDxfId="2"/>
    <tableColumn id="3" xr3:uid="{7CE39D71-1004-4F4E-8384-B88C3F5B2CB5}" name="DLB Average RT (sec)" dataDxfId="1"/>
    <tableColumn id="4" xr3:uid="{952CA152-B6E0-214B-BA93-E480F131C1D0}" name="% Improvement" dataDxfId="0" dataCellStyle="Percent">
      <calculatedColumnFormula>(Table2[[#This Row],[MD RT (sec)]]-Table2[[#This Row],[DLB Average RT (sec)]])/Table2[[#This Row],[MD RT (sec)]]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A2738-0BA0-6B4F-85C1-679BB14A48C3}">
  <dimension ref="A1:N35"/>
  <sheetViews>
    <sheetView tabSelected="1" workbookViewId="0">
      <selection activeCell="D35" sqref="D35"/>
    </sheetView>
  </sheetViews>
  <sheetFormatPr baseColWidth="10" defaultRowHeight="16" x14ac:dyDescent="0.2"/>
  <cols>
    <col min="2" max="2" width="17.5" bestFit="1" customWidth="1"/>
    <col min="3" max="3" width="19.6640625" customWidth="1"/>
    <col min="4" max="4" width="33.1640625" bestFit="1" customWidth="1"/>
    <col min="5" max="5" width="20.1640625" bestFit="1" customWidth="1"/>
    <col min="6" max="6" width="18" customWidth="1"/>
    <col min="9" max="9" width="13.6640625" style="12" bestFit="1" customWidth="1"/>
    <col min="10" max="10" width="19.83203125" bestFit="1" customWidth="1"/>
    <col min="13" max="13" width="10.83203125" style="15"/>
  </cols>
  <sheetData>
    <row r="1" spans="1:14" x14ac:dyDescent="0.2">
      <c r="A1" s="22" t="s">
        <v>41</v>
      </c>
      <c r="B1" s="22"/>
      <c r="C1" s="22"/>
      <c r="D1" s="22"/>
      <c r="E1" s="22"/>
    </row>
    <row r="2" spans="1:14" x14ac:dyDescent="0.2">
      <c r="A2" t="s">
        <v>0</v>
      </c>
      <c r="B2" t="s">
        <v>42</v>
      </c>
      <c r="C2" t="s">
        <v>34</v>
      </c>
      <c r="D2" s="2" t="s">
        <v>12</v>
      </c>
      <c r="E2" s="3" t="s">
        <v>38</v>
      </c>
      <c r="G2" s="10" t="s">
        <v>0</v>
      </c>
      <c r="H2" t="s">
        <v>48</v>
      </c>
      <c r="I2"/>
      <c r="J2" s="12" t="s">
        <v>47</v>
      </c>
      <c r="L2" t="s">
        <v>44</v>
      </c>
      <c r="M2" t="s">
        <v>45</v>
      </c>
      <c r="N2" s="15" t="s">
        <v>46</v>
      </c>
    </row>
    <row r="3" spans="1:14" x14ac:dyDescent="0.2">
      <c r="A3" t="s">
        <v>1</v>
      </c>
      <c r="B3" s="3" t="s">
        <v>17</v>
      </c>
      <c r="C3" s="2" t="s">
        <v>22</v>
      </c>
      <c r="D3" s="3" t="s">
        <v>19</v>
      </c>
      <c r="E3" s="1">
        <v>392586</v>
      </c>
      <c r="G3" s="8" t="s">
        <v>1</v>
      </c>
      <c r="H3" s="8">
        <v>4.8000000000000001E-2</v>
      </c>
      <c r="I3" s="4">
        <v>6.2320000000000002</v>
      </c>
      <c r="J3" s="12">
        <f>I3/Table1[[#This Row],['# Soluntions found]]</f>
        <v>1.5874228831389812E-5</v>
      </c>
      <c r="K3" t="s">
        <v>43</v>
      </c>
      <c r="L3">
        <f>H3/J3</f>
        <v>3023.7689345314502</v>
      </c>
      <c r="M3">
        <f>(H3-J3)/H3</f>
        <v>0.99966928689934609</v>
      </c>
      <c r="N3" s="17">
        <f>100*(1-J3/H3)</f>
        <v>99.966928689934605</v>
      </c>
    </row>
    <row r="4" spans="1:14" x14ac:dyDescent="0.2">
      <c r="A4" t="s">
        <v>2</v>
      </c>
      <c r="B4" s="3" t="s">
        <v>18</v>
      </c>
      <c r="C4" s="2" t="s">
        <v>22</v>
      </c>
      <c r="D4" s="3" t="s">
        <v>20</v>
      </c>
      <c r="E4">
        <v>1</v>
      </c>
      <c r="G4" s="7" t="s">
        <v>2</v>
      </c>
      <c r="H4" s="7">
        <v>0.35599999999999998</v>
      </c>
      <c r="I4" s="5">
        <v>5.0000000000000001E-3</v>
      </c>
      <c r="J4" s="12">
        <v>5.0000000000000001E-3</v>
      </c>
      <c r="K4" t="s">
        <v>43</v>
      </c>
      <c r="L4">
        <f t="shared" ref="L4:L12" si="0">H4/J4</f>
        <v>71.199999999999989</v>
      </c>
      <c r="M4">
        <f t="shared" ref="M4:M12" si="1">(H4-J4)/H4</f>
        <v>0.9859550561797753</v>
      </c>
      <c r="N4" s="17">
        <f t="shared" ref="N4:N12" si="2">100*(1-J4/H4)</f>
        <v>98.595505617977537</v>
      </c>
    </row>
    <row r="5" spans="1:14" x14ac:dyDescent="0.2">
      <c r="A5" t="s">
        <v>3</v>
      </c>
      <c r="B5" s="3" t="s">
        <v>21</v>
      </c>
      <c r="C5" s="2" t="s">
        <v>22</v>
      </c>
      <c r="D5" s="3" t="s">
        <v>37</v>
      </c>
      <c r="E5" s="1">
        <v>1621736</v>
      </c>
      <c r="G5" s="8" t="s">
        <v>3</v>
      </c>
      <c r="H5" s="8">
        <v>7.1040000000000001</v>
      </c>
      <c r="I5" s="4">
        <v>30.306000000000001</v>
      </c>
      <c r="J5" s="12">
        <f>I5*60/Table1[[#This Row],['# Soluntions found]]</f>
        <v>1.1212429149997287E-3</v>
      </c>
      <c r="K5" t="s">
        <v>43</v>
      </c>
      <c r="L5">
        <f t="shared" si="0"/>
        <v>6335.8259882531511</v>
      </c>
      <c r="M5">
        <f t="shared" si="1"/>
        <v>0.99984216738246068</v>
      </c>
      <c r="N5" s="17">
        <f t="shared" si="2"/>
        <v>99.984216738246062</v>
      </c>
    </row>
    <row r="6" spans="1:14" x14ac:dyDescent="0.2">
      <c r="A6" t="s">
        <v>4</v>
      </c>
      <c r="B6" s="3" t="s">
        <v>26</v>
      </c>
      <c r="C6" s="2" t="s">
        <v>22</v>
      </c>
      <c r="D6" s="3" t="s">
        <v>54</v>
      </c>
      <c r="E6" s="1">
        <v>10872485</v>
      </c>
      <c r="G6" s="7" t="s">
        <v>4</v>
      </c>
      <c r="H6" s="7">
        <v>5.8380000000000001</v>
      </c>
      <c r="I6" s="5">
        <v>2.0499999999999998</v>
      </c>
      <c r="J6" s="12">
        <f>I6*60*60/Table1[[#This Row],['# Soluntions found]]</f>
        <v>6.7877766674315936E-4</v>
      </c>
      <c r="K6" t="s">
        <v>43</v>
      </c>
      <c r="L6">
        <f t="shared" si="0"/>
        <v>8600.754394308944</v>
      </c>
      <c r="M6">
        <f t="shared" si="1"/>
        <v>0.99988373112936912</v>
      </c>
      <c r="N6" s="17">
        <f t="shared" si="2"/>
        <v>99.988373112936912</v>
      </c>
    </row>
    <row r="7" spans="1:14" x14ac:dyDescent="0.2">
      <c r="A7" t="s">
        <v>31</v>
      </c>
      <c r="B7" s="3" t="s">
        <v>32</v>
      </c>
      <c r="C7" s="2" t="s">
        <v>22</v>
      </c>
      <c r="D7" s="3" t="s">
        <v>33</v>
      </c>
      <c r="E7" s="1">
        <v>47845</v>
      </c>
      <c r="G7" s="8" t="s">
        <v>31</v>
      </c>
      <c r="H7" s="8">
        <v>0.04</v>
      </c>
      <c r="I7" s="4">
        <v>7.3440000000000003</v>
      </c>
      <c r="J7" s="12">
        <f>I7/Table1[[#This Row],['# Soluntions found]]</f>
        <v>1.5349566307869161E-4</v>
      </c>
      <c r="K7" t="s">
        <v>43</v>
      </c>
      <c r="L7">
        <f t="shared" si="0"/>
        <v>260.59368191721131</v>
      </c>
      <c r="M7">
        <f t="shared" si="1"/>
        <v>0.99616260842303272</v>
      </c>
      <c r="N7" s="17">
        <f t="shared" si="2"/>
        <v>99.616260842303276</v>
      </c>
    </row>
    <row r="8" spans="1:14" x14ac:dyDescent="0.2">
      <c r="A8" t="s">
        <v>5</v>
      </c>
      <c r="B8" s="3" t="s">
        <v>27</v>
      </c>
      <c r="C8" s="2" t="s">
        <v>22</v>
      </c>
      <c r="D8" s="3" t="s">
        <v>28</v>
      </c>
      <c r="E8" s="1">
        <v>0</v>
      </c>
      <c r="G8" s="7" t="s">
        <v>5</v>
      </c>
      <c r="H8" s="7">
        <v>0.10299999999999999</v>
      </c>
      <c r="I8" s="5">
        <v>1E-3</v>
      </c>
      <c r="J8" s="13">
        <v>1E-3</v>
      </c>
      <c r="K8" t="s">
        <v>43</v>
      </c>
      <c r="L8">
        <f t="shared" si="0"/>
        <v>102.99999999999999</v>
      </c>
      <c r="M8">
        <f t="shared" si="1"/>
        <v>0.99029126213592233</v>
      </c>
      <c r="N8" s="17">
        <f t="shared" si="2"/>
        <v>99.029126213592235</v>
      </c>
    </row>
    <row r="9" spans="1:14" x14ac:dyDescent="0.2">
      <c r="A9" t="s">
        <v>6</v>
      </c>
      <c r="B9" s="3" t="s">
        <v>61</v>
      </c>
      <c r="C9" s="2" t="s">
        <v>39</v>
      </c>
      <c r="D9" s="3" t="s">
        <v>29</v>
      </c>
      <c r="E9" s="1">
        <v>0</v>
      </c>
      <c r="G9" s="7" t="s">
        <v>7</v>
      </c>
      <c r="H9" s="7">
        <v>1.337</v>
      </c>
      <c r="I9" s="5">
        <v>0.01</v>
      </c>
      <c r="J9" s="13">
        <v>0.01</v>
      </c>
      <c r="K9" t="s">
        <v>43</v>
      </c>
      <c r="L9">
        <f t="shared" si="0"/>
        <v>133.69999999999999</v>
      </c>
      <c r="M9">
        <f t="shared" si="1"/>
        <v>0.99252056843679881</v>
      </c>
      <c r="N9" s="17">
        <f t="shared" si="2"/>
        <v>99.252056843679881</v>
      </c>
    </row>
    <row r="10" spans="1:14" x14ac:dyDescent="0.2">
      <c r="A10" t="s">
        <v>7</v>
      </c>
      <c r="B10" s="3" t="s">
        <v>35</v>
      </c>
      <c r="C10" s="2" t="s">
        <v>22</v>
      </c>
      <c r="D10" s="3" t="s">
        <v>53</v>
      </c>
      <c r="E10" s="1">
        <v>1</v>
      </c>
      <c r="G10" s="8" t="s">
        <v>8</v>
      </c>
      <c r="H10" s="8">
        <v>7.6050000000000004</v>
      </c>
      <c r="I10" s="4">
        <v>7.15</v>
      </c>
      <c r="J10" s="12">
        <f>I10*60*60/53399</f>
        <v>0.48203149871720447</v>
      </c>
      <c r="K10" t="s">
        <v>43</v>
      </c>
      <c r="L10">
        <f t="shared" si="0"/>
        <v>15.776977272727272</v>
      </c>
      <c r="M10">
        <f>(H10-J10)/H10</f>
        <v>0.93661650246979555</v>
      </c>
      <c r="N10" s="17">
        <f t="shared" si="2"/>
        <v>93.661650246979562</v>
      </c>
    </row>
    <row r="11" spans="1:14" x14ac:dyDescent="0.2">
      <c r="A11" t="s">
        <v>8</v>
      </c>
      <c r="B11" s="3" t="s">
        <v>30</v>
      </c>
      <c r="C11" s="2" t="s">
        <v>22</v>
      </c>
      <c r="D11" s="3" t="s">
        <v>52</v>
      </c>
      <c r="E11" s="1">
        <v>53399</v>
      </c>
      <c r="G11" s="8" t="s">
        <v>10</v>
      </c>
      <c r="H11" s="8">
        <f>22.8*60</f>
        <v>1368</v>
      </c>
      <c r="I11" s="4">
        <v>2.1</v>
      </c>
      <c r="J11" s="12">
        <f>I11*60*60/2750000</f>
        <v>2.7490909090909089E-3</v>
      </c>
      <c r="K11" t="s">
        <v>43</v>
      </c>
      <c r="L11">
        <f t="shared" si="0"/>
        <v>497619.04761904763</v>
      </c>
      <c r="M11">
        <f t="shared" si="1"/>
        <v>0.9999979904306221</v>
      </c>
      <c r="N11" s="17">
        <f t="shared" si="2"/>
        <v>99.999799043062197</v>
      </c>
    </row>
    <row r="12" spans="1:14" x14ac:dyDescent="0.2">
      <c r="A12" t="s">
        <v>9</v>
      </c>
      <c r="B12" s="3" t="s">
        <v>63</v>
      </c>
      <c r="C12" s="2" t="s">
        <v>66</v>
      </c>
      <c r="D12" s="3" t="s">
        <v>51</v>
      </c>
      <c r="E12">
        <v>345</v>
      </c>
      <c r="G12" s="6" t="s">
        <v>16</v>
      </c>
      <c r="H12" s="6">
        <v>26.001999999999999</v>
      </c>
      <c r="I12" s="9">
        <v>3.7999999999999999E-2</v>
      </c>
      <c r="J12" s="14">
        <v>3.7999999999999999E-2</v>
      </c>
      <c r="K12" t="s">
        <v>43</v>
      </c>
      <c r="L12">
        <f t="shared" si="0"/>
        <v>684.26315789473688</v>
      </c>
      <c r="M12">
        <f t="shared" si="1"/>
        <v>0.99853857395584955</v>
      </c>
      <c r="N12" s="17">
        <f t="shared" si="2"/>
        <v>99.853857395584953</v>
      </c>
    </row>
    <row r="13" spans="1:14" x14ac:dyDescent="0.2">
      <c r="A13" t="s">
        <v>10</v>
      </c>
      <c r="B13" s="3" t="s">
        <v>62</v>
      </c>
      <c r="C13" s="2" t="s">
        <v>22</v>
      </c>
      <c r="D13" s="3" t="s">
        <v>50</v>
      </c>
      <c r="E13" s="3" t="s">
        <v>36</v>
      </c>
    </row>
    <row r="14" spans="1:14" x14ac:dyDescent="0.2">
      <c r="A14" t="s">
        <v>11</v>
      </c>
      <c r="B14" s="3" t="s">
        <v>61</v>
      </c>
      <c r="C14" s="2" t="s">
        <v>40</v>
      </c>
      <c r="D14" s="3" t="s">
        <v>25</v>
      </c>
      <c r="E14">
        <v>0</v>
      </c>
    </row>
    <row r="15" spans="1:14" x14ac:dyDescent="0.2">
      <c r="A15" t="s">
        <v>13</v>
      </c>
      <c r="B15" s="3" t="s">
        <v>63</v>
      </c>
      <c r="C15" s="2" t="s">
        <v>57</v>
      </c>
      <c r="D15" s="3" t="s">
        <v>56</v>
      </c>
      <c r="E15" s="3">
        <v>0</v>
      </c>
    </row>
    <row r="16" spans="1:14" x14ac:dyDescent="0.2">
      <c r="A16" t="s">
        <v>14</v>
      </c>
      <c r="B16" s="3" t="s">
        <v>63</v>
      </c>
      <c r="C16" s="2" t="s">
        <v>58</v>
      </c>
      <c r="D16" s="3" t="s">
        <v>49</v>
      </c>
      <c r="E16" s="3">
        <v>0</v>
      </c>
    </row>
    <row r="17" spans="1:13" x14ac:dyDescent="0.2">
      <c r="A17" t="s">
        <v>15</v>
      </c>
      <c r="B17" s="3" t="s">
        <v>63</v>
      </c>
      <c r="C17" s="2" t="s">
        <v>60</v>
      </c>
      <c r="D17" s="3" t="s">
        <v>59</v>
      </c>
      <c r="E17" s="3" t="s">
        <v>64</v>
      </c>
    </row>
    <row r="18" spans="1:13" x14ac:dyDescent="0.2">
      <c r="A18" t="s">
        <v>16</v>
      </c>
      <c r="B18" s="3" t="s">
        <v>24</v>
      </c>
      <c r="C18" s="2" t="s">
        <v>22</v>
      </c>
      <c r="D18" s="3" t="s">
        <v>23</v>
      </c>
      <c r="E18">
        <v>1</v>
      </c>
    </row>
    <row r="23" spans="1:13" ht="17" x14ac:dyDescent="0.2">
      <c r="A23" s="18" t="s">
        <v>0</v>
      </c>
      <c r="B23" s="18" t="s">
        <v>48</v>
      </c>
      <c r="C23" s="19" t="s">
        <v>65</v>
      </c>
      <c r="D23" s="18" t="s">
        <v>55</v>
      </c>
      <c r="E23" s="20"/>
      <c r="F23" s="18"/>
      <c r="I23" s="15"/>
      <c r="M23"/>
    </row>
    <row r="24" spans="1:13" x14ac:dyDescent="0.2">
      <c r="A24" t="s">
        <v>1</v>
      </c>
      <c r="B24" s="11">
        <v>4.8000000000000001E-2</v>
      </c>
      <c r="C24" s="11">
        <v>1.5874228831389812E-5</v>
      </c>
      <c r="D24" s="16">
        <f>(Table2[[#This Row],[MD RT (sec)]]-Table2[[#This Row],[DLB Average RT (sec)]])/Table2[[#This Row],[MD RT (sec)]]</f>
        <v>0.99966928689934609</v>
      </c>
      <c r="E24" s="15"/>
      <c r="F24" s="21">
        <f>Table2[[#This Row],[DLB Average RT (sec)]]/Table2[[#This Row],[MD RT (sec)]]*100</f>
        <v>3.3071310065395439E-2</v>
      </c>
      <c r="G24">
        <v>2</v>
      </c>
      <c r="H24">
        <v>1</v>
      </c>
      <c r="I24">
        <f>(G24/H24 -1)*100</f>
        <v>100</v>
      </c>
      <c r="M24"/>
    </row>
    <row r="25" spans="1:13" x14ac:dyDescent="0.2">
      <c r="A25" t="s">
        <v>2</v>
      </c>
      <c r="B25" s="11">
        <v>0.35599999999999998</v>
      </c>
      <c r="C25" s="11">
        <v>5.0000000000000001E-3</v>
      </c>
      <c r="D25" s="16">
        <f>(Table2[[#This Row],[MD RT (sec)]]-Table2[[#This Row],[DLB Average RT (sec)]])/Table2[[#This Row],[MD RT (sec)]]</f>
        <v>0.9859550561797753</v>
      </c>
      <c r="E25" s="15"/>
      <c r="F25" s="21">
        <f>Table2[[#This Row],[DLB Average RT (sec)]]/Table2[[#This Row],[MD RT (sec)]]*100</f>
        <v>1.404494382022472</v>
      </c>
      <c r="G25">
        <v>5</v>
      </c>
      <c r="H25">
        <v>1</v>
      </c>
      <c r="I25">
        <f t="shared" ref="I25:I29" si="3">(G25/H25 -1)*100</f>
        <v>400</v>
      </c>
      <c r="M25"/>
    </row>
    <row r="26" spans="1:13" x14ac:dyDescent="0.2">
      <c r="A26" t="s">
        <v>3</v>
      </c>
      <c r="B26" s="11">
        <v>7.1040000000000001</v>
      </c>
      <c r="C26" s="11">
        <v>1.1212429149997287E-3</v>
      </c>
      <c r="D26" s="16">
        <f>(Table2[[#This Row],[MD RT (sec)]]-Table2[[#This Row],[DLB Average RT (sec)]])/Table2[[#This Row],[MD RT (sec)]]</f>
        <v>0.99984216738246068</v>
      </c>
      <c r="E26" s="15"/>
      <c r="F26" s="21">
        <f>Table2[[#This Row],[DLB Average RT (sec)]]/Table2[[#This Row],[MD RT (sec)]]*100</f>
        <v>1.578326175393762E-2</v>
      </c>
      <c r="G26">
        <v>1</v>
      </c>
      <c r="H26">
        <v>5</v>
      </c>
      <c r="I26">
        <f t="shared" si="3"/>
        <v>-80</v>
      </c>
      <c r="M26"/>
    </row>
    <row r="27" spans="1:13" x14ac:dyDescent="0.2">
      <c r="A27" t="s">
        <v>4</v>
      </c>
      <c r="B27" s="11">
        <v>5.8380000000000001</v>
      </c>
      <c r="C27" s="11">
        <v>6.7877766674315936E-4</v>
      </c>
      <c r="D27" s="16">
        <f>(Table2[[#This Row],[MD RT (sec)]]-Table2[[#This Row],[DLB Average RT (sec)]])/Table2[[#This Row],[MD RT (sec)]]</f>
        <v>0.99988373112936912</v>
      </c>
      <c r="E27" s="15"/>
      <c r="F27" s="21">
        <f>Table2[[#This Row],[DLB Average RT (sec)]]/Table2[[#This Row],[MD RT (sec)]]*100</f>
        <v>1.1626887063089402E-2</v>
      </c>
      <c r="I27" t="e">
        <f t="shared" si="3"/>
        <v>#DIV/0!</v>
      </c>
      <c r="M27"/>
    </row>
    <row r="28" spans="1:13" x14ac:dyDescent="0.2">
      <c r="A28" t="s">
        <v>31</v>
      </c>
      <c r="B28" s="11">
        <v>0.04</v>
      </c>
      <c r="C28" s="11">
        <v>1.5349566307869161E-4</v>
      </c>
      <c r="D28" s="16">
        <f>(Table2[[#This Row],[MD RT (sec)]]-Table2[[#This Row],[DLB Average RT (sec)]])/Table2[[#This Row],[MD RT (sec)]]</f>
        <v>0.99616260842303272</v>
      </c>
      <c r="E28" s="15"/>
      <c r="F28" s="21">
        <f>Table2[[#This Row],[DLB Average RT (sec)]]/Table2[[#This Row],[MD RT (sec)]]*100</f>
        <v>0.38373915769672901</v>
      </c>
      <c r="I28" t="e">
        <f t="shared" si="3"/>
        <v>#DIV/0!</v>
      </c>
      <c r="M28"/>
    </row>
    <row r="29" spans="1:13" x14ac:dyDescent="0.2">
      <c r="A29" t="s">
        <v>5</v>
      </c>
      <c r="B29" s="11">
        <v>0.10299999999999999</v>
      </c>
      <c r="C29" s="11">
        <v>1E-3</v>
      </c>
      <c r="D29" s="16">
        <f>(Table2[[#This Row],[MD RT (sec)]]-Table2[[#This Row],[DLB Average RT (sec)]])/Table2[[#This Row],[MD RT (sec)]]</f>
        <v>0.99029126213592233</v>
      </c>
      <c r="E29" s="15"/>
      <c r="F29" s="21">
        <f>Table2[[#This Row],[DLB Average RT (sec)]]/Table2[[#This Row],[MD RT (sec)]]*100</f>
        <v>0.97087378640776711</v>
      </c>
      <c r="I29" t="e">
        <f t="shared" si="3"/>
        <v>#DIV/0!</v>
      </c>
      <c r="M29"/>
    </row>
    <row r="30" spans="1:13" x14ac:dyDescent="0.2">
      <c r="A30" t="s">
        <v>7</v>
      </c>
      <c r="B30" s="11">
        <v>1.337</v>
      </c>
      <c r="C30" s="11">
        <v>0.01</v>
      </c>
      <c r="D30" s="16">
        <f>(Table2[[#This Row],[MD RT (sec)]]-Table2[[#This Row],[DLB Average RT (sec)]])/Table2[[#This Row],[MD RT (sec)]]</f>
        <v>0.99252056843679881</v>
      </c>
      <c r="E30" s="15"/>
      <c r="F30" s="21">
        <f>Table2[[#This Row],[DLB Average RT (sec)]]/Table2[[#This Row],[MD RT (sec)]]*100</f>
        <v>0.74794315632011976</v>
      </c>
      <c r="I30"/>
      <c r="M30"/>
    </row>
    <row r="31" spans="1:13" x14ac:dyDescent="0.2">
      <c r="A31" t="s">
        <v>8</v>
      </c>
      <c r="B31" s="11">
        <v>7.6050000000000004</v>
      </c>
      <c r="C31" s="11">
        <v>0.48203149871720447</v>
      </c>
      <c r="D31" s="16">
        <f>(Table2[[#This Row],[MD RT (sec)]]-Table2[[#This Row],[DLB Average RT (sec)]])/Table2[[#This Row],[MD RT (sec)]]</f>
        <v>0.93661650246979555</v>
      </c>
      <c r="E31" s="15"/>
      <c r="F31" s="21">
        <f>Table2[[#This Row],[DLB Average RT (sec)]]/Table2[[#This Row],[MD RT (sec)]]*100</f>
        <v>6.3383497530204389</v>
      </c>
      <c r="I31"/>
      <c r="M31"/>
    </row>
    <row r="32" spans="1:13" x14ac:dyDescent="0.2">
      <c r="A32" t="s">
        <v>10</v>
      </c>
      <c r="B32" s="11">
        <v>1368</v>
      </c>
      <c r="C32" s="11">
        <v>2.7490909090909089E-3</v>
      </c>
      <c r="D32" s="16">
        <f>(Table2[[#This Row],[MD RT (sec)]]-Table2[[#This Row],[DLB Average RT (sec)]])/Table2[[#This Row],[MD RT (sec)]]</f>
        <v>0.9999979904306221</v>
      </c>
      <c r="E32" s="15"/>
      <c r="F32" s="21">
        <f>Table2[[#This Row],[DLB Average RT (sec)]]/Table2[[#This Row],[MD RT (sec)]]*100</f>
        <v>2.0095693779904306E-4</v>
      </c>
      <c r="I32"/>
      <c r="M32"/>
    </row>
    <row r="33" spans="1:13" x14ac:dyDescent="0.2">
      <c r="A33" t="s">
        <v>16</v>
      </c>
      <c r="B33" s="11">
        <v>26.001999999999999</v>
      </c>
      <c r="C33" s="11">
        <v>3.7999999999999999E-2</v>
      </c>
      <c r="D33" s="16">
        <f>(Table2[[#This Row],[MD RT (sec)]]-Table2[[#This Row],[DLB Average RT (sec)]])/Table2[[#This Row],[MD RT (sec)]]</f>
        <v>0.99853857395584955</v>
      </c>
      <c r="E33" s="15"/>
      <c r="F33" s="21">
        <f>Table2[[#This Row],[DLB Average RT (sec)]]/Table2[[#This Row],[MD RT (sec)]]*100</f>
        <v>0.14614260441504501</v>
      </c>
      <c r="I33"/>
      <c r="M33"/>
    </row>
    <row r="35" spans="1:13" x14ac:dyDescent="0.2">
      <c r="C35" t="s">
        <v>67</v>
      </c>
      <c r="D35">
        <f>AVERAGE(Table2[% Improvement])</f>
        <v>0.98994777474429729</v>
      </c>
    </row>
  </sheetData>
  <mergeCells count="1">
    <mergeCell ref="A1:E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Leo</dc:creator>
  <cp:lastModifiedBy>Nic</cp:lastModifiedBy>
  <dcterms:created xsi:type="dcterms:W3CDTF">2018-10-02T01:46:31Z</dcterms:created>
  <dcterms:modified xsi:type="dcterms:W3CDTF">2018-10-03T20:58:45Z</dcterms:modified>
</cp:coreProperties>
</file>